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19420" windowHeight="10420" tabRatio="600" firstSheet="0" activeTab="0" autoFilterDateGrouping="1"/>
  </bookViews>
  <sheets>
    <sheet xmlns:r="http://schemas.openxmlformats.org/officeDocument/2006/relationships" name="Province_Output_high" sheetId="1" state="visible" r:id="rId1"/>
    <sheet xmlns:r="http://schemas.openxmlformats.org/officeDocument/2006/relationships" name="Province_Output_low" sheetId="2" state="visible" r:id="rId2"/>
    <sheet xmlns:r="http://schemas.openxmlformats.org/officeDocument/2006/relationships" name="Province_Output" sheetId="3" state="visible" r:id="rId3"/>
    <sheet xmlns:r="http://schemas.openxmlformats.org/officeDocument/2006/relationships" name="R0matrix" sheetId="4" state="visible" r:id="rId4"/>
    <sheet xmlns:r="http://schemas.openxmlformats.org/officeDocument/2006/relationships" name="Equations_Province" sheetId="5" state="visible" r:id="rId5"/>
    <sheet xmlns:r="http://schemas.openxmlformats.org/officeDocument/2006/relationships" name="Census_SEIR_Province" sheetId="6" state="visible" r:id="rId6"/>
    <sheet xmlns:r="http://schemas.openxmlformats.org/officeDocument/2006/relationships" name="Assumptions" sheetId="7" state="visible" r:id="rId7"/>
    <sheet xmlns:r="http://schemas.openxmlformats.org/officeDocument/2006/relationships" name="R0_estimation" sheetId="8" state="visible" r:id="rId8"/>
    <sheet xmlns:r="http://schemas.openxmlformats.org/officeDocument/2006/relationships" name="Hospitals" sheetId="9" state="visible" r:id="rId9"/>
    <sheet xmlns:r="http://schemas.openxmlformats.org/officeDocument/2006/relationships" name="Census" sheetId="10" state="visible" r:id="rId10"/>
    <sheet xmlns:r="http://schemas.openxmlformats.org/officeDocument/2006/relationships" name="Map" sheetId="11" state="visible" r:id="rId11"/>
    <sheet xmlns:r="http://schemas.openxmlformats.org/officeDocument/2006/relationships" name="National statistics" sheetId="12" state="visible" r:id="rId12"/>
    <sheet xmlns:r="http://schemas.openxmlformats.org/officeDocument/2006/relationships" name="Admissions" sheetId="13" state="visible" r:id="rId13"/>
    <sheet xmlns:r="http://schemas.openxmlformats.org/officeDocument/2006/relationships" name="Tests" sheetId="14" state="visible" r:id="rId14"/>
  </sheets>
  <definedNames>
    <definedName name="GSA">R0_estimation!$S$5:$S$14</definedName>
    <definedName name="GSB">R0_estimation!$W$5:$W$14</definedName>
    <definedName name="GSC">R0_estimation!$AA$5:$AA$14</definedName>
    <definedName name="GSD">R0_estimation!$AE$5:$AE$14</definedName>
    <definedName name="GSE">R0_estimation!$AI$5:$AI$14</definedName>
    <definedName name="GSF">R0_estimation!$AM$5:$AM$14</definedName>
    <definedName name="GSG">R0_estimation!$AQ$5:$AQ$14</definedName>
    <definedName name="TA">R0_estimation!$P$5:$P$14</definedName>
    <definedName name="TB">R0_estimation!$T$5:$T$14</definedName>
    <definedName name="TC">R0_estimation!$X$5:$X$14</definedName>
    <definedName name="TD">R0_estimation!$AB$5:$AB$14</definedName>
    <definedName name="TE">R0_estimation!$AF$5:$AF$14</definedName>
    <definedName name="TF">R0_estimation!$AJ$5:$AJ$14</definedName>
    <definedName name="TG">R0_estimation!$AN$5:$AN$14</definedName>
    <definedName name="_xlnm._FilterDatabase" localSheetId="9" hidden="1">'Census'!$B$1:$CJ$235</definedName>
  </definedNames>
  <calcPr calcId="191029" calcMode="manual" fullCalcOnLoad="1"/>
  <pivotCaches>
    <pivotCache xmlns:r="http://schemas.openxmlformats.org/officeDocument/2006/relationships" cacheId="3" r:id="rId15"/>
  </pivotCaches>
</workbook>
</file>

<file path=xl/styles.xml><?xml version="1.0" encoding="utf-8"?>
<styleSheet xmlns="http://schemas.openxmlformats.org/spreadsheetml/2006/main">
  <numFmts count="8">
    <numFmt numFmtId="164" formatCode="0.0%"/>
    <numFmt numFmtId="165" formatCode="0.000%"/>
    <numFmt numFmtId="166" formatCode="_(* #,##0_);_(* \(#,##0\);_(* &quot;-&quot;??_);_(@_)"/>
    <numFmt numFmtId="167" formatCode="_-* #,##0.00_-;\-* #,##0.00_-;_-* &quot;-&quot;??_-;_-@_-"/>
    <numFmt numFmtId="168" formatCode="_-* #,##0_-;\-* #,##0_-;_-* &quot;-&quot;??_-;_-@_-"/>
    <numFmt numFmtId="169" formatCode="0.0"/>
    <numFmt numFmtId="170" formatCode="0.00000"/>
    <numFmt numFmtId="171" formatCode="0.0000"/>
  </numFmts>
  <fonts count="23"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9"/>
      <scheme val="minor"/>
    </font>
    <font>
      <name val="Calibri"/>
      <family val="2"/>
      <color indexed="8"/>
      <sz val="11"/>
      <scheme val="minor"/>
    </font>
    <font>
      <name val="Calibri"/>
      <family val="2"/>
      <color indexed="8"/>
      <sz val="8"/>
      <scheme val="minor"/>
    </font>
    <font>
      <name val="Calibri"/>
      <family val="2"/>
      <sz val="8"/>
      <scheme val="minor"/>
    </font>
    <font>
      <name val="Calibri"/>
      <family val="2"/>
      <color theme="0"/>
      <sz val="8"/>
      <scheme val="minor"/>
    </font>
    <font>
      <name val="Calibri"/>
      <family val="2"/>
      <color theme="1"/>
      <sz val="9"/>
      <scheme val="minor"/>
    </font>
    <font>
      <name val="Calibri"/>
      <family val="2"/>
      <color theme="0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5"/>
      <scheme val="minor"/>
    </font>
    <font>
      <name val="Calibri"/>
      <family val="2"/>
      <b val="1"/>
      <color indexed="8"/>
      <sz val="8"/>
      <scheme val="minor"/>
    </font>
    <font>
      <name val="Calibri"/>
      <family val="2"/>
      <color theme="0"/>
      <sz val="11"/>
      <scheme val="minor"/>
    </font>
    <font>
      <name val="Calibri"/>
      <family val="2"/>
      <sz val="9"/>
      <scheme val="minor"/>
    </font>
    <font>
      <name val="Calibri"/>
      <family val="2"/>
      <b val="1"/>
      <sz val="9"/>
      <scheme val="minor"/>
    </font>
    <font>
      <name val="Calibri"/>
      <family val="2"/>
      <color rgb="FF000000"/>
      <sz val="11"/>
    </font>
    <font>
      <name val="Calibri"/>
      <family val="2"/>
      <sz val="11"/>
      <scheme val="minor"/>
    </font>
    <font>
      <name val="Calibri"/>
      <family val="2"/>
      <color theme="1"/>
      <sz val="6"/>
      <scheme val="minor"/>
    </font>
    <font>
      <name val="Calibri"/>
      <family val="2"/>
      <sz val="6"/>
      <scheme val="minor"/>
    </font>
    <font>
      <name val="Calibri"/>
      <family val="2"/>
      <color rgb="FFC00000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indexed="8"/>
      <sz val="7"/>
      <scheme val="minor"/>
    </font>
    <font>
      <name val="Calibri"/>
      <family val="2"/>
      <b val="1"/>
      <color theme="0"/>
      <sz val="8"/>
      <scheme val="minor"/>
    </font>
  </fonts>
  <fills count="4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3" fillId="0" borderId="0"/>
    <xf numFmtId="167" fontId="3" fillId="0" borderId="0"/>
    <xf numFmtId="9" fontId="3" fillId="0" borderId="0"/>
    <xf numFmtId="0" fontId="1" fillId="0" borderId="0"/>
  </cellStyleXfs>
  <cellXfs count="260">
    <xf numFmtId="0" fontId="0" fillId="0" borderId="0" pivotButton="0" quotePrefix="0" xfId="0"/>
    <xf numFmtId="0" fontId="4" fillId="4" borderId="2" applyAlignment="1" pivotButton="0" quotePrefix="0" xfId="0">
      <alignment horizontal="center"/>
    </xf>
    <xf numFmtId="3" fontId="4" fillId="4" borderId="3" pivotButton="0" quotePrefix="0" xfId="0"/>
    <xf numFmtId="0" fontId="4" fillId="10" borderId="1" applyAlignment="1" pivotButton="0" quotePrefix="0" xfId="0">
      <alignment horizontal="center"/>
    </xf>
    <xf numFmtId="0" fontId="4" fillId="12" borderId="1" pivotButton="0" quotePrefix="0" xfId="0"/>
    <xf numFmtId="0" fontId="6" fillId="14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6" fillId="14" borderId="1" applyAlignment="1" pivotButton="0" quotePrefix="0" xfId="0">
      <alignment horizontal="center"/>
    </xf>
    <xf numFmtId="3" fontId="4" fillId="7" borderId="0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3" fontId="4" fillId="13" borderId="0" pivotButton="0" quotePrefix="0" xfId="0"/>
    <xf numFmtId="164" fontId="4" fillId="5" borderId="0" applyAlignment="1" pivotButton="0" quotePrefix="0" xfId="2">
      <alignment horizontal="center"/>
    </xf>
    <xf numFmtId="164" fontId="4" fillId="6" borderId="0" applyAlignment="1" pivotButton="0" quotePrefix="0" xfId="2">
      <alignment horizontal="center"/>
    </xf>
    <xf numFmtId="1" fontId="4" fillId="8" borderId="0" applyAlignment="1" pivotButton="0" quotePrefix="0" xfId="2">
      <alignment horizontal="center"/>
    </xf>
    <xf numFmtId="1" fontId="4" fillId="11" borderId="0" applyAlignment="1" pivotButton="0" quotePrefix="0" xfId="2">
      <alignment horizontal="center"/>
    </xf>
    <xf numFmtId="2" fontId="4" fillId="11" borderId="0" applyAlignment="1" pivotButton="0" quotePrefix="0" xfId="2">
      <alignment horizontal="center"/>
    </xf>
    <xf numFmtId="0" fontId="4" fillId="0" borderId="0" applyAlignment="1" pivotButton="0" quotePrefix="0" xfId="0">
      <alignment horizontal="left"/>
    </xf>
    <xf numFmtId="9" fontId="4" fillId="11" borderId="0" applyAlignment="1" pivotButton="0" quotePrefix="0" xfId="2">
      <alignment horizontal="center"/>
    </xf>
    <xf numFmtId="9" fontId="6" fillId="14" borderId="4" applyAlignment="1" pivotButton="0" quotePrefix="0" xfId="0">
      <alignment horizontal="center"/>
    </xf>
    <xf numFmtId="9" fontId="6" fillId="14" borderId="1" applyAlignment="1" pivotButton="0" quotePrefix="0" xfId="2">
      <alignment horizontal="center"/>
    </xf>
    <xf numFmtId="0" fontId="4" fillId="4" borderId="4" applyAlignment="1" pivotButton="0" quotePrefix="0" xfId="0">
      <alignment horizontal="center"/>
    </xf>
    <xf numFmtId="3" fontId="4" fillId="0" borderId="0" pivotButton="0" quotePrefix="0" xfId="0"/>
    <xf numFmtId="164" fontId="4" fillId="0" borderId="0" applyAlignment="1" pivotButton="0" quotePrefix="0" xfId="2">
      <alignment horizontal="center"/>
    </xf>
    <xf numFmtId="1" fontId="4" fillId="0" borderId="0" applyAlignment="1" pivotButton="0" quotePrefix="0" xfId="2">
      <alignment horizontal="center"/>
    </xf>
    <xf numFmtId="2" fontId="4" fillId="0" borderId="0" applyAlignment="1" pivotButton="0" quotePrefix="0" xfId="2">
      <alignment horizontal="center"/>
    </xf>
    <xf numFmtId="9" fontId="4" fillId="0" borderId="0" applyAlignment="1" pivotButton="0" quotePrefix="0" xfId="2">
      <alignment horizontal="center"/>
    </xf>
    <xf numFmtId="10" fontId="4" fillId="0" borderId="0" applyAlignment="1" pivotButton="0" quotePrefix="0" xfId="2">
      <alignment horizontal="center"/>
    </xf>
    <xf numFmtId="0" fontId="2" fillId="15" borderId="1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2">
      <alignment horizontal="center"/>
    </xf>
    <xf numFmtId="2" fontId="2" fillId="0" borderId="0" applyAlignment="1" pivotButton="0" quotePrefix="0" xfId="2">
      <alignment horizontal="center"/>
    </xf>
    <xf numFmtId="9" fontId="2" fillId="0" borderId="0" applyAlignment="1" pivotButton="0" quotePrefix="0" xfId="2">
      <alignment horizontal="center"/>
    </xf>
    <xf numFmtId="0" fontId="4" fillId="4" borderId="1" pivotButton="0" quotePrefix="0" xfId="0"/>
    <xf numFmtId="0" fontId="4" fillId="12" borderId="5" pivotButton="0" quotePrefix="0" xfId="0"/>
    <xf numFmtId="0" fontId="4" fillId="12" borderId="0" pivotButton="0" quotePrefix="0" xfId="0"/>
    <xf numFmtId="0" fontId="4" fillId="3" borderId="0" pivotButton="0" quotePrefix="0" xfId="0"/>
    <xf numFmtId="3" fontId="6" fillId="16" borderId="0" applyAlignment="1" pivotButton="0" quotePrefix="0" xfId="0">
      <alignment horizontal="center"/>
    </xf>
    <xf numFmtId="0" fontId="2" fillId="0" borderId="2" pivotButton="0" quotePrefix="0" xfId="0"/>
    <xf numFmtId="0" fontId="2" fillId="0" borderId="6" pivotButton="0" quotePrefix="0" xfId="0"/>
    <xf numFmtId="0" fontId="2" fillId="0" borderId="6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17" borderId="0" pivotButton="0" quotePrefix="0" xfId="0"/>
    <xf numFmtId="0" fontId="7" fillId="18" borderId="8" pivotButton="0" quotePrefix="0" xfId="0"/>
    <xf numFmtId="0" fontId="7" fillId="0" borderId="9" pivotButton="0" quotePrefix="0" xfId="0"/>
    <xf numFmtId="9" fontId="7" fillId="0" borderId="9" applyAlignment="1" pivotButton="0" quotePrefix="0" xfId="0">
      <alignment horizontal="center"/>
    </xf>
    <xf numFmtId="9" fontId="7" fillId="0" borderId="10" pivotButton="0" quotePrefix="0" xfId="0"/>
    <xf numFmtId="9" fontId="7" fillId="0" borderId="9" pivotButton="0" quotePrefix="0" xfId="0"/>
    <xf numFmtId="0" fontId="7" fillId="0" borderId="1" applyAlignment="1" pivotButton="0" quotePrefix="0" xfId="0">
      <alignment horizontal="center"/>
    </xf>
    <xf numFmtId="0" fontId="7" fillId="19" borderId="2" applyAlignment="1" pivotButton="0" quotePrefix="0" xfId="0">
      <alignment horizontal="center"/>
    </xf>
    <xf numFmtId="0" fontId="9" fillId="19" borderId="1" applyAlignment="1" pivotButton="0" quotePrefix="0" xfId="0">
      <alignment horizontal="center"/>
    </xf>
    <xf numFmtId="0" fontId="7" fillId="19" borderId="6" applyAlignment="1" pivotButton="0" quotePrefix="0" xfId="0">
      <alignment horizontal="center"/>
    </xf>
    <xf numFmtId="0" fontId="7" fillId="19" borderId="4" applyAlignment="1" pivotButton="0" quotePrefix="0" xfId="0">
      <alignment horizontal="center"/>
    </xf>
    <xf numFmtId="0" fontId="7" fillId="20" borderId="11" applyAlignment="1" pivotButton="0" quotePrefix="0" xfId="0">
      <alignment horizontal="center"/>
    </xf>
    <xf numFmtId="1" fontId="7" fillId="0" borderId="12" pivotButton="0" quotePrefix="0" xfId="0"/>
    <xf numFmtId="0" fontId="7" fillId="0" borderId="0" applyAlignment="1" pivotButton="0" quotePrefix="0" xfId="0">
      <alignment horizontal="center"/>
    </xf>
    <xf numFmtId="0" fontId="7" fillId="23" borderId="0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  <xf numFmtId="2" fontId="7" fillId="0" borderId="0" pivotButton="0" quotePrefix="0" xfId="0"/>
    <xf numFmtId="0" fontId="8" fillId="24" borderId="0" applyAlignment="1" pivotButton="0" quotePrefix="0" xfId="0">
      <alignment horizontal="center"/>
    </xf>
    <xf numFmtId="15" fontId="8" fillId="25" borderId="0" applyAlignment="1" pivotButton="0" quotePrefix="0" xfId="0">
      <alignment horizontal="center"/>
    </xf>
    <xf numFmtId="0" fontId="8" fillId="26" borderId="0" applyAlignment="1" pivotButton="0" quotePrefix="0" xfId="0">
      <alignment horizontal="center"/>
    </xf>
    <xf numFmtId="2" fontId="7" fillId="5" borderId="0" applyAlignment="1" pivotButton="0" quotePrefix="0" xfId="0">
      <alignment horizontal="center"/>
    </xf>
    <xf numFmtId="2" fontId="7" fillId="4" borderId="0" applyAlignment="1" pivotButton="0" quotePrefix="0" xfId="0">
      <alignment horizontal="center"/>
    </xf>
    <xf numFmtId="1" fontId="7" fillId="4" borderId="0" applyAlignment="1" pivotButton="0" quotePrefix="0" xfId="0">
      <alignment horizontal="center"/>
    </xf>
    <xf numFmtId="15" fontId="8" fillId="27" borderId="0" applyAlignment="1" pivotButton="0" quotePrefix="0" xfId="0">
      <alignment horizontal="center"/>
    </xf>
    <xf numFmtId="0" fontId="8" fillId="16" borderId="0" applyAlignment="1" pivotButton="0" quotePrefix="0" xfId="0">
      <alignment horizontal="center"/>
    </xf>
    <xf numFmtId="1" fontId="7" fillId="28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8" fillId="29" borderId="0" applyAlignment="1" pivotButton="0" quotePrefix="0" xfId="0">
      <alignment horizontal="center"/>
    </xf>
    <xf numFmtId="15" fontId="8" fillId="29" borderId="0" applyAlignment="1" pivotButton="0" quotePrefix="0" xfId="0">
      <alignment horizontal="center"/>
    </xf>
    <xf numFmtId="10" fontId="3" fillId="0" borderId="0" applyAlignment="1" pivotButton="0" quotePrefix="0" xfId="2">
      <alignment horizontal="center"/>
    </xf>
    <xf numFmtId="165" fontId="4" fillId="6" borderId="0" applyAlignment="1" pivotButton="0" quotePrefix="0" xfId="2">
      <alignment horizontal="center"/>
    </xf>
    <xf numFmtId="164" fontId="3" fillId="0" borderId="0" applyAlignment="1" pivotButton="0" quotePrefix="0" xfId="2">
      <alignment horizontal="center"/>
    </xf>
    <xf numFmtId="0" fontId="1" fillId="0" borderId="0" pivotButton="0" quotePrefix="0" xfId="3"/>
    <xf numFmtId="2" fontId="7" fillId="31" borderId="0" applyAlignment="1" pivotButton="0" quotePrefix="0" xfId="0">
      <alignment horizontal="center"/>
    </xf>
    <xf numFmtId="0" fontId="2" fillId="0" borderId="0" pivotButton="0" quotePrefix="0" xfId="0"/>
    <xf numFmtId="1" fontId="7" fillId="0" borderId="0" pivotButton="0" quotePrefix="0" xfId="0"/>
    <xf numFmtId="0" fontId="7" fillId="0" borderId="0" pivotButton="0" quotePrefix="0" xfId="0"/>
    <xf numFmtId="1" fontId="7" fillId="0" borderId="0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10" fontId="2" fillId="0" borderId="0" applyAlignment="1" pivotButton="0" quotePrefix="0" xfId="2">
      <alignment horizontal="center"/>
    </xf>
    <xf numFmtId="0" fontId="4" fillId="0" borderId="0" pivotButton="0" quotePrefix="0" xfId="0"/>
    <xf numFmtId="15" fontId="7" fillId="0" borderId="0" applyAlignment="1" pivotButton="0" quotePrefix="0" xfId="0">
      <alignment horizontal="center"/>
    </xf>
    <xf numFmtId="165" fontId="0" fillId="0" borderId="0" pivotButton="0" quotePrefix="0" xfId="2"/>
    <xf numFmtId="165" fontId="4" fillId="5" borderId="1" applyAlignment="1" pivotButton="0" quotePrefix="0" xfId="2">
      <alignment horizontal="center"/>
    </xf>
    <xf numFmtId="2" fontId="11" fillId="11" borderId="0" applyAlignment="1" pivotButton="0" quotePrefix="0" xfId="2">
      <alignment horizontal="center"/>
    </xf>
    <xf numFmtId="3" fontId="11" fillId="9" borderId="0" applyAlignment="1" pivotButton="0" quotePrefix="0" xfId="2">
      <alignment horizontal="center"/>
    </xf>
    <xf numFmtId="10" fontId="3" fillId="0" borderId="0" pivotButton="0" quotePrefix="0" xfId="2"/>
    <xf numFmtId="4" fontId="4" fillId="6" borderId="0" applyAlignment="1" pivotButton="0" quotePrefix="0" xfId="2">
      <alignment horizontal="center"/>
    </xf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1"/>
    <xf numFmtId="167" fontId="4" fillId="0" borderId="0" pivotButton="0" quotePrefix="0" xfId="1"/>
    <xf numFmtId="167" fontId="4" fillId="12" borderId="0" pivotButton="0" quotePrefix="1" xfId="1"/>
    <xf numFmtId="168" fontId="4" fillId="0" borderId="0" pivotButton="0" quotePrefix="0" xfId="1"/>
    <xf numFmtId="168" fontId="4" fillId="0" borderId="0" pivotButton="0" quotePrefix="0" xfId="0"/>
    <xf numFmtId="169" fontId="9" fillId="0" borderId="5" applyAlignment="1" pivotButton="0" quotePrefix="0" xfId="0">
      <alignment horizontal="center"/>
    </xf>
    <xf numFmtId="169" fontId="7" fillId="0" borderId="0" applyAlignment="1" pivotButton="0" quotePrefix="0" xfId="0">
      <alignment horizontal="center"/>
    </xf>
    <xf numFmtId="1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9" fontId="3" fillId="0" borderId="0" applyAlignment="1" pivotButton="0" quotePrefix="0" xfId="2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12" fillId="30" borderId="0" applyAlignment="1" pivotButton="0" quotePrefix="0" xfId="0">
      <alignment horizontal="center"/>
    </xf>
    <xf numFmtId="15" fontId="12" fillId="30" borderId="0" applyAlignment="1" pivotButton="0" quotePrefix="0" xfId="0">
      <alignment horizontal="center"/>
    </xf>
    <xf numFmtId="0" fontId="0" fillId="39" borderId="0" applyAlignment="1" pivotButton="0" quotePrefix="0" xfId="0">
      <alignment horizontal="center" wrapText="1"/>
    </xf>
    <xf numFmtId="0" fontId="0" fillId="16" borderId="0" applyAlignment="1" pivotButton="0" quotePrefix="0" xfId="0">
      <alignment horizontal="center" wrapText="1"/>
    </xf>
    <xf numFmtId="2" fontId="0" fillId="3" borderId="0" applyAlignment="1" pivotButton="0" quotePrefix="0" xfId="0">
      <alignment horizontal="center"/>
    </xf>
    <xf numFmtId="15" fontId="2" fillId="0" borderId="0" pivotButton="0" quotePrefix="0" xfId="0"/>
    <xf numFmtId="3" fontId="4" fillId="8" borderId="0" applyAlignment="1" pivotButton="0" quotePrefix="0" xfId="2">
      <alignment horizontal="center"/>
    </xf>
    <xf numFmtId="164" fontId="4" fillId="3" borderId="0" applyAlignment="1" pivotButton="0" quotePrefix="0" xfId="2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7" fillId="34" borderId="0" applyAlignment="1" pivotButton="0" quotePrefix="0" xfId="0">
      <alignment horizontal="center" wrapText="1"/>
    </xf>
    <xf numFmtId="0" fontId="18" fillId="2" borderId="0" applyAlignment="1" pivotButton="0" quotePrefix="0" xfId="0">
      <alignment horizontal="center" wrapText="1"/>
    </xf>
    <xf numFmtId="0" fontId="17" fillId="5" borderId="0" applyAlignment="1" pivotButton="0" quotePrefix="0" xfId="0">
      <alignment horizontal="center" wrapText="1"/>
    </xf>
    <xf numFmtId="0" fontId="17" fillId="37" borderId="0" applyAlignment="1" pivotButton="0" quotePrefix="0" xfId="0">
      <alignment horizontal="center" wrapText="1"/>
    </xf>
    <xf numFmtId="0" fontId="17" fillId="19" borderId="0" applyAlignment="1" pivotButton="0" quotePrefix="0" xfId="0">
      <alignment horizontal="center" wrapText="1"/>
    </xf>
    <xf numFmtId="0" fontId="17" fillId="4" borderId="0" applyAlignment="1" pivotButton="0" quotePrefix="0" xfId="0">
      <alignment horizontal="center" wrapText="1"/>
    </xf>
    <xf numFmtId="0" fontId="17" fillId="23" borderId="0" applyAlignment="1" pivotButton="0" quotePrefix="0" xfId="0">
      <alignment horizontal="center" wrapText="1"/>
    </xf>
    <xf numFmtId="0" fontId="17" fillId="0" borderId="0" applyAlignment="1" pivotButton="0" quotePrefix="0" xfId="0">
      <alignment horizontal="center" wrapText="1"/>
    </xf>
    <xf numFmtId="0" fontId="7" fillId="34" borderId="0" applyAlignment="1" pivotButton="0" quotePrefix="0" xfId="0">
      <alignment horizontal="center"/>
    </xf>
    <xf numFmtId="0" fontId="13" fillId="2" borderId="0" applyAlignment="1" pivotButton="0" quotePrefix="0" xfId="0">
      <alignment horizontal="center"/>
    </xf>
    <xf numFmtId="0" fontId="7" fillId="37" borderId="0" applyAlignment="1" pivotButton="0" quotePrefix="0" xfId="0">
      <alignment horizontal="center"/>
    </xf>
    <xf numFmtId="0" fontId="7" fillId="19" borderId="0" applyAlignment="1" pivotButton="0" quotePrefix="0" xfId="0">
      <alignment horizontal="center"/>
    </xf>
    <xf numFmtId="0" fontId="7" fillId="34" borderId="7" applyAlignment="1" pivotButton="0" quotePrefix="0" xfId="0">
      <alignment horizontal="center"/>
    </xf>
    <xf numFmtId="0" fontId="13" fillId="2" borderId="7" applyAlignment="1" pivotButton="0" quotePrefix="0" xfId="0">
      <alignment horizontal="center"/>
    </xf>
    <xf numFmtId="0" fontId="7" fillId="5" borderId="7" applyAlignment="1" pivotButton="0" quotePrefix="0" xfId="0">
      <alignment horizontal="center"/>
    </xf>
    <xf numFmtId="0" fontId="7" fillId="37" borderId="7" applyAlignment="1" pivotButton="0" quotePrefix="0" xfId="0">
      <alignment horizontal="center"/>
    </xf>
    <xf numFmtId="0" fontId="7" fillId="19" borderId="7" applyAlignment="1" pivotButton="0" quotePrefix="0" xfId="0">
      <alignment horizontal="center"/>
    </xf>
    <xf numFmtId="0" fontId="7" fillId="4" borderId="7" applyAlignment="1" pivotButton="0" quotePrefix="0" xfId="0">
      <alignment horizontal="center"/>
    </xf>
    <xf numFmtId="0" fontId="7" fillId="23" borderId="7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9" fillId="34" borderId="0" applyAlignment="1" pivotButton="0" quotePrefix="0" xfId="0">
      <alignment horizontal="center"/>
    </xf>
    <xf numFmtId="3" fontId="14" fillId="2" borderId="0" applyAlignment="1" pivotButton="0" quotePrefix="0" xfId="0">
      <alignment horizontal="center"/>
    </xf>
    <xf numFmtId="3" fontId="9" fillId="5" borderId="0" applyAlignment="1" pivotButton="0" quotePrefix="0" xfId="0">
      <alignment horizontal="center"/>
    </xf>
    <xf numFmtId="3" fontId="9" fillId="37" borderId="0" applyAlignment="1" pivotButton="0" quotePrefix="0" xfId="0">
      <alignment horizontal="center"/>
    </xf>
    <xf numFmtId="3" fontId="9" fillId="19" borderId="0" applyAlignment="1" pivotButton="0" quotePrefix="0" xfId="0">
      <alignment horizontal="center"/>
    </xf>
    <xf numFmtId="3" fontId="9" fillId="4" borderId="0" applyAlignment="1" pivotButton="0" quotePrefix="0" xfId="0">
      <alignment horizontal="center"/>
    </xf>
    <xf numFmtId="3" fontId="9" fillId="23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34" borderId="7" applyAlignment="1" pivotButton="0" quotePrefix="0" xfId="0">
      <alignment horizontal="center"/>
    </xf>
    <xf numFmtId="10" fontId="7" fillId="23" borderId="7" applyAlignment="1" pivotButton="0" quotePrefix="0" xfId="2">
      <alignment horizontal="center"/>
    </xf>
    <xf numFmtId="15" fontId="7" fillId="34" borderId="0" applyAlignment="1" pivotButton="0" quotePrefix="0" xfId="0">
      <alignment horizontal="center"/>
    </xf>
    <xf numFmtId="1" fontId="7" fillId="19" borderId="0" applyAlignment="1" pivotButton="0" quotePrefix="0" xfId="0">
      <alignment horizontal="center"/>
    </xf>
    <xf numFmtId="3" fontId="7" fillId="23" borderId="0" applyAlignment="1" pivotButton="0" quotePrefix="0" xfId="0">
      <alignment horizontal="center"/>
    </xf>
    <xf numFmtId="0" fontId="17" fillId="21" borderId="0" applyAlignment="1" pivotButton="0" quotePrefix="0" xfId="0">
      <alignment horizontal="center" wrapText="1"/>
    </xf>
    <xf numFmtId="0" fontId="17" fillId="7" borderId="0" applyAlignment="1" pivotButton="0" quotePrefix="0" xfId="0">
      <alignment horizontal="center" wrapText="1"/>
    </xf>
    <xf numFmtId="0" fontId="7" fillId="21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7" fillId="21" borderId="7" applyAlignment="1" pivotButton="0" quotePrefix="0" xfId="0">
      <alignment horizontal="center"/>
    </xf>
    <xf numFmtId="0" fontId="7" fillId="7" borderId="7" applyAlignment="1" pivotButton="0" quotePrefix="0" xfId="0">
      <alignment horizontal="center"/>
    </xf>
    <xf numFmtId="3" fontId="9" fillId="21" borderId="0" applyAlignment="1" pivotButton="0" quotePrefix="0" xfId="0">
      <alignment horizontal="center"/>
    </xf>
    <xf numFmtId="3" fontId="9" fillId="7" borderId="0" applyAlignment="1" pivotButton="0" quotePrefix="0" xfId="0">
      <alignment horizontal="center"/>
    </xf>
    <xf numFmtId="10" fontId="7" fillId="21" borderId="7" applyAlignment="1" pivotButton="0" quotePrefix="0" xfId="2">
      <alignment horizontal="center"/>
    </xf>
    <xf numFmtId="10" fontId="7" fillId="7" borderId="7" applyAlignment="1" pivotButton="0" quotePrefix="0" xfId="2">
      <alignment horizontal="center"/>
    </xf>
    <xf numFmtId="3" fontId="7" fillId="21" borderId="0" applyAlignment="1" pivotButton="0" quotePrefix="0" xfId="0">
      <alignment horizontal="center"/>
    </xf>
    <xf numFmtId="10" fontId="7" fillId="7" borderId="0" applyAlignment="1" pivotButton="0" quotePrefix="0" xfId="2">
      <alignment horizontal="center"/>
    </xf>
    <xf numFmtId="0" fontId="13" fillId="2" borderId="0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7" fillId="37" borderId="0" applyAlignment="1" pivotButton="0" quotePrefix="0" xfId="0">
      <alignment horizontal="center"/>
    </xf>
    <xf numFmtId="0" fontId="7" fillId="19" borderId="0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  <xf numFmtId="10" fontId="7" fillId="23" borderId="0" applyAlignment="1" pivotButton="0" quotePrefix="0" xfId="2">
      <alignment horizontal="center"/>
    </xf>
    <xf numFmtId="10" fontId="7" fillId="21" borderId="0" applyAlignment="1" pivotButton="0" quotePrefix="0" xfId="2">
      <alignment horizontal="center"/>
    </xf>
    <xf numFmtId="10" fontId="7" fillId="7" borderId="0" applyAlignment="1" pivotButton="0" quotePrefix="0" xfId="2">
      <alignment horizontal="center"/>
    </xf>
    <xf numFmtId="0" fontId="7" fillId="0" borderId="0" applyAlignment="1" pivotButton="0" quotePrefix="0" xfId="0">
      <alignment horizontal="center"/>
    </xf>
    <xf numFmtId="0" fontId="17" fillId="40" borderId="0" applyAlignment="1" pivotButton="0" quotePrefix="0" xfId="0">
      <alignment horizontal="center" wrapText="1"/>
    </xf>
    <xf numFmtId="0" fontId="7" fillId="40" borderId="0" applyAlignment="1" pivotButton="0" quotePrefix="0" xfId="0">
      <alignment horizontal="center"/>
    </xf>
    <xf numFmtId="0" fontId="7" fillId="40" borderId="7" applyAlignment="1" pivotButton="0" quotePrefix="0" xfId="0">
      <alignment horizontal="center"/>
    </xf>
    <xf numFmtId="3" fontId="9" fillId="40" borderId="0" applyAlignment="1" pivotButton="0" quotePrefix="0" xfId="0">
      <alignment horizontal="center"/>
    </xf>
    <xf numFmtId="10" fontId="7" fillId="40" borderId="7" applyAlignment="1" pivotButton="0" quotePrefix="0" xfId="2">
      <alignment horizontal="center"/>
    </xf>
    <xf numFmtId="10" fontId="7" fillId="40" borderId="0" applyAlignment="1" pivotButton="0" quotePrefix="0" xfId="2">
      <alignment horizontal="center"/>
    </xf>
    <xf numFmtId="3" fontId="7" fillId="40" borderId="0" applyAlignment="1" pivotButton="0" quotePrefix="0" xfId="2">
      <alignment horizontal="center"/>
    </xf>
    <xf numFmtId="15" fontId="4" fillId="0" borderId="0" applyAlignment="1" pivotButton="0" quotePrefix="0" xfId="0">
      <alignment horizontal="center"/>
    </xf>
    <xf numFmtId="0" fontId="17" fillId="20" borderId="0" applyAlignment="1" pivotButton="0" quotePrefix="0" xfId="0">
      <alignment horizontal="center" wrapText="1"/>
    </xf>
    <xf numFmtId="10" fontId="7" fillId="20" borderId="0" applyAlignment="1" pivotButton="0" quotePrefix="0" xfId="2">
      <alignment horizontal="center"/>
    </xf>
    <xf numFmtId="0" fontId="7" fillId="20" borderId="0" applyAlignment="1" pivotButton="0" quotePrefix="0" xfId="0">
      <alignment horizontal="center"/>
    </xf>
    <xf numFmtId="0" fontId="7" fillId="20" borderId="7" applyAlignment="1" pivotButton="0" quotePrefix="0" xfId="0">
      <alignment horizontal="center"/>
    </xf>
    <xf numFmtId="3" fontId="9" fillId="20" borderId="0" applyAlignment="1" pivotButton="0" quotePrefix="0" xfId="0">
      <alignment horizontal="center"/>
    </xf>
    <xf numFmtId="10" fontId="7" fillId="20" borderId="7" applyAlignment="1" pivotButton="0" quotePrefix="0" xfId="2">
      <alignment horizontal="center"/>
    </xf>
    <xf numFmtId="0" fontId="17" fillId="33" borderId="0" applyAlignment="1" pivotButton="0" quotePrefix="0" xfId="0">
      <alignment horizontal="center" wrapText="1"/>
    </xf>
    <xf numFmtId="0" fontId="7" fillId="33" borderId="0" applyAlignment="1" pivotButton="0" quotePrefix="0" xfId="0">
      <alignment horizontal="center"/>
    </xf>
    <xf numFmtId="0" fontId="7" fillId="33" borderId="7" applyAlignment="1" pivotButton="0" quotePrefix="0" xfId="0">
      <alignment horizontal="center"/>
    </xf>
    <xf numFmtId="3" fontId="9" fillId="33" borderId="0" applyAlignment="1" pivotButton="0" quotePrefix="0" xfId="0">
      <alignment horizontal="center"/>
    </xf>
    <xf numFmtId="10" fontId="7" fillId="33" borderId="7" applyAlignment="1" pivotButton="0" quotePrefix="0" xfId="2">
      <alignment horizontal="center"/>
    </xf>
    <xf numFmtId="10" fontId="7" fillId="33" borderId="0" applyAlignment="1" pivotButton="0" quotePrefix="0" xfId="2">
      <alignment horizontal="center"/>
    </xf>
    <xf numFmtId="4" fontId="4" fillId="0" borderId="0" applyAlignment="1" pivotButton="0" quotePrefix="0" xfId="0">
      <alignment horizontal="center"/>
    </xf>
    <xf numFmtId="0" fontId="19" fillId="4" borderId="7" applyAlignment="1" pivotButton="0" quotePrefix="0" xfId="0">
      <alignment horizontal="center"/>
    </xf>
    <xf numFmtId="0" fontId="19" fillId="5" borderId="7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2" fontId="2" fillId="3" borderId="0" applyAlignment="1" pivotButton="0" quotePrefix="0" xfId="2">
      <alignment horizontal="center"/>
    </xf>
    <xf numFmtId="2" fontId="2" fillId="22" borderId="0" applyAlignment="1" pivotButton="0" quotePrefix="0" xfId="2">
      <alignment horizontal="center"/>
    </xf>
    <xf numFmtId="9" fontId="4" fillId="0" borderId="0" applyAlignment="1" pivotButton="0" quotePrefix="0" xfId="0">
      <alignment horizontal="center"/>
    </xf>
    <xf numFmtId="170" fontId="2" fillId="0" borderId="0" applyAlignment="1" pivotButton="0" quotePrefix="0" xfId="2">
      <alignment horizontal="center"/>
    </xf>
    <xf numFmtId="2" fontId="2" fillId="38" borderId="0" applyAlignment="1" pivotButton="0" quotePrefix="0" xfId="2">
      <alignment horizontal="center"/>
    </xf>
    <xf numFmtId="4" fontId="4" fillId="0" borderId="7" applyAlignment="1" pivotButton="0" quotePrefix="0" xfId="0">
      <alignment horizontal="center"/>
    </xf>
    <xf numFmtId="2" fontId="7" fillId="2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9" fontId="4" fillId="3" borderId="0" applyAlignment="1" pivotButton="0" quotePrefix="0" xfId="0">
      <alignment horizontal="center"/>
    </xf>
    <xf numFmtId="171" fontId="4" fillId="0" borderId="0" applyAlignment="1" pivotButton="0" quotePrefix="0" xfId="2">
      <alignment horizontal="center"/>
    </xf>
    <xf numFmtId="15" fontId="7" fillId="0" borderId="0" pivotButton="0" quotePrefix="0" xfId="0"/>
    <xf numFmtId="3" fontId="7" fillId="0" borderId="0" pivotButton="0" quotePrefix="0" xfId="0"/>
    <xf numFmtId="4" fontId="4" fillId="22" borderId="0" applyAlignment="1" pivotButton="0" quotePrefix="0" xfId="0">
      <alignment horizontal="center"/>
    </xf>
    <xf numFmtId="2" fontId="20" fillId="3" borderId="0" applyAlignment="1" pivotButton="0" quotePrefix="0" xfId="2">
      <alignment horizontal="center"/>
    </xf>
    <xf numFmtId="3" fontId="7" fillId="40" borderId="0" applyAlignment="1" pivotButton="0" quotePrefix="0" xfId="2">
      <alignment horizontal="center"/>
    </xf>
    <xf numFmtId="10" fontId="7" fillId="20" borderId="0" applyAlignment="1" pivotButton="0" quotePrefix="0" xfId="2">
      <alignment horizontal="center"/>
    </xf>
    <xf numFmtId="10" fontId="7" fillId="33" borderId="0" applyAlignment="1" pivotButton="0" quotePrefix="0" xfId="2">
      <alignment horizontal="center"/>
    </xf>
    <xf numFmtId="0" fontId="12" fillId="30" borderId="0" applyAlignment="1" pivotButton="0" quotePrefix="0" xfId="0">
      <alignment horizontal="center" wrapText="1"/>
    </xf>
    <xf numFmtId="15" fontId="0" fillId="35" borderId="0" applyAlignment="1" pivotButton="0" quotePrefix="0" xfId="0">
      <alignment horizontal="center"/>
    </xf>
    <xf numFmtId="0" fontId="0" fillId="3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8" fontId="21" fillId="0" borderId="0" applyAlignment="1" pivotButton="0" quotePrefix="0" xfId="1">
      <alignment horizontal="center"/>
    </xf>
    <xf numFmtId="16" fontId="0" fillId="0" borderId="0" pivotButton="0" quotePrefix="0" xfId="0"/>
    <xf numFmtId="1" fontId="22" fillId="41" borderId="0" applyAlignment="1" pivotButton="0" quotePrefix="0" xfId="2">
      <alignment horizontal="center"/>
    </xf>
    <xf numFmtId="4" fontId="22" fillId="41" borderId="0" applyAlignment="1" pivotButton="0" quotePrefix="0" xfId="2">
      <alignment horizontal="center"/>
    </xf>
    <xf numFmtId="1" fontId="6" fillId="16" borderId="0" applyAlignment="1" pivotButton="0" quotePrefix="0" xfId="2">
      <alignment horizontal="center"/>
    </xf>
    <xf numFmtId="1" fontId="6" fillId="42" borderId="0" applyAlignment="1" pivotButton="0" quotePrefix="0" xfId="2">
      <alignment horizontal="center"/>
    </xf>
    <xf numFmtId="0" fontId="4" fillId="2" borderId="1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5" fillId="12" borderId="1" applyAlignment="1" pivotButton="0" quotePrefix="0" xfId="0">
      <alignment horizontal="center"/>
    </xf>
    <xf numFmtId="0" fontId="4" fillId="6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4" fillId="9" borderId="1" applyAlignment="1" pivotButton="0" quotePrefix="0" xfId="0">
      <alignment horizontal="center" vertical="center" wrapText="1"/>
    </xf>
    <xf numFmtId="0" fontId="6" fillId="27" borderId="1" applyAlignment="1" pivotButton="0" quotePrefix="0" xfId="0">
      <alignment horizontal="center" vertical="center" wrapText="1"/>
    </xf>
    <xf numFmtId="0" fontId="12" fillId="27" borderId="5" pivotButton="0" quotePrefix="0" xfId="0"/>
    <xf numFmtId="0" fontId="12" fillId="27" borderId="3" pivotButton="0" quotePrefix="0" xfId="0"/>
    <xf numFmtId="0" fontId="11" fillId="36" borderId="1" applyAlignment="1" pivotButton="0" quotePrefix="0" xfId="0">
      <alignment horizontal="center" vertical="center" wrapText="1"/>
    </xf>
    <xf numFmtId="0" fontId="0" fillId="38" borderId="0" applyAlignment="1" pivotButton="0" quotePrefix="0" xfId="0">
      <alignment horizontal="center"/>
    </xf>
    <xf numFmtId="0" fontId="16" fillId="22" borderId="0" applyAlignment="1" pivotButton="0" quotePrefix="0" xfId="0">
      <alignment horizontal="center"/>
    </xf>
    <xf numFmtId="0" fontId="0" fillId="32" borderId="0" applyAlignment="1" pivotButton="0" quotePrefix="0" xfId="0">
      <alignment horizontal="center"/>
    </xf>
    <xf numFmtId="0" fontId="12" fillId="27" borderId="0" applyAlignment="1" pivotButton="0" quotePrefix="0" xfId="0">
      <alignment horizontal="center"/>
    </xf>
    <xf numFmtId="164" fontId="2" fillId="0" borderId="0" applyAlignment="1" pivotButton="0" quotePrefix="0" xfId="2">
      <alignment horizontal="center"/>
    </xf>
    <xf numFmtId="165" fontId="4" fillId="5" borderId="1" applyAlignment="1" pivotButton="0" quotePrefix="0" xfId="2">
      <alignment horizontal="center"/>
    </xf>
    <xf numFmtId="164" fontId="4" fillId="5" borderId="0" applyAlignment="1" pivotButton="0" quotePrefix="0" xfId="2">
      <alignment horizontal="center"/>
    </xf>
    <xf numFmtId="165" fontId="4" fillId="6" borderId="0" applyAlignment="1" pivotButton="0" quotePrefix="0" xfId="2">
      <alignment horizontal="center"/>
    </xf>
    <xf numFmtId="164" fontId="4" fillId="3" borderId="0" applyAlignment="1" pivotButton="0" quotePrefix="0" xfId="2">
      <alignment horizontal="center"/>
    </xf>
    <xf numFmtId="164" fontId="4" fillId="0" borderId="0" applyAlignment="1" pivotButton="0" quotePrefix="0" xfId="2">
      <alignment horizontal="center"/>
    </xf>
    <xf numFmtId="168" fontId="21" fillId="0" borderId="0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2"/>
    <xf numFmtId="166" fontId="0" fillId="0" borderId="0" pivotButton="0" quotePrefix="0" xfId="1"/>
    <xf numFmtId="164" fontId="4" fillId="6" borderId="0" applyAlignment="1" pivotButton="0" quotePrefix="0" xfId="2">
      <alignment horizontal="center"/>
    </xf>
    <xf numFmtId="169" fontId="9" fillId="0" borderId="5" applyAlignment="1" pivotButton="0" quotePrefix="0" xfId="0">
      <alignment horizontal="center"/>
    </xf>
    <xf numFmtId="169" fontId="7" fillId="0" borderId="0" applyAlignment="1" pivotButton="0" quotePrefix="0" xfId="0">
      <alignment horizontal="center"/>
    </xf>
    <xf numFmtId="167" fontId="4" fillId="0" borderId="0" pivotButton="0" quotePrefix="0" xfId="1"/>
    <xf numFmtId="167" fontId="4" fillId="12" borderId="0" pivotButton="0" quotePrefix="1" xfId="1"/>
    <xf numFmtId="168" fontId="4" fillId="0" borderId="0" pivotButton="0" quotePrefix="0" xfId="1"/>
    <xf numFmtId="168" fontId="4" fillId="0" borderId="0" pivotButton="0" quotePrefix="0" xfId="0"/>
    <xf numFmtId="164" fontId="3" fillId="0" borderId="0" applyAlignment="1" pivotButton="0" quotePrefix="0" xfId="2">
      <alignment horizontal="center"/>
    </xf>
  </cellXfs>
  <cellStyles count="4">
    <cellStyle name="Normal" xfId="0" builtinId="0"/>
    <cellStyle name="Comma" xfId="1" builtinId="3"/>
    <cellStyle name="Per cent" xfId="2" builtinId="5"/>
    <cellStyle name="Normal 2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pivotCacheDefinition" Target="/xl/pivotCache/pivotCacheDefinition1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harts/chart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R0_estimation!$A$18:$A$162</f>
              <numCache>
                <formatCode>d\-mmm\-yy</formatCode>
                <ptCount val="145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  <pt idx="121">
                  <v>44039</v>
                </pt>
                <pt idx="122">
                  <v>44040</v>
                </pt>
                <pt idx="123">
                  <v>44041</v>
                </pt>
                <pt idx="124">
                  <v>44042</v>
                </pt>
                <pt idx="125">
                  <v>44043</v>
                </pt>
                <pt idx="126">
                  <v>44044</v>
                </pt>
                <pt idx="127">
                  <v>44045</v>
                </pt>
                <pt idx="128">
                  <v>44046</v>
                </pt>
                <pt idx="129">
                  <v>44047</v>
                </pt>
                <pt idx="130">
                  <v>44048</v>
                </pt>
                <pt idx="131">
                  <v>44049</v>
                </pt>
                <pt idx="132">
                  <v>44050</v>
                </pt>
                <pt idx="133">
                  <v>44051</v>
                </pt>
                <pt idx="134">
                  <v>44052</v>
                </pt>
                <pt idx="135">
                  <v>44053</v>
                </pt>
                <pt idx="136">
                  <v>44054</v>
                </pt>
                <pt idx="137">
                  <v>44055</v>
                </pt>
                <pt idx="138">
                  <v>44056</v>
                </pt>
                <pt idx="139">
                  <v>44057</v>
                </pt>
                <pt idx="140">
                  <v>44058</v>
                </pt>
                <pt idx="141">
                  <v>44059</v>
                </pt>
                <pt idx="142">
                  <v>44060</v>
                </pt>
                <pt idx="143">
                  <v>44061</v>
                </pt>
                <pt idx="144">
                  <v>44062</v>
                </pt>
              </numCache>
            </numRef>
          </cat>
          <val>
            <numRef>
              <f>R0_estimation!$G$18:$G$162</f>
              <numCache>
                <formatCode>0</formatCode>
                <ptCount val="145"/>
                <pt idx="0">
                  <v>1032</v>
                </pt>
                <pt idx="1">
                  <v>1022.785714285714</v>
                </pt>
                <pt idx="2">
                  <v>1049.068671510732</v>
                </pt>
                <pt idx="3">
                  <v>1099.148376176302</v>
                </pt>
                <pt idx="4">
                  <v>1166.204308422486</v>
                </pt>
                <pt idx="5">
                  <v>1229.785573942835</v>
                </pt>
                <pt idx="6">
                  <v>1292.111879583387</v>
                </pt>
                <pt idx="7">
                  <v>1354.632285506392</v>
                </pt>
                <pt idx="8">
                  <v>1418.30942295574</v>
                </pt>
                <pt idx="9">
                  <v>1483.799679878468</v>
                </pt>
                <pt idx="10">
                  <v>1551.567468372351</v>
                </pt>
                <pt idx="11">
                  <v>1621.957725788351</v>
                </pt>
                <pt idx="12">
                  <v>1695.241953940718</v>
                </pt>
                <pt idx="13">
                  <v>1771.647494574209</v>
                </pt>
                <pt idx="14">
                  <v>1851.376186703618</v>
                </pt>
                <pt idx="15">
                  <v>1934.616300317436</v>
                </pt>
                <pt idx="16">
                  <v>2021.550214478322</v>
                </pt>
                <pt idx="17">
                  <v>2112.359403958829</v>
                </pt>
                <pt idx="18">
                  <v>2207.227725790186</v>
                </pt>
                <pt idx="19">
                  <v>2306.343634171054</v>
                </pt>
                <pt idx="20">
                  <v>2409.901722215267</v>
                </pt>
                <pt idx="21">
                  <v>2518.103843304931</v>
                </pt>
                <pt idx="22">
                  <v>2631.159972492826</v>
                </pt>
                <pt idx="23">
                  <v>2749.288909908159</v>
                </pt>
                <pt idx="24">
                  <v>2872.718891068744</v>
                </pt>
                <pt idx="25">
                  <v>3001.688145537622</v>
                </pt>
                <pt idx="26">
                  <v>3136.445430506504</v>
                </pt>
                <pt idx="27">
                  <v>3277.250556488937</v>
                </pt>
                <pt idx="28">
                  <v>3424.374916364625</v>
                </pt>
                <pt idx="29">
                  <v>3578.102025266656</v>
                </pt>
                <pt idx="30">
                  <v>3738.728076443285</v>
                </pt>
                <pt idx="31">
                  <v>3906.562516747009</v>
                </pt>
                <pt idx="32">
                  <v>4081.928644483736</v>
                </pt>
                <pt idx="33">
                  <v>4265.16423179</v>
                </pt>
                <pt idx="34">
                  <v>4456.622173366894</v>
                </pt>
                <pt idx="35">
                  <v>4656.671163203925</v>
                </pt>
                <pt idx="36">
                  <v>4865.696400822422</v>
                </pt>
                <pt idx="37">
                  <v>5084.100328523573</v>
                </pt>
                <pt idx="38">
                  <v>5312.303401119872</v>
                </pt>
                <pt idx="39">
                  <v>5550.744889647631</v>
                </pt>
                <pt idx="40">
                  <v>5799.883720593818</v>
                </pt>
                <pt idx="41">
                  <v>6060.199352217779</v>
                </pt>
                <pt idx="42">
                  <v>6332.192689603909</v>
                </pt>
                <pt idx="43">
                  <v>6616.387040143193</v>
                </pt>
                <pt idx="44">
                  <v>6913.329111208304</v>
                </pt>
                <pt idx="45">
                  <v>7223.590051857972</v>
                </pt>
                <pt idx="46">
                  <v>7547.766540481108</v>
                </pt>
                <pt idx="47">
                  <v>7886.481920369411</v>
                </pt>
                <pt idx="48">
                  <v>8240.387385288819</v>
                </pt>
                <pt idx="49">
                  <v>8610.163217205056</v>
                </pt>
                <pt idx="50">
                  <v>8996.520078406764</v>
                </pt>
                <pt idx="51">
                  <v>9400.200360361188</v>
                </pt>
                <pt idx="52">
                  <v>9821.979591732288</v>
                </pt>
                <pt idx="53">
                  <v>10262.66790808943</v>
                </pt>
                <pt idx="54">
                  <v>10723.11158593655</v>
                </pt>
                <pt idx="55">
                  <v>11204.19464379692</v>
                </pt>
                <pt idx="56">
                  <v>11706.84051319757</v>
                </pt>
                <pt idx="57">
                  <v>12232.01378250978</v>
                </pt>
                <pt idx="58">
                  <v>12780.72201671831</v>
                </pt>
                <pt idx="59">
                  <v>13354.01765631178</v>
                </pt>
                <pt idx="60">
                  <v>13952.99999861027</v>
                </pt>
                <pt idx="61">
                  <v>14578.81726497369</v>
                </pt>
                <pt idx="62">
                  <v>15302.01703033282</v>
                </pt>
                <pt idx="63">
                  <v>16104.66683518203</v>
                </pt>
                <pt idx="64">
                  <v>16976.67875992896</v>
                </pt>
                <pt idx="65">
                  <v>17912.90362536069</v>
                </pt>
                <pt idx="66">
                  <v>18911.32706925234</v>
                </pt>
                <pt idx="67">
                  <v>19971.95110788176</v>
                </pt>
                <pt idx="68">
                  <v>21096.10222241754</v>
                </pt>
                <pt idx="69">
                  <v>22286.00492219035</v>
                </pt>
                <pt idx="70">
                  <v>23544.52063241085</v>
                </pt>
                <pt idx="71">
                  <v>24874.98962774301</v>
                </pt>
                <pt idx="72">
                  <v>26281.13728897737</v>
                </pt>
                <pt idx="73">
                  <v>27767.02061097361</v>
                </pt>
                <pt idx="74">
                  <v>29337.00000264419</v>
                </pt>
                <pt idx="75">
                  <v>30995.7270878412</v>
                </pt>
                <pt idx="76">
                  <v>32616.92508357179</v>
                </pt>
                <pt idx="77">
                  <v>34240.60694919951</v>
                </pt>
                <pt idx="78">
                  <v>35893.2782806738</v>
                </pt>
                <pt idx="79">
                  <v>37592.95439751783</v>
                </pt>
                <pt idx="80">
                  <v>39352.33622549512</v>
                </pt>
                <pt idx="81">
                  <v>41180.82164298859</v>
                </pt>
                <pt idx="82">
                  <v>43085.78031156648</v>
                </pt>
                <pt idx="83">
                  <v>45073.36273276924</v>
                </pt>
                <pt idx="84">
                  <v>47149.0147892432</v>
                </pt>
                <pt idx="85">
                  <v>49317.80610143824</v>
                </pt>
                <pt idx="86">
                  <v>51584.64072763849</v>
                </pt>
                <pt idx="87">
                  <v>53954.39355795872</v>
                </pt>
                <pt idx="88">
                  <v>56431.99982741308</v>
                </pt>
                <pt idx="89">
                  <v>59022.51509958896</v>
                </pt>
                <pt idx="90">
                  <v>61873.49968551745</v>
                </pt>
                <pt idx="91">
                  <v>64951.10317812162</v>
                </pt>
                <pt idx="92">
                  <v>68237.35655443574</v>
                </pt>
                <pt idx="93">
                  <v>71724.40441117338</v>
                </pt>
                <pt idx="94">
                  <v>75410.89873600636</v>
                </pt>
                <pt idx="95">
                  <v>79299.7473644678</v>
                </pt>
                <pt idx="96">
                  <v>83396.71159548439</v>
                </pt>
                <pt idx="97">
                  <v>87709.53622931868</v>
                </pt>
                <pt idx="98">
                  <v>92247.41357843002</v>
                </pt>
                <pt idx="99">
                  <v>97020.65711508239</v>
                </pt>
                <pt idx="100">
                  <v>102040.506856032</v>
                </pt>
                <pt idx="101">
                  <v>107319.0176799414</v>
                </pt>
                <pt idx="102">
                  <v>112869.0000029781</v>
                </pt>
                <pt idx="103">
                  <v>118703.9936596955</v>
                </pt>
                <pt idx="104">
                  <v>123628.9280704742</v>
                </pt>
                <pt idx="105">
                  <v>127985.6092232085</v>
                </pt>
                <pt idx="106">
                  <v>131998.1068965248</v>
                </pt>
                <pt idx="107">
                  <v>135813.5331177557</v>
                </pt>
                <pt idx="108">
                  <v>139528.7005664658</v>
                </pt>
                <pt idx="109">
                  <v>143207.5503155049</v>
                </pt>
                <pt idx="110">
                  <v>146892.5452545827</v>
                </pt>
                <pt idx="111">
                  <v>150612.1187091409</v>
                </pt>
                <pt idx="112">
                  <v>154385.544202469</v>
                </pt>
                <pt idx="113">
                  <v>158226.1193054297</v>
                </pt>
                <pt idx="114">
                  <v>162143.2473119196</v>
                </pt>
                <pt idx="115">
                  <v>166143.7983473041</v>
                </pt>
                <pt idx="116">
                  <v>170232.9993813715</v>
                </pt>
                <pt idx="117">
                  <v>174415.0162375088</v>
                </pt>
                <pt idx="118">
                  <v>175794.4770987373</v>
                </pt>
                <pt idx="119">
                  <v>175236.2075065364</v>
                </pt>
                <pt idx="120">
                  <v>173351.0551642896</v>
                </pt>
                <pt idx="121">
                  <v>170570.125477891</v>
                </pt>
                <pt idx="122">
                  <v>167197.3282559897</v>
                </pt>
                <pt idx="123">
                  <v>163446.5719749005</v>
                </pt>
                <pt idx="124">
                  <v>159468.0908927825</v>
                </pt>
                <pt idx="125">
                  <v>155367.0799165029</v>
                </pt>
                <pt idx="126">
                  <v>151216.8845548797</v>
                </pt>
                <pt idx="127">
                  <v>147068.3367132723</v>
                </pt>
                <pt idx="128">
                  <v>142956.3623315525</v>
                </pt>
                <pt idx="129">
                  <v>138904.6578983128</v>
                </pt>
                <pt idx="130">
                  <v>134929.0000179608</v>
                </pt>
                <pt idx="131">
                  <v>131039.5873830432</v>
                </pt>
                <pt idx="132">
                  <v>126325.5354929259</v>
                </pt>
                <pt idx="133">
                  <v>121111.7077527169</v>
                </pt>
                <pt idx="134">
                  <v>115631.2283738323</v>
                </pt>
                <pt idx="135">
                  <v>110049.9746301605</v>
                </pt>
                <pt idx="136">
                  <v>104484.6072072956</v>
                </pt>
                <pt idx="137">
                  <v>99015.83909526492</v>
                </pt>
                <pt idx="138">
                  <v>93698.19625856206</v>
                </pt>
                <pt idx="139">
                  <v>88567.19370308085</v>
                </pt>
                <pt idx="140">
                  <v>83644.60762346027</v>
                </pt>
                <pt idx="141">
                  <v>78942.34526365773</v>
                </pt>
                <pt idx="142">
                  <v>74465.28215896869</v>
                </pt>
                <pt idx="143">
                  <v>70213.3391673803</v>
                </pt>
                <pt idx="144">
                  <v>66183.0000161553</v>
                </pt>
              </numCache>
            </numRef>
          </val>
          <smooth val="0"/>
        </ser>
        <ser>
          <idx val="1"/>
          <order val="1"/>
          <tx>
            <strRef>
              <f>R0_estimation!$B$17</f>
              <strCache>
                <ptCount val="1"/>
                <pt idx="0">
                  <v>Actual I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R0_estimation!$A$18:$A$162</f>
              <numCache>
                <formatCode>d\-mmm\-yy</formatCode>
                <ptCount val="145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  <pt idx="121">
                  <v>44039</v>
                </pt>
                <pt idx="122">
                  <v>44040</v>
                </pt>
                <pt idx="123">
                  <v>44041</v>
                </pt>
                <pt idx="124">
                  <v>44042</v>
                </pt>
                <pt idx="125">
                  <v>44043</v>
                </pt>
                <pt idx="126">
                  <v>44044</v>
                </pt>
                <pt idx="127">
                  <v>44045</v>
                </pt>
                <pt idx="128">
                  <v>44046</v>
                </pt>
                <pt idx="129">
                  <v>44047</v>
                </pt>
                <pt idx="130">
                  <v>44048</v>
                </pt>
                <pt idx="131">
                  <v>44049</v>
                </pt>
                <pt idx="132">
                  <v>44050</v>
                </pt>
                <pt idx="133">
                  <v>44051</v>
                </pt>
                <pt idx="134">
                  <v>44052</v>
                </pt>
                <pt idx="135">
                  <v>44053</v>
                </pt>
                <pt idx="136">
                  <v>44054</v>
                </pt>
                <pt idx="137">
                  <v>44055</v>
                </pt>
                <pt idx="138">
                  <v>44056</v>
                </pt>
                <pt idx="139">
                  <v>44057</v>
                </pt>
                <pt idx="140">
                  <v>44058</v>
                </pt>
                <pt idx="141">
                  <v>44059</v>
                </pt>
                <pt idx="142">
                  <v>44060</v>
                </pt>
                <pt idx="143">
                  <v>44061</v>
                </pt>
                <pt idx="144">
                  <v>44062</v>
                </pt>
              </numCache>
            </numRef>
          </cat>
          <val>
            <numRef>
              <f>R0_estimation!$B$18:$B$162</f>
              <numCache>
                <formatCode>General</formatCode>
                <ptCount val="145"/>
                <pt idx="0">
                  <v>1032</v>
                </pt>
                <pt idx="1">
                  <v>1129</v>
                </pt>
                <pt idx="2">
                  <v>1168</v>
                </pt>
                <pt idx="3">
                  <v>1178</v>
                </pt>
                <pt idx="4">
                  <v>1174</v>
                </pt>
                <pt idx="5">
                  <v>1217</v>
                </pt>
                <pt idx="6">
                  <v>1209</v>
                </pt>
                <pt idx="7">
                  <v>1282</v>
                </pt>
                <pt idx="8">
                  <v>1304</v>
                </pt>
                <pt idx="9">
                  <v>1208</v>
                </pt>
                <pt idx="10">
                  <v>1188</v>
                </pt>
                <pt idx="11">
                  <v>1190</v>
                </pt>
                <pt idx="12">
                  <v>1077</v>
                </pt>
                <pt idx="13">
                  <v>1041</v>
                </pt>
                <pt idx="14">
                  <v>948</v>
                </pt>
                <pt idx="15">
                  <v>978</v>
                </pt>
                <pt idx="16">
                  <v>1025</v>
                </pt>
                <pt idx="17">
                  <v>1134</v>
                </pt>
                <pt idx="18">
                  <v>1198</v>
                </pt>
                <pt idx="19">
                  <v>1222</v>
                </pt>
                <pt idx="20">
                  <v>1350</v>
                </pt>
                <pt idx="21">
                  <v>1487</v>
                </pt>
                <pt idx="22">
                  <v>1545</v>
                </pt>
                <pt idx="23">
                  <v>1661</v>
                </pt>
                <pt idx="24">
                  <v>1709</v>
                </pt>
                <pt idx="25">
                  <v>1850</v>
                </pt>
                <pt idx="26">
                  <v>2054</v>
                </pt>
                <pt idx="27">
                  <v>2254</v>
                </pt>
                <pt idx="28">
                  <v>2341</v>
                </pt>
                <pt idx="29">
                  <v>2341</v>
                </pt>
                <pt idx="30">
                  <v>2543</v>
                </pt>
                <pt idx="31">
                  <v>2606</v>
                </pt>
                <pt idx="32">
                  <v>2867</v>
                </pt>
                <pt idx="33">
                  <v>3058</v>
                </pt>
                <pt idx="34">
                  <v>3190</v>
                </pt>
                <pt idx="35">
                  <v>3327</v>
                </pt>
                <pt idx="36">
                  <v>3660</v>
                </pt>
                <pt idx="37">
                  <v>3950</v>
                </pt>
                <pt idx="38">
                  <v>4140</v>
                </pt>
                <pt idx="39">
                  <v>4124</v>
                </pt>
                <pt idx="40">
                  <v>4255</v>
                </pt>
                <pt idx="41">
                  <v>4648</v>
                </pt>
                <pt idx="42">
                  <v>5061</v>
                </pt>
                <pt idx="43">
                  <v>5516</v>
                </pt>
                <pt idx="44">
                  <v>5854</v>
                </pt>
                <pt idx="45">
                  <v>6347</v>
                </pt>
                <pt idx="46">
                  <v>6719</v>
                </pt>
                <pt idx="47">
                  <v>7092</v>
                </pt>
                <pt idx="48">
                  <v>7573</v>
                </pt>
                <pt idx="49">
                  <v>8019</v>
                </pt>
                <pt idx="50">
                  <v>8732</v>
                </pt>
                <pt idx="51">
                  <v>9213</v>
                </pt>
                <pt idx="52">
                  <v>9625</v>
                </pt>
                <pt idx="53">
                  <v>10005</v>
                </pt>
                <pt idx="54">
                  <v>10904</v>
                </pt>
                <pt idx="55">
                  <v>11230</v>
                </pt>
                <pt idx="56">
                  <v>11923</v>
                </pt>
                <pt idx="57">
                  <v>12567</v>
                </pt>
                <pt idx="58">
                  <v>12963</v>
                </pt>
                <pt idx="59">
                  <v>12914</v>
                </pt>
                <pt idx="60">
                  <v>13953</v>
                </pt>
                <pt idx="61">
                  <v>14664</v>
                </pt>
                <pt idx="62">
                  <v>15684</v>
                </pt>
                <pt idx="63">
                  <v>16579</v>
                </pt>
                <pt idx="64">
                  <v>17162</v>
                </pt>
                <pt idx="65">
                  <v>17918</v>
                </pt>
                <pt idx="66">
                  <v>18609</v>
                </pt>
                <pt idx="67">
                  <v>19707</v>
                </pt>
                <pt idx="68">
                  <v>21651</v>
                </pt>
                <pt idx="69">
                  <v>23304</v>
                </pt>
                <pt idx="70">
                  <v>24625</v>
                </pt>
                <pt idx="71">
                  <v>25684</v>
                </pt>
                <pt idx="72">
                  <v>27225</v>
                </pt>
                <pt idx="73">
                  <v>28670</v>
                </pt>
                <pt idx="74">
                  <v>29337</v>
                </pt>
                <pt idx="75">
                  <v>31102</v>
                </pt>
                <pt idx="76">
                  <v>32656</v>
                </pt>
                <pt idx="77">
                  <v>34739</v>
                </pt>
                <pt idx="78">
                  <v>37298</v>
                </pt>
                <pt idx="79">
                  <v>39119</v>
                </pt>
                <pt idx="80">
                  <v>40465</v>
                </pt>
                <pt idx="81">
                  <v>42840</v>
                </pt>
                <pt idx="82">
                  <v>43051</v>
                </pt>
                <pt idx="83">
                  <v>44234</v>
                </pt>
                <pt idx="84">
                  <v>46664</v>
                </pt>
                <pt idx="85">
                  <v>49033</v>
                </pt>
                <pt idx="86">
                  <v>50747</v>
                </pt>
                <pt idx="87">
                  <v>53174</v>
                </pt>
                <pt idx="88">
                  <v>56432</v>
                </pt>
                <pt idx="89">
                  <v>59870</v>
                </pt>
                <pt idx="90">
                  <v>62726</v>
                </pt>
                <pt idx="91">
                  <v>66127</v>
                </pt>
                <pt idx="92">
                  <v>68159</v>
                </pt>
                <pt idx="93">
                  <v>70794</v>
                </pt>
                <pt idx="94">
                  <v>74938</v>
                </pt>
                <pt idx="95">
                  <v>78973</v>
                </pt>
                <pt idx="96">
                  <v>84223</v>
                </pt>
                <pt idx="97">
                  <v>89461</v>
                </pt>
                <pt idx="98">
                  <v>95345</v>
                </pt>
                <pt idx="99">
                  <v>99451</v>
                </pt>
                <pt idx="100">
                  <v>104134</v>
                </pt>
                <pt idx="101">
                  <v>109747</v>
                </pt>
                <pt idx="102">
                  <v>112869</v>
                </pt>
                <pt idx="103">
                  <v>119964</v>
                </pt>
                <pt idx="104">
                  <v>126097</v>
                </pt>
                <pt idx="105">
                  <v>132384</v>
                </pt>
                <pt idx="106">
                  <v>138108</v>
                </pt>
                <pt idx="107">
                  <v>143532</v>
                </pt>
                <pt idx="108">
                  <v>146976</v>
                </pt>
                <pt idx="109">
                  <v>151609</v>
                </pt>
                <pt idx="110">
                  <v>156099</v>
                </pt>
                <pt idx="111">
                  <v>160409</v>
                </pt>
                <pt idx="112">
                  <v>162835</v>
                </pt>
                <pt idx="113">
                  <v>167511</v>
                </pt>
                <pt idx="114">
                  <v>167673</v>
                </pt>
                <pt idx="115">
                  <v>165897</v>
                </pt>
                <pt idx="116">
                  <v>170233</v>
                </pt>
                <pt idx="117">
                  <v>169663</v>
                </pt>
                <pt idx="118">
                  <v>171259</v>
                </pt>
                <pt idx="119">
                  <v>169966</v>
                </pt>
                <pt idx="120">
                  <v>169141</v>
                </pt>
                <pt idx="121">
                  <v>164683</v>
                </pt>
                <pt idx="122">
                  <v>161526</v>
                </pt>
                <pt idx="123">
                  <v>160131</v>
                </pt>
                <pt idx="124">
                  <v>157959</v>
                </pt>
                <pt idx="125">
                  <v>155600</v>
                </pt>
                <pt idx="126">
                  <v>152428</v>
                </pt>
                <pt idx="127">
                  <v>147174</v>
                </pt>
                <pt idx="128">
                  <v>143418</v>
                </pt>
                <pt idx="129">
                  <v>139516</v>
                </pt>
                <pt idx="130">
                  <v>134929</v>
                </pt>
                <pt idx="131">
                  <v>130132</v>
                </pt>
                <pt idx="132">
                  <v>123480</v>
                </pt>
                <pt idx="133">
                  <v>118988</v>
                </pt>
                <pt idx="134">
                  <v>114434</v>
                </pt>
                <pt idx="135">
                  <v>111069</v>
                </pt>
                <pt idx="136">
                  <v>106348</v>
                </pt>
                <pt idx="137">
                  <v>97796</v>
                </pt>
                <pt idx="138">
                  <v>90696</v>
                </pt>
                <pt idx="139">
                  <v>85957</v>
                </pt>
                <pt idx="140">
                  <v>80363</v>
                </pt>
                <pt idx="141">
                  <v>75860</v>
                </pt>
                <pt idx="142">
                  <v>73024</v>
                </pt>
                <pt idx="143">
                  <v>70826</v>
                </pt>
                <pt idx="144">
                  <v>66183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41095536"/>
        <axId val="471005328"/>
      </lineChart>
      <dateAx>
        <axId val="2141095536"/>
        <scaling>
          <orientation val="minMax"/>
        </scaling>
        <delete val="0"/>
        <axPos val="b"/>
        <numFmt formatCode="d\-mmm\-yy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71005328"/>
        <crosses val="autoZero"/>
        <lblOffset val="100"/>
        <baseTimeUnit val="days"/>
      </dateAx>
      <valAx>
        <axId val="47100532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41095536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R0_estimation!$K$16</f>
              <strCache>
                <ptCount val="1"/>
                <pt idx="0">
                  <v>Eastern Cape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R0_estimation!$K$18:$K$138</f>
              <numCache>
                <formatCode>General</formatCode>
                <ptCount val="121"/>
                <pt idx="0">
                  <v>10</v>
                </pt>
                <pt idx="1">
                  <v>12</v>
                </pt>
                <pt idx="2">
                  <v>12</v>
                </pt>
                <pt idx="3">
                  <v>12</v>
                </pt>
                <pt idx="4">
                  <v>15</v>
                </pt>
                <pt idx="5">
                  <v>17</v>
                </pt>
                <pt idx="6">
                  <v>21</v>
                </pt>
                <pt idx="7">
                  <v>24</v>
                </pt>
                <pt idx="8">
                  <v>29</v>
                </pt>
                <pt idx="9">
                  <v>30</v>
                </pt>
                <pt idx="10">
                  <v>38</v>
                </pt>
                <pt idx="11">
                  <v>43</v>
                </pt>
                <pt idx="12">
                  <v>56</v>
                </pt>
                <pt idx="13">
                  <v>63</v>
                </pt>
                <pt idx="14">
                  <v>59</v>
                </pt>
                <pt idx="15">
                  <v>76</v>
                </pt>
                <pt idx="16">
                  <v>92</v>
                </pt>
                <pt idx="17">
                  <v>162</v>
                </pt>
                <pt idx="18">
                  <v>184</v>
                </pt>
                <pt idx="19">
                  <v>203</v>
                </pt>
                <pt idx="20">
                  <v>225</v>
                </pt>
                <pt idx="21">
                  <v>245</v>
                </pt>
                <pt idx="22">
                  <v>262</v>
                </pt>
                <pt idx="23">
                  <v>278</v>
                </pt>
                <pt idx="24">
                  <v>305</v>
                </pt>
                <pt idx="25">
                  <v>332</v>
                </pt>
                <pt idx="26">
                  <v>356</v>
                </pt>
                <pt idx="27">
                  <v>412</v>
                </pt>
                <pt idx="28">
                  <v>412</v>
                </pt>
                <pt idx="29">
                  <v>394</v>
                </pt>
                <pt idx="30">
                  <v>484</v>
                </pt>
                <pt idx="31">
                  <v>442</v>
                </pt>
                <pt idx="32">
                  <v>431</v>
                </pt>
                <pt idx="33">
                  <v>427</v>
                </pt>
                <pt idx="34">
                  <v>445</v>
                </pt>
                <pt idx="35">
                  <v>462</v>
                </pt>
                <pt idx="36">
                  <v>481</v>
                </pt>
                <pt idx="37">
                  <v>504</v>
                </pt>
                <pt idx="38">
                  <v>493</v>
                </pt>
                <pt idx="39">
                  <v>472</v>
                </pt>
                <pt idx="40">
                  <v>512</v>
                </pt>
                <pt idx="41">
                  <v>509</v>
                </pt>
                <pt idx="42">
                  <v>597</v>
                </pt>
                <pt idx="43">
                  <v>736</v>
                </pt>
                <pt idx="44">
                  <v>768</v>
                </pt>
                <pt idx="45">
                  <v>888</v>
                </pt>
                <pt idx="46">
                  <v>904</v>
                </pt>
                <pt idx="47">
                  <v>922</v>
                </pt>
                <pt idx="48">
                  <v>971</v>
                </pt>
                <pt idx="49">
                  <v>1080</v>
                </pt>
                <pt idx="50">
                  <v>1162</v>
                </pt>
                <pt idx="51">
                  <v>1238</v>
                </pt>
                <pt idx="52">
                  <v>1297</v>
                </pt>
                <pt idx="53">
                  <v>1366</v>
                </pt>
                <pt idx="54">
                  <v>1395</v>
                </pt>
                <pt idx="55">
                  <v>1470</v>
                </pt>
                <pt idx="56">
                  <v>1491</v>
                </pt>
                <pt idx="57">
                  <v>1472</v>
                </pt>
                <pt idx="58">
                  <v>1392</v>
                </pt>
                <pt idx="59">
                  <v>1360</v>
                </pt>
                <pt idx="60">
                  <v>1513</v>
                </pt>
                <pt idx="61">
                  <v>1737</v>
                </pt>
                <pt idx="62">
                  <v>1921</v>
                </pt>
                <pt idx="63">
                  <v>1947</v>
                </pt>
                <pt idx="64">
                  <v>1991</v>
                </pt>
                <pt idx="65">
                  <v>2059</v>
                </pt>
                <pt idx="66">
                  <v>2189</v>
                </pt>
                <pt idx="67">
                  <v>2311</v>
                </pt>
                <pt idx="68">
                  <v>2612</v>
                </pt>
                <pt idx="69">
                  <v>2781</v>
                </pt>
                <pt idx="70">
                  <v>3060</v>
                </pt>
                <pt idx="71">
                  <v>3284</v>
                </pt>
                <pt idx="72">
                  <v>3593</v>
                </pt>
                <pt idx="73">
                  <v>3896</v>
                </pt>
                <pt idx="74">
                  <v>4107</v>
                </pt>
                <pt idx="75">
                  <v>4562</v>
                </pt>
                <pt idx="76">
                  <v>5032</v>
                </pt>
                <pt idx="77">
                  <v>5491</v>
                </pt>
                <pt idx="78">
                  <v>6100</v>
                </pt>
                <pt idx="79">
                  <v>6486</v>
                </pt>
                <pt idx="80">
                  <v>6715</v>
                </pt>
                <pt idx="81">
                  <v>7393</v>
                </pt>
                <pt idx="82">
                  <v>7703</v>
                </pt>
                <pt idx="83">
                  <v>8266</v>
                </pt>
                <pt idx="84">
                  <v>9092</v>
                </pt>
                <pt idx="85">
                  <v>9777</v>
                </pt>
                <pt idx="86">
                  <v>10554</v>
                </pt>
                <pt idx="87">
                  <v>11348</v>
                </pt>
                <pt idx="88">
                  <v>12060</v>
                </pt>
                <pt idx="89">
                  <v>12619</v>
                </pt>
                <pt idx="90">
                  <v>13323</v>
                </pt>
                <pt idx="91">
                  <v>14408</v>
                </pt>
                <pt idx="92">
                  <v>15072</v>
                </pt>
                <pt idx="93">
                  <v>15598</v>
                </pt>
                <pt idx="94">
                  <v>16647</v>
                </pt>
                <pt idx="95">
                  <v>17421</v>
                </pt>
                <pt idx="96">
                  <v>17964</v>
                </pt>
                <pt idx="97">
                  <v>18651</v>
                </pt>
                <pt idx="98">
                  <v>19440</v>
                </pt>
                <pt idx="99">
                  <v>19897</v>
                </pt>
                <pt idx="100">
                  <v>21186</v>
                </pt>
                <pt idx="101">
                  <v>22293</v>
                </pt>
                <pt idx="102">
                  <v>23143</v>
                </pt>
                <pt idx="103">
                  <v>23945</v>
                </pt>
                <pt idx="104">
                  <v>24346</v>
                </pt>
                <pt idx="105">
                  <v>24574</v>
                </pt>
                <pt idx="106">
                  <v>25201</v>
                </pt>
                <pt idx="107">
                  <v>25863</v>
                </pt>
                <pt idx="108">
                  <v>26273</v>
                </pt>
                <pt idx="109">
                  <v>26244</v>
                </pt>
                <pt idx="110">
                  <v>26583</v>
                </pt>
                <pt idx="111">
                  <v>26703</v>
                </pt>
                <pt idx="112">
                  <v>26815</v>
                </pt>
                <pt idx="113">
                  <v>27533</v>
                </pt>
                <pt idx="114">
                  <v>27235</v>
                </pt>
                <pt idx="115">
                  <v>26358</v>
                </pt>
                <pt idx="116">
                  <v>25461</v>
                </pt>
                <pt idx="117">
                  <v>25013</v>
                </pt>
                <pt idx="118">
                  <v>25054</v>
                </pt>
                <pt idx="119">
                  <v>24540</v>
                </pt>
                <pt idx="120">
                  <v>23285</v>
                </pt>
              </numCache>
            </numRef>
          </val>
          <smooth val="0"/>
        </ser>
        <ser>
          <idx val="1"/>
          <order val="1"/>
          <tx>
            <strRef>
              <f>R0_estimation!$T$16</f>
              <strCache>
                <ptCount val="1"/>
                <pt idx="0">
                  <v>Free State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R0_estimation!$T$18:$T$138</f>
              <numCache>
                <formatCode>General</formatCode>
                <ptCount val="121"/>
                <pt idx="0">
                  <v>68</v>
                </pt>
                <pt idx="1">
                  <v>72</v>
                </pt>
                <pt idx="2">
                  <v>72</v>
                </pt>
                <pt idx="3">
                  <v>74</v>
                </pt>
                <pt idx="4">
                  <v>76</v>
                </pt>
                <pt idx="5">
                  <v>84</v>
                </pt>
                <pt idx="6">
                  <v>77</v>
                </pt>
                <pt idx="7">
                  <v>78</v>
                </pt>
                <pt idx="8">
                  <v>78</v>
                </pt>
                <pt idx="9">
                  <v>76</v>
                </pt>
                <pt idx="10">
                  <v>70.5</v>
                </pt>
                <pt idx="11">
                  <v>58</v>
                </pt>
                <pt idx="12">
                  <v>44</v>
                </pt>
                <pt idx="13">
                  <v>35.5</v>
                </pt>
                <pt idx="14">
                  <v>26</v>
                </pt>
                <pt idx="15">
                  <v>24</v>
                </pt>
                <pt idx="16">
                  <v>24</v>
                </pt>
                <pt idx="17">
                  <v>24</v>
                </pt>
                <pt idx="18">
                  <v>21</v>
                </pt>
                <pt idx="19">
                  <v>14</v>
                </pt>
                <pt idx="20">
                  <v>16</v>
                </pt>
                <pt idx="21">
                  <v>15</v>
                </pt>
                <pt idx="22">
                  <v>15</v>
                </pt>
                <pt idx="23">
                  <v>16</v>
                </pt>
                <pt idx="24">
                  <v>17.5</v>
                </pt>
                <pt idx="25">
                  <v>18</v>
                </pt>
                <pt idx="26">
                  <v>13</v>
                </pt>
                <pt idx="27">
                  <v>17</v>
                </pt>
                <pt idx="28">
                  <v>17</v>
                </pt>
                <pt idx="29">
                  <v>15</v>
                </pt>
                <pt idx="30">
                  <v>15</v>
                </pt>
                <pt idx="31">
                  <v>15</v>
                </pt>
                <pt idx="32">
                  <v>16</v>
                </pt>
                <pt idx="33">
                  <v>18</v>
                </pt>
                <pt idx="34">
                  <v>18</v>
                </pt>
                <pt idx="35">
                  <v>21</v>
                </pt>
                <pt idx="36">
                  <v>20</v>
                </pt>
                <pt idx="37">
                  <v>20</v>
                </pt>
                <pt idx="38">
                  <v>22</v>
                </pt>
                <pt idx="39">
                  <v>24</v>
                </pt>
                <pt idx="40">
                  <v>28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22</v>
                </pt>
                <pt idx="46">
                  <v>25</v>
                </pt>
                <pt idx="47">
                  <v>29</v>
                </pt>
                <pt idx="48">
                  <v>33</v>
                </pt>
                <pt idx="49">
                  <v>32</v>
                </pt>
                <pt idx="50">
                  <v>36</v>
                </pt>
                <pt idx="51">
                  <v>38</v>
                </pt>
                <pt idx="52">
                  <v>37</v>
                </pt>
                <pt idx="53">
                  <v>50</v>
                </pt>
                <pt idx="54">
                  <v>49</v>
                </pt>
                <pt idx="55">
                  <v>52</v>
                </pt>
                <pt idx="56">
                  <v>62</v>
                </pt>
                <pt idx="57">
                  <v>67</v>
                </pt>
                <pt idx="58">
                  <v>73</v>
                </pt>
                <pt idx="59">
                  <v>71</v>
                </pt>
                <pt idx="60">
                  <v>83</v>
                </pt>
                <pt idx="61">
                  <v>80</v>
                </pt>
                <pt idx="62">
                  <v>80</v>
                </pt>
                <pt idx="63">
                  <v>108</v>
                </pt>
                <pt idx="64">
                  <v>120</v>
                </pt>
                <pt idx="65">
                  <v>122</v>
                </pt>
                <pt idx="66">
                  <v>134</v>
                </pt>
                <pt idx="67">
                  <v>139</v>
                </pt>
                <pt idx="68">
                  <v>139</v>
                </pt>
                <pt idx="69">
                  <v>151</v>
                </pt>
                <pt idx="70">
                  <v>152</v>
                </pt>
                <pt idx="71">
                  <v>159</v>
                </pt>
                <pt idx="72">
                  <v>165</v>
                </pt>
                <pt idx="73">
                  <v>185</v>
                </pt>
                <pt idx="74">
                  <v>180</v>
                </pt>
                <pt idx="75">
                  <v>181</v>
                </pt>
                <pt idx="76">
                  <v>204</v>
                </pt>
                <pt idx="77">
                  <v>196</v>
                </pt>
                <pt idx="78">
                  <v>217</v>
                </pt>
                <pt idx="79">
                  <v>227</v>
                </pt>
                <pt idx="80">
                  <v>279</v>
                </pt>
                <pt idx="81">
                  <v>289</v>
                </pt>
                <pt idx="82">
                  <v>327</v>
                </pt>
                <pt idx="83">
                  <v>322</v>
                </pt>
                <pt idx="84">
                  <v>352</v>
                </pt>
                <pt idx="85">
                  <v>372</v>
                </pt>
                <pt idx="86">
                  <v>399</v>
                </pt>
                <pt idx="87">
                  <v>423</v>
                </pt>
                <pt idx="88">
                  <v>488</v>
                </pt>
                <pt idx="89">
                  <v>570</v>
                </pt>
                <pt idx="90">
                  <v>634</v>
                </pt>
                <pt idx="91">
                  <v>703</v>
                </pt>
                <pt idx="92">
                  <v>784</v>
                </pt>
                <pt idx="93">
                  <v>865</v>
                </pt>
                <pt idx="94">
                  <v>936</v>
                </pt>
                <pt idx="95">
                  <v>1064</v>
                </pt>
                <pt idx="96">
                  <v>1237</v>
                </pt>
                <pt idx="97">
                  <v>1472</v>
                </pt>
                <pt idx="98">
                  <v>1676</v>
                </pt>
                <pt idx="99">
                  <v>1820</v>
                </pt>
                <pt idx="100">
                  <v>2032</v>
                </pt>
                <pt idx="101">
                  <v>2220</v>
                </pt>
                <pt idx="102">
                  <v>2370</v>
                </pt>
                <pt idx="103">
                  <v>2748</v>
                </pt>
                <pt idx="104">
                  <v>3152</v>
                </pt>
                <pt idx="105">
                  <v>3519</v>
                </pt>
                <pt idx="106">
                  <v>3945</v>
                </pt>
                <pt idx="107">
                  <v>4255</v>
                </pt>
                <pt idx="108">
                  <v>4459</v>
                </pt>
                <pt idx="109">
                  <v>4889</v>
                </pt>
                <pt idx="110">
                  <v>5426</v>
                </pt>
                <pt idx="111">
                  <v>6160</v>
                </pt>
                <pt idx="112">
                  <v>6628</v>
                </pt>
                <pt idx="113">
                  <v>7440</v>
                </pt>
                <pt idx="114">
                  <v>7923</v>
                </pt>
                <pt idx="115">
                  <v>8318</v>
                </pt>
                <pt idx="116">
                  <v>9073</v>
                </pt>
                <pt idx="117">
                  <v>9719</v>
                </pt>
                <pt idx="118">
                  <v>10321</v>
                </pt>
                <pt idx="119">
                  <v>10833</v>
                </pt>
                <pt idx="120">
                  <v>11258</v>
                </pt>
              </numCache>
            </numRef>
          </val>
          <smooth val="0"/>
        </ser>
        <ser>
          <idx val="2"/>
          <order val="2"/>
          <tx>
            <strRef>
              <f>R0_estimation!$AC$16</f>
              <strCache>
                <ptCount val="1"/>
                <pt idx="0">
                  <v>Gauteng</v>
                </pt>
              </strCache>
            </strRef>
          </tx>
          <spPr>
            <a:ln xmlns:a="http://schemas.openxmlformats.org/drawingml/2006/main" w="28575" cap="rnd">
              <a:solidFill>
                <a:srgbClr val="FF006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R0_estimation!$AC$18:$AC$138</f>
              <numCache>
                <formatCode>General</formatCode>
                <ptCount val="121"/>
                <pt idx="0">
                  <v>516</v>
                </pt>
                <pt idx="1">
                  <v>560</v>
                </pt>
                <pt idx="2">
                  <v>587</v>
                </pt>
                <pt idx="3">
                  <v>588</v>
                </pt>
                <pt idx="4">
                  <v>584</v>
                </pt>
                <pt idx="5">
                  <v>587</v>
                </pt>
                <pt idx="6">
                  <v>563</v>
                </pt>
                <pt idx="7">
                  <v>568</v>
                </pt>
                <pt idx="8">
                  <v>572</v>
                </pt>
                <pt idx="9">
                  <v>506</v>
                </pt>
                <pt idx="10">
                  <v>445.5</v>
                </pt>
                <pt idx="11">
                  <v>463</v>
                </pt>
                <pt idx="12">
                  <v>386</v>
                </pt>
                <pt idx="13">
                  <v>330</v>
                </pt>
                <pt idx="14">
                  <v>280</v>
                </pt>
                <pt idx="15">
                  <v>281</v>
                </pt>
                <pt idx="16">
                  <v>272</v>
                </pt>
                <pt idx="17">
                  <v>276</v>
                </pt>
                <pt idx="18">
                  <v>285</v>
                </pt>
                <pt idx="19">
                  <v>306</v>
                </pt>
                <pt idx="20">
                  <v>346</v>
                </pt>
                <pt idx="21">
                  <v>408</v>
                </pt>
                <pt idx="22">
                  <v>444</v>
                </pt>
                <pt idx="23">
                  <v>457</v>
                </pt>
                <pt idx="24">
                  <v>451.5</v>
                </pt>
                <pt idx="25">
                  <v>442</v>
                </pt>
                <pt idx="26">
                  <v>457</v>
                </pt>
                <pt idx="27">
                  <v>480</v>
                </pt>
                <pt idx="28">
                  <v>491</v>
                </pt>
                <pt idx="29">
                  <v>466</v>
                </pt>
                <pt idx="30">
                  <v>463</v>
                </pt>
                <pt idx="31">
                  <v>468</v>
                </pt>
                <pt idx="32">
                  <v>478</v>
                </pt>
                <pt idx="33">
                  <v>477</v>
                </pt>
                <pt idx="34">
                  <v>489</v>
                </pt>
                <pt idx="35">
                  <v>497</v>
                </pt>
                <pt idx="36">
                  <v>476</v>
                </pt>
                <pt idx="37">
                  <v>491</v>
                </pt>
                <pt idx="38">
                  <v>498</v>
                </pt>
                <pt idx="39">
                  <v>496</v>
                </pt>
                <pt idx="40">
                  <v>552</v>
                </pt>
                <pt idx="41">
                  <v>570</v>
                </pt>
                <pt idx="42">
                  <v>606</v>
                </pt>
                <pt idx="43">
                  <v>621</v>
                </pt>
                <pt idx="44">
                  <v>618</v>
                </pt>
                <pt idx="45">
                  <v>637</v>
                </pt>
                <pt idx="46">
                  <v>666</v>
                </pt>
                <pt idx="47">
                  <v>689</v>
                </pt>
                <pt idx="48">
                  <v>703</v>
                </pt>
                <pt idx="49">
                  <v>664</v>
                </pt>
                <pt idx="50">
                  <v>705</v>
                </pt>
                <pt idx="51">
                  <v>682</v>
                </pt>
                <pt idx="52">
                  <v>664</v>
                </pt>
                <pt idx="53">
                  <v>680</v>
                </pt>
                <pt idx="54">
                  <v>649</v>
                </pt>
                <pt idx="55">
                  <v>670</v>
                </pt>
                <pt idx="56">
                  <v>723</v>
                </pt>
                <pt idx="57">
                  <v>820</v>
                </pt>
                <pt idx="58">
                  <v>1022</v>
                </pt>
                <pt idx="59">
                  <v>1029</v>
                </pt>
                <pt idx="60">
                  <v>1093</v>
                </pt>
                <pt idx="61">
                  <v>1194</v>
                </pt>
                <pt idx="62">
                  <v>1373</v>
                </pt>
                <pt idx="63">
                  <v>1511</v>
                </pt>
                <pt idx="64">
                  <v>1674</v>
                </pt>
                <pt idx="65">
                  <v>1888</v>
                </pt>
                <pt idx="66">
                  <v>1915</v>
                </pt>
                <pt idx="67">
                  <v>2167</v>
                </pt>
                <pt idx="68">
                  <v>2392</v>
                </pt>
                <pt idx="69">
                  <v>2694</v>
                </pt>
                <pt idx="70">
                  <v>2993</v>
                </pt>
                <pt idx="71">
                  <v>3174</v>
                </pt>
                <pt idx="72">
                  <v>3265</v>
                </pt>
                <pt idx="73">
                  <v>3503</v>
                </pt>
                <pt idx="74">
                  <v>4028</v>
                </pt>
                <pt idx="75">
                  <v>4624</v>
                </pt>
                <pt idx="76">
                  <v>5198</v>
                </pt>
                <pt idx="77">
                  <v>6124</v>
                </pt>
                <pt idx="78">
                  <v>7161</v>
                </pt>
                <pt idx="79">
                  <v>7962</v>
                </pt>
                <pt idx="80">
                  <v>8747</v>
                </pt>
                <pt idx="81">
                  <v>10053</v>
                </pt>
                <pt idx="82">
                  <v>11053</v>
                </pt>
                <pt idx="83">
                  <v>12046</v>
                </pt>
                <pt idx="84">
                  <v>13352</v>
                </pt>
                <pt idx="85">
                  <v>14876</v>
                </pt>
                <pt idx="86">
                  <v>16083</v>
                </pt>
                <pt idx="87">
                  <v>17495</v>
                </pt>
                <pt idx="88">
                  <v>18961</v>
                </pt>
                <pt idx="89">
                  <v>20793</v>
                </pt>
                <pt idx="90">
                  <v>22563</v>
                </pt>
                <pt idx="91">
                  <v>24388</v>
                </pt>
                <pt idx="92">
                  <v>25731</v>
                </pt>
                <pt idx="93">
                  <v>27648</v>
                </pt>
                <pt idx="94">
                  <v>29858</v>
                </pt>
                <pt idx="95">
                  <v>31324</v>
                </pt>
                <pt idx="96">
                  <v>34039</v>
                </pt>
                <pt idx="97">
                  <v>37070</v>
                </pt>
                <pt idx="98">
                  <v>40395</v>
                </pt>
                <pt idx="99">
                  <v>42582</v>
                </pt>
                <pt idx="100">
                  <v>44550</v>
                </pt>
                <pt idx="101">
                  <v>47447</v>
                </pt>
                <pt idx="102">
                  <v>48859</v>
                </pt>
                <pt idx="103">
                  <v>52800</v>
                </pt>
                <pt idx="104">
                  <v>55689</v>
                </pt>
                <pt idx="105">
                  <v>58759</v>
                </pt>
                <pt idx="106">
                  <v>61536</v>
                </pt>
                <pt idx="107">
                  <v>63872</v>
                </pt>
                <pt idx="108">
                  <v>64189</v>
                </pt>
                <pt idx="109">
                  <v>66770</v>
                </pt>
                <pt idx="110">
                  <v>67958</v>
                </pt>
                <pt idx="111">
                  <v>69077</v>
                </pt>
                <pt idx="112">
                  <v>69231</v>
                </pt>
                <pt idx="113">
                  <v>70213</v>
                </pt>
                <pt idx="114">
                  <v>69988</v>
                </pt>
                <pt idx="115">
                  <v>67947</v>
                </pt>
                <pt idx="116">
                  <v>69567</v>
                </pt>
                <pt idx="117">
                  <v>67308</v>
                </pt>
                <pt idx="118">
                  <v>65987</v>
                </pt>
                <pt idx="119">
                  <v>63777</v>
                </pt>
                <pt idx="120">
                  <v>61723</v>
                </pt>
              </numCache>
            </numRef>
          </val>
          <smooth val="0"/>
        </ser>
        <ser>
          <idx val="3"/>
          <order val="3"/>
          <tx>
            <strRef>
              <f>R0_estimation!$AL$16</f>
              <strCache>
                <ptCount val="1"/>
                <pt idx="0">
                  <v>KwaZulu-Natal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R0_estimation!$AL$18:$AL$138</f>
              <numCache>
                <formatCode>General</formatCode>
                <ptCount val="121"/>
                <pt idx="0">
                  <v>145</v>
                </pt>
                <pt idx="1">
                  <v>155</v>
                </pt>
                <pt idx="2">
                  <v>159</v>
                </pt>
                <pt idx="3">
                  <v>163</v>
                </pt>
                <pt idx="4">
                  <v>167</v>
                </pt>
                <pt idx="5">
                  <v>184</v>
                </pt>
                <pt idx="6">
                  <v>191</v>
                </pt>
                <pt idx="7">
                  <v>205</v>
                </pt>
                <pt idx="8">
                  <v>210</v>
                </pt>
                <pt idx="9">
                  <v>197</v>
                </pt>
                <pt idx="10">
                  <v>225.5</v>
                </pt>
                <pt idx="11">
                  <v>263</v>
                </pt>
                <pt idx="12">
                  <v>253</v>
                </pt>
                <pt idx="13">
                  <v>267</v>
                </pt>
                <pt idx="14">
                  <v>262</v>
                </pt>
                <pt idx="15">
                  <v>276</v>
                </pt>
                <pt idx="16">
                  <v>294</v>
                </pt>
                <pt idx="17">
                  <v>310</v>
                </pt>
                <pt idx="18">
                  <v>333</v>
                </pt>
                <pt idx="19">
                  <v>333</v>
                </pt>
                <pt idx="20">
                  <v>376</v>
                </pt>
                <pt idx="21">
                  <v>372</v>
                </pt>
                <pt idx="22">
                  <v>371</v>
                </pt>
                <pt idx="23">
                  <v>382</v>
                </pt>
                <pt idx="24">
                  <v>365.5</v>
                </pt>
                <pt idx="25">
                  <v>404</v>
                </pt>
                <pt idx="26">
                  <v>420</v>
                </pt>
                <pt idx="27">
                  <v>429</v>
                </pt>
                <pt idx="28">
                  <v>429</v>
                </pt>
                <pt idx="29">
                  <v>420</v>
                </pt>
                <pt idx="30">
                  <v>437</v>
                </pt>
                <pt idx="31">
                  <v>430</v>
                </pt>
                <pt idx="32">
                  <v>437</v>
                </pt>
                <pt idx="33">
                  <v>441</v>
                </pt>
                <pt idx="34">
                  <v>415</v>
                </pt>
                <pt idx="35">
                  <v>447</v>
                </pt>
                <pt idx="36">
                  <v>459</v>
                </pt>
                <pt idx="37">
                  <v>467</v>
                </pt>
                <pt idx="38">
                  <v>471</v>
                </pt>
                <pt idx="39">
                  <v>431</v>
                </pt>
                <pt idx="40">
                  <v>397</v>
                </pt>
                <pt idx="41">
                  <v>412</v>
                </pt>
                <pt idx="42">
                  <v>461</v>
                </pt>
                <pt idx="43">
                  <v>490</v>
                </pt>
                <pt idx="44">
                  <v>470</v>
                </pt>
                <pt idx="45">
                  <v>475</v>
                </pt>
                <pt idx="46">
                  <v>457</v>
                </pt>
                <pt idx="47">
                  <v>464</v>
                </pt>
                <pt idx="48">
                  <v>476</v>
                </pt>
                <pt idx="49">
                  <v>447</v>
                </pt>
                <pt idx="50">
                  <v>467</v>
                </pt>
                <pt idx="51">
                  <v>461</v>
                </pt>
                <pt idx="52">
                  <v>474</v>
                </pt>
                <pt idx="53">
                  <v>461</v>
                </pt>
                <pt idx="54">
                  <v>489</v>
                </pt>
                <pt idx="55">
                  <v>482</v>
                </pt>
                <pt idx="56">
                  <v>469</v>
                </pt>
                <pt idx="57">
                  <v>462</v>
                </pt>
                <pt idx="58">
                  <v>510</v>
                </pt>
                <pt idx="59">
                  <v>533</v>
                </pt>
                <pt idx="60">
                  <v>773</v>
                </pt>
                <pt idx="61">
                  <v>905</v>
                </pt>
                <pt idx="62">
                  <v>946</v>
                </pt>
                <pt idx="63">
                  <v>978</v>
                </pt>
                <pt idx="64">
                  <v>1002</v>
                </pt>
                <pt idx="65">
                  <v>998</v>
                </pt>
                <pt idx="66">
                  <v>1021</v>
                </pt>
                <pt idx="67">
                  <v>1057</v>
                </pt>
                <pt idx="68">
                  <v>1176</v>
                </pt>
                <pt idx="69">
                  <v>1201</v>
                </pt>
                <pt idx="70">
                  <v>1239</v>
                </pt>
                <pt idx="71">
                  <v>1293</v>
                </pt>
                <pt idx="72">
                  <v>1293</v>
                </pt>
                <pt idx="73">
                  <v>1328</v>
                </pt>
                <pt idx="74">
                  <v>1161</v>
                </pt>
                <pt idx="75">
                  <v>1123</v>
                </pt>
                <pt idx="76">
                  <v>1145</v>
                </pt>
                <pt idx="77">
                  <v>1287</v>
                </pt>
                <pt idx="78">
                  <v>1329</v>
                </pt>
                <pt idx="79">
                  <v>1394</v>
                </pt>
                <pt idx="80">
                  <v>1411</v>
                </pt>
                <pt idx="81">
                  <v>1531</v>
                </pt>
                <pt idx="82">
                  <v>1491</v>
                </pt>
                <pt idx="83">
                  <v>1612</v>
                </pt>
                <pt idx="84">
                  <v>1790</v>
                </pt>
                <pt idx="85">
                  <v>1922</v>
                </pt>
                <pt idx="86">
                  <v>2103</v>
                </pt>
                <pt idx="87">
                  <v>2370</v>
                </pt>
                <pt idx="88">
                  <v>2728</v>
                </pt>
                <pt idx="89">
                  <v>3118</v>
                </pt>
                <pt idx="90">
                  <v>3517</v>
                </pt>
                <pt idx="91">
                  <v>4023</v>
                </pt>
                <pt idx="92">
                  <v>4559</v>
                </pt>
                <pt idx="93">
                  <v>5082</v>
                </pt>
                <pt idx="94">
                  <v>5626</v>
                </pt>
                <pt idx="95">
                  <v>6394</v>
                </pt>
                <pt idx="96">
                  <v>7309</v>
                </pt>
                <pt idx="97">
                  <v>8209</v>
                </pt>
                <pt idx="98">
                  <v>9178</v>
                </pt>
                <pt idx="99">
                  <v>10116</v>
                </pt>
                <pt idx="100">
                  <v>10541</v>
                </pt>
                <pt idx="101">
                  <v>11118</v>
                </pt>
                <pt idx="102">
                  <v>11887</v>
                </pt>
                <pt idx="103">
                  <v>13040</v>
                </pt>
                <pt idx="104">
                  <v>14296</v>
                </pt>
                <pt idx="105">
                  <v>15967</v>
                </pt>
                <pt idx="106">
                  <v>17139</v>
                </pt>
                <pt idx="107">
                  <v>18346</v>
                </pt>
                <pt idx="108">
                  <v>20913</v>
                </pt>
                <pt idx="109">
                  <v>22307</v>
                </pt>
                <pt idx="110">
                  <v>23935</v>
                </pt>
                <pt idx="111">
                  <v>24965</v>
                </pt>
                <pt idx="112">
                  <v>26102</v>
                </pt>
                <pt idx="113">
                  <v>28069</v>
                </pt>
                <pt idx="114">
                  <v>29795</v>
                </pt>
                <pt idx="115">
                  <v>30942</v>
                </pt>
                <pt idx="116">
                  <v>32559</v>
                </pt>
                <pt idx="117">
                  <v>33776</v>
                </pt>
                <pt idx="118">
                  <v>35776</v>
                </pt>
                <pt idx="119">
                  <v>36779</v>
                </pt>
                <pt idx="120">
                  <v>38489</v>
                </pt>
              </numCache>
            </numRef>
          </val>
          <smooth val="0"/>
        </ser>
        <ser>
          <idx val="4"/>
          <order val="4"/>
          <tx>
            <strRef>
              <f>R0_estimation!$AU$16</f>
              <strCache>
                <ptCount val="1"/>
                <pt idx="0">
                  <v>Limpopo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R0_estimation!$AU$18:$AU$138</f>
              <numCache>
                <formatCode>General</formatCode>
                <ptCount val="121"/>
                <pt idx="0">
                  <v>11</v>
                </pt>
                <pt idx="1">
                  <v>12</v>
                </pt>
                <pt idx="2">
                  <v>10</v>
                </pt>
                <pt idx="3">
                  <v>13</v>
                </pt>
                <pt idx="4">
                  <v>13</v>
                </pt>
                <pt idx="5">
                  <v>15</v>
                </pt>
                <pt idx="6">
                  <v>15</v>
                </pt>
                <pt idx="7">
                  <v>17</v>
                </pt>
                <pt idx="8">
                  <v>18</v>
                </pt>
                <pt idx="9">
                  <v>15</v>
                </pt>
                <pt idx="10">
                  <v>16</v>
                </pt>
                <pt idx="11">
                  <v>17</v>
                </pt>
                <pt idx="12">
                  <v>16</v>
                </pt>
                <pt idx="13">
                  <v>15.5</v>
                </pt>
                <pt idx="14">
                  <v>12</v>
                </pt>
                <pt idx="15">
                  <v>11</v>
                </pt>
                <pt idx="16">
                  <v>12</v>
                </pt>
                <pt idx="17">
                  <v>10</v>
                </pt>
                <pt idx="18">
                  <v>11</v>
                </pt>
                <pt idx="19">
                  <v>10</v>
                </pt>
                <pt idx="20">
                  <v>10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12</v>
                </pt>
                <pt idx="25">
                  <v>11</v>
                </pt>
                <pt idx="26">
                  <v>10</v>
                </pt>
                <pt idx="27">
                  <v>10</v>
                </pt>
                <pt idx="28">
                  <v>12</v>
                </pt>
                <pt idx="29">
                  <v>13</v>
                </pt>
                <pt idx="30">
                  <v>13</v>
                </pt>
                <pt idx="31">
                  <v>12</v>
                </pt>
                <pt idx="32">
                  <v>11</v>
                </pt>
                <pt idx="33">
                  <v>6</v>
                </pt>
                <pt idx="34">
                  <v>8</v>
                </pt>
                <pt idx="35">
                  <v>5</v>
                </pt>
                <pt idx="36">
                  <v>5</v>
                </pt>
                <pt idx="37">
                  <v>7</v>
                </pt>
                <pt idx="38">
                  <v>8</v>
                </pt>
                <pt idx="39">
                  <v>8</v>
                </pt>
                <pt idx="40">
                  <v>9</v>
                </pt>
                <pt idx="41">
                  <v>9</v>
                </pt>
                <pt idx="42">
                  <v>16</v>
                </pt>
                <pt idx="43">
                  <v>18</v>
                </pt>
                <pt idx="44">
                  <v>18</v>
                </pt>
                <pt idx="45">
                  <v>18</v>
                </pt>
                <pt idx="46">
                  <v>18</v>
                </pt>
                <pt idx="47">
                  <v>23</v>
                </pt>
                <pt idx="48">
                  <v>23</v>
                </pt>
                <pt idx="49">
                  <v>23</v>
                </pt>
                <pt idx="50">
                  <v>40</v>
                </pt>
                <pt idx="51">
                  <v>49</v>
                </pt>
                <pt idx="52">
                  <v>54</v>
                </pt>
                <pt idx="53">
                  <v>53</v>
                </pt>
                <pt idx="54">
                  <v>80</v>
                </pt>
                <pt idx="55">
                  <v>77</v>
                </pt>
                <pt idx="56">
                  <v>73</v>
                </pt>
                <pt idx="57">
                  <v>74</v>
                </pt>
                <pt idx="58">
                  <v>78</v>
                </pt>
                <pt idx="59">
                  <v>78</v>
                </pt>
                <pt idx="60">
                  <v>87</v>
                </pt>
                <pt idx="61">
                  <v>89</v>
                </pt>
                <pt idx="62">
                  <v>113</v>
                </pt>
                <pt idx="63">
                  <v>114</v>
                </pt>
                <pt idx="64">
                  <v>100</v>
                </pt>
                <pt idx="65">
                  <v>104</v>
                </pt>
                <pt idx="66">
                  <v>99</v>
                </pt>
                <pt idx="67">
                  <v>107</v>
                </pt>
                <pt idx="68">
                  <v>85</v>
                </pt>
                <pt idx="69">
                  <v>95</v>
                </pt>
                <pt idx="70">
                  <v>92</v>
                </pt>
                <pt idx="71">
                  <v>99</v>
                </pt>
                <pt idx="72">
                  <v>112</v>
                </pt>
                <pt idx="73">
                  <v>121</v>
                </pt>
                <pt idx="74">
                  <v>116</v>
                </pt>
                <pt idx="75">
                  <v>123</v>
                </pt>
                <pt idx="76">
                  <v>118</v>
                </pt>
                <pt idx="77">
                  <v>136</v>
                </pt>
                <pt idx="78">
                  <v>149</v>
                </pt>
                <pt idx="79">
                  <v>170</v>
                </pt>
                <pt idx="80">
                  <v>198</v>
                </pt>
                <pt idx="81">
                  <v>216</v>
                </pt>
                <pt idx="82">
                  <v>283</v>
                </pt>
                <pt idx="83">
                  <v>288</v>
                </pt>
                <pt idx="84">
                  <v>305</v>
                </pt>
                <pt idx="85">
                  <v>337</v>
                </pt>
                <pt idx="86">
                  <v>338</v>
                </pt>
                <pt idx="87">
                  <v>369</v>
                </pt>
                <pt idx="88">
                  <v>413</v>
                </pt>
                <pt idx="89">
                  <v>463</v>
                </pt>
                <pt idx="90">
                  <v>510</v>
                </pt>
                <pt idx="91">
                  <v>553</v>
                </pt>
                <pt idx="92">
                  <v>609</v>
                </pt>
                <pt idx="93">
                  <v>649</v>
                </pt>
                <pt idx="94">
                  <v>740</v>
                </pt>
                <pt idx="95">
                  <v>759</v>
                </pt>
                <pt idx="96">
                  <v>797</v>
                </pt>
                <pt idx="97">
                  <v>905</v>
                </pt>
                <pt idx="98">
                  <v>1038</v>
                </pt>
                <pt idx="99">
                  <v>1142</v>
                </pt>
                <pt idx="100">
                  <v>1203</v>
                </pt>
                <pt idx="101">
                  <v>1328</v>
                </pt>
                <pt idx="102">
                  <v>1461</v>
                </pt>
                <pt idx="103">
                  <v>1651</v>
                </pt>
                <pt idx="104">
                  <v>1781</v>
                </pt>
                <pt idx="105">
                  <v>1973</v>
                </pt>
                <pt idx="106">
                  <v>2079</v>
                </pt>
                <pt idx="107">
                  <v>2305</v>
                </pt>
                <pt idx="108">
                  <v>2327</v>
                </pt>
                <pt idx="109">
                  <v>2470</v>
                </pt>
                <pt idx="110">
                  <v>2597</v>
                </pt>
                <pt idx="111">
                  <v>2752</v>
                </pt>
                <pt idx="112">
                  <v>2931</v>
                </pt>
                <pt idx="113">
                  <v>3222</v>
                </pt>
                <pt idx="114">
                  <v>3371</v>
                </pt>
                <pt idx="115">
                  <v>3405</v>
                </pt>
                <pt idx="116">
                  <v>3581</v>
                </pt>
                <pt idx="117">
                  <v>3687</v>
                </pt>
                <pt idx="118">
                  <v>3815</v>
                </pt>
                <pt idx="119">
                  <v>3897</v>
                </pt>
                <pt idx="120">
                  <v>4062</v>
                </pt>
              </numCache>
            </numRef>
          </val>
          <smooth val="0"/>
        </ser>
        <ser>
          <idx val="5"/>
          <order val="5"/>
          <tx>
            <strRef>
              <f>R0_estimation!$BD$16</f>
              <strCache>
                <ptCount val="1"/>
                <pt idx="0">
                  <v>Mpumalanga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R0_estimation!$BD$18:$BD$138</f>
              <numCache>
                <formatCode>General</formatCode>
                <ptCount val="121"/>
                <pt idx="0">
                  <v>9</v>
                </pt>
                <pt idx="1">
                  <v>10</v>
                </pt>
                <pt idx="2">
                  <v>9</v>
                </pt>
                <pt idx="3">
                  <v>10</v>
                </pt>
                <pt idx="4">
                  <v>8</v>
                </pt>
                <pt idx="5">
                  <v>8</v>
                </pt>
                <pt idx="6">
                  <v>8</v>
                </pt>
                <pt idx="7">
                  <v>13</v>
                </pt>
                <pt idx="8">
                  <v>12</v>
                </pt>
                <pt idx="9">
                  <v>9</v>
                </pt>
                <pt idx="10">
                  <v>10.5</v>
                </pt>
                <pt idx="11">
                  <v>13</v>
                </pt>
                <pt idx="12">
                  <v>11</v>
                </pt>
                <pt idx="13">
                  <v>11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10</v>
                </pt>
                <pt idx="18">
                  <v>10</v>
                </pt>
                <pt idx="19">
                  <v>9</v>
                </pt>
                <pt idx="20">
                  <v>10</v>
                </pt>
                <pt idx="21">
                  <v>7</v>
                </pt>
                <pt idx="22">
                  <v>5</v>
                </pt>
                <pt idx="23">
                  <v>5</v>
                </pt>
                <pt idx="24">
                  <v>4.5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2</v>
                </pt>
                <pt idx="30">
                  <v>4</v>
                </pt>
                <pt idx="31">
                  <v>4</v>
                </pt>
                <pt idx="32">
                  <v>9</v>
                </pt>
                <pt idx="33">
                  <v>14</v>
                </pt>
                <pt idx="34">
                  <v>12</v>
                </pt>
                <pt idx="35">
                  <v>15</v>
                </pt>
                <pt idx="36">
                  <v>23</v>
                </pt>
                <pt idx="37">
                  <v>30</v>
                </pt>
                <pt idx="38">
                  <v>33</v>
                </pt>
                <pt idx="39">
                  <v>34</v>
                </pt>
                <pt idx="40">
                  <v>36</v>
                </pt>
                <pt idx="41">
                  <v>36</v>
                </pt>
                <pt idx="42">
                  <v>38</v>
                </pt>
                <pt idx="43">
                  <v>38</v>
                </pt>
                <pt idx="44">
                  <v>37</v>
                </pt>
                <pt idx="45">
                  <v>37</v>
                </pt>
                <pt idx="46">
                  <v>35</v>
                </pt>
                <pt idx="47">
                  <v>31</v>
                </pt>
                <pt idx="48">
                  <v>32</v>
                </pt>
                <pt idx="49">
                  <v>28</v>
                </pt>
                <pt idx="50">
                  <v>25</v>
                </pt>
                <pt idx="51">
                  <v>23</v>
                </pt>
                <pt idx="52">
                  <v>21</v>
                </pt>
                <pt idx="53">
                  <v>36</v>
                </pt>
                <pt idx="54">
                  <v>36</v>
                </pt>
                <pt idx="55">
                  <v>38</v>
                </pt>
                <pt idx="56">
                  <v>36</v>
                </pt>
                <pt idx="57">
                  <v>40</v>
                </pt>
                <pt idx="58">
                  <v>39</v>
                </pt>
                <pt idx="59">
                  <v>40</v>
                </pt>
                <pt idx="60">
                  <v>40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50</v>
                </pt>
                <pt idx="65">
                  <v>55</v>
                </pt>
                <pt idx="66">
                  <v>54</v>
                </pt>
                <pt idx="67">
                  <v>44</v>
                </pt>
                <pt idx="68">
                  <v>49</v>
                </pt>
                <pt idx="69">
                  <v>71</v>
                </pt>
                <pt idx="70">
                  <v>84</v>
                </pt>
                <pt idx="71">
                  <v>88</v>
                </pt>
                <pt idx="72">
                  <v>81</v>
                </pt>
                <pt idx="73">
                  <v>81</v>
                </pt>
                <pt idx="74">
                  <v>101</v>
                </pt>
                <pt idx="75">
                  <v>117</v>
                </pt>
                <pt idx="76">
                  <v>131</v>
                </pt>
                <pt idx="77">
                  <v>158</v>
                </pt>
                <pt idx="78">
                  <v>176</v>
                </pt>
                <pt idx="79">
                  <v>191</v>
                </pt>
                <pt idx="80">
                  <v>211</v>
                </pt>
                <pt idx="81">
                  <v>254</v>
                </pt>
                <pt idx="82">
                  <v>317</v>
                </pt>
                <pt idx="83">
                  <v>336</v>
                </pt>
                <pt idx="84">
                  <v>363</v>
                </pt>
                <pt idx="85">
                  <v>384</v>
                </pt>
                <pt idx="86">
                  <v>413</v>
                </pt>
                <pt idx="87">
                  <v>478</v>
                </pt>
                <pt idx="88">
                  <v>506</v>
                </pt>
                <pt idx="89">
                  <v>555</v>
                </pt>
                <pt idx="90">
                  <v>612</v>
                </pt>
                <pt idx="91">
                  <v>654</v>
                </pt>
                <pt idx="92">
                  <v>719</v>
                </pt>
                <pt idx="93">
                  <v>767</v>
                </pt>
                <pt idx="94">
                  <v>847</v>
                </pt>
                <pt idx="95">
                  <v>915</v>
                </pt>
                <pt idx="96">
                  <v>1017</v>
                </pt>
                <pt idx="97">
                  <v>1106</v>
                </pt>
                <pt idx="98">
                  <v>1274</v>
                </pt>
                <pt idx="99">
                  <v>1392</v>
                </pt>
                <pt idx="100">
                  <v>1577</v>
                </pt>
                <pt idx="101">
                  <v>1691</v>
                </pt>
                <pt idx="102">
                  <v>1815</v>
                </pt>
                <pt idx="103">
                  <v>2119</v>
                </pt>
                <pt idx="104">
                  <v>2418</v>
                </pt>
                <pt idx="105">
                  <v>2696</v>
                </pt>
                <pt idx="106">
                  <v>2961</v>
                </pt>
                <pt idx="107">
                  <v>3210</v>
                </pt>
                <pt idx="108">
                  <v>3386</v>
                </pt>
                <pt idx="109">
                  <v>3745</v>
                </pt>
                <pt idx="110">
                  <v>4094</v>
                </pt>
                <pt idx="111">
                  <v>4462</v>
                </pt>
                <pt idx="112">
                  <v>4826</v>
                </pt>
                <pt idx="113">
                  <v>5164</v>
                </pt>
                <pt idx="114">
                  <v>5069</v>
                </pt>
                <pt idx="115">
                  <v>5311</v>
                </pt>
                <pt idx="116">
                  <v>5758</v>
                </pt>
                <pt idx="117">
                  <v>6085</v>
                </pt>
                <pt idx="118">
                  <v>6483</v>
                </pt>
                <pt idx="119">
                  <v>6796</v>
                </pt>
                <pt idx="120">
                  <v>7031</v>
                </pt>
              </numCache>
            </numRef>
          </val>
          <smooth val="0"/>
        </ser>
        <ser>
          <idx val="6"/>
          <order val="6"/>
          <tx>
            <strRef>
              <f>R0_estimation!$BM$16</f>
              <strCache>
                <ptCount val="1"/>
                <pt idx="0">
                  <v>North West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R0_estimation!$BM$18:$BM$138</f>
              <numCache>
                <formatCode>General</formatCode>
                <ptCount val="121"/>
                <pt idx="0">
                  <v>6</v>
                </pt>
                <pt idx="1">
                  <v>6</v>
                </pt>
                <pt idx="2">
                  <v>3</v>
                </pt>
                <pt idx="3">
                  <v>6</v>
                </pt>
                <pt idx="4">
                  <v>7</v>
                </pt>
                <pt idx="5">
                  <v>8</v>
                </pt>
                <pt idx="6">
                  <v>9</v>
                </pt>
                <pt idx="7">
                  <v>11</v>
                </pt>
                <pt idx="8">
                  <v>11</v>
                </pt>
                <pt idx="9">
                  <v>7</v>
                </pt>
                <pt idx="10">
                  <v>8</v>
                </pt>
                <pt idx="11">
                  <v>10</v>
                </pt>
                <pt idx="12">
                  <v>11</v>
                </pt>
                <pt idx="13">
                  <v>13</v>
                </pt>
                <pt idx="14">
                  <v>13</v>
                </pt>
                <pt idx="15">
                  <v>13</v>
                </pt>
                <pt idx="16">
                  <v>19</v>
                </pt>
                <pt idx="17">
                  <v>16</v>
                </pt>
                <pt idx="18">
                  <v>16</v>
                </pt>
                <pt idx="19">
                  <v>16</v>
                </pt>
                <pt idx="20">
                  <v>15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11</v>
                </pt>
                <pt idx="25">
                  <v>8</v>
                </pt>
                <pt idx="26">
                  <v>10</v>
                </pt>
                <pt idx="27">
                  <v>7</v>
                </pt>
                <pt idx="28">
                  <v>9</v>
                </pt>
                <pt idx="29">
                  <v>9</v>
                </pt>
                <pt idx="30">
                  <v>6</v>
                </pt>
                <pt idx="31">
                  <v>7</v>
                </pt>
                <pt idx="32">
                  <v>6</v>
                </pt>
                <pt idx="33">
                  <v>7</v>
                </pt>
                <pt idx="34">
                  <v>11</v>
                </pt>
                <pt idx="35">
                  <v>11</v>
                </pt>
                <pt idx="36">
                  <v>12</v>
                </pt>
                <pt idx="37">
                  <v>10</v>
                </pt>
                <pt idx="38">
                  <v>11</v>
                </pt>
                <pt idx="39">
                  <v>14</v>
                </pt>
                <pt idx="40">
                  <v>15</v>
                </pt>
                <pt idx="41">
                  <v>17</v>
                </pt>
                <pt idx="42">
                  <v>13</v>
                </pt>
                <pt idx="43">
                  <v>17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34</v>
                </pt>
                <pt idx="51">
                  <v>37</v>
                </pt>
                <pt idx="52">
                  <v>37</v>
                </pt>
                <pt idx="53">
                  <v>35</v>
                </pt>
                <pt idx="54">
                  <v>37</v>
                </pt>
                <pt idx="55">
                  <v>38</v>
                </pt>
                <pt idx="56">
                  <v>40</v>
                </pt>
                <pt idx="57">
                  <v>49</v>
                </pt>
                <pt idx="58">
                  <v>59</v>
                </pt>
                <pt idx="59">
                  <v>64</v>
                </pt>
                <pt idx="60">
                  <v>76</v>
                </pt>
                <pt idx="61">
                  <v>76</v>
                </pt>
                <pt idx="62">
                  <v>80</v>
                </pt>
                <pt idx="63">
                  <v>98</v>
                </pt>
                <pt idx="64">
                  <v>105</v>
                </pt>
                <pt idx="65">
                  <v>115</v>
                </pt>
                <pt idx="66">
                  <v>199</v>
                </pt>
                <pt idx="67">
                  <v>242</v>
                </pt>
                <pt idx="68">
                  <v>287</v>
                </pt>
                <pt idx="69">
                  <v>329</v>
                </pt>
                <pt idx="70">
                  <v>387</v>
                </pt>
                <pt idx="71">
                  <v>429</v>
                </pt>
                <pt idx="72">
                  <v>471</v>
                </pt>
                <pt idx="73">
                  <v>489</v>
                </pt>
                <pt idx="74">
                  <v>529</v>
                </pt>
                <pt idx="75">
                  <v>623</v>
                </pt>
                <pt idx="76">
                  <v>722</v>
                </pt>
                <pt idx="77">
                  <v>815</v>
                </pt>
                <pt idx="78">
                  <v>922</v>
                </pt>
                <pt idx="79">
                  <v>990</v>
                </pt>
                <pt idx="80">
                  <v>1010</v>
                </pt>
                <pt idx="81">
                  <v>1088</v>
                </pt>
                <pt idx="82">
                  <v>1242</v>
                </pt>
                <pt idx="83">
                  <v>1349</v>
                </pt>
                <pt idx="84">
                  <v>1489</v>
                </pt>
                <pt idx="85">
                  <v>1625</v>
                </pt>
                <pt idx="86">
                  <v>1735</v>
                </pt>
                <pt idx="87">
                  <v>1850</v>
                </pt>
                <pt idx="88">
                  <v>1961</v>
                </pt>
                <pt idx="89">
                  <v>2208</v>
                </pt>
                <pt idx="90">
                  <v>2353</v>
                </pt>
                <pt idx="91">
                  <v>2477</v>
                </pt>
                <pt idx="92">
                  <v>2550</v>
                </pt>
                <pt idx="93">
                  <v>2754</v>
                </pt>
                <pt idx="94">
                  <v>2906</v>
                </pt>
                <pt idx="95">
                  <v>2991</v>
                </pt>
                <pt idx="96">
                  <v>3182</v>
                </pt>
                <pt idx="97">
                  <v>3410</v>
                </pt>
                <pt idx="98">
                  <v>3687</v>
                </pt>
                <pt idx="99">
                  <v>3915</v>
                </pt>
                <pt idx="100">
                  <v>4095</v>
                </pt>
                <pt idx="101">
                  <v>4388</v>
                </pt>
                <pt idx="102">
                  <v>4529</v>
                </pt>
                <pt idx="103">
                  <v>4905</v>
                </pt>
                <pt idx="104">
                  <v>5458</v>
                </pt>
                <pt idx="105">
                  <v>5964</v>
                </pt>
                <pt idx="106">
                  <v>6277</v>
                </pt>
                <pt idx="107">
                  <v>6594</v>
                </pt>
                <pt idx="108">
                  <v>6597</v>
                </pt>
                <pt idx="109">
                  <v>6832</v>
                </pt>
                <pt idx="110">
                  <v>7103</v>
                </pt>
                <pt idx="111">
                  <v>7554</v>
                </pt>
                <pt idx="112">
                  <v>7756</v>
                </pt>
                <pt idx="113">
                  <v>7943</v>
                </pt>
                <pt idx="114">
                  <v>7927</v>
                </pt>
                <pt idx="115">
                  <v>7792</v>
                </pt>
                <pt idx="116">
                  <v>7926</v>
                </pt>
                <pt idx="117">
                  <v>8031</v>
                </pt>
                <pt idx="118">
                  <v>7872</v>
                </pt>
                <pt idx="119">
                  <v>7524</v>
                </pt>
                <pt idx="120">
                  <v>7414</v>
                </pt>
              </numCache>
            </numRef>
          </val>
          <smooth val="0"/>
        </ser>
        <ser>
          <idx val="7"/>
          <order val="7"/>
          <tx>
            <strRef>
              <f>R0_estimation!$BV$16</f>
              <strCache>
                <ptCount val="1"/>
                <pt idx="0">
                  <v>Northern Cape</v>
                </pt>
              </strCache>
            </strRef>
          </tx>
          <spPr>
            <a:ln xmlns:a="http://schemas.openxmlformats.org/drawingml/2006/main" w="28575" cap="rnd">
              <a:solidFill>
                <a:srgbClr val="FF66FF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R0_estimation!$BV$18:$BV$138</f>
              <numCache>
                <formatCode>General</formatCode>
                <ptCount val="121"/>
                <pt idx="0">
                  <v>5</v>
                </pt>
                <pt idx="1">
                  <v>6</v>
                </pt>
                <pt idx="2">
                  <v>8</v>
                </pt>
                <pt idx="3">
                  <v>8</v>
                </pt>
                <pt idx="4">
                  <v>9</v>
                </pt>
                <pt idx="5">
                  <v>7</v>
                </pt>
                <pt idx="6">
                  <v>7</v>
                </pt>
                <pt idx="7">
                  <v>7</v>
                </pt>
                <pt idx="8">
                  <v>8</v>
                </pt>
                <pt idx="9">
                  <v>6</v>
                </pt>
                <pt idx="10">
                  <v>8.5</v>
                </pt>
                <pt idx="11">
                  <v>11</v>
                </pt>
                <pt idx="12">
                  <v>14</v>
                </pt>
                <pt idx="13">
                  <v>15</v>
                </pt>
                <pt idx="14">
                  <v>11</v>
                </pt>
                <pt idx="15">
                  <v>10</v>
                </pt>
                <pt idx="16">
                  <v>8</v>
                </pt>
                <pt idx="17">
                  <v>8</v>
                </pt>
                <pt idx="18">
                  <v>7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8</v>
                </pt>
                <pt idx="23">
                  <v>10</v>
                </pt>
                <pt idx="24">
                  <v>5.5</v>
                </pt>
                <pt idx="25">
                  <v>3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1</v>
                </pt>
                <pt idx="31">
                  <v>1</v>
                </pt>
                <pt idx="32">
                  <v>1</v>
                </pt>
                <pt idx="33">
                  <v>1</v>
                </pt>
                <pt idx="34">
                  <v>2</v>
                </pt>
                <pt idx="35">
                  <v>7</v>
                </pt>
                <pt idx="36">
                  <v>8</v>
                </pt>
                <pt idx="37">
                  <v>7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12</v>
                </pt>
                <pt idx="43">
                  <v>12</v>
                </pt>
                <pt idx="44">
                  <v>13</v>
                </pt>
                <pt idx="45">
                  <v>13</v>
                </pt>
                <pt idx="46">
                  <v>13</v>
                </pt>
                <pt idx="47">
                  <v>14</v>
                </pt>
                <pt idx="48">
                  <v>16</v>
                </pt>
                <pt idx="49">
                  <v>12</v>
                </pt>
                <pt idx="50">
                  <v>13</v>
                </pt>
                <pt idx="51">
                  <v>12</v>
                </pt>
                <pt idx="52">
                  <v>11</v>
                </pt>
                <pt idx="53">
                  <v>12</v>
                </pt>
                <pt idx="54">
                  <v>10</v>
                </pt>
                <pt idx="55">
                  <v>12</v>
                </pt>
                <pt idx="56">
                  <v>12</v>
                </pt>
                <pt idx="57">
                  <v>11</v>
                </pt>
                <pt idx="58">
                  <v>15</v>
                </pt>
                <pt idx="59">
                  <v>15</v>
                </pt>
                <pt idx="60">
                  <v>18</v>
                </pt>
                <pt idx="61">
                  <v>20</v>
                </pt>
                <pt idx="62">
                  <v>18</v>
                </pt>
                <pt idx="63">
                  <v>22</v>
                </pt>
                <pt idx="64">
                  <v>32</v>
                </pt>
                <pt idx="65">
                  <v>45</v>
                </pt>
                <pt idx="66">
                  <v>54</v>
                </pt>
                <pt idx="67">
                  <v>55</v>
                </pt>
                <pt idx="68">
                  <v>58</v>
                </pt>
                <pt idx="69">
                  <v>63</v>
                </pt>
                <pt idx="70">
                  <v>65</v>
                </pt>
                <pt idx="71">
                  <v>74</v>
                </pt>
                <pt idx="72">
                  <v>73</v>
                </pt>
                <pt idx="73">
                  <v>77</v>
                </pt>
                <pt idx="74">
                  <v>77</v>
                </pt>
                <pt idx="75">
                  <v>81</v>
                </pt>
                <pt idx="76">
                  <v>86</v>
                </pt>
                <pt idx="77">
                  <v>87</v>
                </pt>
                <pt idx="78">
                  <v>87</v>
                </pt>
                <pt idx="79">
                  <v>123</v>
                </pt>
                <pt idx="80">
                  <v>120</v>
                </pt>
                <pt idx="81">
                  <v>118</v>
                </pt>
                <pt idx="82">
                  <v>119</v>
                </pt>
                <pt idx="83">
                  <v>116</v>
                </pt>
                <pt idx="84">
                  <v>127</v>
                </pt>
                <pt idx="85">
                  <v>123</v>
                </pt>
                <pt idx="86">
                  <v>136</v>
                </pt>
                <pt idx="87">
                  <v>148</v>
                </pt>
                <pt idx="88">
                  <v>174</v>
                </pt>
                <pt idx="89">
                  <v>186</v>
                </pt>
                <pt idx="90">
                  <v>199</v>
                </pt>
                <pt idx="91">
                  <v>211</v>
                </pt>
                <pt idx="92">
                  <v>229</v>
                </pt>
                <pt idx="93">
                  <v>199</v>
                </pt>
                <pt idx="94">
                  <v>254</v>
                </pt>
                <pt idx="95">
                  <v>283</v>
                </pt>
                <pt idx="96">
                  <v>359</v>
                </pt>
                <pt idx="97">
                  <v>408</v>
                </pt>
                <pt idx="98">
                  <v>454</v>
                </pt>
                <pt idx="99">
                  <v>497</v>
                </pt>
                <pt idx="100">
                  <v>566</v>
                </pt>
                <pt idx="101">
                  <v>618</v>
                </pt>
                <pt idx="102">
                  <v>675</v>
                </pt>
                <pt idx="103">
                  <v>721</v>
                </pt>
                <pt idx="104">
                  <v>831</v>
                </pt>
                <pt idx="105">
                  <v>911</v>
                </pt>
                <pt idx="106">
                  <v>1016</v>
                </pt>
                <pt idx="107">
                  <v>1118</v>
                </pt>
                <pt idx="108">
                  <v>1114</v>
                </pt>
                <pt idx="109">
                  <v>1173</v>
                </pt>
                <pt idx="110">
                  <v>1258</v>
                </pt>
                <pt idx="111">
                  <v>1418</v>
                </pt>
                <pt idx="112">
                  <v>1511</v>
                </pt>
                <pt idx="113">
                  <v>1532</v>
                </pt>
                <pt idx="114">
                  <v>1531</v>
                </pt>
                <pt idx="115">
                  <v>1651</v>
                </pt>
                <pt idx="116">
                  <v>1753</v>
                </pt>
                <pt idx="117">
                  <v>1931</v>
                </pt>
                <pt idx="118">
                  <v>2007</v>
                </pt>
                <pt idx="119">
                  <v>2123</v>
                </pt>
                <pt idx="120">
                  <v>2199</v>
                </pt>
              </numCache>
            </numRef>
          </val>
          <smooth val="0"/>
        </ser>
        <ser>
          <idx val="8"/>
          <order val="8"/>
          <tx>
            <strRef>
              <f>R0_estimation!$CE$16</f>
              <strCache>
                <ptCount val="1"/>
                <pt idx="0">
                  <v>Western Cape</v>
                </pt>
              </strCache>
            </strRef>
          </tx>
          <spPr>
            <a:ln xmlns:a="http://schemas.openxmlformats.org/drawingml/2006/main" w="28575" cap="rnd">
              <a:solidFill>
                <a:srgbClr val="009999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R0_estimation!$A$18:$A$138</f>
              <numCache>
                <formatCode>d\-mmm\-yy</formatCode>
                <ptCount val="121"/>
                <pt idx="0">
                  <v>43918</v>
                </pt>
                <pt idx="1">
                  <v>43919</v>
                </pt>
                <pt idx="2">
                  <v>43920</v>
                </pt>
                <pt idx="3">
                  <v>43921</v>
                </pt>
                <pt idx="4">
                  <v>43922</v>
                </pt>
                <pt idx="5">
                  <v>43923</v>
                </pt>
                <pt idx="6">
                  <v>43924</v>
                </pt>
                <pt idx="7">
                  <v>43925</v>
                </pt>
                <pt idx="8">
                  <v>43926</v>
                </pt>
                <pt idx="9">
                  <v>43927</v>
                </pt>
                <pt idx="10">
                  <v>43928</v>
                </pt>
                <pt idx="11">
                  <v>43929</v>
                </pt>
                <pt idx="12">
                  <v>43930</v>
                </pt>
                <pt idx="13">
                  <v>43931</v>
                </pt>
                <pt idx="14">
                  <v>43932</v>
                </pt>
                <pt idx="15">
                  <v>43933</v>
                </pt>
                <pt idx="16">
                  <v>43934</v>
                </pt>
                <pt idx="17">
                  <v>43935</v>
                </pt>
                <pt idx="18">
                  <v>43936</v>
                </pt>
                <pt idx="19">
                  <v>43937</v>
                </pt>
                <pt idx="20">
                  <v>43938</v>
                </pt>
                <pt idx="21">
                  <v>43939</v>
                </pt>
                <pt idx="22">
                  <v>43940</v>
                </pt>
                <pt idx="23">
                  <v>43941</v>
                </pt>
                <pt idx="24">
                  <v>43942</v>
                </pt>
                <pt idx="25">
                  <v>43943</v>
                </pt>
                <pt idx="26">
                  <v>43944</v>
                </pt>
                <pt idx="27">
                  <v>43945</v>
                </pt>
                <pt idx="28">
                  <v>43946</v>
                </pt>
                <pt idx="29">
                  <v>43947</v>
                </pt>
                <pt idx="30">
                  <v>43948</v>
                </pt>
                <pt idx="31">
                  <v>43949</v>
                </pt>
                <pt idx="32">
                  <v>43950</v>
                </pt>
                <pt idx="33">
                  <v>43951</v>
                </pt>
                <pt idx="34">
                  <v>43952</v>
                </pt>
                <pt idx="35">
                  <v>43953</v>
                </pt>
                <pt idx="36">
                  <v>43954</v>
                </pt>
                <pt idx="37">
                  <v>43955</v>
                </pt>
                <pt idx="38">
                  <v>43956</v>
                </pt>
                <pt idx="39">
                  <v>43957</v>
                </pt>
                <pt idx="40">
                  <v>43958</v>
                </pt>
                <pt idx="41">
                  <v>43959</v>
                </pt>
                <pt idx="42">
                  <v>43960</v>
                </pt>
                <pt idx="43">
                  <v>43961</v>
                </pt>
                <pt idx="44">
                  <v>43962</v>
                </pt>
                <pt idx="45">
                  <v>43963</v>
                </pt>
                <pt idx="46">
                  <v>43964</v>
                </pt>
                <pt idx="47">
                  <v>43965</v>
                </pt>
                <pt idx="48">
                  <v>43966</v>
                </pt>
                <pt idx="49">
                  <v>43967</v>
                </pt>
                <pt idx="50">
                  <v>43968</v>
                </pt>
                <pt idx="51">
                  <v>43969</v>
                </pt>
                <pt idx="52">
                  <v>43970</v>
                </pt>
                <pt idx="53">
                  <v>43971</v>
                </pt>
                <pt idx="54">
                  <v>43972</v>
                </pt>
                <pt idx="55">
                  <v>43973</v>
                </pt>
                <pt idx="56">
                  <v>43974</v>
                </pt>
                <pt idx="57">
                  <v>43975</v>
                </pt>
                <pt idx="58">
                  <v>43976</v>
                </pt>
                <pt idx="59">
                  <v>43977</v>
                </pt>
                <pt idx="60">
                  <v>43978</v>
                </pt>
                <pt idx="61">
                  <v>43979</v>
                </pt>
                <pt idx="62">
                  <v>43980</v>
                </pt>
                <pt idx="63">
                  <v>43981</v>
                </pt>
                <pt idx="64">
                  <v>43982</v>
                </pt>
                <pt idx="65">
                  <v>43983</v>
                </pt>
                <pt idx="66">
                  <v>43984</v>
                </pt>
                <pt idx="67">
                  <v>43985</v>
                </pt>
                <pt idx="68">
                  <v>43986</v>
                </pt>
                <pt idx="69">
                  <v>43987</v>
                </pt>
                <pt idx="70">
                  <v>43988</v>
                </pt>
                <pt idx="71">
                  <v>43989</v>
                </pt>
                <pt idx="72">
                  <v>43990</v>
                </pt>
                <pt idx="73">
                  <v>43991</v>
                </pt>
                <pt idx="74">
                  <v>43992</v>
                </pt>
                <pt idx="75">
                  <v>43993</v>
                </pt>
                <pt idx="76">
                  <v>43994</v>
                </pt>
                <pt idx="77">
                  <v>43995</v>
                </pt>
                <pt idx="78">
                  <v>43996</v>
                </pt>
                <pt idx="79">
                  <v>43997</v>
                </pt>
                <pt idx="80">
                  <v>43998</v>
                </pt>
                <pt idx="81">
                  <v>43999</v>
                </pt>
                <pt idx="82">
                  <v>44000</v>
                </pt>
                <pt idx="83">
                  <v>44001</v>
                </pt>
                <pt idx="84">
                  <v>44002</v>
                </pt>
                <pt idx="85">
                  <v>44003</v>
                </pt>
                <pt idx="86">
                  <v>44004</v>
                </pt>
                <pt idx="87">
                  <v>44005</v>
                </pt>
                <pt idx="88">
                  <v>44006</v>
                </pt>
                <pt idx="89">
                  <v>44007</v>
                </pt>
                <pt idx="90">
                  <v>44008</v>
                </pt>
                <pt idx="91">
                  <v>44009</v>
                </pt>
                <pt idx="92">
                  <v>44010</v>
                </pt>
                <pt idx="93">
                  <v>44011</v>
                </pt>
                <pt idx="94">
                  <v>44012</v>
                </pt>
                <pt idx="95">
                  <v>44013</v>
                </pt>
                <pt idx="96">
                  <v>44014</v>
                </pt>
                <pt idx="97">
                  <v>44015</v>
                </pt>
                <pt idx="98">
                  <v>44016</v>
                </pt>
                <pt idx="99">
                  <v>44017</v>
                </pt>
                <pt idx="100">
                  <v>44018</v>
                </pt>
                <pt idx="101">
                  <v>44019</v>
                </pt>
                <pt idx="102">
                  <v>44020</v>
                </pt>
                <pt idx="103">
                  <v>44021</v>
                </pt>
                <pt idx="104">
                  <v>44022</v>
                </pt>
                <pt idx="105">
                  <v>44023</v>
                </pt>
                <pt idx="106">
                  <v>44024</v>
                </pt>
                <pt idx="107">
                  <v>44025</v>
                </pt>
                <pt idx="108">
                  <v>44026</v>
                </pt>
                <pt idx="109">
                  <v>44027</v>
                </pt>
                <pt idx="110">
                  <v>44028</v>
                </pt>
                <pt idx="111">
                  <v>44029</v>
                </pt>
                <pt idx="112">
                  <v>44030</v>
                </pt>
                <pt idx="113">
                  <v>44031</v>
                </pt>
                <pt idx="114">
                  <v>44032</v>
                </pt>
                <pt idx="115">
                  <v>44033</v>
                </pt>
                <pt idx="116">
                  <v>44034</v>
                </pt>
                <pt idx="117">
                  <v>44035</v>
                </pt>
                <pt idx="118">
                  <v>44036</v>
                </pt>
                <pt idx="119">
                  <v>44037</v>
                </pt>
                <pt idx="120">
                  <v>44038</v>
                </pt>
              </numCache>
            </numRef>
          </cat>
          <val>
            <numRef>
              <f>R0_estimation!$CE$18:$CE$138</f>
              <numCache>
                <formatCode>General</formatCode>
                <ptCount val="121"/>
                <pt idx="0">
                  <v>262</v>
                </pt>
                <pt idx="1">
                  <v>296</v>
                </pt>
                <pt idx="2">
                  <v>308</v>
                </pt>
                <pt idx="3">
                  <v>304</v>
                </pt>
                <pt idx="4">
                  <v>295</v>
                </pt>
                <pt idx="5">
                  <v>307</v>
                </pt>
                <pt idx="6">
                  <v>318</v>
                </pt>
                <pt idx="7">
                  <v>359</v>
                </pt>
                <pt idx="8">
                  <v>366</v>
                </pt>
                <pt idx="9">
                  <v>362</v>
                </pt>
                <pt idx="10">
                  <v>365.5</v>
                </pt>
                <pt idx="11">
                  <v>312</v>
                </pt>
                <pt idx="12">
                  <v>286</v>
                </pt>
                <pt idx="13">
                  <v>291</v>
                </pt>
                <pt idx="14">
                  <v>275</v>
                </pt>
                <pt idx="15">
                  <v>277</v>
                </pt>
                <pt idx="16">
                  <v>293</v>
                </pt>
                <pt idx="17">
                  <v>318</v>
                </pt>
                <pt idx="18">
                  <v>331</v>
                </pt>
                <pt idx="19">
                  <v>322</v>
                </pt>
                <pt idx="20">
                  <v>343</v>
                </pt>
                <pt idx="21">
                  <v>405</v>
                </pt>
                <pt idx="22">
                  <v>414</v>
                </pt>
                <pt idx="23">
                  <v>486</v>
                </pt>
                <pt idx="24">
                  <v>536.5</v>
                </pt>
                <pt idx="25">
                  <v>630</v>
                </pt>
                <pt idx="26">
                  <v>784</v>
                </pt>
                <pt idx="27">
                  <v>894</v>
                </pt>
                <pt idx="28">
                  <v>968</v>
                </pt>
                <pt idx="29">
                  <v>1021</v>
                </pt>
                <pt idx="30">
                  <v>1120</v>
                </pt>
                <pt idx="31">
                  <v>1227</v>
                </pt>
                <pt idx="32">
                  <v>1478</v>
                </pt>
                <pt idx="33">
                  <v>1667</v>
                </pt>
                <pt idx="34">
                  <v>1790</v>
                </pt>
                <pt idx="35">
                  <v>1862</v>
                </pt>
                <pt idx="36">
                  <v>2176</v>
                </pt>
                <pt idx="37">
                  <v>2414</v>
                </pt>
                <pt idx="38">
                  <v>2594</v>
                </pt>
                <pt idx="39">
                  <v>2635</v>
                </pt>
                <pt idx="40">
                  <v>2695</v>
                </pt>
                <pt idx="41">
                  <v>3062</v>
                </pt>
                <pt idx="42">
                  <v>3295</v>
                </pt>
                <pt idx="43">
                  <v>3560</v>
                </pt>
                <pt idx="44">
                  <v>3884</v>
                </pt>
                <pt idx="45">
                  <v>4235</v>
                </pt>
                <pt idx="46">
                  <v>4578</v>
                </pt>
                <pt idx="47">
                  <v>4893</v>
                </pt>
                <pt idx="48">
                  <v>5291</v>
                </pt>
                <pt idx="49">
                  <v>5704</v>
                </pt>
                <pt idx="50">
                  <v>6250</v>
                </pt>
                <pt idx="51">
                  <v>6673</v>
                </pt>
                <pt idx="52">
                  <v>7030</v>
                </pt>
                <pt idx="53">
                  <v>7312</v>
                </pt>
                <pt idx="54">
                  <v>8159</v>
                </pt>
                <pt idx="55">
                  <v>8391</v>
                </pt>
                <pt idx="56">
                  <v>9017</v>
                </pt>
                <pt idx="57">
                  <v>9572</v>
                </pt>
                <pt idx="58">
                  <v>9775</v>
                </pt>
                <pt idx="59">
                  <v>9724</v>
                </pt>
                <pt idx="60">
                  <v>10270</v>
                </pt>
                <pt idx="61">
                  <v>10519</v>
                </pt>
                <pt idx="62">
                  <v>11108</v>
                </pt>
                <pt idx="63">
                  <v>11756</v>
                </pt>
                <pt idx="64">
                  <v>12088</v>
                </pt>
                <pt idx="65">
                  <v>12532</v>
                </pt>
                <pt idx="66">
                  <v>12944</v>
                </pt>
                <pt idx="67">
                  <v>13585</v>
                </pt>
                <pt idx="68">
                  <v>14853</v>
                </pt>
                <pt idx="69">
                  <v>15919</v>
                </pt>
                <pt idx="70">
                  <v>16553</v>
                </pt>
                <pt idx="71">
                  <v>17084</v>
                </pt>
                <pt idx="72">
                  <v>18172</v>
                </pt>
                <pt idx="73">
                  <v>18990</v>
                </pt>
                <pt idx="74">
                  <v>19038</v>
                </pt>
                <pt idx="75">
                  <v>19668</v>
                </pt>
                <pt idx="76">
                  <v>20020</v>
                </pt>
                <pt idx="77">
                  <v>20445</v>
                </pt>
                <pt idx="78">
                  <v>21157</v>
                </pt>
                <pt idx="79">
                  <v>21576</v>
                </pt>
                <pt idx="80">
                  <v>21774</v>
                </pt>
                <pt idx="81">
                  <v>21898</v>
                </pt>
                <pt idx="82">
                  <v>20516</v>
                </pt>
                <pt idx="83">
                  <v>19899</v>
                </pt>
                <pt idx="84">
                  <v>19794</v>
                </pt>
                <pt idx="85">
                  <v>19617</v>
                </pt>
                <pt idx="86">
                  <v>18986</v>
                </pt>
                <pt idx="87">
                  <v>18693</v>
                </pt>
                <pt idx="88">
                  <v>19141</v>
                </pt>
                <pt idx="89">
                  <v>19358</v>
                </pt>
                <pt idx="90">
                  <v>19015</v>
                </pt>
                <pt idx="91">
                  <v>18710</v>
                </pt>
                <pt idx="92">
                  <v>17906</v>
                </pt>
                <pt idx="93">
                  <v>17232</v>
                </pt>
                <pt idx="94">
                  <v>17124</v>
                </pt>
                <pt idx="95">
                  <v>17822</v>
                </pt>
                <pt idx="96">
                  <v>18319</v>
                </pt>
                <pt idx="97">
                  <v>18230</v>
                </pt>
                <pt idx="98">
                  <v>18203</v>
                </pt>
                <pt idx="99">
                  <v>18090</v>
                </pt>
                <pt idx="100">
                  <v>18384</v>
                </pt>
                <pt idx="101">
                  <v>18644</v>
                </pt>
                <pt idx="102">
                  <v>18130</v>
                </pt>
                <pt idx="103">
                  <v>18035</v>
                </pt>
                <pt idx="104">
                  <v>18126</v>
                </pt>
                <pt idx="105">
                  <v>18021</v>
                </pt>
                <pt idx="106">
                  <v>17954</v>
                </pt>
                <pt idx="107">
                  <v>17969</v>
                </pt>
                <pt idx="108">
                  <v>17718</v>
                </pt>
                <pt idx="109">
                  <v>17179</v>
                </pt>
                <pt idx="110">
                  <v>17145</v>
                </pt>
                <pt idx="111">
                  <v>17318</v>
                </pt>
                <pt idx="112">
                  <v>17035</v>
                </pt>
                <pt idx="113">
                  <v>16395</v>
                </pt>
                <pt idx="114">
                  <v>14834</v>
                </pt>
                <pt idx="115">
                  <v>14173</v>
                </pt>
                <pt idx="116">
                  <v>14555</v>
                </pt>
                <pt idx="117">
                  <v>14113</v>
                </pt>
                <pt idx="118">
                  <v>13944</v>
                </pt>
                <pt idx="119">
                  <v>13697</v>
                </pt>
                <pt idx="120">
                  <v>13680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8005248"/>
        <axId val="720193520"/>
      </lineChart>
      <dateAx>
        <axId val="488005248"/>
        <scaling>
          <orientation val="minMax"/>
        </scaling>
        <delete val="0"/>
        <axPos val="b"/>
        <numFmt formatCode="d\-mmm\-yy" sourceLinked="1"/>
        <majorTickMark val="out"/>
        <minorTickMark val="none"/>
        <tickLblPos val="nextTo"/>
        <crossAx val="720193520"/>
        <crosses val="autoZero"/>
        <lblOffset val="100"/>
        <baseTimeUnit val="days"/>
      </dateAx>
      <valAx>
        <axId val="7201935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8005248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7705724671014061"/>
          <y val="0.0403664327951224"/>
          <w val="0.2156818284312399"/>
          <h val="0.9426134379117007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457990986240855"/>
          <y val="0.03219904495373894"/>
          <w val="0.7655608135219604"/>
          <h val="0.4584706075962088"/>
        </manualLayout>
      </layout>
      <barChart>
        <barDir val="col"/>
        <grouping val="clustered"/>
        <varyColors val="0"/>
        <ser>
          <idx val="0"/>
          <order val="0"/>
          <tx>
            <strRef>
              <f>Admissions!$M$119</f>
              <strCache>
                <ptCount val="1"/>
                <pt idx="0">
                  <v>Eastern Cape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Admissions!$N$119:$W$119</f>
              <numCache>
                <formatCode>General</formatCode>
                <ptCount val="10"/>
                <pt idx="0">
                  <v>86</v>
                </pt>
                <pt idx="1">
                  <v>252</v>
                </pt>
                <pt idx="2">
                  <v>213</v>
                </pt>
                <pt idx="3">
                  <v>299</v>
                </pt>
                <pt idx="4">
                  <v>257</v>
                </pt>
                <pt idx="5">
                  <v>228</v>
                </pt>
                <pt idx="6">
                  <v>302</v>
                </pt>
                <pt idx="7">
                  <v>1516</v>
                </pt>
                <pt idx="8">
                  <v>725</v>
                </pt>
                <pt idx="9">
                  <v>2007</v>
                </pt>
              </numCache>
            </numRef>
          </val>
        </ser>
        <ser>
          <idx val="1"/>
          <order val="1"/>
          <tx>
            <strRef>
              <f>Admissions!$M$120</f>
              <strCache>
                <ptCount val="1"/>
                <pt idx="0">
                  <v>Free State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Admissions!$N$120:$W$120</f>
              <numCache>
                <formatCode>General</formatCode>
                <ptCount val="10"/>
                <pt idx="0">
                  <v>38</v>
                </pt>
                <pt idx="1">
                  <v>50</v>
                </pt>
                <pt idx="2">
                  <v>89</v>
                </pt>
                <pt idx="3">
                  <v>183</v>
                </pt>
                <pt idx="4">
                  <v>280</v>
                </pt>
                <pt idx="5">
                  <v>368</v>
                </pt>
                <pt idx="6">
                  <v>657</v>
                </pt>
                <pt idx="7">
                  <v>754</v>
                </pt>
                <pt idx="8">
                  <v>533</v>
                </pt>
                <pt idx="9">
                  <v>508</v>
                </pt>
              </numCache>
            </numRef>
          </val>
        </ser>
        <ser>
          <idx val="2"/>
          <order val="2"/>
          <tx>
            <strRef>
              <f>Admissions!$M$121</f>
              <strCache>
                <ptCount val="1"/>
                <pt idx="0">
                  <v>Gauteng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Admissions!$N$121:$W$121</f>
              <numCache>
                <formatCode>General</formatCode>
                <ptCount val="10"/>
                <pt idx="0">
                  <v>334</v>
                </pt>
                <pt idx="1">
                  <v>766</v>
                </pt>
                <pt idx="2">
                  <v>1011</v>
                </pt>
                <pt idx="3">
                  <v>1320</v>
                </pt>
                <pt idx="4">
                  <v>1961</v>
                </pt>
                <pt idx="5">
                  <v>1695</v>
                </pt>
                <pt idx="6">
                  <v>2049</v>
                </pt>
                <pt idx="7">
                  <v>3022</v>
                </pt>
                <pt idx="8">
                  <v>1583</v>
                </pt>
                <pt idx="9">
                  <v>1133</v>
                </pt>
              </numCache>
            </numRef>
          </val>
        </ser>
        <ser>
          <idx val="3"/>
          <order val="3"/>
          <tx>
            <strRef>
              <f>Admissions!$M$122</f>
              <strCache>
                <ptCount val="1"/>
                <pt idx="0">
                  <v>Kwazulu-Natal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Admissions!$N$122:$W$122</f>
              <numCache>
                <formatCode>General</formatCode>
                <ptCount val="10"/>
                <pt idx="0">
                  <v>98</v>
                </pt>
                <pt idx="1">
                  <v>164</v>
                </pt>
                <pt idx="2">
                  <v>367</v>
                </pt>
                <pt idx="3">
                  <v>592</v>
                </pt>
                <pt idx="4">
                  <v>996</v>
                </pt>
                <pt idx="5">
                  <v>814</v>
                </pt>
                <pt idx="6">
                  <v>1813</v>
                </pt>
                <pt idx="7">
                  <v>1810</v>
                </pt>
                <pt idx="8">
                  <v>907</v>
                </pt>
                <pt idx="9">
                  <v>893</v>
                </pt>
              </numCache>
            </numRef>
          </val>
        </ser>
        <ser>
          <idx val="4"/>
          <order val="4"/>
          <tx>
            <strRef>
              <f>Admissions!$M$123</f>
              <strCache>
                <ptCount val="1"/>
                <pt idx="0">
                  <v>Limpopo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Admissions!$N$123:$W$123</f>
              <numCache>
                <formatCode>General</formatCode>
                <ptCount val="10"/>
                <pt idx="0">
                  <v>13</v>
                </pt>
                <pt idx="1">
                  <v>23</v>
                </pt>
                <pt idx="2">
                  <v>43</v>
                </pt>
                <pt idx="3">
                  <v>61</v>
                </pt>
                <pt idx="4">
                  <v>79</v>
                </pt>
                <pt idx="5">
                  <v>74</v>
                </pt>
                <pt idx="6">
                  <v>131</v>
                </pt>
                <pt idx="7">
                  <v>125</v>
                </pt>
                <pt idx="8">
                  <v>75</v>
                </pt>
                <pt idx="9">
                  <v>105</v>
                </pt>
              </numCache>
            </numRef>
          </val>
        </ser>
        <ser>
          <idx val="5"/>
          <order val="5"/>
          <tx>
            <strRef>
              <f>Admissions!$M$124</f>
              <strCache>
                <ptCount val="1"/>
                <pt idx="0">
                  <v>Mpumalanga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Admissions!$N$124:$W$124</f>
              <numCache>
                <formatCode>General</formatCode>
                <ptCount val="10"/>
                <pt idx="0">
                  <v>11</v>
                </pt>
                <pt idx="1">
                  <v>15</v>
                </pt>
                <pt idx="2">
                  <v>34</v>
                </pt>
                <pt idx="3">
                  <v>48</v>
                </pt>
                <pt idx="4">
                  <v>95</v>
                </pt>
                <pt idx="5">
                  <v>61</v>
                </pt>
                <pt idx="6">
                  <v>211</v>
                </pt>
                <pt idx="7">
                  <v>326</v>
                </pt>
                <pt idx="8">
                  <v>242</v>
                </pt>
                <pt idx="9">
                  <v>195</v>
                </pt>
              </numCache>
            </numRef>
          </val>
        </ser>
        <ser>
          <idx val="6"/>
          <order val="6"/>
          <tx>
            <strRef>
              <f>Admissions!$M$125</f>
              <strCache>
                <ptCount val="1"/>
                <pt idx="0">
                  <v>North West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Admissions!$N$125:$W$125</f>
              <numCache>
                <formatCode>General</formatCode>
                <ptCount val="10"/>
                <pt idx="0">
                  <v>84</v>
                </pt>
                <pt idx="1">
                  <v>75</v>
                </pt>
                <pt idx="2">
                  <v>121</v>
                </pt>
                <pt idx="3">
                  <v>180</v>
                </pt>
                <pt idx="4">
                  <v>197</v>
                </pt>
                <pt idx="5">
                  <v>189</v>
                </pt>
                <pt idx="6">
                  <v>276</v>
                </pt>
                <pt idx="7">
                  <v>600</v>
                </pt>
                <pt idx="8">
                  <v>175</v>
                </pt>
                <pt idx="9">
                  <v>200</v>
                </pt>
              </numCache>
            </numRef>
          </val>
        </ser>
        <ser>
          <idx val="7"/>
          <order val="7"/>
          <tx>
            <strRef>
              <f>Admissions!$M$126</f>
              <strCache>
                <ptCount val="1"/>
                <pt idx="0">
                  <v>Northern Cape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Admissions!$N$126:$W$126</f>
              <numCache>
                <formatCode>General</formatCode>
                <ptCount val="10"/>
                <pt idx="0">
                  <v>4</v>
                </pt>
                <pt idx="1">
                  <v>7</v>
                </pt>
                <pt idx="2">
                  <v>15</v>
                </pt>
                <pt idx="3">
                  <v>42</v>
                </pt>
                <pt idx="4">
                  <v>62</v>
                </pt>
                <pt idx="5">
                  <v>70</v>
                </pt>
                <pt idx="6">
                  <v>145</v>
                </pt>
                <pt idx="7">
                  <v>90</v>
                </pt>
                <pt idx="8">
                  <v>85</v>
                </pt>
                <pt idx="9">
                  <v>116</v>
                </pt>
              </numCache>
            </numRef>
          </val>
        </ser>
        <ser>
          <idx val="8"/>
          <order val="8"/>
          <tx>
            <strRef>
              <f>Admissions!$M$127</f>
              <strCache>
                <ptCount val="1"/>
                <pt idx="0">
                  <v>Western Cape</v>
                </pt>
              </strCache>
            </strRef>
          </tx>
          <spPr>
            <a:solidFill xmlns:a="http://schemas.openxmlformats.org/drawingml/2006/main">
              <a:srgbClr val="009999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Admissions!$N$127:$W$127</f>
              <numCache>
                <formatCode>General</formatCode>
                <ptCount val="10"/>
                <pt idx="0">
                  <v>1242</v>
                </pt>
                <pt idx="1">
                  <v>1591</v>
                </pt>
                <pt idx="2">
                  <v>1629</v>
                </pt>
                <pt idx="3">
                  <v>1387</v>
                </pt>
                <pt idx="4">
                  <v>1181</v>
                </pt>
                <pt idx="5">
                  <v>936</v>
                </pt>
                <pt idx="6">
                  <v>1164</v>
                </pt>
                <pt idx="7">
                  <v>1390</v>
                </pt>
                <pt idx="8">
                  <v>773</v>
                </pt>
                <pt idx="9">
                  <v>605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17145024"/>
        <axId val="85228064"/>
      </barChart>
      <catAx>
        <axId val="517145024"/>
        <scaling>
          <orientation val="minMax"/>
        </scaling>
        <delete val="1"/>
        <axPos val="b"/>
        <numFmt formatCode="d\-mmm\-yy" sourceLinked="1"/>
        <majorTickMark val="none"/>
        <minorTickMark val="none"/>
        <tickLblPos val="nextTo"/>
        <crossAx val="85228064"/>
        <crosses val="autoZero"/>
        <auto val="0"/>
        <lblAlgn val="ctr"/>
        <lblOffset val="100"/>
        <noMultiLvlLbl val="0"/>
      </catAx>
      <valAx>
        <axId val="85228064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71450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Admissions!$M$131</f>
              <strCache>
                <ptCount val="1"/>
                <pt idx="0">
                  <v>Eastern Cape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Admissions!$N$131:$W$131</f>
              <numCache>
                <formatCode>General</formatCode>
                <ptCount val="10"/>
                <pt idx="0">
                  <v>-70</v>
                </pt>
                <pt idx="1">
                  <v>-140</v>
                </pt>
                <pt idx="2">
                  <v>-181</v>
                </pt>
                <pt idx="3">
                  <v>-226</v>
                </pt>
                <pt idx="4">
                  <v>-279</v>
                </pt>
                <pt idx="5">
                  <v>-197</v>
                </pt>
                <pt idx="6">
                  <v>-249</v>
                </pt>
                <pt idx="7">
                  <v>-1317</v>
                </pt>
                <pt idx="8">
                  <v>-668</v>
                </pt>
                <pt idx="9">
                  <v>-2191</v>
                </pt>
              </numCache>
            </numRef>
          </val>
        </ser>
        <ser>
          <idx val="1"/>
          <order val="1"/>
          <tx>
            <strRef>
              <f>Admissions!$M$132</f>
              <strCache>
                <ptCount val="1"/>
                <pt idx="0">
                  <v>Free State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Admissions!$N$132:$W$132</f>
              <numCache>
                <formatCode>General</formatCode>
                <ptCount val="10"/>
                <pt idx="0">
                  <v>-16</v>
                </pt>
                <pt idx="1">
                  <v>-24</v>
                </pt>
                <pt idx="2">
                  <v>-43</v>
                </pt>
                <pt idx="3">
                  <v>-96</v>
                </pt>
                <pt idx="4">
                  <v>-147</v>
                </pt>
                <pt idx="5">
                  <v>-204</v>
                </pt>
                <pt idx="6">
                  <v>-570</v>
                </pt>
                <pt idx="7">
                  <v>-650</v>
                </pt>
                <pt idx="8">
                  <v>-510</v>
                </pt>
                <pt idx="9">
                  <v>-650</v>
                </pt>
              </numCache>
            </numRef>
          </val>
        </ser>
        <ser>
          <idx val="2"/>
          <order val="2"/>
          <tx>
            <strRef>
              <f>Admissions!$M$133</f>
              <strCache>
                <ptCount val="1"/>
                <pt idx="0">
                  <v>Gauteng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Admissions!$N$133:$W$133</f>
              <numCache>
                <formatCode>General</formatCode>
                <ptCount val="10"/>
                <pt idx="0">
                  <v>-155</v>
                </pt>
                <pt idx="1">
                  <v>-335</v>
                </pt>
                <pt idx="2">
                  <v>-545</v>
                </pt>
                <pt idx="3">
                  <v>-622</v>
                </pt>
                <pt idx="4">
                  <v>-1676</v>
                </pt>
                <pt idx="5">
                  <v>-1076</v>
                </pt>
                <pt idx="6">
                  <v>-2213</v>
                </pt>
                <pt idx="7">
                  <v>-3144</v>
                </pt>
                <pt idx="8">
                  <v>-1722</v>
                </pt>
                <pt idx="9">
                  <v>-1606</v>
                </pt>
              </numCache>
            </numRef>
          </val>
        </ser>
        <ser>
          <idx val="3"/>
          <order val="3"/>
          <tx>
            <strRef>
              <f>Admissions!$M$134</f>
              <strCache>
                <ptCount val="1"/>
                <pt idx="0">
                  <v>Kwazulu-Natal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Admissions!$N$134:$W$134</f>
              <numCache>
                <formatCode>General</formatCode>
                <ptCount val="10"/>
                <pt idx="0">
                  <v>-40</v>
                </pt>
                <pt idx="1">
                  <v>-86</v>
                </pt>
                <pt idx="2">
                  <v>-110</v>
                </pt>
                <pt idx="3">
                  <v>-228</v>
                </pt>
                <pt idx="4">
                  <v>-707</v>
                </pt>
                <pt idx="5">
                  <v>-609</v>
                </pt>
                <pt idx="6">
                  <v>-1666</v>
                </pt>
                <pt idx="7">
                  <v>-1798</v>
                </pt>
                <pt idx="8">
                  <v>-1083</v>
                </pt>
                <pt idx="9">
                  <v>-1051</v>
                </pt>
              </numCache>
            </numRef>
          </val>
        </ser>
        <ser>
          <idx val="4"/>
          <order val="4"/>
          <tx>
            <strRef>
              <f>Admissions!$M$135</f>
              <strCache>
                <ptCount val="1"/>
                <pt idx="0">
                  <v>Limpopo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Admissions!$N$135:$W$135</f>
              <numCache>
                <formatCode>General</formatCode>
                <ptCount val="10"/>
                <pt idx="0">
                  <v>-8</v>
                </pt>
                <pt idx="1">
                  <v>-21</v>
                </pt>
                <pt idx="2">
                  <v>-19</v>
                </pt>
                <pt idx="3">
                  <v>-41</v>
                </pt>
                <pt idx="4">
                  <v>-73</v>
                </pt>
                <pt idx="5">
                  <v>-47</v>
                </pt>
                <pt idx="6">
                  <v>-141</v>
                </pt>
                <pt idx="7">
                  <v>-101</v>
                </pt>
                <pt idx="8">
                  <v>-84</v>
                </pt>
                <pt idx="9">
                  <v>-105</v>
                </pt>
              </numCache>
            </numRef>
          </val>
        </ser>
        <ser>
          <idx val="5"/>
          <order val="5"/>
          <tx>
            <strRef>
              <f>Admissions!$M$136</f>
              <strCache>
                <ptCount val="1"/>
                <pt idx="0">
                  <v>Mpumalanga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Admissions!$N$136:$W$136</f>
              <numCache>
                <formatCode>General</formatCode>
                <ptCount val="10"/>
                <pt idx="0">
                  <v>-5</v>
                </pt>
                <pt idx="1">
                  <v>-15</v>
                </pt>
                <pt idx="2">
                  <v>-16</v>
                </pt>
                <pt idx="3">
                  <v>-32</v>
                </pt>
                <pt idx="4">
                  <v>-68</v>
                </pt>
                <pt idx="5">
                  <v>-45</v>
                </pt>
                <pt idx="6">
                  <v>-174</v>
                </pt>
                <pt idx="7">
                  <v>-268</v>
                </pt>
                <pt idx="8">
                  <v>-228</v>
                </pt>
                <pt idx="9">
                  <v>-208</v>
                </pt>
              </numCache>
            </numRef>
          </val>
        </ser>
        <ser>
          <idx val="6"/>
          <order val="6"/>
          <tx>
            <strRef>
              <f>Admissions!$M$137</f>
              <strCache>
                <ptCount val="1"/>
                <pt idx="0">
                  <v>North West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Admissions!$N$137:$W$137</f>
              <numCache>
                <formatCode>General</formatCode>
                <ptCount val="10"/>
                <pt idx="0">
                  <v>-33</v>
                </pt>
                <pt idx="1">
                  <v>-46</v>
                </pt>
                <pt idx="2">
                  <v>-62</v>
                </pt>
                <pt idx="3">
                  <v>-145</v>
                </pt>
                <pt idx="4">
                  <v>-187</v>
                </pt>
                <pt idx="5">
                  <v>-105</v>
                </pt>
                <pt idx="6">
                  <v>-289</v>
                </pt>
                <pt idx="7">
                  <v>-550</v>
                </pt>
                <pt idx="8">
                  <v>-217</v>
                </pt>
                <pt idx="9">
                  <v>-308</v>
                </pt>
              </numCache>
            </numRef>
          </val>
        </ser>
        <ser>
          <idx val="7"/>
          <order val="7"/>
          <tx>
            <strRef>
              <f>Admissions!$M$138</f>
              <strCache>
                <ptCount val="1"/>
                <pt idx="0">
                  <v>Northern Cape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Admissions!$N$138:$W$138</f>
              <numCache>
                <formatCode>General</formatCode>
                <ptCount val="10"/>
                <pt idx="0">
                  <v>-4</v>
                </pt>
                <pt idx="1">
                  <v>-5</v>
                </pt>
                <pt idx="2">
                  <v>-10</v>
                </pt>
                <pt idx="3">
                  <v>-17</v>
                </pt>
                <pt idx="4">
                  <v>-46</v>
                </pt>
                <pt idx="5">
                  <v>-41</v>
                </pt>
                <pt idx="6">
                  <v>-123</v>
                </pt>
                <pt idx="7">
                  <v>-74</v>
                </pt>
                <pt idx="8">
                  <v>-92</v>
                </pt>
                <pt idx="9">
                  <v>-93</v>
                </pt>
              </numCache>
            </numRef>
          </val>
        </ser>
        <ser>
          <idx val="8"/>
          <order val="8"/>
          <tx>
            <strRef>
              <f>Admissions!$M$139</f>
              <strCache>
                <ptCount val="1"/>
                <pt idx="0">
                  <v>Western Cape</v>
                </pt>
              </strCache>
            </strRef>
          </tx>
          <spPr>
            <a:solidFill xmlns:a="http://schemas.openxmlformats.org/drawingml/2006/main">
              <a:srgbClr val="009999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Admissions!$N$139:$W$139</f>
              <numCache>
                <formatCode>General</formatCode>
                <ptCount val="10"/>
                <pt idx="0">
                  <v>-1016</v>
                </pt>
                <pt idx="1">
                  <v>-1260</v>
                </pt>
                <pt idx="2">
                  <v>-1684</v>
                </pt>
                <pt idx="3">
                  <v>-1409</v>
                </pt>
                <pt idx="4">
                  <v>-1252</v>
                </pt>
                <pt idx="5">
                  <v>-946</v>
                </pt>
                <pt idx="6">
                  <v>-1286</v>
                </pt>
                <pt idx="7">
                  <v>-1558</v>
                </pt>
                <pt idx="8">
                  <v>-842</v>
                </pt>
                <pt idx="9">
                  <v>-734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17145024"/>
        <axId val="85228064"/>
      </barChart>
      <catAx>
        <axId val="517145024"/>
        <scaling>
          <orientation val="minMax"/>
        </scaling>
        <delete val="0"/>
        <axPos val="b"/>
        <numFmt formatCode="d\-mmm\-yy" sourceLinked="1"/>
        <majorTickMark val="out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228064"/>
        <crosses val="autoZero"/>
        <auto val="0"/>
        <lblAlgn val="ctr"/>
        <lblOffset val="100"/>
        <noMultiLvlLbl val="0"/>
      </catAx>
      <valAx>
        <axId val="85228064"/>
        <scaling>
          <orientation val="minMax"/>
          <min val="-2500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714502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457990986240855"/>
          <y val="0.03219904495373894"/>
          <w val="0.9177930535934016"/>
          <h val="0.9517584782355215"/>
        </manualLayout>
      </layout>
      <barChart>
        <barDir val="col"/>
        <grouping val="clustered"/>
        <varyColors val="0"/>
        <ser>
          <idx val="0"/>
          <order val="0"/>
          <tx>
            <strRef>
              <f>Admissions!$M$128</f>
              <strCache>
                <ptCount val="1"/>
                <pt idx="0">
                  <v>South Africa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Admissions!$N$118:$W$118</f>
              <numCache>
                <formatCode>d\-mmm\-yy</formatCode>
                <ptCount val="10"/>
                <pt idx="0">
                  <v>43999</v>
                </pt>
                <pt idx="1">
                  <v>44006</v>
                </pt>
                <pt idx="2">
                  <v>44013</v>
                </pt>
                <pt idx="3">
                  <v>44020</v>
                </pt>
                <pt idx="4">
                  <v>44027</v>
                </pt>
                <pt idx="5">
                  <v>44034</v>
                </pt>
                <pt idx="6">
                  <v>44041</v>
                </pt>
                <pt idx="7">
                  <v>44048</v>
                </pt>
                <pt idx="8">
                  <v>44055</v>
                </pt>
                <pt idx="9">
                  <v>44062</v>
                </pt>
              </numCache>
            </numRef>
          </cat>
          <val>
            <numRef>
              <f>Admissions!$N$128:$W$128</f>
              <numCache>
                <formatCode>General</formatCode>
                <ptCount val="10"/>
                <pt idx="0">
                  <v>1910</v>
                </pt>
                <pt idx="1">
                  <v>2943</v>
                </pt>
                <pt idx="2">
                  <v>3522</v>
                </pt>
                <pt idx="3">
                  <v>4112</v>
                </pt>
                <pt idx="4">
                  <v>5108</v>
                </pt>
                <pt idx="5">
                  <v>4435</v>
                </pt>
                <pt idx="6">
                  <v>6748</v>
                </pt>
                <pt idx="7">
                  <v>9633</v>
                </pt>
                <pt idx="8">
                  <v>5098</v>
                </pt>
                <pt idx="9">
                  <v>5762</v>
                </pt>
              </numCache>
            </numRef>
          </val>
        </ser>
        <ser>
          <idx val="1"/>
          <order val="1"/>
          <tx>
            <strRef>
              <f>Admissions!$M$140</f>
              <strCache>
                <ptCount val="1"/>
                <pt idx="0">
                  <v>South Africa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Admissions!$N$140:$W$140</f>
              <numCache>
                <formatCode>General</formatCode>
                <ptCount val="10"/>
                <pt idx="0">
                  <v>-1347</v>
                </pt>
                <pt idx="1">
                  <v>-1932</v>
                </pt>
                <pt idx="2">
                  <v>-2670</v>
                </pt>
                <pt idx="3">
                  <v>-2816</v>
                </pt>
                <pt idx="4">
                  <v>-4435</v>
                </pt>
                <pt idx="5">
                  <v>-3270</v>
                </pt>
                <pt idx="6">
                  <v>-6711</v>
                </pt>
                <pt idx="7">
                  <v>-9460</v>
                </pt>
                <pt idx="8">
                  <v>-5446</v>
                </pt>
                <pt idx="9">
                  <v>-6946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17145024"/>
        <axId val="85228064"/>
      </barChart>
      <catAx>
        <axId val="517145024"/>
        <scaling>
          <orientation val="minMax"/>
        </scaling>
        <delete val="0"/>
        <axPos val="b"/>
        <numFmt formatCode="d\-mmm\-yy" sourceLinked="1"/>
        <majorTickMark val="out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228064"/>
        <crosses val="autoZero"/>
        <auto val="0"/>
        <lblAlgn val="ctr"/>
        <lblOffset val="100"/>
        <noMultiLvlLbl val="0"/>
      </catAx>
      <valAx>
        <axId val="85228064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1714502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Relationship Type="http://schemas.openxmlformats.org/officeDocument/2006/relationships/chart" Target="/xl/charts/chart5.xml" Id="rId3"/></Relationships>
</file>

<file path=xl/drawings/drawing1.xml><?xml version="1.0" encoding="utf-8"?>
<wsDr xmlns="http://schemas.openxmlformats.org/drawingml/2006/spreadsheetDrawing">
  <twoCellAnchor>
    <from>
      <col>0</col>
      <colOff>257175</colOff>
      <row>0</row>
      <rowOff>0</rowOff>
    </from>
    <to>
      <col>9</col>
      <colOff>158750</colOff>
      <row>15</row>
      <rowOff>12699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587375</colOff>
      <row>17</row>
      <rowOff>130175</rowOff>
    </from>
    <to>
      <col>16</col>
      <colOff>485339</colOff>
      <row>37</row>
      <rowOff>104774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23</col>
      <colOff>760411</colOff>
      <row>19</row>
      <rowOff>173037</rowOff>
    </from>
    <to>
      <col>31</col>
      <colOff>266699</colOff>
      <row>43</row>
      <rowOff>168275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23</col>
      <colOff>739776</colOff>
      <row>31</row>
      <rowOff>9525</rowOff>
    </from>
    <to>
      <col>30</col>
      <colOff>323850</colOff>
      <row>46</row>
      <rowOff>47625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24</col>
      <colOff>74610</colOff>
      <row>47</row>
      <rowOff>168275</rowOff>
    </from>
    <to>
      <col>31</col>
      <colOff>390523</colOff>
      <row>71</row>
      <rowOff>173038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yn King (RMB)" refreshedDate="44022.49631712963" createdVersion="6" refreshedVersion="6" minRefreshableVersion="3" recordCount="813" r:id="rId1">
  <cacheSource type="worksheet">
    <worksheetSource ref="C1:I814" sheet="Hospitals"/>
  </cacheSource>
  <cacheFields count="7">
    <cacheField name="Province " uniqueList="1" numFmtId="0" sqlType="0" hierarchy="0" level="0" databaseField="1">
      <sharedItems count="9">
        <s v="Gauteng"/>
        <s v="North West"/>
        <s v="Northern Cape"/>
        <s v="Western Cape"/>
        <s v="Eastern Cape"/>
        <s v="Kwazulu-Natal"/>
        <s v="Mpumalanga"/>
        <s v="Free State"/>
        <s v="Limpopo"/>
      </sharedItems>
    </cacheField>
    <cacheField name="Province Code" uniqueList="1" numFmtId="0" sqlType="0" hierarchy="0" level="0" databaseField="1">
      <sharedItems count="9">
        <s v="GP"/>
        <s v="NW"/>
        <s v="NC"/>
        <s v="WC"/>
        <s v="EC"/>
        <s v="KZN"/>
        <s v="MP"/>
        <s v="FS"/>
        <s v="LP"/>
      </sharedItems>
    </cacheField>
    <cacheField name="DistrictMunicipality" uniqueList="1" numFmtId="0" sqlType="0" hierarchy="0" level="0" databaseField="1">
      <sharedItems count="0"/>
    </cacheField>
    <cacheField name="LocalMunicipality" uniqueList="1" numFmtId="0" sqlType="0" hierarchy="0" level="0" databaseField="1">
      <sharedItems count="0"/>
    </cacheField>
    <cacheField name="Hospital Type  " uniqueList="1" numFmtId="0" sqlType="0" hierarchy="0" level="0" databaseField="1">
      <sharedItems count="15">
        <s v="Hospital "/>
        <s v="Psychiatric"/>
        <s v="Sub-Acute "/>
        <s v="Day Hospital "/>
        <s v="Opthalmology"/>
        <s v="Rehabilitation"/>
        <s v="Mining"/>
        <s v="Renal"/>
        <s v="District Hospital"/>
        <s v="Regional Hospital"/>
        <s v="National Central Hospital"/>
        <s v="Specialised Psychiatric Hospital"/>
        <s v="Provincial Tertiary Hospital"/>
        <s v="Specialised TB Hospital"/>
        <s v="Specialised Hospital Other"/>
      </sharedItems>
    </cacheField>
    <cacheField name="Total Beds" uniqueList="1" numFmtId="0" sqlType="0" hierarchy="0" level="0" databaseField="1">
      <sharedItems count="0" containsInteger="1" containsNumber="1" containsSemiMixedTypes="0" containsString="0" minValue="0" maxValue="2685"/>
    </cacheField>
    <cacheField name="ICU" uniqueList="1" numFmtId="0" sqlType="0" hierarchy="0" level="0" databaseField="1">
      <sharedItems count="0" containsInteger="1" containsNumber="1" containsSemiMixedTypes="0" containsString="0" minValue="0" maxValue="117"/>
    </cacheField>
  </cacheFields>
</pivotCacheDefinition>
</file>

<file path=xl/pivotCache/pivotCacheRecords1.xml><?xml version="1.0" encoding="utf-8"?>
<pivotCacheRecords xmlns="http://schemas.openxmlformats.org/spreadsheetml/2006/main" count="813">
  <r>
    <x v="0"/>
    <x v="0"/>
    <s v="City of Tshwane"/>
    <s v="City of Tshwane"/>
    <x v="0"/>
    <n v="139"/>
    <n v="27"/>
  </r>
  <r>
    <x v="0"/>
    <x v="0"/>
    <s v="City of Tshwane"/>
    <s v="City of Tshwane"/>
    <x v="1"/>
    <n v="60"/>
    <n v="0"/>
  </r>
  <r>
    <x v="0"/>
    <x v="0"/>
    <s v="Ekurhuleni"/>
    <s v="Ekurhuleni"/>
    <x v="0"/>
    <n v="200"/>
    <n v="14"/>
  </r>
  <r>
    <x v="0"/>
    <x v="0"/>
    <s v="West Rand"/>
    <s v="West Rand"/>
    <x v="0"/>
    <n v="163"/>
    <n v="6"/>
  </r>
  <r>
    <x v="0"/>
    <x v="0"/>
    <s v="City of Tshwane"/>
    <s v="City of Tshwane"/>
    <x v="2"/>
    <n v="30"/>
    <n v="0"/>
  </r>
  <r>
    <x v="0"/>
    <x v="0"/>
    <s v="City of Tshwane"/>
    <s v="City of Tshwane"/>
    <x v="2"/>
    <n v="21"/>
    <n v="0"/>
  </r>
  <r>
    <x v="0"/>
    <x v="0"/>
    <s v="City of Tshwane"/>
    <s v="City of Tshwane"/>
    <x v="0"/>
    <n v="125"/>
    <n v="11"/>
  </r>
  <r>
    <x v="0"/>
    <x v="0"/>
    <s v="Ekurhuleni"/>
    <s v="Ekurhuleni"/>
    <x v="3"/>
    <n v="15"/>
    <n v="0"/>
  </r>
  <r>
    <x v="0"/>
    <x v="0"/>
    <s v="City of Johannesburg"/>
    <s v="City of Johannesburg"/>
    <x v="4"/>
    <n v="10"/>
    <n v="0"/>
  </r>
  <r>
    <x v="0"/>
    <x v="0"/>
    <s v="City of Johannesburg"/>
    <s v="City of Johannesburg"/>
    <x v="3"/>
    <n v="11"/>
    <n v="0"/>
  </r>
  <r>
    <x v="0"/>
    <x v="0"/>
    <s v="City of Tshwane"/>
    <s v="City of Tshwane"/>
    <x v="4"/>
    <n v="60"/>
    <n v="1"/>
  </r>
  <r>
    <x v="0"/>
    <x v="0"/>
    <s v="City of Johannesburg"/>
    <s v="City of Johannesburg"/>
    <x v="4"/>
    <n v="2"/>
    <n v="0"/>
  </r>
  <r>
    <x v="0"/>
    <x v="0"/>
    <s v="City of Tshwane"/>
    <s v="City of Tshwane"/>
    <x v="4"/>
    <n v="10"/>
    <n v="0"/>
  </r>
  <r>
    <x v="0"/>
    <x v="0"/>
    <s v="City of Johannesburg"/>
    <s v="City of Johannesburg"/>
    <x v="4"/>
    <n v="4"/>
    <n v="0"/>
  </r>
  <r>
    <x v="0"/>
    <x v="0"/>
    <s v="Sedibeng"/>
    <s v="Sedibeng"/>
    <x v="4"/>
    <n v="20"/>
    <n v="0"/>
  </r>
  <r>
    <x v="0"/>
    <x v="0"/>
    <s v="Ekurhuleni"/>
    <s v="Ekurhuleni"/>
    <x v="2"/>
    <n v="30"/>
    <n v="0"/>
  </r>
  <r>
    <x v="0"/>
    <x v="0"/>
    <s v="City of Tshwane"/>
    <s v="City of Tshwane"/>
    <x v="3"/>
    <n v="10"/>
    <n v="0"/>
  </r>
  <r>
    <x v="0"/>
    <x v="0"/>
    <s v="Sedibeng"/>
    <s v="Sedibeng"/>
    <x v="0"/>
    <n v="124"/>
    <n v="6"/>
  </r>
  <r>
    <x v="0"/>
    <x v="0"/>
    <s v="City of Tshwane"/>
    <s v="City of Tshwane"/>
    <x v="0"/>
    <n v="240"/>
    <n v="35"/>
  </r>
  <r>
    <x v="0"/>
    <x v="0"/>
    <s v="West Rand"/>
    <s v="West Rand"/>
    <x v="0"/>
    <n v="177"/>
    <n v="12"/>
  </r>
  <r>
    <x v="0"/>
    <x v="0"/>
    <s v="Ekurhuleni"/>
    <s v="Ekurhuleni"/>
    <x v="0"/>
    <n v="94"/>
    <n v="10"/>
  </r>
  <r>
    <x v="0"/>
    <x v="0"/>
    <s v="City of Johannesburg"/>
    <s v="City of Johannesburg"/>
    <x v="0"/>
    <n v="254"/>
    <n v="32"/>
  </r>
  <r>
    <x v="0"/>
    <x v="0"/>
    <s v="City of Johannesburg"/>
    <s v="City of Johannesburg"/>
    <x v="2"/>
    <n v="20"/>
    <n v="0"/>
  </r>
  <r>
    <x v="0"/>
    <x v="0"/>
    <s v="Ekurhuleni"/>
    <s v="Ekurhuleni"/>
    <x v="4"/>
    <n v="4"/>
    <n v="0"/>
  </r>
  <r>
    <x v="0"/>
    <x v="0"/>
    <s v="Ekurhuleni"/>
    <s v="Ekurhuleni"/>
    <x v="3"/>
    <n v="33"/>
    <n v="0"/>
  </r>
  <r>
    <x v="0"/>
    <x v="0"/>
    <s v="City of Tshwane"/>
    <s v="City of Tshwane"/>
    <x v="3"/>
    <n v="20"/>
    <n v="0"/>
  </r>
  <r>
    <x v="0"/>
    <x v="0"/>
    <s v="City of Tshwane"/>
    <s v="City of Tshwane"/>
    <x v="1"/>
    <n v="41"/>
    <n v="0"/>
  </r>
  <r>
    <x v="0"/>
    <x v="0"/>
    <s v="Ekurhuleni"/>
    <s v="Ekurhuleni"/>
    <x v="3"/>
    <n v="8"/>
    <n v="0"/>
  </r>
  <r>
    <x v="0"/>
    <x v="0"/>
    <s v="City of Johannesburg"/>
    <s v="City of Johannesburg"/>
    <x v="3"/>
    <n v="20"/>
    <n v="0"/>
  </r>
  <r>
    <x v="0"/>
    <x v="0"/>
    <s v="City of Tshwane"/>
    <s v="City of Tshwane"/>
    <x v="1"/>
    <n v="170"/>
    <n v="0"/>
  </r>
  <r>
    <x v="0"/>
    <x v="0"/>
    <s v="Ekurhuleni"/>
    <s v="Ekurhuleni"/>
    <x v="3"/>
    <n v="21"/>
    <n v="0"/>
  </r>
  <r>
    <x v="0"/>
    <x v="0"/>
    <s v="City of Tshwane"/>
    <s v="City of Tshwane"/>
    <x v="0"/>
    <n v="100"/>
    <n v="10"/>
  </r>
  <r>
    <x v="0"/>
    <x v="0"/>
    <s v="Ekurhuleni"/>
    <s v="Ekurhuleni"/>
    <x v="0"/>
    <n v="170"/>
    <n v="20"/>
  </r>
  <r>
    <x v="0"/>
    <x v="0"/>
    <s v="City of Tshwane"/>
    <s v="City of Tshwane"/>
    <x v="2"/>
    <n v="30"/>
    <n v="0"/>
  </r>
  <r>
    <x v="0"/>
    <x v="0"/>
    <s v="Ekurhuleni"/>
    <s v="Ekurhuleni"/>
    <x v="2"/>
    <n v="20"/>
    <n v="0"/>
  </r>
  <r>
    <x v="0"/>
    <x v="0"/>
    <s v="City of Tshwane"/>
    <s v="City of Tshwane"/>
    <x v="3"/>
    <n v="20"/>
    <n v="0"/>
  </r>
  <r>
    <x v="0"/>
    <x v="0"/>
    <s v="City of Johannesburg"/>
    <s v="City of Johannesburg"/>
    <x v="2"/>
    <n v="42"/>
    <n v="0"/>
  </r>
  <r>
    <x v="0"/>
    <x v="0"/>
    <s v="City of Johannesburg"/>
    <s v="City of Johannesburg"/>
    <x v="0"/>
    <n v="343"/>
    <n v="46"/>
  </r>
  <r>
    <x v="0"/>
    <x v="0"/>
    <s v="City of Johannesburg"/>
    <s v="City of Johannesburg"/>
    <x v="3"/>
    <n v="24"/>
    <n v="0"/>
  </r>
  <r>
    <x v="0"/>
    <x v="0"/>
    <s v="Ekurhuleni"/>
    <s v="Ekurhuleni"/>
    <x v="1"/>
    <n v="80"/>
    <n v="0"/>
  </r>
  <r>
    <x v="0"/>
    <x v="0"/>
    <s v="West Rand"/>
    <s v="West Rand"/>
    <x v="1"/>
    <n v="51"/>
    <n v="0"/>
  </r>
  <r>
    <x v="0"/>
    <x v="0"/>
    <s v="City of Johannesburg"/>
    <s v="City of Johannesburg"/>
    <x v="1"/>
    <n v="41"/>
    <n v="0"/>
  </r>
  <r>
    <x v="0"/>
    <x v="0"/>
    <s v="Sedibeng"/>
    <s v="Sedibeng"/>
    <x v="2"/>
    <n v="42"/>
    <n v="0"/>
  </r>
  <r>
    <x v="0"/>
    <x v="0"/>
    <s v="City of Tshwane"/>
    <s v="City of Tshwane"/>
    <x v="0"/>
    <n v="369"/>
    <n v="50"/>
  </r>
  <r>
    <x v="0"/>
    <x v="0"/>
    <s v="City of Johannesburg"/>
    <s v="City of Johannesburg"/>
    <x v="0"/>
    <n v="219"/>
    <n v="29"/>
  </r>
  <r>
    <x v="0"/>
    <x v="0"/>
    <s v="Ekurhuleni"/>
    <s v="Ekurhuleni"/>
    <x v="0"/>
    <n v="329"/>
    <n v="36"/>
  </r>
  <r>
    <x v="0"/>
    <x v="0"/>
    <s v="Sedibeng"/>
    <s v="Sedibeng"/>
    <x v="0"/>
    <n v="96"/>
    <n v="10"/>
  </r>
  <r>
    <x v="0"/>
    <x v="0"/>
    <s v="Ekurhuleni"/>
    <s v="Ekurhuleni"/>
    <x v="0"/>
    <n v="251"/>
    <n v="38"/>
  </r>
  <r>
    <x v="0"/>
    <x v="0"/>
    <s v="City of Johannesburg"/>
    <s v="City of Johannesburg"/>
    <x v="5"/>
    <n v="41"/>
    <n v="0"/>
  </r>
  <r>
    <x v="0"/>
    <x v="0"/>
    <s v="West Rand"/>
    <s v="West Rand"/>
    <x v="0"/>
    <n v="139"/>
    <n v="12"/>
  </r>
  <r>
    <x v="0"/>
    <x v="0"/>
    <s v="Ekurhuleni"/>
    <s v="Ekurhuleni"/>
    <x v="0"/>
    <n v="133"/>
    <n v="16"/>
  </r>
  <r>
    <x v="0"/>
    <x v="0"/>
    <s v="City of Johannesburg"/>
    <s v="City of Johannesburg"/>
    <x v="1"/>
    <n v="76"/>
    <n v="0"/>
  </r>
  <r>
    <x v="0"/>
    <x v="0"/>
    <s v="City of Johannesburg"/>
    <s v="City of Johannesburg"/>
    <x v="0"/>
    <n v="240"/>
    <n v="26"/>
  </r>
  <r>
    <x v="0"/>
    <x v="0"/>
    <s v="City of Tshwane"/>
    <s v="City of Tshwane"/>
    <x v="3"/>
    <n v="13"/>
    <n v="0"/>
  </r>
  <r>
    <x v="0"/>
    <x v="0"/>
    <s v="City of Tshwane"/>
    <s v="City of Tshwane"/>
    <x v="0"/>
    <n v="370"/>
    <n v="39"/>
  </r>
  <r>
    <x v="0"/>
    <x v="0"/>
    <s v="City of Tshwane"/>
    <s v="City of Tshwane"/>
    <x v="0"/>
    <n v="89"/>
    <n v="9"/>
  </r>
  <r>
    <x v="0"/>
    <x v="0"/>
    <s v="City of Johannesburg"/>
    <s v="City of Johannesburg"/>
    <x v="0"/>
    <n v="339"/>
    <n v="58"/>
  </r>
  <r>
    <x v="0"/>
    <x v="0"/>
    <s v="City of Johannesburg"/>
    <s v="City of Johannesburg"/>
    <x v="0"/>
    <n v="199"/>
    <n v="37"/>
  </r>
  <r>
    <x v="0"/>
    <x v="0"/>
    <s v="City of Johannesburg"/>
    <s v="City of Johannesburg"/>
    <x v="1"/>
    <n v="87"/>
    <n v="0"/>
  </r>
  <r>
    <x v="0"/>
    <x v="0"/>
    <s v="City of Tshwane"/>
    <s v="City of Tshwane"/>
    <x v="0"/>
    <n v="219"/>
    <n v="21"/>
  </r>
  <r>
    <x v="0"/>
    <x v="0"/>
    <s v="Ekurhuleni"/>
    <s v="Ekurhuleni"/>
    <x v="0"/>
    <n v="99"/>
    <n v="8"/>
  </r>
  <r>
    <x v="0"/>
    <x v="0"/>
    <s v="Ekurhuleni"/>
    <s v="Ekurhuleni"/>
    <x v="0"/>
    <n v="149"/>
    <n v="18"/>
  </r>
  <r>
    <x v="0"/>
    <x v="0"/>
    <s v="City of Tshwane"/>
    <s v="City of Tshwane"/>
    <x v="3"/>
    <n v="31"/>
    <n v="0"/>
  </r>
  <r>
    <x v="0"/>
    <x v="0"/>
    <s v="City of Johannesburg"/>
    <s v="City of Johannesburg"/>
    <x v="0"/>
    <n v="153"/>
    <n v="18"/>
  </r>
  <r>
    <x v="0"/>
    <x v="0"/>
    <s v="City of Johannesburg"/>
    <s v="City of Johannesburg"/>
    <x v="0"/>
    <n v="15"/>
    <n v="0"/>
  </r>
  <r>
    <x v="0"/>
    <x v="0"/>
    <s v="City of Tshwane"/>
    <s v="City of Tshwane"/>
    <x v="5"/>
    <n v="21"/>
    <n v="0"/>
  </r>
  <r>
    <x v="0"/>
    <x v="0"/>
    <s v="City of Johannesburg"/>
    <s v="City of Johannesburg"/>
    <x v="5"/>
    <n v="76"/>
    <n v="0"/>
  </r>
  <r>
    <x v="0"/>
    <x v="0"/>
    <s v="City of Tshwane"/>
    <s v="City of Tshwane"/>
    <x v="0"/>
    <n v="8"/>
    <n v="0"/>
  </r>
  <r>
    <x v="0"/>
    <x v="0"/>
    <s v="City of Johannesburg"/>
    <s v="City of Johannesburg"/>
    <x v="1"/>
    <n v="46"/>
    <n v="0"/>
  </r>
  <r>
    <x v="0"/>
    <x v="0"/>
    <s v="City of Johannesburg"/>
    <s v="City of Johannesburg"/>
    <x v="0"/>
    <n v="200"/>
    <n v="30"/>
  </r>
  <r>
    <x v="0"/>
    <x v="0"/>
    <s v="Ekurhuleni"/>
    <s v="Ekurhuleni"/>
    <x v="0"/>
    <n v="170"/>
    <n v="25"/>
  </r>
  <r>
    <x v="0"/>
    <x v="0"/>
    <s v="City of Johannesburg"/>
    <s v="City of Johannesburg"/>
    <x v="3"/>
    <n v="24"/>
    <n v="0"/>
  </r>
  <r>
    <x v="0"/>
    <x v="0"/>
    <s v="City of Johannesburg"/>
    <s v="City of Johannesburg"/>
    <x v="0"/>
    <n v="363"/>
    <n v="37"/>
  </r>
  <r>
    <x v="0"/>
    <x v="0"/>
    <s v="West Rand"/>
    <s v="West Rand"/>
    <x v="0"/>
    <n v="265"/>
    <n v="36"/>
  </r>
  <r>
    <x v="0"/>
    <x v="0"/>
    <s v="City of Johannesburg"/>
    <s v="City of Johannesburg"/>
    <x v="0"/>
    <n v="283"/>
    <n v="25"/>
  </r>
  <r>
    <x v="0"/>
    <x v="0"/>
    <s v="City of Johannesburg"/>
    <s v="City of Johannesburg"/>
    <x v="0"/>
    <n v="48"/>
    <n v="13"/>
  </r>
  <r>
    <x v="0"/>
    <x v="0"/>
    <s v="City of Johannesburg"/>
    <s v="City of Johannesburg"/>
    <x v="0"/>
    <n v="456"/>
    <n v="117"/>
  </r>
  <r>
    <x v="0"/>
    <x v="0"/>
    <s v="City of Johannesburg"/>
    <s v="City of Johannesburg"/>
    <x v="0"/>
    <n v="216"/>
    <n v="28"/>
  </r>
  <r>
    <x v="0"/>
    <x v="0"/>
    <s v="City of Johannesburg"/>
    <s v="City of Johannesburg"/>
    <x v="0"/>
    <n v="265"/>
    <n v="33"/>
  </r>
  <r>
    <x v="0"/>
    <x v="0"/>
    <s v="City of Johannesburg"/>
    <s v="City of Johannesburg"/>
    <x v="0"/>
    <n v="204"/>
    <n v="23"/>
  </r>
  <r>
    <x v="0"/>
    <x v="0"/>
    <s v="West Rand"/>
    <s v="West Rand"/>
    <x v="0"/>
    <n v="131"/>
    <n v="15"/>
  </r>
  <r>
    <x v="0"/>
    <x v="0"/>
    <s v="City of Johannesburg"/>
    <s v="City of Johannesburg"/>
    <x v="5"/>
    <n v="128"/>
    <n v="0"/>
  </r>
  <r>
    <x v="0"/>
    <x v="0"/>
    <s v="City of Johannesburg"/>
    <s v="City of Johannesburg"/>
    <x v="0"/>
    <n v="128"/>
    <n v="6"/>
  </r>
  <r>
    <x v="0"/>
    <x v="0"/>
    <s v="City of Johannesburg"/>
    <s v="City of Johannesburg"/>
    <x v="0"/>
    <n v="279"/>
    <n v="87"/>
  </r>
  <r>
    <x v="0"/>
    <x v="0"/>
    <s v="Ekurhuleni"/>
    <s v="Ekurhuleni"/>
    <x v="0"/>
    <n v="222"/>
    <n v="45"/>
  </r>
  <r>
    <x v="0"/>
    <x v="0"/>
    <s v="Ekurhuleni"/>
    <s v="Ekurhuleni"/>
    <x v="0"/>
    <n v="29"/>
    <n v="0"/>
  </r>
  <r>
    <x v="0"/>
    <x v="0"/>
    <s v="Ekurhuleni"/>
    <s v="Ekurhuleni"/>
    <x v="0"/>
    <n v="214"/>
    <n v="27"/>
  </r>
  <r>
    <x v="0"/>
    <x v="0"/>
    <s v="Ekurhuleni"/>
    <s v="Ekurhuleni"/>
    <x v="0"/>
    <n v="203"/>
    <n v="22"/>
  </r>
  <r>
    <x v="0"/>
    <x v="0"/>
    <s v="Ekurhuleni"/>
    <s v="Ekurhuleni"/>
    <x v="0"/>
    <n v="175"/>
    <n v="21"/>
  </r>
  <r>
    <x v="0"/>
    <x v="0"/>
    <s v="City of Tshwane"/>
    <s v="City of Tshwane"/>
    <x v="0"/>
    <n v="475"/>
    <n v="78"/>
  </r>
  <r>
    <x v="0"/>
    <x v="0"/>
    <s v="City of Tshwane"/>
    <s v="City of Tshwane"/>
    <x v="0"/>
    <n v="358"/>
    <n v="41"/>
  </r>
  <r>
    <x v="0"/>
    <x v="0"/>
    <s v="City of Tshwane"/>
    <s v="City of Tshwane"/>
    <x v="0"/>
    <n v="130"/>
    <n v="7"/>
  </r>
  <r>
    <x v="0"/>
    <x v="0"/>
    <s v="City of Tshwane"/>
    <s v="City of Tshwane"/>
    <x v="0"/>
    <n v="134"/>
    <n v="23"/>
  </r>
  <r>
    <x v="0"/>
    <x v="0"/>
    <s v="City of Tshwane"/>
    <s v="City of Tshwane"/>
    <x v="0"/>
    <n v="92"/>
    <n v="12"/>
  </r>
  <r>
    <x v="0"/>
    <x v="0"/>
    <s v="City of Tshwane"/>
    <s v="City of Tshwane"/>
    <x v="0"/>
    <n v="60"/>
    <n v="4"/>
  </r>
  <r>
    <x v="0"/>
    <x v="0"/>
    <s v="City of Tshwane"/>
    <s v="City of Tshwane"/>
    <x v="0"/>
    <n v="162"/>
    <n v="20"/>
  </r>
  <r>
    <x v="0"/>
    <x v="0"/>
    <s v="City of Tshwane"/>
    <s v="City of Tshwane"/>
    <x v="0"/>
    <n v="212"/>
    <n v="30"/>
  </r>
  <r>
    <x v="0"/>
    <x v="0"/>
    <s v="Sedibeng"/>
    <s v="Sedibeng"/>
    <x v="0"/>
    <n v="267"/>
    <n v="20"/>
  </r>
  <r>
    <x v="0"/>
    <x v="0"/>
    <s v="City of Johannesburg"/>
    <s v="City of Johannesburg"/>
    <x v="0"/>
    <n v="301"/>
    <n v="36"/>
  </r>
  <r>
    <x v="0"/>
    <x v="0"/>
    <s v="City of Tshwane"/>
    <s v="City of Tshwane"/>
    <x v="0"/>
    <n v="279"/>
    <n v="46"/>
  </r>
  <r>
    <x v="0"/>
    <x v="0"/>
    <s v="City of Tshwane"/>
    <s v="City of Tshwane"/>
    <x v="0"/>
    <n v="209"/>
    <n v="24"/>
  </r>
  <r>
    <x v="0"/>
    <x v="0"/>
    <s v="City of Tshwane"/>
    <s v="City of Tshwane"/>
    <x v="0"/>
    <n v="156"/>
    <n v="14"/>
  </r>
  <r>
    <x v="0"/>
    <x v="0"/>
    <s v="City of Johannesburg"/>
    <s v="City of Johannesburg"/>
    <x v="0"/>
    <n v="176"/>
    <n v="20"/>
  </r>
  <r>
    <x v="0"/>
    <x v="0"/>
    <s v="City of Johannesburg"/>
    <s v="City of Johannesburg"/>
    <x v="0"/>
    <n v="230"/>
    <n v="35"/>
  </r>
  <r>
    <x v="0"/>
    <x v="0"/>
    <s v="City of Tshwane"/>
    <s v="City of Tshwane"/>
    <x v="0"/>
    <n v="206"/>
    <n v="20"/>
  </r>
  <r>
    <x v="0"/>
    <x v="0"/>
    <s v="City of Tshwane"/>
    <s v="City of Tshwane"/>
    <x v="0"/>
    <n v="53"/>
    <n v="5"/>
  </r>
  <r>
    <x v="0"/>
    <x v="0"/>
    <s v="City of Tshwane"/>
    <s v="City of Tshwane"/>
    <x v="0"/>
    <n v="90"/>
    <n v="33"/>
  </r>
  <r>
    <x v="0"/>
    <x v="0"/>
    <s v="Sedibeng"/>
    <s v="Sedibeng"/>
    <x v="0"/>
    <n v="155"/>
    <n v="16"/>
  </r>
  <r>
    <x v="0"/>
    <x v="0"/>
    <s v="City of Tshwane"/>
    <s v="City of Tshwane"/>
    <x v="5"/>
    <n v="16"/>
    <n v="0"/>
  </r>
  <r>
    <x v="0"/>
    <x v="0"/>
    <s v="City of Johannesburg"/>
    <s v="City of Johannesburg"/>
    <x v="2"/>
    <n v="30"/>
    <n v="0"/>
  </r>
  <r>
    <x v="0"/>
    <x v="0"/>
    <s v="City of Johannesburg"/>
    <s v="City of Johannesburg"/>
    <x v="0"/>
    <n v="131"/>
    <n v="19"/>
  </r>
  <r>
    <x v="0"/>
    <x v="0"/>
    <s v="Sedibeng"/>
    <s v="Sedibeng"/>
    <x v="0"/>
    <n v="153"/>
    <n v="20"/>
  </r>
  <r>
    <x v="0"/>
    <x v="0"/>
    <s v="City of Johannesburg"/>
    <s v="City of Johannesburg"/>
    <x v="0"/>
    <n v="155"/>
    <n v="18"/>
  </r>
  <r>
    <x v="0"/>
    <x v="0"/>
    <s v="City of Johannesburg"/>
    <s v="City of Johannesburg"/>
    <x v="0"/>
    <n v="249"/>
    <n v="34"/>
  </r>
  <r>
    <x v="0"/>
    <x v="0"/>
    <s v="City of Johannesburg"/>
    <s v="City of Johannesburg"/>
    <x v="0"/>
    <n v="515"/>
    <n v="0"/>
  </r>
  <r>
    <x v="0"/>
    <x v="0"/>
    <s v="City of Johannesburg"/>
    <s v="City of Johannesburg"/>
    <x v="0"/>
    <n v="210"/>
    <n v="21"/>
  </r>
  <r>
    <x v="0"/>
    <x v="0"/>
    <s v="City of Johannesburg"/>
    <s v="City of Johannesburg"/>
    <x v="3"/>
    <n v="30"/>
    <n v="0"/>
  </r>
  <r>
    <x v="0"/>
    <x v="0"/>
    <s v="City of Tshwane"/>
    <s v="City of Tshwane"/>
    <x v="0"/>
    <n v="12"/>
    <n v="0"/>
  </r>
  <r>
    <x v="0"/>
    <x v="0"/>
    <s v="Ekurhuleni"/>
    <s v="Ekurhuleni"/>
    <x v="0"/>
    <n v="94"/>
    <n v="14"/>
  </r>
  <r>
    <x v="0"/>
    <x v="0"/>
    <s v="City of Johannesburg"/>
    <s v="City of Johannesburg"/>
    <x v="1"/>
    <n v="74"/>
    <n v="0"/>
  </r>
  <r>
    <x v="0"/>
    <x v="0"/>
    <s v="City of Johannesburg"/>
    <s v="City of Johannesburg"/>
    <x v="1"/>
    <n v="65"/>
    <n v="0"/>
  </r>
  <r>
    <x v="0"/>
    <x v="0"/>
    <s v="City of Johannesburg"/>
    <s v="City of Johannesburg"/>
    <x v="1"/>
    <n v="70"/>
    <n v="0"/>
  </r>
  <r>
    <x v="0"/>
    <x v="0"/>
    <s v="City of Johannesburg"/>
    <s v="City of Johannesburg"/>
    <x v="4"/>
    <n v="16"/>
    <n v="0"/>
  </r>
  <r>
    <x v="0"/>
    <x v="0"/>
    <s v="City of Johannesburg"/>
    <s v="City of Johannesburg"/>
    <x v="3"/>
    <n v="20"/>
    <n v="0"/>
  </r>
  <r>
    <x v="0"/>
    <x v="0"/>
    <s v="City of Johannesburg"/>
    <s v="City of Johannesburg"/>
    <x v="2"/>
    <n v="37"/>
    <n v="0"/>
  </r>
  <r>
    <x v="0"/>
    <x v="0"/>
    <s v="City of Johannesburg"/>
    <s v="City of Johannesburg"/>
    <x v="4"/>
    <n v="36"/>
    <n v="0"/>
  </r>
  <r>
    <x v="0"/>
    <x v="0"/>
    <s v="City of Johannesburg"/>
    <s v="City of Johannesburg"/>
    <x v="0"/>
    <n v="21"/>
    <n v="0"/>
  </r>
  <r>
    <x v="0"/>
    <x v="0"/>
    <s v="City of Johannesburg"/>
    <s v="City of Johannesburg"/>
    <x v="3"/>
    <n v="16"/>
    <n v="0"/>
  </r>
  <r>
    <x v="0"/>
    <x v="0"/>
    <s v="City of Johannesburg"/>
    <s v="City of Johannesburg"/>
    <x v="3"/>
    <n v="20"/>
    <n v="0"/>
  </r>
  <r>
    <x v="0"/>
    <x v="0"/>
    <s v="City of Johannesburg"/>
    <s v="City of Johannesburg"/>
    <x v="3"/>
    <n v="18"/>
    <n v="0"/>
  </r>
  <r>
    <x v="0"/>
    <x v="0"/>
    <s v="City of Johannesburg"/>
    <s v="City of Johannesburg"/>
    <x v="3"/>
    <n v="28"/>
    <n v="0"/>
  </r>
  <r>
    <x v="0"/>
    <x v="0"/>
    <s v="City of Johannesburg"/>
    <s v="City of Johannesburg"/>
    <x v="2"/>
    <n v="26"/>
    <n v="0"/>
  </r>
  <r>
    <x v="0"/>
    <x v="0"/>
    <s v="City of Johannesburg"/>
    <s v="City of Johannesburg"/>
    <x v="0"/>
    <n v="64"/>
    <n v="7"/>
  </r>
  <r>
    <x v="0"/>
    <x v="0"/>
    <s v="City of Tshwane"/>
    <s v="City of Tshwane"/>
    <x v="3"/>
    <n v="24"/>
    <n v="0"/>
  </r>
  <r>
    <x v="0"/>
    <x v="0"/>
    <s v="City of Tshwane"/>
    <s v="City of Tshwane"/>
    <x v="2"/>
    <n v="36"/>
    <n v="0"/>
  </r>
  <r>
    <x v="0"/>
    <x v="0"/>
    <s v="City of Tshwane"/>
    <s v="City of Tshwane"/>
    <x v="1"/>
    <n v="158"/>
    <n v="0"/>
  </r>
  <r>
    <x v="0"/>
    <x v="0"/>
    <s v="City of Tshwane"/>
    <s v="City of Tshwane"/>
    <x v="4"/>
    <n v="14"/>
    <n v="0"/>
  </r>
  <r>
    <x v="0"/>
    <x v="0"/>
    <s v="Sedibeng"/>
    <s v="Sedibeng"/>
    <x v="4"/>
    <n v="13"/>
    <n v="0"/>
  </r>
  <r>
    <x v="0"/>
    <x v="0"/>
    <s v="City of Tshwane"/>
    <s v="City of Tshwane"/>
    <x v="2"/>
    <n v="36"/>
    <n v="0"/>
  </r>
  <r>
    <x v="0"/>
    <x v="0"/>
    <s v="City of Tshwane"/>
    <s v="City of Tshwane"/>
    <x v="3"/>
    <n v="24"/>
    <n v="0"/>
  </r>
  <r>
    <x v="0"/>
    <x v="0"/>
    <s v="Sedibeng"/>
    <s v="Sedibeng"/>
    <x v="0"/>
    <n v="32"/>
    <n v="0"/>
  </r>
  <r>
    <x v="0"/>
    <x v="0"/>
    <s v="West Rand"/>
    <s v="West Rand"/>
    <x v="0"/>
    <n v="37"/>
    <n v="0"/>
  </r>
  <r>
    <x v="0"/>
    <x v="0"/>
    <s v="City of Johannesburg"/>
    <s v="City of Johannesburg"/>
    <x v="3"/>
    <n v="5"/>
    <n v="0"/>
  </r>
  <r>
    <x v="0"/>
    <x v="0"/>
    <s v="City of Johannesburg"/>
    <s v="City of Johannesburg"/>
    <x v="0"/>
    <n v="7"/>
    <n v="0"/>
  </r>
  <r>
    <x v="1"/>
    <x v="1"/>
    <s v="Dr Kenneth Kaunda"/>
    <s v="Dr Kenneth Kaunda"/>
    <x v="0"/>
    <n v="148"/>
    <n v="15"/>
  </r>
  <r>
    <x v="1"/>
    <x v="1"/>
    <s v="Bojanala"/>
    <s v="Bojanala"/>
    <x v="0"/>
    <n v="80"/>
    <n v="5"/>
  </r>
  <r>
    <x v="1"/>
    <x v="1"/>
    <s v="Dr Kenneth Kaunda"/>
    <s v="Dr Kenneth Kaunda"/>
    <x v="0"/>
    <n v="185"/>
    <n v="13"/>
  </r>
  <r>
    <x v="1"/>
    <x v="1"/>
    <s v="Dr Kenneth Kaunda"/>
    <s v="Dr Kenneth Kaunda"/>
    <x v="0"/>
    <n v="62"/>
    <n v="2"/>
  </r>
  <r>
    <x v="1"/>
    <x v="1"/>
    <s v="Dr Kenneth Kaunda"/>
    <s v="Dr Kenneth Kaunda"/>
    <x v="1"/>
    <n v="50"/>
    <n v="0"/>
  </r>
  <r>
    <x v="1"/>
    <x v="1"/>
    <s v="Dr Kenneth Kaunda"/>
    <s v="Dr Kenneth Kaunda"/>
    <x v="2"/>
    <n v="26"/>
    <n v="0"/>
  </r>
  <r>
    <x v="1"/>
    <x v="1"/>
    <s v="Bojanala Platinum"/>
    <s v="Bojanala Platinum"/>
    <x v="1"/>
    <n v="60"/>
    <n v="0"/>
  </r>
  <r>
    <x v="1"/>
    <x v="1"/>
    <s v="Dr Kenneth Kaunda"/>
    <s v="Dr Kenneth Kaunda"/>
    <x v="0"/>
    <n v="147"/>
    <n v="24"/>
  </r>
  <r>
    <x v="1"/>
    <x v="1"/>
    <s v="Bojanala"/>
    <s v="Bojanala"/>
    <x v="0"/>
    <n v="285"/>
    <n v="22"/>
  </r>
  <r>
    <x v="1"/>
    <x v="1"/>
    <s v="Ngaka Modiri Molema"/>
    <s v="Ngaka Modiri Molema"/>
    <x v="0"/>
    <n v="125"/>
    <n v="19"/>
  </r>
  <r>
    <x v="1"/>
    <x v="1"/>
    <s v="Dr Kenneth Kaunda"/>
    <s v="Dr Kenneth Kaunda"/>
    <x v="0"/>
    <n v="83"/>
    <n v="5"/>
  </r>
  <r>
    <x v="1"/>
    <x v="1"/>
    <s v="Bojanala Platinum"/>
    <s v="Bojanala Platinum"/>
    <x v="0"/>
    <n v="110"/>
    <n v="20"/>
  </r>
  <r>
    <x v="1"/>
    <x v="1"/>
    <s v="Ngaka Modiri Molema"/>
    <s v="Ngaka Modiri Molema"/>
    <x v="1"/>
    <n v="50"/>
    <n v="0"/>
  </r>
  <r>
    <x v="1"/>
    <x v="1"/>
    <s v="Dr Ruth Segomotsi Mompati"/>
    <s v="Dr Ruth Segomotsi Mompati"/>
    <x v="0"/>
    <n v="44"/>
    <n v="2"/>
  </r>
  <r>
    <x v="1"/>
    <x v="1"/>
    <s v="Bojanala"/>
    <s v="Bojanala"/>
    <x v="0"/>
    <n v="211"/>
    <n v="27"/>
  </r>
  <r>
    <x v="1"/>
    <x v="1"/>
    <s v="Bojanala Platinum"/>
    <s v="Bojanala Platinum"/>
    <x v="6"/>
    <n v="56"/>
    <n v="0"/>
  </r>
  <r>
    <x v="2"/>
    <x v="2"/>
    <s v="Frances Baard"/>
    <s v="Frances Baard"/>
    <x v="0"/>
    <n v="197"/>
    <n v="36"/>
  </r>
  <r>
    <x v="2"/>
    <x v="2"/>
    <s v="John Taolo Gaetsewe"/>
    <s v="John Taolo Gaetsewe"/>
    <x v="0"/>
    <n v="55"/>
    <n v="0"/>
  </r>
  <r>
    <x v="2"/>
    <x v="2"/>
    <s v="Frances Baard"/>
    <s v="Frances Baard"/>
    <x v="1"/>
    <n v="19"/>
    <n v="0"/>
  </r>
  <r>
    <x v="2"/>
    <x v="2"/>
    <s v="Frances Baard"/>
    <s v="Frances Baard"/>
    <x v="5"/>
    <n v="15"/>
    <n v="0"/>
  </r>
  <r>
    <x v="2"/>
    <x v="2"/>
    <s v="Frances Baard"/>
    <s v="Frances Baard"/>
    <x v="0"/>
    <n v="22"/>
    <n v="0"/>
  </r>
  <r>
    <x v="2"/>
    <x v="2"/>
    <s v="Frances Baard"/>
    <s v="Frances Baard"/>
    <x v="0"/>
    <n v="98"/>
    <n v="15"/>
  </r>
  <r>
    <x v="2"/>
    <x v="2"/>
    <s v="Frances Baard"/>
    <s v="Frances Baard"/>
    <x v="0"/>
    <n v="196"/>
    <n v="10"/>
  </r>
  <r>
    <x v="2"/>
    <x v="2"/>
    <s v="Siyanda"/>
    <s v="Siyanda"/>
    <x v="0"/>
    <n v="76"/>
    <n v="6"/>
  </r>
  <r>
    <x v="2"/>
    <x v="2"/>
    <s v="Frances Baard"/>
    <s v="Frances Baard"/>
    <x v="2"/>
    <n v="16"/>
    <n v="0"/>
  </r>
  <r>
    <x v="2"/>
    <x v="2"/>
    <s v="Frances Baard"/>
    <s v="Frances Baard"/>
    <x v="3"/>
    <n v="5"/>
    <n v="0"/>
  </r>
  <r>
    <x v="3"/>
    <x v="3"/>
    <s v="Cape Winelands"/>
    <s v="Cape Winelands"/>
    <x v="0"/>
    <n v="143"/>
    <n v="11"/>
  </r>
  <r>
    <x v="3"/>
    <x v="3"/>
    <s v="Garden Route"/>
    <s v="Garden Route"/>
    <x v="1"/>
    <n v="40"/>
    <n v="0"/>
  </r>
  <r>
    <x v="3"/>
    <x v="3"/>
    <s v="Cape Winelands"/>
    <s v="Cape Winelands"/>
    <x v="0"/>
    <n v="182"/>
    <n v="9"/>
  </r>
  <r>
    <x v="3"/>
    <x v="3"/>
    <s v="City of Cape Town"/>
    <s v="City of Cape Town"/>
    <x v="0"/>
    <n v="400"/>
    <n v="30"/>
  </r>
  <r>
    <x v="3"/>
    <x v="3"/>
    <s v="Garden Route"/>
    <s v="Garden Route"/>
    <x v="0"/>
    <n v="27"/>
    <n v="3"/>
  </r>
  <r>
    <x v="3"/>
    <x v="3"/>
    <s v="City of Cape Town"/>
    <s v="City of Cape Town"/>
    <x v="0"/>
    <n v="26"/>
    <n v="0"/>
  </r>
  <r>
    <x v="3"/>
    <x v="3"/>
    <s v="City of Cape Town"/>
    <s v="City of Cape Town"/>
    <x v="3"/>
    <n v="24"/>
    <n v="0"/>
  </r>
  <r>
    <x v="3"/>
    <x v="3"/>
    <s v="City of Cape Town"/>
    <s v="City of Cape Town"/>
    <x v="2"/>
    <n v="58"/>
    <n v="0"/>
  </r>
  <r>
    <x v="3"/>
    <x v="3"/>
    <s v="Cape Winelands"/>
    <s v="Cape Winelands"/>
    <x v="3"/>
    <n v="20"/>
    <n v="0"/>
  </r>
  <r>
    <x v="3"/>
    <x v="3"/>
    <s v="Cape Winelands"/>
    <s v="Cape Winelands"/>
    <x v="2"/>
    <n v="22"/>
    <n v="0"/>
  </r>
  <r>
    <x v="3"/>
    <x v="3"/>
    <s v="City of Cape Town"/>
    <s v="City of Cape Town"/>
    <x v="1"/>
    <n v="28"/>
    <n v="0"/>
  </r>
  <r>
    <x v="3"/>
    <x v="3"/>
    <s v="Garden Route"/>
    <s v="Garden Route"/>
    <x v="2"/>
    <n v="24"/>
    <n v="0"/>
  </r>
  <r>
    <x v="3"/>
    <x v="3"/>
    <s v="City of Cape Town"/>
    <s v="City of Cape Town"/>
    <x v="2"/>
    <n v="25"/>
    <n v="0"/>
  </r>
  <r>
    <x v="3"/>
    <x v="3"/>
    <s v="Overberg"/>
    <s v="Overberg"/>
    <x v="2"/>
    <n v="20"/>
    <n v="0"/>
  </r>
  <r>
    <x v="3"/>
    <x v="3"/>
    <s v="Cape Winelands"/>
    <s v="Cape Winelands"/>
    <x v="2"/>
    <n v="26"/>
    <n v="0"/>
  </r>
  <r>
    <x v="3"/>
    <x v="3"/>
    <s v="Garden Route"/>
    <s v="Garden Route"/>
    <x v="2"/>
    <n v="24"/>
    <n v="0"/>
  </r>
  <r>
    <x v="3"/>
    <x v="3"/>
    <s v="Cape Winelands"/>
    <s v="Cape Winelands"/>
    <x v="2"/>
    <n v="30"/>
    <n v="0"/>
  </r>
  <r>
    <x v="3"/>
    <x v="3"/>
    <s v="City of Cape Town"/>
    <s v="City of Cape Town"/>
    <x v="0"/>
    <n v="134"/>
    <n v="13"/>
  </r>
  <r>
    <x v="3"/>
    <x v="3"/>
    <s v="City of Cape Town"/>
    <s v="City of Cape Town"/>
    <x v="0"/>
    <n v="100"/>
    <n v="10"/>
  </r>
  <r>
    <x v="3"/>
    <x v="3"/>
    <s v="City of Cape Town"/>
    <s v="City of Cape Town"/>
    <x v="1"/>
    <n v="15"/>
    <n v="0"/>
  </r>
  <r>
    <x v="3"/>
    <x v="3"/>
    <s v="City of Cape Town"/>
    <s v="City of Cape Town"/>
    <x v="2"/>
    <n v="20"/>
    <n v="0"/>
  </r>
  <r>
    <x v="3"/>
    <x v="3"/>
    <s v="City of Cape Town"/>
    <s v="City of Cape Town"/>
    <x v="2"/>
    <n v="45"/>
    <n v="0"/>
  </r>
  <r>
    <x v="3"/>
    <x v="3"/>
    <s v="City of Cape Town"/>
    <s v="City of Cape Town"/>
    <x v="3"/>
    <n v="4"/>
    <n v="0"/>
  </r>
  <r>
    <x v="3"/>
    <x v="3"/>
    <s v="City of Cape Town"/>
    <s v="City of Cape Town"/>
    <x v="2"/>
    <n v="54"/>
    <n v="0"/>
  </r>
  <r>
    <x v="3"/>
    <x v="3"/>
    <s v="City of Cape Town"/>
    <s v="City of Cape Town"/>
    <x v="1"/>
    <n v="25"/>
    <n v="0"/>
  </r>
  <r>
    <x v="3"/>
    <x v="3"/>
    <s v="City of Cape Town"/>
    <s v="City of Cape Town"/>
    <x v="1"/>
    <n v="25"/>
    <n v="0"/>
  </r>
  <r>
    <x v="3"/>
    <x v="3"/>
    <s v="City of Cape Town"/>
    <s v="City of Cape Town"/>
    <x v="1"/>
    <n v="33"/>
    <n v="0"/>
  </r>
  <r>
    <x v="3"/>
    <x v="3"/>
    <s v="City of Cape Town"/>
    <s v="City of Cape Town"/>
    <x v="1"/>
    <n v="34"/>
    <n v="0"/>
  </r>
  <r>
    <x v="3"/>
    <x v="3"/>
    <s v="City of Cape Town"/>
    <s v="City of Cape Town"/>
    <x v="1"/>
    <n v="38"/>
    <n v="0"/>
  </r>
  <r>
    <x v="3"/>
    <x v="3"/>
    <s v="Cape Winelands"/>
    <s v="Cape Winelands"/>
    <x v="1"/>
    <n v="30"/>
    <n v="0"/>
  </r>
  <r>
    <x v="3"/>
    <x v="3"/>
    <s v="City of Cape Town"/>
    <s v="City of Cape Town"/>
    <x v="1"/>
    <n v="37"/>
    <n v="0"/>
  </r>
  <r>
    <x v="3"/>
    <x v="3"/>
    <s v="City of Cape Town"/>
    <s v="City of Cape Town"/>
    <x v="1"/>
    <n v="43"/>
    <n v="0"/>
  </r>
  <r>
    <x v="3"/>
    <x v="3"/>
    <s v="Cape Winelands"/>
    <s v="Cape Winelands"/>
    <x v="1"/>
    <n v="28"/>
    <n v="0"/>
  </r>
  <r>
    <x v="3"/>
    <x v="3"/>
    <s v="City of Cape Town"/>
    <s v="City of Cape Town"/>
    <x v="2"/>
    <n v="58"/>
    <n v="0"/>
  </r>
  <r>
    <x v="3"/>
    <x v="3"/>
    <s v="Garden Route"/>
    <s v="Garden Route"/>
    <x v="3"/>
    <n v="14"/>
    <n v="0"/>
  </r>
  <r>
    <x v="3"/>
    <x v="3"/>
    <s v="City of Cape Town"/>
    <s v="City of Cape Town"/>
    <x v="2"/>
    <n v="12"/>
    <n v="0"/>
  </r>
  <r>
    <x v="3"/>
    <x v="3"/>
    <s v="City of Cape Town"/>
    <s v="City of Cape Town"/>
    <x v="1"/>
    <n v="24"/>
    <n v="0"/>
  </r>
  <r>
    <x v="3"/>
    <x v="3"/>
    <s v="Cape Winelands"/>
    <s v="Cape Winelands"/>
    <x v="3"/>
    <n v="15"/>
    <n v="0"/>
  </r>
  <r>
    <x v="3"/>
    <x v="3"/>
    <s v="City of Cape Town"/>
    <s v="City of Cape Town"/>
    <x v="3"/>
    <n v="27"/>
    <n v="0"/>
  </r>
  <r>
    <x v="3"/>
    <x v="3"/>
    <s v="City of Cape Town"/>
    <s v="City of Cape Town"/>
    <x v="3"/>
    <n v="20"/>
    <n v="0"/>
  </r>
  <r>
    <x v="3"/>
    <x v="3"/>
    <s v="Garden Route"/>
    <s v="Garden Route"/>
    <x v="3"/>
    <n v="20"/>
    <n v="0"/>
  </r>
  <r>
    <x v="3"/>
    <x v="3"/>
    <s v="City of Cape Town"/>
    <s v="City of Cape Town"/>
    <x v="3"/>
    <n v="24"/>
    <n v="0"/>
  </r>
  <r>
    <x v="3"/>
    <x v="3"/>
    <s v="City of Cape Town"/>
    <s v="City of Cape Town"/>
    <x v="2"/>
    <n v="44"/>
    <n v="0"/>
  </r>
  <r>
    <x v="3"/>
    <x v="3"/>
    <s v="Garden Route"/>
    <s v="Garden Route"/>
    <x v="2"/>
    <n v="14"/>
    <n v="0"/>
  </r>
  <r>
    <x v="3"/>
    <x v="3"/>
    <s v="Overberg"/>
    <s v="Overberg"/>
    <x v="3"/>
    <n v="21"/>
    <n v="0"/>
  </r>
  <r>
    <x v="3"/>
    <x v="3"/>
    <s v="Eden"/>
    <s v="Eden"/>
    <x v="3"/>
    <n v="14"/>
    <n v="0"/>
  </r>
  <r>
    <x v="3"/>
    <x v="3"/>
    <s v="City of Cape Town"/>
    <s v="City of Cape Town"/>
    <x v="4"/>
    <n v="4"/>
    <n v="0"/>
  </r>
  <r>
    <x v="3"/>
    <x v="3"/>
    <s v="Cape Winelands"/>
    <s v="Cape Winelands"/>
    <x v="1"/>
    <n v="32"/>
    <n v="0"/>
  </r>
  <r>
    <x v="3"/>
    <x v="3"/>
    <s v="City of Cape Town"/>
    <s v="City of Cape Town"/>
    <x v="2"/>
    <n v="10"/>
    <n v="0"/>
  </r>
  <r>
    <x v="3"/>
    <x v="3"/>
    <s v="City of Cape Town"/>
    <s v="City of Cape Town"/>
    <x v="0"/>
    <n v="263"/>
    <n v="32"/>
  </r>
  <r>
    <x v="3"/>
    <x v="3"/>
    <s v="West Coast"/>
    <s v="West Coast"/>
    <x v="0"/>
    <n v="63"/>
    <n v="4"/>
  </r>
  <r>
    <x v="3"/>
    <x v="3"/>
    <s v="City of Cape Town"/>
    <s v="City of Cape Town"/>
    <x v="3"/>
    <n v="10"/>
    <n v="0"/>
  </r>
  <r>
    <x v="3"/>
    <x v="3"/>
    <s v="City of Cape Town"/>
    <s v="City of Cape Town"/>
    <x v="0"/>
    <n v="18"/>
    <n v="0"/>
  </r>
  <r>
    <x v="3"/>
    <x v="3"/>
    <s v="City of Cape Town"/>
    <s v="City of Cape Town"/>
    <x v="0"/>
    <n v="240"/>
    <n v="17"/>
  </r>
  <r>
    <x v="3"/>
    <x v="3"/>
    <s v="Eden"/>
    <s v="Eden"/>
    <x v="0"/>
    <n v="69"/>
    <n v="6"/>
  </r>
  <r>
    <x v="3"/>
    <x v="3"/>
    <s v="Eden"/>
    <s v="Eden"/>
    <x v="0"/>
    <n v="152"/>
    <n v="8"/>
  </r>
  <r>
    <x v="3"/>
    <x v="3"/>
    <s v="City of Cape Town"/>
    <s v="City of Cape Town"/>
    <x v="5"/>
    <n v="71"/>
    <n v="0"/>
  </r>
  <r>
    <x v="3"/>
    <x v="3"/>
    <s v="City of Cape Town"/>
    <s v="City of Cape Town"/>
    <x v="0"/>
    <n v="189"/>
    <n v="17"/>
  </r>
  <r>
    <x v="3"/>
    <x v="3"/>
    <s v="City of Cape Town"/>
    <s v="City of Cape Town"/>
    <x v="0"/>
    <n v="224"/>
    <n v="31"/>
  </r>
  <r>
    <x v="3"/>
    <x v="3"/>
    <s v="City of Cape Town"/>
    <s v="City of Cape Town"/>
    <x v="0"/>
    <n v="112"/>
    <n v="10"/>
  </r>
  <r>
    <x v="3"/>
    <x v="3"/>
    <s v="City of Cape Town"/>
    <s v="City of Cape Town"/>
    <x v="0"/>
    <n v="154"/>
    <n v="18"/>
  </r>
  <r>
    <x v="3"/>
    <x v="3"/>
    <s v="City of Cape Town"/>
    <s v="City of Cape Town"/>
    <x v="0"/>
    <n v="260"/>
    <n v="22"/>
  </r>
  <r>
    <x v="3"/>
    <x v="3"/>
    <s v="Cape Winelands"/>
    <s v="Cape Winelands"/>
    <x v="0"/>
    <n v="28"/>
    <n v="0"/>
  </r>
  <r>
    <x v="3"/>
    <x v="3"/>
    <s v="Garden Route"/>
    <s v="Garden Route"/>
    <x v="1"/>
    <n v="12"/>
    <n v="0"/>
  </r>
  <r>
    <x v="3"/>
    <x v="3"/>
    <s v="City of Cape Town"/>
    <s v="City of Cape Town"/>
    <x v="3"/>
    <n v="20"/>
    <n v="0"/>
  </r>
  <r>
    <x v="3"/>
    <x v="3"/>
    <s v="City of Cape Town"/>
    <s v="City of Cape Town"/>
    <x v="3"/>
    <n v="12"/>
    <n v="0"/>
  </r>
  <r>
    <x v="3"/>
    <x v="3"/>
    <s v="Eden"/>
    <s v="Eden"/>
    <x v="0"/>
    <n v="56"/>
    <n v="0"/>
  </r>
  <r>
    <x v="3"/>
    <x v="3"/>
    <s v="Garden Route"/>
    <s v="Garden Route"/>
    <x v="0"/>
    <n v="130"/>
    <n v="10"/>
  </r>
  <r>
    <x v="3"/>
    <x v="3"/>
    <s v="Eden"/>
    <s v="Eden"/>
    <x v="0"/>
    <n v="50"/>
    <n v="6"/>
  </r>
  <r>
    <x v="3"/>
    <x v="3"/>
    <s v="Overberg"/>
    <s v="Overberg"/>
    <x v="0"/>
    <n v="80"/>
    <n v="9"/>
  </r>
  <r>
    <x v="3"/>
    <x v="3"/>
    <s v="City of Cape Town"/>
    <s v="City of Cape Town"/>
    <x v="0"/>
    <n v="128"/>
    <n v="9"/>
  </r>
  <r>
    <x v="3"/>
    <x v="3"/>
    <s v="City of Cape Town"/>
    <s v="City of Cape Town"/>
    <x v="0"/>
    <n v="228"/>
    <n v="21"/>
  </r>
  <r>
    <x v="3"/>
    <x v="3"/>
    <s v="City of Cape Town"/>
    <s v="City of Cape Town"/>
    <x v="3"/>
    <n v="26"/>
    <n v="0"/>
  </r>
  <r>
    <x v="3"/>
    <x v="3"/>
    <s v="City of Cape Town"/>
    <s v="City of Cape Town"/>
    <x v="0"/>
    <n v="205"/>
    <n v="26"/>
  </r>
  <r>
    <x v="3"/>
    <x v="3"/>
    <s v="City of Cape Town"/>
    <s v="City of Cape Town"/>
    <x v="1"/>
    <n v="42"/>
    <n v="0"/>
  </r>
  <r>
    <x v="3"/>
    <x v="3"/>
    <s v="City of Cape Town"/>
    <s v="City of Cape Town"/>
    <x v="1"/>
    <n v="59"/>
    <n v="0"/>
  </r>
  <r>
    <x v="3"/>
    <x v="3"/>
    <s v="City of Cape Town"/>
    <s v="City of Cape Town"/>
    <x v="1"/>
    <n v="30"/>
    <n v="0"/>
  </r>
  <r>
    <x v="3"/>
    <x v="3"/>
    <s v="City of Cape Town"/>
    <s v="City of Cape Town"/>
    <x v="0"/>
    <n v="144"/>
    <n v="13"/>
  </r>
  <r>
    <x v="3"/>
    <x v="3"/>
    <s v="City of Cape Town"/>
    <s v="City of Cape Town"/>
    <x v="0"/>
    <n v="162"/>
    <n v="12"/>
  </r>
  <r>
    <x v="3"/>
    <x v="3"/>
    <s v="City of Cape Town"/>
    <s v="City of Cape Town"/>
    <x v="0"/>
    <n v="237"/>
    <n v="26"/>
  </r>
  <r>
    <x v="3"/>
    <x v="3"/>
    <s v="City of Cape Town"/>
    <s v="City of Cape Town"/>
    <x v="0"/>
    <n v="186"/>
    <n v="9"/>
  </r>
  <r>
    <x v="3"/>
    <x v="3"/>
    <s v="City of Cape Town"/>
    <s v="City of Cape Town"/>
    <x v="0"/>
    <n v="158"/>
    <n v="16"/>
  </r>
  <r>
    <x v="3"/>
    <x v="3"/>
    <s v="City of Cape Town"/>
    <s v="City of Cape Town"/>
    <x v="0"/>
    <n v="116"/>
    <n v="3"/>
  </r>
  <r>
    <x v="3"/>
    <x v="3"/>
    <s v="City of Cape Town"/>
    <s v="City of Cape Town"/>
    <x v="0"/>
    <n v="225"/>
    <n v="34"/>
  </r>
  <r>
    <x v="3"/>
    <x v="3"/>
    <s v="City of Cape Town"/>
    <s v="City of Cape Town"/>
    <x v="0"/>
    <n v="133"/>
    <n v="8"/>
  </r>
  <r>
    <x v="3"/>
    <x v="3"/>
    <s v="City of Cape Town"/>
    <s v="City of Cape Town"/>
    <x v="1"/>
    <n v="30"/>
    <n v="0"/>
  </r>
  <r>
    <x v="3"/>
    <x v="3"/>
    <s v="Cape Winelands"/>
    <s v="Cape Winelands"/>
    <x v="0"/>
    <n v="95"/>
    <n v="10"/>
  </r>
  <r>
    <x v="3"/>
    <x v="3"/>
    <s v="City of Cape Town"/>
    <s v="City of Cape Town"/>
    <x v="3"/>
    <n v="9"/>
    <n v="0"/>
  </r>
  <r>
    <x v="3"/>
    <x v="3"/>
    <s v="City of Cape Town"/>
    <s v="City of Cape Town"/>
    <x v="4"/>
    <n v="20"/>
    <n v="0"/>
  </r>
  <r>
    <x v="3"/>
    <x v="3"/>
    <s v="City of Cape Town"/>
    <s v="City of Cape Town"/>
    <x v="3"/>
    <n v="4"/>
    <n v="0"/>
  </r>
  <r>
    <x v="3"/>
    <x v="3"/>
    <s v="City of Cape Town"/>
    <s v="City of Cape Town"/>
    <x v="1"/>
    <n v="21"/>
    <n v="0"/>
  </r>
  <r>
    <x v="3"/>
    <x v="3"/>
    <s v="City of Cape Town"/>
    <s v="City of Cape Town"/>
    <x v="3"/>
    <n v="6"/>
    <n v="0"/>
  </r>
  <r>
    <x v="3"/>
    <x v="3"/>
    <s v="Garden Route"/>
    <s v="Garden Route"/>
    <x v="3"/>
    <n v="25"/>
    <n v="0"/>
  </r>
  <r>
    <x v="3"/>
    <x v="3"/>
    <s v="Garden Route"/>
    <s v="Garden Route"/>
    <x v="2"/>
    <n v="15"/>
    <n v="0"/>
  </r>
  <r>
    <x v="3"/>
    <x v="3"/>
    <s v="City of Cape Town"/>
    <s v="City of Cape Town"/>
    <x v="3"/>
    <n v="10"/>
    <n v="0"/>
  </r>
  <r>
    <x v="3"/>
    <x v="3"/>
    <s v="Cape Winelands"/>
    <s v="Cape Winelands"/>
    <x v="3"/>
    <n v="4"/>
    <n v="0"/>
  </r>
  <r>
    <x v="3"/>
    <x v="3"/>
    <s v="City of Cape Town"/>
    <s v="City of Cape Town"/>
    <x v="0"/>
    <n v="8"/>
    <n v="0"/>
  </r>
  <r>
    <x v="3"/>
    <x v="3"/>
    <s v="City of Cape Town"/>
    <s v="City of Cape Town"/>
    <x v="0"/>
    <n v="33"/>
    <n v="1"/>
  </r>
  <r>
    <x v="4"/>
    <x v="4"/>
    <s v="Nelson Mandela Bay"/>
    <s v="Nelson Mandela Bay"/>
    <x v="4"/>
    <n v="15"/>
    <n v="0"/>
  </r>
  <r>
    <x v="5"/>
    <x v="5"/>
    <s v="Alfred Nzo"/>
    <s v="Alfred Nzo"/>
    <x v="0"/>
    <n v="31"/>
    <n v="2"/>
  </r>
  <r>
    <x v="4"/>
    <x v="4"/>
    <s v="Sarah Baartman"/>
    <s v="Sarah Baartman"/>
    <x v="2"/>
    <n v="48"/>
    <n v="0"/>
  </r>
  <r>
    <x v="4"/>
    <x v="4"/>
    <s v="OR Tambo"/>
    <s v="OR Tambo"/>
    <x v="0"/>
    <n v="52"/>
    <n v="6"/>
  </r>
  <r>
    <x v="4"/>
    <x v="4"/>
    <s v="Chris Hani"/>
    <s v="Chris Hani"/>
    <x v="0"/>
    <n v="28"/>
    <n v="0"/>
  </r>
  <r>
    <x v="4"/>
    <x v="4"/>
    <s v="Nelson Mandela Bay"/>
    <s v="Nelson Mandela Bay"/>
    <x v="0"/>
    <n v="35"/>
    <n v="0"/>
  </r>
  <r>
    <x v="4"/>
    <x v="4"/>
    <s v="Nelson Mandela Bay"/>
    <s v="Nelson Mandela Bay"/>
    <x v="5"/>
    <n v="20"/>
    <n v="0"/>
  </r>
  <r>
    <x v="4"/>
    <x v="4"/>
    <s v="O.R.Tambo"/>
    <s v="O.R.Tambo"/>
    <x v="0"/>
    <n v="151"/>
    <n v="14"/>
  </r>
  <r>
    <x v="4"/>
    <x v="4"/>
    <s v="Buffalo City"/>
    <s v="Buffalo City"/>
    <x v="1"/>
    <n v="80"/>
    <n v="0"/>
  </r>
  <r>
    <x v="4"/>
    <x v="4"/>
    <s v="Buffalo City"/>
    <s v="Buffalo City"/>
    <x v="0"/>
    <n v="196"/>
    <n v="23"/>
  </r>
  <r>
    <x v="4"/>
    <x v="4"/>
    <s v="Buffalo City"/>
    <s v="Buffalo City"/>
    <x v="5"/>
    <n v="28"/>
    <n v="0"/>
  </r>
  <r>
    <x v="4"/>
    <x v="4"/>
    <s v="Nelson Mandela Bay"/>
    <s v="Nelson Mandela Bay"/>
    <x v="0"/>
    <n v="318"/>
    <n v="48"/>
  </r>
  <r>
    <x v="4"/>
    <x v="4"/>
    <s v="Buffalo City"/>
    <s v="Buffalo City"/>
    <x v="0"/>
    <n v="32"/>
    <n v="0"/>
  </r>
  <r>
    <x v="4"/>
    <x v="4"/>
    <s v="Chris Hani"/>
    <s v="Chris Hani"/>
    <x v="0"/>
    <n v="104"/>
    <n v="13"/>
  </r>
  <r>
    <x v="4"/>
    <x v="4"/>
    <s v="Nelson Mandela Bay"/>
    <s v="Nelson Mandela Bay"/>
    <x v="0"/>
    <n v="207"/>
    <n v="15"/>
  </r>
  <r>
    <x v="4"/>
    <x v="4"/>
    <s v="Sarah Baartman"/>
    <s v="Sarah Baartman"/>
    <x v="0"/>
    <n v="32"/>
    <n v="0"/>
  </r>
  <r>
    <x v="4"/>
    <x v="4"/>
    <s v="Buffalo City"/>
    <s v="Buffalo City"/>
    <x v="0"/>
    <n v="100"/>
    <n v="6"/>
  </r>
  <r>
    <x v="4"/>
    <x v="4"/>
    <s v="Nelson Mandela Bay"/>
    <s v="Nelson Mandela Bay"/>
    <x v="0"/>
    <n v="41"/>
    <n v="0"/>
  </r>
  <r>
    <x v="4"/>
    <x v="4"/>
    <s v="Buffalo City"/>
    <s v="Buffalo City"/>
    <x v="0"/>
    <n v="6"/>
    <n v="0"/>
  </r>
  <r>
    <x v="4"/>
    <x v="4"/>
    <s v="Nelson Mandela Bay"/>
    <s v="Nelson Mandela Bay"/>
    <x v="1"/>
    <n v="50"/>
    <n v="0"/>
  </r>
  <r>
    <x v="4"/>
    <x v="4"/>
    <s v="Buffalo City"/>
    <s v="Buffalo City"/>
    <x v="0"/>
    <n v="175"/>
    <n v="31"/>
  </r>
  <r>
    <x v="4"/>
    <x v="4"/>
    <s v="Nelson Mandela Bay"/>
    <s v="Nelson Mandela Bay"/>
    <x v="0"/>
    <n v="340"/>
    <n v="42"/>
  </r>
  <r>
    <x v="4"/>
    <x v="4"/>
    <s v="Nelson Mandela Bay"/>
    <s v="Nelson Mandela Bay"/>
    <x v="0"/>
    <n v="149"/>
    <n v="25"/>
  </r>
  <r>
    <x v="4"/>
    <x v="4"/>
    <s v="Buffalo City"/>
    <s v="Buffalo City"/>
    <x v="4"/>
    <n v="10"/>
    <n v="0"/>
  </r>
  <r>
    <x v="4"/>
    <x v="4"/>
    <s v="Nelson Mandela Bay"/>
    <s v="Nelson Mandela Bay"/>
    <x v="3"/>
    <n v="15"/>
    <n v="0"/>
  </r>
  <r>
    <x v="6"/>
    <x v="6"/>
    <s v="Ehlanzeni"/>
    <s v="Ehlanzeni"/>
    <x v="0"/>
    <n v="317"/>
    <n v="27"/>
  </r>
  <r>
    <x v="6"/>
    <x v="6"/>
    <s v="Gert Sibande"/>
    <s v="Gert Sibande"/>
    <x v="0"/>
    <n v="43"/>
    <n v="0"/>
  </r>
  <r>
    <x v="6"/>
    <x v="6"/>
    <s v="Central Karoo"/>
    <s v="Central Karoo"/>
    <x v="0"/>
    <n v="30"/>
    <n v="0"/>
  </r>
  <r>
    <x v="6"/>
    <x v="6"/>
    <s v="Gert Sibande"/>
    <s v="Gert Sibande"/>
    <x v="0"/>
    <n v="60"/>
    <n v="0"/>
  </r>
  <r>
    <x v="6"/>
    <x v="6"/>
    <s v="Gert Sibande"/>
    <s v="Gert Sibande"/>
    <x v="0"/>
    <n v="202"/>
    <n v="26"/>
  </r>
  <r>
    <x v="6"/>
    <x v="6"/>
    <s v="Nkangala"/>
    <s v="Nkangala"/>
    <x v="4"/>
    <n v="18"/>
    <n v="0"/>
  </r>
  <r>
    <x v="6"/>
    <x v="6"/>
    <s v="Ehlanzeni"/>
    <s v="Ehlanzeni"/>
    <x v="2"/>
    <n v="33"/>
    <n v="0"/>
  </r>
  <r>
    <x v="6"/>
    <x v="6"/>
    <s v="Nkangala"/>
    <s v="Nkangala"/>
    <x v="2"/>
    <n v="30"/>
    <n v="0"/>
  </r>
  <r>
    <x v="6"/>
    <x v="6"/>
    <s v="Ehlanzeni"/>
    <s v="Ehlanzeni"/>
    <x v="0"/>
    <n v="125"/>
    <n v="23"/>
  </r>
  <r>
    <x v="6"/>
    <x v="6"/>
    <s v="Nkangala"/>
    <s v="Nkangala"/>
    <x v="3"/>
    <n v="20"/>
    <n v="0"/>
  </r>
  <r>
    <x v="6"/>
    <x v="6"/>
    <s v="Nkangala"/>
    <s v="Nkangala"/>
    <x v="0"/>
    <n v="110"/>
    <n v="18"/>
  </r>
  <r>
    <x v="6"/>
    <x v="6"/>
    <s v="Nkangala"/>
    <s v="Nkangala"/>
    <x v="3"/>
    <n v="40"/>
    <n v="0"/>
  </r>
  <r>
    <x v="6"/>
    <x v="6"/>
    <s v="Central Karoo"/>
    <s v="Central Karoo"/>
    <x v="1"/>
    <n v="75"/>
    <n v="0"/>
  </r>
  <r>
    <x v="6"/>
    <x v="6"/>
    <s v="Gert Sibande"/>
    <s v="Gert Sibande"/>
    <x v="0"/>
    <n v="43"/>
    <n v="2"/>
  </r>
  <r>
    <x v="6"/>
    <x v="6"/>
    <s v="Nkangala"/>
    <s v="Nkangala"/>
    <x v="0"/>
    <n v="237"/>
    <n v="25"/>
  </r>
  <r>
    <x v="6"/>
    <x v="6"/>
    <s v="Nkangala"/>
    <s v="Nkangala"/>
    <x v="0"/>
    <n v="262"/>
    <n v="45"/>
  </r>
  <r>
    <x v="6"/>
    <x v="6"/>
    <s v="Nkangala"/>
    <s v="Nkangala"/>
    <x v="0"/>
    <n v="134"/>
    <n v="0"/>
  </r>
  <r>
    <x v="6"/>
    <x v="6"/>
    <s v="Central Karoo"/>
    <s v="Central Karoo"/>
    <x v="0"/>
    <n v="12"/>
    <n v="0"/>
  </r>
  <r>
    <x v="6"/>
    <x v="6"/>
    <s v="Central Karoo"/>
    <s v="Central Karoo"/>
    <x v="0"/>
    <n v="50"/>
    <n v="0"/>
  </r>
  <r>
    <x v="6"/>
    <x v="6"/>
    <s v="Central Karoo"/>
    <s v="Central Karoo"/>
    <x v="0"/>
    <n v="30"/>
    <n v="0"/>
  </r>
  <r>
    <x v="6"/>
    <x v="6"/>
    <s v="Central Karoo"/>
    <s v="Central Karoo"/>
    <x v="3"/>
    <n v="16"/>
    <n v="0"/>
  </r>
  <r>
    <x v="5"/>
    <x v="5"/>
    <s v="uMgungundlovu"/>
    <s v="uMgungundlovu"/>
    <x v="0"/>
    <n v="46"/>
    <n v="0"/>
  </r>
  <r>
    <x v="5"/>
    <x v="5"/>
    <s v="Amajuba"/>
    <s v="Amajuba"/>
    <x v="0"/>
    <n v="206"/>
    <n v="18"/>
  </r>
  <r>
    <x v="5"/>
    <x v="5"/>
    <s v="eThekwini"/>
    <s v="eThekwini"/>
    <x v="0"/>
    <n v="132"/>
    <n v="12"/>
  </r>
  <r>
    <x v="5"/>
    <x v="5"/>
    <s v="UMgungundlovu"/>
    <s v="UMgungundlovu"/>
    <x v="0"/>
    <n v="222"/>
    <n v="32"/>
  </r>
  <r>
    <x v="5"/>
    <x v="5"/>
    <s v="uMgungundlovu"/>
    <s v="uMgungundlovu"/>
    <x v="3"/>
    <n v="30"/>
    <n v="0"/>
  </r>
  <r>
    <x v="5"/>
    <x v="5"/>
    <s v="King Cetshwayo"/>
    <s v="King Cetshwayo"/>
    <x v="2"/>
    <n v="40"/>
    <n v="0"/>
  </r>
  <r>
    <x v="5"/>
    <x v="5"/>
    <s v="eThekwini"/>
    <s v="eThekwini"/>
    <x v="3"/>
    <n v="36"/>
    <n v="0"/>
  </r>
  <r>
    <x v="5"/>
    <x v="5"/>
    <s v="uMgungundlovu"/>
    <s v="uMgungundlovu"/>
    <x v="2"/>
    <n v="10"/>
    <n v="0"/>
  </r>
  <r>
    <x v="5"/>
    <x v="5"/>
    <s v="Harry Gwala"/>
    <s v="Harry Gwala"/>
    <x v="0"/>
    <n v="32"/>
    <n v="0"/>
  </r>
  <r>
    <x v="5"/>
    <x v="5"/>
    <s v="uMgungundlovu"/>
    <s v="uMgungundlovu"/>
    <x v="2"/>
    <n v="20"/>
    <n v="0"/>
  </r>
  <r>
    <x v="5"/>
    <x v="5"/>
    <s v="eThekwini"/>
    <s v="eThekwini"/>
    <x v="2"/>
    <n v="30"/>
    <n v="0"/>
  </r>
  <r>
    <x v="5"/>
    <x v="5"/>
    <s v="Zululand"/>
    <s v="Zululand"/>
    <x v="0"/>
    <n v="11"/>
    <n v="0"/>
  </r>
  <r>
    <x v="5"/>
    <x v="5"/>
    <s v="eThekwini"/>
    <s v="eThekwini"/>
    <x v="2"/>
    <n v="22"/>
    <n v="0"/>
  </r>
  <r>
    <x v="5"/>
    <x v="5"/>
    <s v="Uthukela"/>
    <s v="Uthukela"/>
    <x v="0"/>
    <n v="107"/>
    <n v="9"/>
  </r>
  <r>
    <x v="5"/>
    <x v="5"/>
    <s v="eThekwini"/>
    <s v="eThekwini"/>
    <x v="0"/>
    <n v="115"/>
    <n v="8"/>
  </r>
  <r>
    <x v="5"/>
    <x v="5"/>
    <s v="uMgungundlovu"/>
    <s v="uMgungundlovu"/>
    <x v="3"/>
    <n v="6"/>
    <n v="0"/>
  </r>
  <r>
    <x v="5"/>
    <x v="5"/>
    <s v="eThekwini"/>
    <s v="eThekwini"/>
    <x v="4"/>
    <n v="5"/>
    <n v="0"/>
  </r>
  <r>
    <x v="5"/>
    <x v="5"/>
    <s v="eThekwini"/>
    <s v="eThekwini"/>
    <x v="0"/>
    <n v="158"/>
    <n v="24"/>
  </r>
  <r>
    <x v="5"/>
    <x v="5"/>
    <s v="eThekwini"/>
    <s v="eThekwini"/>
    <x v="1"/>
    <n v="30"/>
    <n v="0"/>
  </r>
  <r>
    <x v="5"/>
    <x v="5"/>
    <s v="Ugu"/>
    <s v="Ugu"/>
    <x v="0"/>
    <n v="154"/>
    <n v="14"/>
  </r>
  <r>
    <x v="5"/>
    <x v="5"/>
    <s v="eThekwini"/>
    <s v="eThekwini"/>
    <x v="0"/>
    <n v="213"/>
    <n v="12"/>
  </r>
  <r>
    <x v="5"/>
    <x v="5"/>
    <s v="Ugu"/>
    <s v="Ugu"/>
    <x v="3"/>
    <n v="20"/>
    <n v="0"/>
  </r>
  <r>
    <x v="5"/>
    <x v="5"/>
    <s v="uMgungundlovu"/>
    <s v="uMgungundlovu"/>
    <x v="0"/>
    <n v="142"/>
    <n v="15"/>
  </r>
  <r>
    <x v="5"/>
    <x v="5"/>
    <s v="eThekwini"/>
    <s v="eThekwini"/>
    <x v="0"/>
    <n v="42"/>
    <n v="12"/>
  </r>
  <r>
    <x v="5"/>
    <x v="5"/>
    <s v="eThekwini"/>
    <s v="eThekwini"/>
    <x v="2"/>
    <n v="41"/>
    <n v="0"/>
  </r>
  <r>
    <x v="5"/>
    <x v="5"/>
    <s v="eThekwini"/>
    <s v="eThekwini"/>
    <x v="0"/>
    <n v="300"/>
    <n v="28"/>
  </r>
  <r>
    <x v="5"/>
    <x v="5"/>
    <s v="eThekwini"/>
    <s v="eThekwini"/>
    <x v="0"/>
    <n v="193"/>
    <n v="11"/>
  </r>
  <r>
    <x v="5"/>
    <x v="5"/>
    <s v="eThekwini"/>
    <s v="eThekwini"/>
    <x v="0"/>
    <n v="190"/>
    <n v="22"/>
  </r>
  <r>
    <x v="5"/>
    <x v="5"/>
    <s v="uMgungundlovu"/>
    <s v="uMgungundlovu"/>
    <x v="0"/>
    <n v="101"/>
    <n v="11"/>
  </r>
  <r>
    <x v="5"/>
    <x v="5"/>
    <s v="eThekwini"/>
    <s v="eThekwini"/>
    <x v="0"/>
    <n v="492"/>
    <n v="27"/>
  </r>
  <r>
    <x v="5"/>
    <x v="5"/>
    <s v="Uthungulu"/>
    <s v="Uthungulu"/>
    <x v="0"/>
    <n v="179"/>
    <n v="11"/>
  </r>
  <r>
    <x v="5"/>
    <x v="5"/>
    <s v="eThekwini"/>
    <s v="eThekwini"/>
    <x v="0"/>
    <n v="217"/>
    <n v="7"/>
  </r>
  <r>
    <x v="5"/>
    <x v="5"/>
    <s v="Uthungulu"/>
    <s v="Uthungulu"/>
    <x v="0"/>
    <n v="263"/>
    <n v="38"/>
  </r>
  <r>
    <x v="5"/>
    <x v="5"/>
    <s v="eThekwini"/>
    <s v="eThekwini"/>
    <x v="4"/>
    <n v="21"/>
    <n v="0"/>
  </r>
  <r>
    <x v="5"/>
    <x v="5"/>
    <s v="eThekwini"/>
    <s v="eThekwini"/>
    <x v="0"/>
    <n v="290"/>
    <n v="30"/>
  </r>
  <r>
    <x v="5"/>
    <x v="5"/>
    <s v="eThekwini"/>
    <s v="eThekwini"/>
    <x v="0"/>
    <n v="441"/>
    <n v="71"/>
  </r>
  <r>
    <x v="5"/>
    <x v="5"/>
    <s v="UMgungundlovu"/>
    <s v="UMgungundlovu"/>
    <x v="0"/>
    <n v="233"/>
    <n v="25"/>
  </r>
  <r>
    <x v="5"/>
    <x v="5"/>
    <s v="eThekwini"/>
    <s v="eThekwini"/>
    <x v="0"/>
    <n v="197"/>
    <n v="8"/>
  </r>
  <r>
    <x v="5"/>
    <x v="5"/>
    <s v="Ugu"/>
    <s v="Ugu"/>
    <x v="0"/>
    <n v="151"/>
    <n v="13"/>
  </r>
  <r>
    <x v="5"/>
    <x v="5"/>
    <s v="eThekwini"/>
    <s v="eThekwini"/>
    <x v="0"/>
    <n v="235"/>
    <n v="14"/>
  </r>
  <r>
    <x v="5"/>
    <x v="5"/>
    <s v="eThekwini"/>
    <s v="eThekwini"/>
    <x v="0"/>
    <n v="119"/>
    <n v="21"/>
  </r>
  <r>
    <x v="5"/>
    <x v="5"/>
    <s v="Harry Gwala"/>
    <s v="Harry Gwala"/>
    <x v="0"/>
    <n v="36"/>
    <n v="0"/>
  </r>
  <r>
    <x v="5"/>
    <x v="5"/>
    <s v="eThekwini"/>
    <s v="eThekwini"/>
    <x v="3"/>
    <n v="21"/>
    <n v="0"/>
  </r>
  <r>
    <x v="5"/>
    <x v="5"/>
    <s v="eThekwini"/>
    <s v="eThekwini"/>
    <x v="2"/>
    <n v="22"/>
    <n v="0"/>
  </r>
  <r>
    <x v="5"/>
    <x v="5"/>
    <s v="uMgungundlovu"/>
    <s v="uMgungundlovu"/>
    <x v="4"/>
    <n v="10"/>
    <n v="0"/>
  </r>
  <r>
    <x v="5"/>
    <x v="5"/>
    <s v="eThekwini"/>
    <s v="eThekwini"/>
    <x v="0"/>
    <n v="87"/>
    <n v="3"/>
  </r>
  <r>
    <x v="5"/>
    <x v="5"/>
    <s v="eThekwini"/>
    <s v="eThekwini"/>
    <x v="0"/>
    <n v="163"/>
    <n v="15"/>
  </r>
  <r>
    <x v="5"/>
    <x v="5"/>
    <s v="uMgungundlovu"/>
    <s v="uMgungundlovu"/>
    <x v="0"/>
    <n v="125"/>
    <n v="9"/>
  </r>
  <r>
    <x v="5"/>
    <x v="5"/>
    <s v="eThekwini"/>
    <s v="eThekwini"/>
    <x v="3"/>
    <n v="11"/>
    <n v="0"/>
  </r>
  <r>
    <x v="5"/>
    <x v="5"/>
    <s v="Ugu"/>
    <s v="Ugu"/>
    <x v="3"/>
    <n v="13"/>
    <n v="0"/>
  </r>
  <r>
    <x v="5"/>
    <x v="5"/>
    <s v="Ugu"/>
    <s v="Ugu"/>
    <x v="0"/>
    <n v="130"/>
    <n v="19"/>
  </r>
  <r>
    <x v="5"/>
    <x v="5"/>
    <s v="uMgungundlovu"/>
    <s v="uMgungundlovu"/>
    <x v="1"/>
    <n v="58"/>
    <n v="0"/>
  </r>
  <r>
    <x v="5"/>
    <x v="5"/>
    <s v="eThekwini"/>
    <s v="eThekwini"/>
    <x v="1"/>
    <n v="77"/>
    <n v="0"/>
  </r>
  <r>
    <x v="5"/>
    <x v="5"/>
    <s v="eThekwini"/>
    <s v="eThekwini"/>
    <x v="0"/>
    <n v="373"/>
    <n v="50"/>
  </r>
  <r>
    <x v="5"/>
    <x v="5"/>
    <s v="King Cetshwayo"/>
    <s v="King Cetshwayo"/>
    <x v="0"/>
    <n v="200"/>
    <n v="14"/>
  </r>
  <r>
    <x v="5"/>
    <x v="5"/>
    <s v="eThekwini"/>
    <s v="eThekwini"/>
    <x v="0"/>
    <n v="62"/>
    <n v="4"/>
  </r>
  <r>
    <x v="5"/>
    <x v="5"/>
    <s v="eThekwini"/>
    <s v="eThekwini"/>
    <x v="0"/>
    <n v="250"/>
    <n v="30"/>
  </r>
  <r>
    <x v="5"/>
    <x v="5"/>
    <s v="eThekwini"/>
    <s v="eThekwini"/>
    <x v="0"/>
    <n v="163"/>
    <n v="16"/>
  </r>
  <r>
    <x v="5"/>
    <x v="5"/>
    <s v="uMgungundlovu"/>
    <s v="uMgungundlovu"/>
    <x v="0"/>
    <n v="47"/>
    <n v="2"/>
  </r>
  <r>
    <x v="5"/>
    <x v="5"/>
    <s v="iLembe"/>
    <s v="iLembe"/>
    <x v="0"/>
    <n v="70"/>
    <n v="8"/>
  </r>
  <r>
    <x v="5"/>
    <x v="5"/>
    <s v="eThekwini"/>
    <s v="eThekwini"/>
    <x v="3"/>
    <n v="18"/>
    <n v="0"/>
  </r>
  <r>
    <x v="5"/>
    <x v="5"/>
    <s v="uMgungundlovu"/>
    <s v="uMgungundlovu"/>
    <x v="0"/>
    <n v="265"/>
    <n v="36"/>
  </r>
  <r>
    <x v="5"/>
    <x v="5"/>
    <s v="Ugu"/>
    <s v="Ugu"/>
    <x v="2"/>
    <n v="20"/>
    <n v="0"/>
  </r>
  <r>
    <x v="5"/>
    <x v="5"/>
    <s v="uMgungundlovu"/>
    <s v="uMgungundlovu"/>
    <x v="3"/>
    <n v="10"/>
    <n v="0"/>
  </r>
  <r>
    <x v="5"/>
    <x v="5"/>
    <s v="iLembe"/>
    <s v="iLembe"/>
    <x v="5"/>
    <n v="54"/>
    <n v="0"/>
  </r>
  <r>
    <x v="5"/>
    <x v="5"/>
    <s v="uMgungundlovu"/>
    <s v="uMgungundlovu"/>
    <x v="5"/>
    <n v="26"/>
    <n v="0"/>
  </r>
  <r>
    <x v="7"/>
    <x v="7"/>
    <s v="Lejweleputswa"/>
    <s v="Lejweleputswa"/>
    <x v="0"/>
    <n v="227"/>
    <n v="24"/>
  </r>
  <r>
    <x v="7"/>
    <x v="7"/>
    <s v="Mangaung"/>
    <s v="Mangaung"/>
    <x v="0"/>
    <n v="377"/>
    <n v="38"/>
  </r>
  <r>
    <x v="7"/>
    <x v="7"/>
    <s v="Thabo Mofutsanyane"/>
    <s v="Thabo Mofutsanyane"/>
    <x v="0"/>
    <n v="114"/>
    <n v="6"/>
  </r>
  <r>
    <x v="7"/>
    <x v="7"/>
    <s v="Mangaung"/>
    <s v="Mangaung"/>
    <x v="3"/>
    <n v="20"/>
    <n v="0"/>
  </r>
  <r>
    <x v="7"/>
    <x v="7"/>
    <s v="Mangaung"/>
    <s v="Mangaung"/>
    <x v="2"/>
    <n v="40"/>
    <n v="0"/>
  </r>
  <r>
    <x v="7"/>
    <x v="7"/>
    <s v="Lejweleputswa"/>
    <s v="Lejweleputswa"/>
    <x v="0"/>
    <n v="131"/>
    <n v="6"/>
  </r>
  <r>
    <x v="7"/>
    <x v="7"/>
    <s v="Fezile Dabi"/>
    <s v="Fezile Dabi"/>
    <x v="0"/>
    <n v="10"/>
    <n v="0"/>
  </r>
  <r>
    <x v="7"/>
    <x v="7"/>
    <s v="Mangaung"/>
    <s v="Mangaung"/>
    <x v="5"/>
    <n v="12"/>
    <n v="0"/>
  </r>
  <r>
    <x v="7"/>
    <x v="7"/>
    <s v="Mangaung"/>
    <s v="Mangaung"/>
    <x v="2"/>
    <n v="24"/>
    <n v="0"/>
  </r>
  <r>
    <x v="7"/>
    <x v="7"/>
    <s v="Mangaung"/>
    <s v="Mangaung"/>
    <x v="1"/>
    <n v="22"/>
    <n v="0"/>
  </r>
  <r>
    <x v="7"/>
    <x v="7"/>
    <s v="Mangaung"/>
    <s v="Mangaung"/>
    <x v="1"/>
    <n v="116"/>
    <n v="0"/>
  </r>
  <r>
    <x v="7"/>
    <x v="7"/>
    <s v="Mangaung"/>
    <s v="Mangaung"/>
    <x v="3"/>
    <n v="40"/>
    <n v="0"/>
  </r>
  <r>
    <x v="7"/>
    <x v="7"/>
    <s v="Mangaung"/>
    <s v="Mangaung"/>
    <x v="1"/>
    <n v="76"/>
    <n v="0"/>
  </r>
  <r>
    <x v="7"/>
    <x v="7"/>
    <s v="Mangaung"/>
    <s v="Mangaung"/>
    <x v="0"/>
    <n v="21"/>
    <n v="0"/>
  </r>
  <r>
    <x v="7"/>
    <x v="7"/>
    <s v="Thabo Mofutsanyana"/>
    <s v="Thabo Mofutsanyana"/>
    <x v="0"/>
    <n v="120"/>
    <n v="12"/>
  </r>
  <r>
    <x v="7"/>
    <x v="7"/>
    <s v="Mangaung"/>
    <s v="Mangaung"/>
    <x v="0"/>
    <n v="261"/>
    <n v="38"/>
  </r>
  <r>
    <x v="7"/>
    <x v="7"/>
    <s v="Mangaung"/>
    <s v="Mangaung"/>
    <x v="5"/>
    <n v="37"/>
    <n v="0"/>
  </r>
  <r>
    <x v="7"/>
    <x v="7"/>
    <s v="Mangaung"/>
    <s v="Mangaung"/>
    <x v="2"/>
    <n v="12"/>
    <n v="0"/>
  </r>
  <r>
    <x v="7"/>
    <x v="7"/>
    <s v="Mangaung"/>
    <s v="Mangaung"/>
    <x v="2"/>
    <n v="10"/>
    <n v="0"/>
  </r>
  <r>
    <x v="7"/>
    <x v="7"/>
    <s v="Fezile Dabi"/>
    <s v="Fezile Dabi"/>
    <x v="0"/>
    <n v="80"/>
    <n v="5"/>
  </r>
  <r>
    <x v="7"/>
    <x v="7"/>
    <s v="Fezile Dabi"/>
    <s v="Fezile Dabi"/>
    <x v="0"/>
    <n v="68"/>
    <n v="0"/>
  </r>
  <r>
    <x v="7"/>
    <x v="7"/>
    <s v="Mangaung"/>
    <s v="Mangaung"/>
    <x v="0"/>
    <n v="127"/>
    <n v="11"/>
  </r>
  <r>
    <x v="7"/>
    <x v="7"/>
    <s v="Mangaung"/>
    <s v="Mangaung"/>
    <x v="0"/>
    <n v="133"/>
    <n v="12"/>
  </r>
  <r>
    <x v="7"/>
    <x v="7"/>
    <s v="Mangaung"/>
    <s v="Mangaung"/>
    <x v="0"/>
    <n v="110"/>
    <n v="0"/>
  </r>
  <r>
    <x v="7"/>
    <x v="7"/>
    <s v="Mangaung"/>
    <s v="Mangaung"/>
    <x v="0"/>
    <n v="40"/>
    <n v="6"/>
  </r>
  <r>
    <x v="7"/>
    <x v="7"/>
    <s v="Thabo Mofutsanyana"/>
    <s v="Thabo Mofutsanyana"/>
    <x v="2"/>
    <n v="30"/>
    <n v="0"/>
  </r>
  <r>
    <x v="7"/>
    <x v="7"/>
    <s v="Lejweleputswa"/>
    <s v="Lejweleputswa"/>
    <x v="0"/>
    <n v="136"/>
    <n v="14"/>
  </r>
  <r>
    <x v="8"/>
    <x v="8"/>
    <s v="Vhembe"/>
    <s v="Vhembe"/>
    <x v="0"/>
    <n v="32"/>
    <n v="0"/>
  </r>
  <r>
    <x v="8"/>
    <x v="8"/>
    <s v="Waterberg"/>
    <s v="Waterberg"/>
    <x v="0"/>
    <n v="34"/>
    <n v="0"/>
  </r>
  <r>
    <x v="8"/>
    <x v="8"/>
    <s v="Waterberg"/>
    <s v="Waterberg"/>
    <x v="0"/>
    <n v="34"/>
    <n v="0"/>
  </r>
  <r>
    <x v="8"/>
    <x v="8"/>
    <s v="Capricorn"/>
    <s v="Capricorn"/>
    <x v="0"/>
    <n v="247"/>
    <n v="31"/>
  </r>
  <r>
    <x v="8"/>
    <x v="8"/>
    <s v="Mopani"/>
    <s v="Mopani"/>
    <x v="0"/>
    <n v="131"/>
    <n v="16"/>
  </r>
  <r>
    <x v="8"/>
    <x v="8"/>
    <s v="Capricorn"/>
    <s v="Capricorn"/>
    <x v="3"/>
    <n v="26"/>
    <n v="0"/>
  </r>
  <r>
    <x v="8"/>
    <x v="8"/>
    <s v="Vhembe"/>
    <s v="Vhembe"/>
    <x v="0"/>
    <n v="9"/>
    <n v="0"/>
  </r>
  <r>
    <x v="8"/>
    <x v="8"/>
    <s v="Waterberg"/>
    <s v="Waterberg"/>
    <x v="0"/>
    <n v="42"/>
    <n v="0"/>
  </r>
  <r>
    <x v="8"/>
    <x v="8"/>
    <s v="Capricorn"/>
    <s v="Capricorn"/>
    <x v="0"/>
    <n v="200"/>
    <n v="32"/>
  </r>
  <r>
    <x v="8"/>
    <x v="8"/>
    <s v="Capricorn"/>
    <s v="Capricorn"/>
    <x v="0"/>
    <n v="21"/>
    <n v="0"/>
  </r>
  <r>
    <x v="2"/>
    <x v="2"/>
    <s v="Frances Baard"/>
    <s v="Frances Baard"/>
    <x v="0"/>
    <n v="10"/>
    <n v="4"/>
  </r>
  <r>
    <x v="2"/>
    <x v="2"/>
    <s v="Frances Baard"/>
    <s v="Frances Baard"/>
    <x v="1"/>
    <n v="68"/>
    <n v="0"/>
  </r>
  <r>
    <x v="0"/>
    <x v="0"/>
    <s v="Ekurhuleni"/>
    <s v="Ekurhuleni"/>
    <x v="4"/>
    <n v="12"/>
    <n v="0"/>
  </r>
  <r>
    <x v="7"/>
    <x v="7"/>
    <s v="Mangaung"/>
    <s v="Mangaung"/>
    <x v="4"/>
    <n v="20"/>
    <n v="0"/>
  </r>
  <r>
    <x v="0"/>
    <x v="0"/>
    <s v="City of Johannesburg"/>
    <s v="City of Johannesburg"/>
    <x v="0"/>
    <n v="144"/>
    <n v="6"/>
  </r>
  <r>
    <x v="3"/>
    <x v="3"/>
    <s v="City of Cape Town"/>
    <s v="City of Cape Town"/>
    <x v="1"/>
    <n v="49"/>
    <n v="0"/>
  </r>
  <r>
    <x v="0"/>
    <x v="0"/>
    <s v="West Rand"/>
    <s v="West Rand"/>
    <x v="0"/>
    <n v="50"/>
    <n v="0"/>
  </r>
  <r>
    <x v="3"/>
    <x v="3"/>
    <s v="City of Cape Town"/>
    <s v="City of Cape Town"/>
    <x v="2"/>
    <n v="30"/>
    <n v="0"/>
  </r>
  <r>
    <x v="4"/>
    <x v="4"/>
    <s v="Buffalo City"/>
    <s v="Buffalo City"/>
    <x v="7"/>
    <n v="1"/>
    <n v="0"/>
  </r>
  <r>
    <x v="0"/>
    <x v="0"/>
    <s v="City of Johannesburg"/>
    <s v="City of Johannesburg"/>
    <x v="2"/>
    <n v="20"/>
    <n v="0"/>
  </r>
  <r>
    <x v="0"/>
    <x v="0"/>
    <s v="City of Johannesburg"/>
    <s v="City of Johannesburg"/>
    <x v="1"/>
    <n v="32"/>
    <n v="0"/>
  </r>
  <r>
    <x v="5"/>
    <x v="5"/>
    <s v="Zululand "/>
    <s v="Zululand "/>
    <x v="8"/>
    <n v="120"/>
    <n v="0"/>
  </r>
  <r>
    <x v="5"/>
    <x v="5"/>
    <s v="Umzinyathi "/>
    <s v="Umzinyathi "/>
    <x v="8"/>
    <n v="347"/>
    <n v="0"/>
  </r>
  <r>
    <x v="5"/>
    <x v="5"/>
    <s v="King Cetshwayo "/>
    <s v="King Cetshwayo "/>
    <x v="8"/>
    <n v="162"/>
    <n v="0"/>
  </r>
  <r>
    <x v="6"/>
    <x v="6"/>
    <s v="Ehlanzeni "/>
    <s v="Ehlanzeni "/>
    <x v="9"/>
    <n v="269"/>
    <n v="2"/>
  </r>
  <r>
    <x v="5"/>
    <x v="5"/>
    <s v="uMgungundlovu "/>
    <s v="uMgungundlovu "/>
    <x v="8"/>
    <n v="140"/>
    <n v="0"/>
  </r>
  <r>
    <x v="8"/>
    <x v="8"/>
    <s v="Sekhukhune "/>
    <s v="Sekhukhune "/>
    <x v="8"/>
    <n v="186"/>
    <n v="0"/>
  </r>
  <r>
    <x v="8"/>
    <x v="8"/>
    <s v="Waterberg "/>
    <s v="Waterberg "/>
    <x v="8"/>
    <n v="143"/>
    <n v="0"/>
  </r>
  <r>
    <x v="5"/>
    <x v="5"/>
    <s v="Ugu "/>
    <s v="Ugu "/>
    <x v="8"/>
    <n v="300"/>
    <n v="0"/>
  </r>
  <r>
    <x v="0"/>
    <x v="0"/>
    <s v="Ekurhuleni "/>
    <s v="Ekurhuleni "/>
    <x v="9"/>
    <n v="483"/>
    <n v="5"/>
  </r>
  <r>
    <x v="8"/>
    <x v="8"/>
    <s v="Vhembe "/>
    <s v="Vhembe "/>
    <x v="8"/>
    <n v="80"/>
    <n v="0"/>
  </r>
  <r>
    <x v="0"/>
    <x v="0"/>
    <s v="City of Johannesburg "/>
    <s v="City of Johannesburg "/>
    <x v="8"/>
    <n v="268"/>
    <n v="0"/>
  </r>
  <r>
    <x v="4"/>
    <x v="4"/>
    <s v="Oliver Tambo "/>
    <s v="Oliver Tambo "/>
    <x v="10"/>
    <n v="576"/>
    <n v="20"/>
  </r>
  <r>
    <x v="4"/>
    <x v="4"/>
    <s v="Chris Hani "/>
    <s v="Chris Hani "/>
    <x v="8"/>
    <n v="151"/>
    <n v="0"/>
  </r>
  <r>
    <x v="6"/>
    <x v="6"/>
    <s v="Ehlanzeni "/>
    <s v="Ehlanzeni "/>
    <x v="8"/>
    <n v="151"/>
    <n v="0"/>
  </r>
  <r>
    <x v="0"/>
    <x v="0"/>
    <s v="City of Johannesburg "/>
    <s v="City of Johannesburg "/>
    <x v="11"/>
    <n v="137"/>
    <n v="0"/>
  </r>
  <r>
    <x v="6"/>
    <x v="6"/>
    <s v="Gert Sibande "/>
    <s v="Gert Sibande "/>
    <x v="8"/>
    <n v="95"/>
    <n v="0"/>
  </r>
  <r>
    <x v="4"/>
    <x v="4"/>
    <s v="Joe Gqabi "/>
    <s v="Joe Gqabi "/>
    <x v="8"/>
    <n v="12"/>
    <n v="0"/>
  </r>
  <r>
    <x v="3"/>
    <x v="3"/>
    <s v="City of Cape Town "/>
    <s v="City of Cape Town "/>
    <x v="11"/>
    <n v="386"/>
    <n v="0"/>
  </r>
  <r>
    <x v="0"/>
    <x v="0"/>
    <s v="West Rand "/>
    <s v="West Rand "/>
    <x v="9"/>
    <n v="855"/>
    <n v="12"/>
  </r>
  <r>
    <x v="5"/>
    <x v="5"/>
    <s v="Umkhanyakude "/>
    <s v="Umkhanyakude "/>
    <x v="8"/>
    <n v="200"/>
    <n v="0"/>
  </r>
  <r>
    <x v="5"/>
    <x v="5"/>
    <s v="Zululand "/>
    <s v="Zululand "/>
    <x v="8"/>
    <n v="154"/>
    <n v="0"/>
  </r>
  <r>
    <x v="7"/>
    <x v="7"/>
    <s v="Thabo Mofutsanyana "/>
    <s v="Thabo Mofutsanyana "/>
    <x v="9"/>
    <n v="300"/>
    <n v="6"/>
  </r>
  <r>
    <x v="4"/>
    <x v="4"/>
    <s v="Chris Hani "/>
    <s v="Chris Hani "/>
    <x v="8"/>
    <n v="140"/>
    <n v="0"/>
  </r>
  <r>
    <x v="5"/>
    <x v="5"/>
    <s v="Harry Gwala "/>
    <s v="Harry Gwala "/>
    <x v="8"/>
    <n v="188"/>
    <n v="0"/>
  </r>
  <r>
    <x v="7"/>
    <x v="7"/>
    <s v="Mangaung "/>
    <s v="Mangaung "/>
    <x v="8"/>
    <n v="170"/>
    <n v="0"/>
  </r>
  <r>
    <x v="3"/>
    <x v="3"/>
    <s v="City of Cape Town "/>
    <s v="City of Cape Town "/>
    <x v="8"/>
    <n v="76"/>
    <n v="0"/>
  </r>
  <r>
    <x v="4"/>
    <x v="4"/>
    <s v="Chris Hani "/>
    <s v="Chris Hani "/>
    <x v="8"/>
    <n v="8"/>
    <n v="0"/>
  </r>
  <r>
    <x v="7"/>
    <x v="7"/>
    <s v="Xhariep "/>
    <s v="Xhariep "/>
    <x v="8"/>
    <n v="69"/>
    <n v="0"/>
  </r>
  <r>
    <x v="4"/>
    <x v="4"/>
    <s v="Amathole "/>
    <s v="Amathole "/>
    <x v="8"/>
    <n v="33"/>
    <n v="0"/>
  </r>
  <r>
    <x v="3"/>
    <x v="3"/>
    <s v="City of Cape Town "/>
    <s v="City of Cape Town "/>
    <x v="10"/>
    <n v="975"/>
    <n v="59"/>
  </r>
  <r>
    <x v="3"/>
    <x v="3"/>
    <s v="West Coast "/>
    <s v="West Coast "/>
    <x v="8"/>
    <n v="75"/>
    <n v="0"/>
  </r>
  <r>
    <x v="6"/>
    <x v="6"/>
    <s v="Gert Sibande "/>
    <s v="Gert Sibande "/>
    <x v="8"/>
    <n v="0"/>
    <n v="0"/>
  </r>
  <r>
    <x v="1"/>
    <x v="1"/>
    <s v="Dr Kenneth Kaunda "/>
    <s v="Dr Kenneth Kaunda "/>
    <x v="8"/>
    <n v="88"/>
    <n v="0"/>
  </r>
  <r>
    <x v="1"/>
    <x v="1"/>
    <s v="Ngaka Modiri Molema "/>
    <s v="Ngaka Modiri Molema "/>
    <x v="8"/>
    <n v="70"/>
    <n v="0"/>
  </r>
  <r>
    <x v="7"/>
    <x v="7"/>
    <s v="Thabo Mofutsanyana "/>
    <s v="Thabo Mofutsanyana "/>
    <x v="8"/>
    <n v="31"/>
    <n v="0"/>
  </r>
  <r>
    <x v="6"/>
    <x v="6"/>
    <s v="Nkangala "/>
    <s v="Nkangala "/>
    <x v="8"/>
    <n v="12"/>
    <n v="0"/>
  </r>
  <r>
    <x v="0"/>
    <x v="0"/>
    <s v="Sedibeng "/>
    <s v="Sedibeng "/>
    <x v="9"/>
    <n v="731"/>
    <n v="6"/>
  </r>
  <r>
    <x v="7"/>
    <x v="7"/>
    <s v="Xhariep "/>
    <s v="Xhariep "/>
    <x v="8"/>
    <n v="69"/>
    <n v="0"/>
  </r>
  <r>
    <x v="6"/>
    <x v="6"/>
    <s v="Gert Sibande "/>
    <s v="Gert Sibande "/>
    <x v="8"/>
    <n v="185"/>
    <n v="0"/>
  </r>
  <r>
    <x v="5"/>
    <x v="5"/>
    <s v="Uthukela "/>
    <s v="Uthukela "/>
    <x v="8"/>
    <n v="156"/>
    <n v="0"/>
  </r>
  <r>
    <x v="5"/>
    <x v="5"/>
    <s v="iLembe "/>
    <s v="iLembe "/>
    <x v="8"/>
    <n v="141"/>
    <n v="0"/>
  </r>
  <r>
    <x v="7"/>
    <x v="7"/>
    <s v="Thabo Mofutsanyana "/>
    <s v="Thabo Mofutsanyana "/>
    <x v="8"/>
    <n v="98"/>
    <n v="0"/>
  </r>
  <r>
    <x v="8"/>
    <x v="8"/>
    <s v="Capricorn "/>
    <s v="Capricorn "/>
    <x v="12"/>
    <n v="509"/>
    <n v="10"/>
  </r>
  <r>
    <x v="8"/>
    <x v="8"/>
    <s v="Waterberg "/>
    <s v="Waterberg "/>
    <x v="8"/>
    <n v="120"/>
    <n v="0"/>
  </r>
  <r>
    <x v="4"/>
    <x v="4"/>
    <s v="Oliver Tambo "/>
    <s v="Oliver Tambo "/>
    <x v="8"/>
    <n v="40"/>
    <n v="0"/>
  </r>
  <r>
    <x v="4"/>
    <x v="4"/>
    <s v="Joe Gqabi "/>
    <s v="Joe Gqabi "/>
    <x v="8"/>
    <n v="26"/>
    <n v="0"/>
  </r>
  <r>
    <x v="4"/>
    <x v="4"/>
    <s v="Joe Gqabi "/>
    <s v="Joe Gqabi "/>
    <x v="8"/>
    <n v="49"/>
    <n v="0"/>
  </r>
  <r>
    <x v="3"/>
    <x v="3"/>
    <s v="Garden Route "/>
    <s v="Garden Route "/>
    <x v="8"/>
    <n v="123"/>
    <n v="0"/>
  </r>
  <r>
    <x v="5"/>
    <x v="5"/>
    <s v="uMgungundlovu "/>
    <s v="uMgungundlovu "/>
    <x v="9"/>
    <n v="897"/>
    <n v="11"/>
  </r>
  <r>
    <x v="0"/>
    <x v="0"/>
    <s v="City of Johannesburg "/>
    <s v="City of Johannesburg "/>
    <x v="8"/>
    <n v="262"/>
    <n v="0"/>
  </r>
  <r>
    <x v="6"/>
    <x v="6"/>
    <s v="Gert Sibande "/>
    <s v="Gert Sibande "/>
    <x v="8"/>
    <n v="195"/>
    <n v="0"/>
  </r>
  <r>
    <x v="7"/>
    <x v="7"/>
    <s v="Fezile Dabi "/>
    <s v="Fezile Dabi "/>
    <x v="8"/>
    <n v="27"/>
    <n v="0"/>
  </r>
  <r>
    <x v="7"/>
    <x v="7"/>
    <s v="Thabo Mofutsanyana "/>
    <s v="Thabo Mofutsanyana "/>
    <x v="8"/>
    <n v="27"/>
    <n v="0"/>
  </r>
  <r>
    <x v="0"/>
    <x v="0"/>
    <s v="West Rand "/>
    <s v="West Rand "/>
    <x v="11"/>
    <n v="585"/>
    <n v="0"/>
  </r>
  <r>
    <x v="0"/>
    <x v="0"/>
    <s v="West Rand "/>
    <s v="West Rand "/>
    <x v="8"/>
    <n v="200"/>
    <n v="0"/>
  </r>
  <r>
    <x v="0"/>
    <x v="0"/>
    <s v="City of Tshwane "/>
    <s v="City of Tshwane "/>
    <x v="8"/>
    <n v="153"/>
    <n v="0"/>
  </r>
  <r>
    <x v="4"/>
    <x v="4"/>
    <s v="Chris Hani "/>
    <s v="Chris Hani "/>
    <x v="8"/>
    <n v="229"/>
    <n v="0"/>
  </r>
  <r>
    <x v="5"/>
    <x v="5"/>
    <s v="King Cetshwayo "/>
    <s v="King Cetshwayo "/>
    <x v="8"/>
    <n v="139"/>
    <n v="0"/>
  </r>
  <r>
    <x v="5"/>
    <x v="5"/>
    <s v="Umkhanyakude "/>
    <s v="Umkhanyakude "/>
    <x v="8"/>
    <n v="185"/>
    <n v="0"/>
  </r>
  <r>
    <x v="8"/>
    <x v="8"/>
    <s v="Waterberg "/>
    <s v="Waterberg "/>
    <x v="9"/>
    <n v="266"/>
    <n v="3"/>
  </r>
  <r>
    <x v="4"/>
    <x v="4"/>
    <s v="Sarah Baartman "/>
    <s v="Sarah Baartman "/>
    <x v="8"/>
    <n v="60"/>
    <n v="0"/>
  </r>
  <r>
    <x v="4"/>
    <x v="4"/>
    <s v="Chris Hani "/>
    <s v="Chris Hani "/>
    <x v="9"/>
    <n v="297"/>
    <n v="12"/>
  </r>
  <r>
    <x v="3"/>
    <x v="3"/>
    <s v="City of Cape Town "/>
    <s v="City of Cape Town "/>
    <x v="8"/>
    <n v="181"/>
    <n v="3"/>
  </r>
  <r>
    <x v="2"/>
    <x v="2"/>
    <s v="Frances Baard "/>
    <s v="Frances Baard "/>
    <x v="12"/>
    <n v="648"/>
    <n v="10"/>
  </r>
  <r>
    <x v="2"/>
    <x v="2"/>
    <s v="Zwelentlanga Fatman Mgcawu "/>
    <s v="Zwelentlanga Fatman Mgcawu "/>
    <x v="8"/>
    <n v="56"/>
    <n v="0"/>
  </r>
  <r>
    <x v="5"/>
    <x v="5"/>
    <s v="uMgungundlovu "/>
    <s v="uMgungundlovu "/>
    <x v="12"/>
    <n v="510"/>
    <n v="11"/>
  </r>
  <r>
    <x v="7"/>
    <x v="7"/>
    <s v="Thabo Mofutsanyana "/>
    <s v="Thabo Mofutsanyana "/>
    <x v="8"/>
    <n v="31"/>
    <n v="0"/>
  </r>
  <r>
    <x v="0"/>
    <x v="0"/>
    <s v="City of Tshwane "/>
    <s v="City of Tshwane "/>
    <x v="11"/>
    <n v="706"/>
    <n v="0"/>
  </r>
  <r>
    <x v="8"/>
    <x v="8"/>
    <s v="Waterberg "/>
    <s v="Waterberg "/>
    <x v="8"/>
    <n v="55"/>
    <n v="0"/>
  </r>
  <r>
    <x v="8"/>
    <x v="8"/>
    <s v="Capricorn "/>
    <s v="Capricorn "/>
    <x v="8"/>
    <n v="56"/>
    <n v="0"/>
  </r>
  <r>
    <x v="5"/>
    <x v="5"/>
    <s v="Ugu "/>
    <s v="Ugu "/>
    <x v="8"/>
    <n v="205"/>
    <n v="0"/>
  </r>
  <r>
    <x v="5"/>
    <x v="5"/>
    <s v="Zululand "/>
    <s v="Zululand "/>
    <x v="8"/>
    <n v="207"/>
    <n v="0"/>
  </r>
  <r>
    <x v="0"/>
    <x v="0"/>
    <s v="City of Tshwane "/>
    <s v="City of Tshwane "/>
    <x v="9"/>
    <n v="318"/>
    <n v="0"/>
  </r>
  <r>
    <x v="4"/>
    <x v="4"/>
    <s v="Buffalo City "/>
    <s v="Buffalo City "/>
    <x v="9"/>
    <n v="586"/>
    <n v="12"/>
  </r>
  <r>
    <x v="3"/>
    <x v="3"/>
    <s v="Central Karoo "/>
    <s v="Central Karoo "/>
    <x v="8"/>
    <n v="57"/>
    <n v="0"/>
  </r>
  <r>
    <x v="3"/>
    <x v="3"/>
    <s v="Garden Route "/>
    <s v="Garden Route "/>
    <x v="8"/>
    <n v="30"/>
    <n v="0"/>
  </r>
  <r>
    <x v="0"/>
    <x v="0"/>
    <s v="City of Johannesburg "/>
    <s v="City of Johannesburg "/>
    <x v="10"/>
    <n v="2685"/>
    <n v="40"/>
  </r>
  <r>
    <x v="1"/>
    <x v="1"/>
    <s v="Bojanala Platinum "/>
    <s v="Bojanala Platinum "/>
    <x v="8"/>
    <n v="186"/>
    <n v="0"/>
  </r>
  <r>
    <x v="6"/>
    <x v="6"/>
    <s v="Gert Sibande "/>
    <s v="Gert Sibande "/>
    <x v="8"/>
    <n v="145"/>
    <n v="0"/>
  </r>
  <r>
    <x v="1"/>
    <x v="1"/>
    <s v="Dr Kenneth Kaunda "/>
    <s v="Dr Kenneth Kaunda "/>
    <x v="9"/>
    <n v="305"/>
    <n v="4"/>
  </r>
  <r>
    <x v="7"/>
    <x v="7"/>
    <s v="Thabo Mofutsanyana "/>
    <s v="Thabo Mofutsanyana "/>
    <x v="8"/>
    <n v="55"/>
    <n v="0"/>
  </r>
  <r>
    <x v="8"/>
    <x v="8"/>
    <s v="Sekhukhune "/>
    <s v="Sekhukhune "/>
    <x v="8"/>
    <n v="121"/>
    <n v="0"/>
  </r>
  <r>
    <x v="7"/>
    <x v="7"/>
    <s v="Thabo Mofutsanyana "/>
    <s v="Thabo Mofutsanyana "/>
    <x v="8"/>
    <n v="85"/>
    <n v="0"/>
  </r>
  <r>
    <x v="8"/>
    <x v="8"/>
    <s v="Mopani "/>
    <s v="Mopani "/>
    <x v="9"/>
    <n v="316"/>
    <n v="8"/>
  </r>
  <r>
    <x v="5"/>
    <x v="5"/>
    <s v="Umkhanyakude "/>
    <s v="Umkhanyakude "/>
    <x v="8"/>
    <n v="265"/>
    <n v="0"/>
  </r>
  <r>
    <x v="5"/>
    <x v="5"/>
    <s v="Umkhanyakude "/>
    <s v="Umkhanyakude "/>
    <x v="8"/>
    <n v="241"/>
    <n v="0"/>
  </r>
  <r>
    <x v="5"/>
    <x v="5"/>
    <s v="King Cetshwayo "/>
    <s v="King Cetshwayo "/>
    <x v="8"/>
    <n v="213"/>
    <n v="0"/>
  </r>
  <r>
    <x v="5"/>
    <x v="5"/>
    <s v="eThekwini "/>
    <s v="eThekwini "/>
    <x v="9"/>
    <n v="1162"/>
    <n v="9"/>
  </r>
  <r>
    <x v="8"/>
    <x v="8"/>
    <s v="Sekhukhune "/>
    <s v="Sekhukhune "/>
    <x v="8"/>
    <n v="200"/>
    <n v="0"/>
  </r>
  <r>
    <x v="8"/>
    <x v="8"/>
    <s v="Capricorn "/>
    <s v="Capricorn "/>
    <x v="8"/>
    <n v="220"/>
    <n v="4"/>
  </r>
  <r>
    <x v="3"/>
    <x v="3"/>
    <s v="West Coast "/>
    <s v="West Coast "/>
    <x v="8"/>
    <n v="31"/>
    <n v="0"/>
  </r>
  <r>
    <x v="1"/>
    <x v="1"/>
    <s v="Bojanala Platinum "/>
    <s v="Bojanala Platinum "/>
    <x v="8"/>
    <n v="209"/>
    <n v="8"/>
  </r>
  <r>
    <x v="4"/>
    <x v="4"/>
    <s v="Alfred Nzo "/>
    <s v="Alfred Nzo "/>
    <x v="8"/>
    <n v="100"/>
    <n v="0"/>
  </r>
  <r>
    <x v="3"/>
    <x v="3"/>
    <s v="Garden Route "/>
    <s v="Garden Route "/>
    <x v="8"/>
    <n v="50"/>
    <n v="0"/>
  </r>
  <r>
    <x v="3"/>
    <x v="3"/>
    <s v="Cape Winelands "/>
    <s v="Cape Winelands "/>
    <x v="8"/>
    <n v="50"/>
    <n v="0"/>
  </r>
  <r>
    <x v="6"/>
    <x v="6"/>
    <s v="Gert Sibande "/>
    <s v="Gert Sibande "/>
    <x v="8"/>
    <n v="119"/>
    <n v="0"/>
  </r>
  <r>
    <x v="6"/>
    <x v="6"/>
    <s v="Gert Sibande "/>
    <s v="Gert Sibande "/>
    <x v="8"/>
    <n v="113"/>
    <n v="0"/>
  </r>
  <r>
    <x v="3"/>
    <x v="3"/>
    <s v="City of Cape Town "/>
    <s v="City of Cape Town "/>
    <x v="11"/>
    <n v="423"/>
    <n v="0"/>
  </r>
  <r>
    <x v="3"/>
    <x v="3"/>
    <s v="Garden Route "/>
    <s v="Garden Route "/>
    <x v="8"/>
    <n v="13"/>
    <n v="0"/>
  </r>
  <r>
    <x v="5"/>
    <x v="5"/>
    <s v="iLembe "/>
    <s v="iLembe "/>
    <x v="8"/>
    <n v="18"/>
    <n v="0"/>
  </r>
  <r>
    <x v="8"/>
    <x v="8"/>
    <s v="Vhembe "/>
    <s v="Vhembe "/>
    <x v="8"/>
    <n v="320"/>
    <n v="0"/>
  </r>
  <r>
    <x v="8"/>
    <x v="8"/>
    <s v="Vhembe "/>
    <s v="Vhembe "/>
    <x v="8"/>
    <n v="220"/>
    <n v="0"/>
  </r>
  <r>
    <x v="8"/>
    <x v="8"/>
    <s v="Capricorn "/>
    <s v="Capricorn "/>
    <x v="8"/>
    <n v="180"/>
    <n v="0"/>
  </r>
  <r>
    <x v="4"/>
    <x v="4"/>
    <s v="Chris Hani "/>
    <s v="Chris Hani "/>
    <x v="8"/>
    <n v="180"/>
    <n v="0"/>
  </r>
  <r>
    <x v="4"/>
    <x v="4"/>
    <s v="Buffalo City "/>
    <s v="Buffalo City "/>
    <x v="8"/>
    <n v="67"/>
    <n v="0"/>
  </r>
  <r>
    <x v="3"/>
    <x v="3"/>
    <s v="City of Cape Town "/>
    <s v="City of Cape Town "/>
    <x v="9"/>
    <n v="205"/>
    <n v="6"/>
  </r>
  <r>
    <x v="3"/>
    <x v="3"/>
    <s v="Overberg "/>
    <s v="Overberg "/>
    <x v="8"/>
    <n v="51"/>
    <n v="0"/>
  </r>
  <r>
    <x v="0"/>
    <x v="0"/>
    <s v="City of Johannesburg "/>
    <s v="City of Johannesburg "/>
    <x v="12"/>
    <n v="601"/>
    <n v="10"/>
  </r>
  <r>
    <x v="7"/>
    <x v="7"/>
    <s v="Xhariep "/>
    <s v="Xhariep "/>
    <x v="8"/>
    <n v="29"/>
    <n v="0"/>
  </r>
  <r>
    <x v="4"/>
    <x v="4"/>
    <s v="Amathole "/>
    <s v="Amathole "/>
    <x v="8"/>
    <n v="180"/>
    <n v="0"/>
  </r>
  <r>
    <x v="4"/>
    <x v="4"/>
    <s v="Chris Hani "/>
    <s v="Chris Hani "/>
    <x v="8"/>
    <n v="30"/>
    <n v="0"/>
  </r>
  <r>
    <x v="3"/>
    <x v="3"/>
    <s v="Central Karoo "/>
    <s v="Central Karoo "/>
    <x v="8"/>
    <n v="20"/>
    <n v="0"/>
  </r>
  <r>
    <x v="4"/>
    <x v="4"/>
    <s v="Alfred Nzo "/>
    <s v="Alfred Nzo "/>
    <x v="8"/>
    <n v="94"/>
    <n v="0"/>
  </r>
  <r>
    <x v="2"/>
    <x v="2"/>
    <s v="Frances Baard "/>
    <s v="Frances Baard "/>
    <x v="8"/>
    <n v="50"/>
    <n v="0"/>
  </r>
  <r>
    <x v="3"/>
    <x v="3"/>
    <s v="West Coast "/>
    <s v="West Coast "/>
    <x v="13"/>
    <n v="49"/>
    <n v="0"/>
  </r>
  <r>
    <x v="4"/>
    <x v="4"/>
    <s v="Sarah Baartman "/>
    <s v="Sarah Baartman "/>
    <x v="8"/>
    <n v="74"/>
    <n v="0"/>
  </r>
  <r>
    <x v="3"/>
    <x v="3"/>
    <s v="City of Cape Town "/>
    <s v="City of Cape Town "/>
    <x v="11"/>
    <n v="690"/>
    <n v="0"/>
  </r>
  <r>
    <x v="5"/>
    <x v="5"/>
    <s v="Zululand "/>
    <s v="Zululand "/>
    <x v="13"/>
    <n v="60"/>
    <n v="0"/>
  </r>
  <r>
    <x v="5"/>
    <x v="5"/>
    <s v="King Cetshwayo "/>
    <s v="King Cetshwayo "/>
    <x v="8"/>
    <n v="120"/>
    <n v="0"/>
  </r>
  <r>
    <x v="5"/>
    <x v="5"/>
    <s v="Amajuba "/>
    <s v="Amajuba "/>
    <x v="9"/>
    <n v="246"/>
    <n v="9"/>
  </r>
  <r>
    <x v="5"/>
    <x v="5"/>
    <s v="Umzinyathi "/>
    <s v="Umzinyathi "/>
    <x v="13"/>
    <n v="37"/>
    <n v="0"/>
  </r>
  <r>
    <x v="1"/>
    <x v="1"/>
    <s v="Dr Ruth Segomotsi Mompati "/>
    <s v="Dr Ruth Segomotsi Mompati "/>
    <x v="9"/>
    <n v="133"/>
    <n v="0"/>
  </r>
  <r>
    <x v="4"/>
    <x v="4"/>
    <s v="Chris Hani "/>
    <s v="Chris Hani "/>
    <x v="8"/>
    <n v="83"/>
    <n v="0"/>
  </r>
  <r>
    <x v="5"/>
    <x v="5"/>
    <s v="uMgungundlovu "/>
    <s v="uMgungundlovu "/>
    <x v="13"/>
    <n v="50"/>
    <n v="0"/>
  </r>
  <r>
    <x v="4"/>
    <x v="4"/>
    <s v="Joe Gqabi "/>
    <s v="Joe Gqabi "/>
    <x v="8"/>
    <n v="25"/>
    <n v="0"/>
  </r>
  <r>
    <x v="3"/>
    <x v="3"/>
    <s v="Overberg "/>
    <s v="Overberg "/>
    <x v="8"/>
    <n v="50"/>
    <n v="0"/>
  </r>
  <r>
    <x v="4"/>
    <x v="4"/>
    <s v="Sarah Baartman "/>
    <s v="Sarah Baartman "/>
    <x v="8"/>
    <n v="80"/>
    <n v="0"/>
  </r>
  <r>
    <x v="2"/>
    <x v="2"/>
    <s v="Pixley ka Seme "/>
    <s v="Pixley ka Seme "/>
    <x v="8"/>
    <n v="33"/>
    <n v="0"/>
  </r>
  <r>
    <x v="4"/>
    <x v="4"/>
    <s v="Chris Hani "/>
    <s v="Chris Hani "/>
    <x v="8"/>
    <n v="20"/>
    <n v="0"/>
  </r>
  <r>
    <x v="4"/>
    <x v="4"/>
    <s v="Buffalo City "/>
    <s v="Buffalo City "/>
    <x v="14"/>
    <n v="45"/>
    <n v="0"/>
  </r>
  <r>
    <x v="0"/>
    <x v="0"/>
    <s v="City of Tshwane "/>
    <s v="City of Tshwane "/>
    <x v="8"/>
    <n v="70"/>
    <n v="0"/>
  </r>
  <r>
    <x v="3"/>
    <x v="3"/>
    <s v="City of Cape Town "/>
    <s v="City of Cape Town "/>
    <x v="8"/>
    <n v="184"/>
    <n v="0"/>
  </r>
  <r>
    <x v="5"/>
    <x v="5"/>
    <s v="eThekwini "/>
    <s v="eThekwini "/>
    <x v="8"/>
    <n v="200"/>
    <n v="0"/>
  </r>
  <r>
    <x v="5"/>
    <x v="5"/>
    <s v="Harry Gwala "/>
    <s v="Harry Gwala "/>
    <x v="8"/>
    <n v="185"/>
    <n v="0"/>
  </r>
  <r>
    <x v="8"/>
    <x v="8"/>
    <s v="Capricorn "/>
    <s v="Capricorn "/>
    <x v="12"/>
    <n v="510"/>
    <n v="16"/>
  </r>
  <r>
    <x v="3"/>
    <x v="3"/>
    <s v="City of Cape Town "/>
    <s v="City of Cape Town "/>
    <x v="8"/>
    <n v="395"/>
    <n v="0"/>
  </r>
  <r>
    <x v="6"/>
    <x v="6"/>
    <s v="Ehlanzeni "/>
    <s v="Ehlanzeni "/>
    <x v="13"/>
    <n v="77"/>
    <n v="0"/>
  </r>
  <r>
    <x v="4"/>
    <x v="4"/>
    <s v="Sarah Baartman "/>
    <s v="Sarah Baartman "/>
    <x v="8"/>
    <n v="166"/>
    <n v="0"/>
  </r>
  <r>
    <x v="5"/>
    <x v="5"/>
    <s v="Zululand "/>
    <s v="Zululand "/>
    <x v="8"/>
    <n v="338"/>
    <n v="0"/>
  </r>
  <r>
    <x v="0"/>
    <x v="0"/>
    <s v="City of Johannesburg "/>
    <s v="City of Johannesburg "/>
    <x v="9"/>
    <n v="230"/>
    <n v="0"/>
  </r>
  <r>
    <x v="3"/>
    <x v="3"/>
    <s v="Overberg "/>
    <s v="Overberg "/>
    <x v="8"/>
    <n v="71"/>
    <n v="0"/>
  </r>
  <r>
    <x v="6"/>
    <x v="6"/>
    <s v="Ehlanzeni "/>
    <s v="Ehlanzeni "/>
    <x v="8"/>
    <n v="200"/>
    <n v="0"/>
  </r>
  <r>
    <x v="8"/>
    <x v="8"/>
    <s v="Mopani "/>
    <s v="Mopani "/>
    <x v="8"/>
    <n v="132"/>
    <n v="0"/>
  </r>
  <r>
    <x v="6"/>
    <x v="6"/>
    <s v="Ehlanzeni "/>
    <s v="Ehlanzeni "/>
    <x v="8"/>
    <n v="178"/>
    <n v="0"/>
  </r>
  <r>
    <x v="5"/>
    <x v="5"/>
    <s v="Harry Gwala "/>
    <s v="Harry Gwala "/>
    <x v="11"/>
    <n v="320"/>
    <n v="0"/>
  </r>
  <r>
    <x v="4"/>
    <x v="4"/>
    <s v="Oliver Tambo "/>
    <s v="Oliver Tambo "/>
    <x v="8"/>
    <n v="100"/>
    <n v="0"/>
  </r>
  <r>
    <x v="3"/>
    <x v="3"/>
    <s v="Garden Route "/>
    <s v="Garden Route "/>
    <x v="9"/>
    <n v="275"/>
    <n v="13"/>
  </r>
  <r>
    <x v="0"/>
    <x v="0"/>
    <s v="Ekurhuleni "/>
    <s v="Ekurhuleni "/>
    <x v="9"/>
    <n v="821"/>
    <n v="0"/>
  </r>
  <r>
    <x v="6"/>
    <x v="6"/>
    <s v="Nkangala "/>
    <s v="Nkangala "/>
    <x v="8"/>
    <n v="14"/>
    <n v="0"/>
  </r>
  <r>
    <x v="3"/>
    <x v="3"/>
    <s v="Cape Winelands "/>
    <s v="Cape Winelands "/>
    <x v="13"/>
    <n v="199"/>
    <n v="0"/>
  </r>
  <r>
    <x v="0"/>
    <x v="0"/>
    <s v="City of Tshwane "/>
    <s v="City of Tshwane "/>
    <x v="10"/>
    <n v="845"/>
    <n v="0"/>
  </r>
  <r>
    <x v="8"/>
    <x v="8"/>
    <s v="Capricorn "/>
    <s v="Capricorn "/>
    <x v="8"/>
    <n v="110"/>
    <n v="0"/>
  </r>
  <r>
    <x v="7"/>
    <x v="7"/>
    <s v="Lejweleputswa "/>
    <s v="Lejweleputswa "/>
    <x v="8"/>
    <n v="38"/>
    <n v="0"/>
  </r>
  <r>
    <x v="2"/>
    <x v="2"/>
    <s v="Pixley ka Seme "/>
    <s v="Pixley ka Seme "/>
    <x v="8"/>
    <n v="51"/>
    <n v="0"/>
  </r>
  <r>
    <x v="7"/>
    <x v="7"/>
    <s v="Lejweleputswa "/>
    <s v="Lejweleputswa "/>
    <x v="9"/>
    <n v="450"/>
    <n v="8"/>
  </r>
  <r>
    <x v="4"/>
    <x v="4"/>
    <s v="Chris Hani "/>
    <s v="Chris Hani "/>
    <x v="8"/>
    <n v="20"/>
    <n v="0"/>
  </r>
  <r>
    <x v="4"/>
    <x v="4"/>
    <s v="Amathole "/>
    <s v="Amathole "/>
    <x v="8"/>
    <n v="15"/>
    <n v="0"/>
  </r>
  <r>
    <x v="1"/>
    <x v="1"/>
    <s v="Ngaka Modiri Molema "/>
    <s v="Ngaka Modiri Molema "/>
    <x v="9"/>
    <n v="393"/>
    <n v="5"/>
  </r>
  <r>
    <x v="4"/>
    <x v="4"/>
    <s v="Sarah Baartman "/>
    <s v="Sarah Baartman "/>
    <x v="13"/>
    <n v="57"/>
    <n v="0"/>
  </r>
  <r>
    <x v="4"/>
    <x v="4"/>
    <s v="Amathole "/>
    <s v="Amathole "/>
    <x v="13"/>
    <n v="100"/>
    <n v="0"/>
  </r>
  <r>
    <x v="4"/>
    <x v="4"/>
    <s v="Sarah Baartman "/>
    <s v="Sarah Baartman "/>
    <x v="13"/>
    <n v="80"/>
    <n v="0"/>
  </r>
  <r>
    <x v="5"/>
    <x v="5"/>
    <s v="eThekwini "/>
    <s v="eThekwini "/>
    <x v="9"/>
    <n v="380"/>
    <n v="0"/>
  </r>
  <r>
    <x v="4"/>
    <x v="4"/>
    <s v="Amathole "/>
    <s v="Amathole "/>
    <x v="11"/>
    <n v="400"/>
    <n v="0"/>
  </r>
  <r>
    <x v="5"/>
    <x v="5"/>
    <s v="Harry Gwala "/>
    <s v="Harry Gwala "/>
    <x v="8"/>
    <n v="187"/>
    <n v="0"/>
  </r>
  <r>
    <x v="5"/>
    <x v="5"/>
    <s v="Umkhanyakude "/>
    <s v="Umkhanyakude "/>
    <x v="8"/>
    <n v="208"/>
    <n v="0"/>
  </r>
  <r>
    <x v="5"/>
    <x v="5"/>
    <s v="King Cetshwayo "/>
    <s v="King Cetshwayo "/>
    <x v="12"/>
    <n v="436"/>
    <n v="8"/>
  </r>
  <r>
    <x v="8"/>
    <x v="8"/>
    <s v="Mopani "/>
    <s v="Mopani "/>
    <x v="8"/>
    <n v="246"/>
    <n v="0"/>
  </r>
  <r>
    <x v="7"/>
    <x v="7"/>
    <s v="Mangaung "/>
    <s v="Mangaung "/>
    <x v="8"/>
    <n v="137"/>
    <n v="0"/>
  </r>
  <r>
    <x v="4"/>
    <x v="4"/>
    <s v="Oliver Tambo "/>
    <s v="Oliver Tambo "/>
    <x v="9"/>
    <n v="293"/>
    <n v="0"/>
  </r>
  <r>
    <x v="6"/>
    <x v="6"/>
    <s v="Gert Sibande "/>
    <s v="Gert Sibande "/>
    <x v="9"/>
    <n v="226"/>
    <n v="2"/>
  </r>
  <r>
    <x v="6"/>
    <x v="6"/>
    <s v="Ehlanzeni "/>
    <s v="Ehlanzeni "/>
    <x v="8"/>
    <n v="83"/>
    <n v="0"/>
  </r>
  <r>
    <x v="0"/>
    <x v="0"/>
    <s v="Sedibeng "/>
    <s v="Sedibeng "/>
    <x v="8"/>
    <n v="214"/>
    <n v="0"/>
  </r>
  <r>
    <x v="4"/>
    <x v="4"/>
    <s v="Amathole "/>
    <s v="Amathole "/>
    <x v="8"/>
    <n v="260"/>
    <n v="0"/>
  </r>
  <r>
    <x v="4"/>
    <x v="4"/>
    <s v="Sarah Baartman "/>
    <s v="Sarah Baartman "/>
    <x v="11"/>
    <n v="313"/>
    <n v="0"/>
  </r>
  <r>
    <x v="0"/>
    <x v="0"/>
    <s v="City of Tshwane "/>
    <s v="City of Tshwane "/>
    <x v="14"/>
    <n v="61"/>
    <n v="0"/>
  </r>
  <r>
    <x v="8"/>
    <x v="8"/>
    <s v="Sekhukhune "/>
    <s v="Sekhukhune "/>
    <x v="9"/>
    <n v="286"/>
    <n v="4"/>
  </r>
  <r>
    <x v="7"/>
    <x v="7"/>
    <s v="Fezile Dabi "/>
    <s v="Fezile Dabi "/>
    <x v="8"/>
    <n v="63"/>
    <n v="0"/>
  </r>
  <r>
    <x v="8"/>
    <x v="8"/>
    <s v="Mopani "/>
    <s v="Mopani "/>
    <x v="8"/>
    <n v="140"/>
    <n v="0"/>
  </r>
  <r>
    <x v="8"/>
    <x v="8"/>
    <s v="Vhembe "/>
    <s v="Vhembe "/>
    <x v="8"/>
    <n v="55"/>
    <n v="0"/>
  </r>
  <r>
    <x v="6"/>
    <x v="6"/>
    <s v="Nkangala "/>
    <s v="Nkangala "/>
    <x v="8"/>
    <n v="227"/>
    <n v="0"/>
  </r>
  <r>
    <x v="3"/>
    <x v="3"/>
    <s v="West Coast "/>
    <s v="West Coast "/>
    <x v="8"/>
    <n v="81"/>
    <n v="0"/>
  </r>
  <r>
    <x v="7"/>
    <x v="7"/>
    <s v="Thabo Mofutsanyana "/>
    <s v="Thabo Mofutsanyana "/>
    <x v="8"/>
    <n v="57"/>
    <n v="0"/>
  </r>
  <r>
    <x v="8"/>
    <x v="8"/>
    <s v="Capricorn "/>
    <s v="Capricorn "/>
    <x v="8"/>
    <n v="74"/>
    <n v="0"/>
  </r>
  <r>
    <x v="0"/>
    <x v="0"/>
    <s v="City of Tshwane "/>
    <s v="City of Tshwane "/>
    <x v="8"/>
    <n v="366"/>
    <n v="4"/>
  </r>
  <r>
    <x v="8"/>
    <x v="8"/>
    <s v="Vhembe "/>
    <s v="Vhembe "/>
    <x v="9"/>
    <n v="380"/>
    <n v="4"/>
  </r>
  <r>
    <x v="5"/>
    <x v="5"/>
    <s v="iLembe "/>
    <s v="iLembe "/>
    <x v="8"/>
    <n v="130"/>
    <n v="0"/>
  </r>
  <r>
    <x v="3"/>
    <x v="3"/>
    <s v="Cape Winelands "/>
    <s v="Cape Winelands "/>
    <x v="9"/>
    <n v="275"/>
    <n v="5"/>
  </r>
  <r>
    <x v="3"/>
    <x v="3"/>
    <s v="City of Cape Town "/>
    <s v="City of Cape Town "/>
    <x v="8"/>
    <n v="311"/>
    <n v="0"/>
  </r>
  <r>
    <x v="4"/>
    <x v="4"/>
    <s v="Nelson Mandela Bay "/>
    <s v="Nelson Mandela Bay "/>
    <x v="12"/>
    <n v="642"/>
    <n v="16"/>
  </r>
  <r>
    <x v="3"/>
    <x v="3"/>
    <s v="Overberg "/>
    <s v="Overberg "/>
    <x v="8"/>
    <n v="30"/>
    <n v="0"/>
  </r>
  <r>
    <x v="7"/>
    <x v="7"/>
    <s v="Lejweleputswa "/>
    <s v="Lejweleputswa "/>
    <x v="8"/>
    <n v="78"/>
    <n v="0"/>
  </r>
  <r>
    <x v="0"/>
    <x v="0"/>
    <s v="Sedibeng "/>
    <s v="Sedibeng "/>
    <x v="8"/>
    <n v="126"/>
    <n v="0"/>
  </r>
  <r>
    <x v="0"/>
    <x v="0"/>
    <s v="Ekurhuleni "/>
    <s v="Ekurhuleni "/>
    <x v="8"/>
    <n v="297"/>
    <n v="0"/>
  </r>
  <r>
    <x v="6"/>
    <x v="6"/>
    <s v="Ehlanzeni "/>
    <s v="Ehlanzeni "/>
    <x v="12"/>
    <n v="392"/>
    <n v="0"/>
  </r>
  <r>
    <x v="1"/>
    <x v="1"/>
    <s v="Dr Ruth Segomotsi Mompati "/>
    <s v="Dr Ruth Segomotsi Mompati "/>
    <x v="8"/>
    <n v="59"/>
    <n v="0"/>
  </r>
  <r>
    <x v="0"/>
    <x v="0"/>
    <s v="City of Tshwane "/>
    <s v="City of Tshwane "/>
    <x v="12"/>
    <n v="737"/>
    <n v="14"/>
  </r>
  <r>
    <x v="4"/>
    <x v="4"/>
    <s v="Chris Hani "/>
    <s v="Chris Hani "/>
    <x v="11"/>
    <n v="440"/>
    <n v="0"/>
  </r>
  <r>
    <x v="1"/>
    <x v="1"/>
    <s v="Ngaka Modiri Molema "/>
    <s v="Ngaka Modiri Molema "/>
    <x v="11"/>
    <n v="317"/>
    <n v="0"/>
  </r>
  <r>
    <x v="4"/>
    <x v="4"/>
    <s v="Amathole "/>
    <s v="Amathole "/>
    <x v="8"/>
    <n v="122"/>
    <n v="0"/>
  </r>
  <r>
    <x v="4"/>
    <x v="4"/>
    <s v="Sarah Baartman "/>
    <s v="Sarah Baartman "/>
    <x v="8"/>
    <n v="37"/>
    <n v="0"/>
  </r>
  <r>
    <x v="2"/>
    <x v="2"/>
    <s v="John Taolo Gaetsewe "/>
    <s v="John Taolo Gaetsewe "/>
    <x v="8"/>
    <n v="69"/>
    <n v="0"/>
  </r>
  <r>
    <x v="6"/>
    <x v="6"/>
    <s v="Ehlanzeni "/>
    <s v="Ehlanzeni "/>
    <x v="9"/>
    <n v="382"/>
    <n v="0"/>
  </r>
  <r>
    <x v="5"/>
    <x v="5"/>
    <s v="Umzinyathi "/>
    <s v="Umzinyathi "/>
    <x v="8"/>
    <n v="349"/>
    <n v="0"/>
  </r>
  <r>
    <x v="8"/>
    <x v="8"/>
    <s v="Vhembe "/>
    <s v="Vhembe "/>
    <x v="8"/>
    <n v="195"/>
    <n v="0"/>
  </r>
  <r>
    <x v="5"/>
    <x v="5"/>
    <s v="Joe Gqabi "/>
    <s v="Joe Gqabi "/>
    <x v="11"/>
    <n v="79"/>
    <n v="0"/>
  </r>
  <r>
    <x v="4"/>
    <x v="4"/>
    <s v="Oliver Tambo "/>
    <s v="Oliver Tambo "/>
    <x v="8"/>
    <n v="180"/>
    <n v="0"/>
  </r>
  <r>
    <x v="8"/>
    <x v="8"/>
    <s v="Waterberg "/>
    <s v="Waterberg "/>
    <x v="8"/>
    <n v="91"/>
    <n v="0"/>
  </r>
  <r>
    <x v="8"/>
    <x v="8"/>
    <s v="Capricorn "/>
    <s v="Capricorn "/>
    <x v="11"/>
    <n v="400"/>
    <n v="0"/>
  </r>
  <r>
    <x v="1"/>
    <x v="1"/>
    <s v="Dr Ruth Segomotsi Mompati "/>
    <s v="Dr Ruth Segomotsi Mompati "/>
    <x v="8"/>
    <n v="40"/>
    <n v="0"/>
  </r>
  <r>
    <x v="3"/>
    <x v="3"/>
    <s v="Cape Winelands "/>
    <s v="Cape Winelands "/>
    <x v="8"/>
    <n v="26"/>
    <n v="0"/>
  </r>
  <r>
    <x v="5"/>
    <x v="5"/>
    <s v="Ugu "/>
    <s v="Ugu "/>
    <x v="9"/>
    <n v="309"/>
    <n v="4"/>
  </r>
  <r>
    <x v="6"/>
    <x v="6"/>
    <s v="Nkangala "/>
    <s v="Nkangala "/>
    <x v="13"/>
    <n v="226"/>
    <n v="0"/>
  </r>
  <r>
    <x v="2"/>
    <x v="2"/>
    <s v="John Taolo Gaetsewe "/>
    <s v="John Taolo Gaetsewe "/>
    <x v="8"/>
    <n v="164"/>
    <n v="0"/>
  </r>
  <r>
    <x v="1"/>
    <x v="1"/>
    <s v="Dr Ruth Segomotsi Mompati "/>
    <s v="Dr Ruth Segomotsi Mompati "/>
    <x v="8"/>
    <n v="198"/>
    <n v="0"/>
  </r>
  <r>
    <x v="4"/>
    <x v="4"/>
    <s v="Buffalo City "/>
    <s v="Buffalo City "/>
    <x v="8"/>
    <n v="205"/>
    <n v="0"/>
  </r>
  <r>
    <x v="5"/>
    <x v="5"/>
    <s v="eThekwini "/>
    <s v="eThekwini "/>
    <x v="13"/>
    <n v="120"/>
    <n v="0"/>
  </r>
  <r>
    <x v="3"/>
    <x v="3"/>
    <s v="West Coast "/>
    <s v="West Coast "/>
    <x v="8"/>
    <n v="10"/>
    <n v="0"/>
  </r>
  <r>
    <x v="8"/>
    <x v="8"/>
    <s v="Waterberg "/>
    <s v="Waterberg "/>
    <x v="8"/>
    <n v="122"/>
    <n v="0"/>
  </r>
  <r>
    <x v="7"/>
    <x v="7"/>
    <s v="Mangaung "/>
    <s v="Mangaung "/>
    <x v="11"/>
    <n v="760"/>
    <n v="0"/>
  </r>
  <r>
    <x v="6"/>
    <x v="6"/>
    <s v="Ehlanzeni "/>
    <s v="Ehlanzeni "/>
    <x v="8"/>
    <n v="314"/>
    <n v="0"/>
  </r>
  <r>
    <x v="4"/>
    <x v="4"/>
    <s v="Oliver Tambo "/>
    <s v="Oliver Tambo "/>
    <x v="8"/>
    <n v="146"/>
    <n v="0"/>
  </r>
  <r>
    <x v="8"/>
    <x v="8"/>
    <s v="Vhembe "/>
    <s v="Vhembe "/>
    <x v="11"/>
    <n v="233"/>
    <n v="0"/>
  </r>
  <r>
    <x v="5"/>
    <x v="5"/>
    <s v="eThekwini "/>
    <s v="eThekwini "/>
    <x v="9"/>
    <n v="146"/>
    <n v="0"/>
  </r>
  <r>
    <x v="3"/>
    <x v="3"/>
    <s v="Garden Route "/>
    <s v="Garden Route "/>
    <x v="13"/>
    <n v="85"/>
    <n v="0"/>
  </r>
  <r>
    <x v="3"/>
    <x v="3"/>
    <s v="Cape Winelands "/>
    <s v="Cape Winelands "/>
    <x v="9"/>
    <n v="331"/>
    <n v="0"/>
  </r>
  <r>
    <x v="5"/>
    <x v="5"/>
    <s v="eThekwini "/>
    <s v="eThekwini "/>
    <x v="8"/>
    <n v="80"/>
    <n v="0"/>
  </r>
  <r>
    <x v="1"/>
    <x v="1"/>
    <s v="Ngaka Modiri Molema "/>
    <s v="Ngaka Modiri Molema "/>
    <x v="8"/>
    <n v="56"/>
    <n v="0"/>
  </r>
  <r>
    <x v="5"/>
    <x v="5"/>
    <s v="King Cetshwayo "/>
    <s v="King Cetshwayo "/>
    <x v="8"/>
    <n v="147"/>
    <n v="0"/>
  </r>
  <r>
    <x v="5"/>
    <x v="5"/>
    <s v="Ugu "/>
    <s v="Ugu "/>
    <x v="8"/>
    <n v="297"/>
    <n v="0"/>
  </r>
  <r>
    <x v="2"/>
    <x v="2"/>
    <s v="Namakwa "/>
    <s v="Namakwa "/>
    <x v="8"/>
    <n v="33"/>
    <n v="2"/>
  </r>
  <r>
    <x v="3"/>
    <x v="3"/>
    <s v="City of Cape Town "/>
    <s v="City of Cape Town "/>
    <x v="13"/>
    <n v="349"/>
    <n v="0"/>
  </r>
  <r>
    <x v="7"/>
    <x v="7"/>
    <s v="Mangaung "/>
    <s v="Mangaung "/>
    <x v="12"/>
    <n v="588"/>
    <n v="9"/>
  </r>
  <r>
    <x v="4"/>
    <x v="4"/>
    <s v="Sarah Baartman "/>
    <s v="Sarah Baartman "/>
    <x v="8"/>
    <n v="23"/>
    <n v="0"/>
  </r>
  <r>
    <x v="1"/>
    <x v="1"/>
    <s v="Ngaka Modiri Molema "/>
    <s v="Ngaka Modiri Molema "/>
    <x v="8"/>
    <n v="94"/>
    <n v="32"/>
  </r>
  <r>
    <x v="4"/>
    <x v="4"/>
    <s v="Oliver Tambo "/>
    <s v="Oliver Tambo "/>
    <x v="14"/>
    <n v="182"/>
    <n v="0"/>
  </r>
  <r>
    <x v="4"/>
    <x v="4"/>
    <s v="Oliver Tambo "/>
    <s v="Oliver Tambo "/>
    <x v="8"/>
    <n v="100"/>
    <n v="0"/>
  </r>
  <r>
    <x v="4"/>
    <x v="4"/>
    <s v="Nelson Mandela Bay "/>
    <s v="Nelson Mandela Bay "/>
    <x v="11"/>
    <n v="163"/>
    <n v="0"/>
  </r>
  <r>
    <x v="5"/>
    <x v="5"/>
    <s v="Harry Gwala "/>
    <s v="Harry Gwala "/>
    <x v="8"/>
    <n v="146"/>
    <n v="0"/>
  </r>
  <r>
    <x v="6"/>
    <x v="6"/>
    <s v="Ehlanzeni "/>
    <s v="Ehlanzeni "/>
    <x v="8"/>
    <n v="50"/>
    <n v="0"/>
  </r>
  <r>
    <x v="4"/>
    <x v="4"/>
    <s v="Chris Hani "/>
    <s v="Chris Hani "/>
    <x v="8"/>
    <n v="92"/>
    <n v="0"/>
  </r>
  <r>
    <x v="4"/>
    <x v="4"/>
    <s v="Chris Hani "/>
    <s v="Chris Hani "/>
    <x v="8"/>
    <n v="25"/>
    <n v="0"/>
  </r>
  <r>
    <x v="3"/>
    <x v="3"/>
    <s v="City of Cape Town "/>
    <s v="City of Cape Town "/>
    <x v="8"/>
    <n v="150"/>
    <n v="0"/>
  </r>
  <r>
    <x v="3"/>
    <x v="3"/>
    <s v="Cape Winelands "/>
    <s v="Cape Winelands "/>
    <x v="8"/>
    <n v="86"/>
    <n v="0"/>
  </r>
  <r>
    <x v="4"/>
    <x v="4"/>
    <s v="Buffalo City "/>
    <s v="Buffalo City "/>
    <x v="12"/>
    <n v="868"/>
    <n v="16"/>
  </r>
  <r>
    <x v="4"/>
    <x v="4"/>
    <s v="Nelson Mandela Bay "/>
    <s v="Nelson Mandela Bay "/>
    <x v="12"/>
    <n v="249"/>
    <n v="6"/>
  </r>
  <r>
    <x v="3"/>
    <x v="3"/>
    <s v="West Coast "/>
    <s v="West Coast "/>
    <x v="8"/>
    <n v="41"/>
    <n v="0"/>
  </r>
  <r>
    <x v="5"/>
    <x v="5"/>
    <s v="Uthukela "/>
    <s v="Uthukela "/>
    <x v="9"/>
    <n v="458"/>
    <n v="6"/>
  </r>
  <r>
    <x v="6"/>
    <x v="6"/>
    <s v="Gert Sibande "/>
    <s v="Gert Sibande "/>
    <x v="8"/>
    <n v="75"/>
    <n v="0"/>
  </r>
  <r>
    <x v="7"/>
    <x v="7"/>
    <s v="Thabo Mofutsanyana "/>
    <s v="Thabo Mofutsanyana "/>
    <x v="8"/>
    <n v="71"/>
    <n v="0"/>
  </r>
  <r>
    <x v="0"/>
    <x v="0"/>
    <s v="City of Tshwane "/>
    <s v="City of Tshwane "/>
    <x v="10"/>
    <n v="1422"/>
    <n v="20"/>
  </r>
  <r>
    <x v="4"/>
    <x v="4"/>
    <s v="Chris Hani "/>
    <s v="Chris Hani "/>
    <x v="8"/>
    <n v="52"/>
    <n v="0"/>
  </r>
  <r>
    <x v="5"/>
    <x v="5"/>
    <s v="Amajuba "/>
    <s v="Amajuba "/>
    <x v="9"/>
    <n v="822"/>
    <n v="8"/>
  </r>
  <r>
    <x v="0"/>
    <x v="0"/>
    <s v="City of Tshwane "/>
    <s v="City of Tshwane "/>
    <x v="8"/>
    <n v="214"/>
    <n v="0"/>
  </r>
  <r>
    <x v="5"/>
    <x v="5"/>
    <s v="eThekwini "/>
    <s v="eThekwini "/>
    <x v="14"/>
    <n v="175"/>
    <n v="0"/>
  </r>
  <r>
    <x v="5"/>
    <x v="5"/>
    <s v="Uthukela "/>
    <s v="Uthukela "/>
    <x v="8"/>
    <n v="307"/>
    <n v="0"/>
  </r>
  <r>
    <x v="4"/>
    <x v="4"/>
    <s v="Alfred Nzo "/>
    <s v="Alfred Nzo "/>
    <x v="13"/>
    <n v="120"/>
    <n v="0"/>
  </r>
  <r>
    <x v="4"/>
    <x v="4"/>
    <s v="Joe Gqabi "/>
    <s v="Joe Gqabi "/>
    <x v="8"/>
    <n v="10"/>
    <n v="0"/>
  </r>
  <r>
    <x v="3"/>
    <x v="3"/>
    <s v="Cape Winelands "/>
    <s v="Cape Winelands "/>
    <x v="8"/>
    <n v="85"/>
    <n v="0"/>
  </r>
  <r>
    <x v="1"/>
    <x v="1"/>
    <s v="Dr Kenneth Kaunda "/>
    <s v="Dr Kenneth Kaunda "/>
    <x v="11"/>
    <n v="889"/>
    <n v="0"/>
  </r>
  <r>
    <x v="8"/>
    <x v="8"/>
    <s v="Waterberg "/>
    <s v="Waterberg "/>
    <x v="13"/>
    <n v="62"/>
    <n v="0"/>
  </r>
  <r>
    <x v="3"/>
    <x v="3"/>
    <s v="West Coast "/>
    <s v="West Coast "/>
    <x v="13"/>
    <n v="84"/>
    <n v="0"/>
  </r>
  <r>
    <x v="5"/>
    <x v="5"/>
    <s v="Zululand "/>
    <s v="Zululand "/>
    <x v="8"/>
    <n v="363"/>
    <n v="0"/>
  </r>
  <r>
    <x v="4"/>
    <x v="4"/>
    <s v="Alfred Nzo "/>
    <s v="Alfred Nzo "/>
    <x v="8"/>
    <n v="216"/>
    <n v="0"/>
  </r>
  <r>
    <x v="4"/>
    <x v="4"/>
    <s v="Amathole "/>
    <s v="Amathole "/>
    <x v="8"/>
    <n v="22"/>
    <n v="0"/>
  </r>
  <r>
    <x v="4"/>
    <x v="4"/>
    <s v="Oliver Tambo "/>
    <s v="Oliver Tambo "/>
    <x v="8"/>
    <n v="169"/>
    <n v="0"/>
  </r>
  <r>
    <x v="4"/>
    <x v="4"/>
    <s v="Amathole "/>
    <s v="Amathole "/>
    <x v="8"/>
    <n v="60"/>
    <n v="0"/>
  </r>
  <r>
    <x v="3"/>
    <x v="3"/>
    <s v="City of Cape Town "/>
    <s v="City of Cape Town "/>
    <x v="9"/>
    <n v="352"/>
    <n v="4"/>
  </r>
  <r>
    <x v="5"/>
    <x v="5"/>
    <s v="eThekwini "/>
    <s v="eThekwini "/>
    <x v="9"/>
    <n v="454"/>
    <n v="4"/>
  </r>
  <r>
    <x v="5"/>
    <x v="5"/>
    <s v="eThekwini "/>
    <s v="eThekwini "/>
    <x v="14"/>
    <n v="343"/>
    <n v="0"/>
  </r>
  <r>
    <x v="5"/>
    <x v="5"/>
    <s v="Amajuba "/>
    <s v="Amajuba "/>
    <x v="8"/>
    <n v="56"/>
    <n v="0"/>
  </r>
  <r>
    <x v="5"/>
    <x v="5"/>
    <s v="eThekwini "/>
    <s v="eThekwini "/>
    <x v="8"/>
    <n v="178"/>
    <n v="0"/>
  </r>
  <r>
    <x v="3"/>
    <x v="3"/>
    <s v="City of Cape Town "/>
    <s v="City of Cape Town "/>
    <x v="11"/>
    <n v="300"/>
    <n v="0"/>
  </r>
  <r>
    <x v="4"/>
    <x v="4"/>
    <s v="Joe Gqabi "/>
    <s v="Joe Gqabi "/>
    <x v="8"/>
    <n v="74"/>
    <n v="0"/>
  </r>
  <r>
    <x v="6"/>
    <x v="6"/>
    <s v="Nkangala "/>
    <s v="Nkangala "/>
    <x v="8"/>
    <n v="40"/>
    <n v="0"/>
  </r>
  <r>
    <x v="0"/>
    <x v="0"/>
    <s v="City of Johannesburg "/>
    <s v="City of Johannesburg "/>
    <x v="14"/>
    <n v="201"/>
    <n v="0"/>
  </r>
  <r>
    <x v="7"/>
    <x v="7"/>
    <s v="Mangaung "/>
    <s v="Mangaung "/>
    <x v="8"/>
    <n v="180"/>
    <n v="0"/>
  </r>
  <r>
    <x v="6"/>
    <x v="6"/>
    <s v="Gert Sibande "/>
    <s v="Gert Sibande "/>
    <x v="13"/>
    <n v="52"/>
    <n v="0"/>
  </r>
  <r>
    <x v="4"/>
    <x v="4"/>
    <s v="Joe Gqabi "/>
    <s v="Joe Gqabi "/>
    <x v="8"/>
    <n v="141"/>
    <n v="0"/>
  </r>
  <r>
    <x v="7"/>
    <x v="7"/>
    <s v="Thabo Mofutsanyana "/>
    <s v="Thabo Mofutsanyana "/>
    <x v="9"/>
    <n v="140"/>
    <n v="5"/>
  </r>
  <r>
    <x v="4"/>
    <x v="4"/>
    <s v="Nelson Mandela Bay "/>
    <s v="Nelson Mandela Bay "/>
    <x v="13"/>
    <n v="160"/>
    <n v="0"/>
  </r>
  <r>
    <x v="1"/>
    <x v="1"/>
    <s v="Ngaka Modiri Molema "/>
    <s v="Ngaka Modiri Molema "/>
    <x v="8"/>
    <n v="103"/>
    <n v="0"/>
  </r>
  <r>
    <x v="4"/>
    <x v="4"/>
    <s v="Alfred Nzo "/>
    <s v="Alfred Nzo "/>
    <x v="8"/>
    <n v="223"/>
    <n v="0"/>
  </r>
  <r>
    <x v="8"/>
    <x v="8"/>
    <s v="Vhembe "/>
    <s v="Vhembe "/>
    <x v="8"/>
    <n v="316"/>
    <n v="0"/>
  </r>
  <r>
    <x v="4"/>
    <x v="4"/>
    <s v="Alfred Nzo "/>
    <s v="Alfred Nzo "/>
    <x v="8"/>
    <n v="100"/>
    <n v="0"/>
  </r>
  <r>
    <x v="4"/>
    <x v="4"/>
    <s v="Chris Hani "/>
    <s v="Chris Hani "/>
    <x v="8"/>
    <n v="100"/>
    <n v="0"/>
  </r>
  <r>
    <x v="4"/>
    <x v="4"/>
    <s v="Nelson Mandela Bay "/>
    <s v="Nelson Mandela Bay "/>
    <x v="13"/>
    <n v="255"/>
    <n v="0"/>
  </r>
  <r>
    <x v="4"/>
    <x v="4"/>
    <s v="Joe Gqabi "/>
    <s v="Joe Gqabi "/>
    <x v="8"/>
    <n v="23"/>
    <n v="0"/>
  </r>
  <r>
    <x v="3"/>
    <x v="3"/>
    <s v="Garden Route "/>
    <s v="Garden Route "/>
    <x v="8"/>
    <n v="90"/>
    <n v="0"/>
  </r>
  <r>
    <x v="4"/>
    <x v="4"/>
    <s v="Nelson Mandela Bay "/>
    <s v="Nelson Mandela Bay "/>
    <x v="9"/>
    <n v="627"/>
    <n v="6"/>
  </r>
  <r>
    <x v="3"/>
    <x v="3"/>
    <s v="Central Karoo "/>
    <s v="Central Karoo "/>
    <x v="8"/>
    <n v="14"/>
    <n v="0"/>
  </r>
  <r>
    <x v="1"/>
    <x v="1"/>
    <s v="Ngaka Modiri Molema "/>
    <s v="Ngaka Modiri Molema "/>
    <x v="8"/>
    <n v="184"/>
    <n v="0"/>
  </r>
  <r>
    <x v="1"/>
    <x v="1"/>
    <s v="Bojanala Platinum "/>
    <s v="Bojanala Platinum "/>
    <x v="12"/>
    <n v="377"/>
    <n v="0"/>
  </r>
  <r>
    <x v="5"/>
    <x v="5"/>
    <s v="eThekwini "/>
    <s v="eThekwini "/>
    <x v="13"/>
    <n v="140"/>
    <n v="0"/>
  </r>
  <r>
    <x v="5"/>
    <x v="5"/>
    <s v="eThekwini "/>
    <s v="eThekwini "/>
    <x v="9"/>
    <n v="671"/>
    <n v="0"/>
  </r>
  <r>
    <x v="8"/>
    <x v="8"/>
    <s v="Waterberg "/>
    <s v="Waterberg "/>
    <x v="8"/>
    <n v="133"/>
    <n v="4"/>
  </r>
  <r>
    <x v="4"/>
    <x v="4"/>
    <s v="Sarah Baartman "/>
    <s v="Sarah Baartman "/>
    <x v="8"/>
    <n v="19"/>
    <n v="0"/>
  </r>
  <r>
    <x v="4"/>
    <x v="4"/>
    <s v="Nelson Mandela Bay "/>
    <s v="Nelson Mandela Bay "/>
    <x v="13"/>
    <n v="227"/>
    <n v="0"/>
  </r>
  <r>
    <x v="6"/>
    <x v="6"/>
    <s v="Gert Sibande "/>
    <s v="Gert Sibande "/>
    <x v="13"/>
    <n v="106"/>
    <n v="0"/>
  </r>
  <r>
    <x v="4"/>
    <x v="4"/>
    <s v="Sarah Baartman "/>
    <s v="Sarah Baartman "/>
    <x v="13"/>
    <n v="100"/>
    <n v="0"/>
  </r>
  <r>
    <x v="5"/>
    <x v="5"/>
    <s v="uMgungundlovu "/>
    <s v="uMgungundlovu "/>
    <x v="13"/>
    <n v="148"/>
    <n v="0"/>
  </r>
  <r>
    <x v="7"/>
    <x v="7"/>
    <s v="Fezile Dabi "/>
    <s v="Fezile Dabi "/>
    <x v="8"/>
    <n v="133"/>
    <n v="0"/>
  </r>
  <r>
    <x v="4"/>
    <x v="4"/>
    <s v="Alfred Nzo "/>
    <s v="Alfred Nzo "/>
    <x v="8"/>
    <n v="166"/>
    <n v="0"/>
  </r>
  <r>
    <x v="6"/>
    <x v="6"/>
    <s v="Ehlanzeni "/>
    <s v="Ehlanzeni "/>
    <x v="13"/>
    <n v="75"/>
    <n v="0"/>
  </r>
  <r>
    <x v="6"/>
    <x v="6"/>
    <s v="Nkangala "/>
    <s v="Nkangala "/>
    <x v="8"/>
    <n v="136"/>
    <n v="0"/>
  </r>
  <r>
    <x v="2"/>
    <x v="2"/>
    <s v="Frances Baard "/>
    <s v="Frances Baard "/>
    <x v="8"/>
    <n v="43"/>
    <n v="0"/>
  </r>
  <r>
    <x v="8"/>
    <x v="8"/>
    <s v="Mopani "/>
    <s v="Mopani "/>
    <x v="8"/>
    <n v="74"/>
    <n v="0"/>
  </r>
  <r>
    <x v="7"/>
    <x v="7"/>
    <s v="Mangaung "/>
    <s v="Mangaung "/>
    <x v="10"/>
    <n v="636"/>
    <n v="37"/>
  </r>
  <r>
    <x v="7"/>
    <x v="7"/>
    <s v="Fezile Dabi "/>
    <s v="Fezile Dabi "/>
    <x v="9"/>
    <n v="344"/>
    <n v="4"/>
  </r>
  <r>
    <x v="5"/>
    <x v="5"/>
    <s v="eThekwini "/>
    <s v="eThekwini "/>
    <x v="9"/>
    <n v="543"/>
    <n v="3"/>
  </r>
  <r>
    <x v="4"/>
    <x v="4"/>
    <s v="Joe Gqabi "/>
    <s v="Joe Gqabi "/>
    <x v="8"/>
    <n v="113"/>
    <n v="0"/>
  </r>
  <r>
    <x v="4"/>
    <x v="4"/>
    <s v="Chris Hani "/>
    <s v="Chris Hani "/>
    <x v="8"/>
    <n v="35"/>
    <n v="0"/>
  </r>
  <r>
    <x v="7"/>
    <x v="7"/>
    <s v="Lejweleputswa "/>
    <s v="Lejweleputswa "/>
    <x v="8"/>
    <n v="28"/>
    <n v="0"/>
  </r>
  <r>
    <x v="4"/>
    <x v="4"/>
    <s v="Sarah Baartman "/>
    <s v="Sarah Baartman "/>
    <x v="8"/>
    <n v="37"/>
    <n v="0"/>
  </r>
  <r>
    <x v="2"/>
    <x v="2"/>
    <s v="Namakwa "/>
    <s v="Namakwa "/>
    <x v="8"/>
    <n v="40"/>
    <n v="0"/>
  </r>
  <r>
    <x v="4"/>
    <x v="4"/>
    <s v="Nelson Mandela Bay "/>
    <s v="Nelson Mandela Bay "/>
    <x v="8"/>
    <n v="238"/>
    <n v="5"/>
  </r>
  <r>
    <x v="4"/>
    <x v="4"/>
    <s v="Oliver Tambo "/>
    <s v="Oliver Tambo "/>
    <x v="8"/>
    <n v="120"/>
    <n v="0"/>
  </r>
  <r>
    <x v="2"/>
    <x v="2"/>
    <s v="Zwelentlanga Fatman Mgcawu "/>
    <s v="Zwelentlanga Fatman Mgcawu "/>
    <x v="8"/>
    <n v="36"/>
    <n v="0"/>
  </r>
  <r>
    <x v="3"/>
    <x v="3"/>
    <s v="Central Karoo "/>
    <s v="Central Karoo "/>
    <x v="8"/>
    <n v="29"/>
    <n v="0"/>
  </r>
  <r>
    <x v="4"/>
    <x v="4"/>
    <s v="Oliver Tambo "/>
    <s v="Oliver Tambo "/>
    <x v="8"/>
    <n v="129"/>
    <n v="0"/>
  </r>
  <r>
    <x v="8"/>
    <x v="8"/>
    <s v="Mopani "/>
    <s v="Mopani "/>
    <x v="8"/>
    <n v="178"/>
    <n v="0"/>
  </r>
  <r>
    <x v="0"/>
    <x v="0"/>
    <s v="City of Tshwane "/>
    <s v="City of Tshwane "/>
    <x v="8"/>
    <n v="197"/>
    <n v="0"/>
  </r>
  <r>
    <x v="5"/>
    <x v="5"/>
    <s v="iLembe "/>
    <s v="iLembe "/>
    <x v="9"/>
    <n v="500"/>
    <n v="4"/>
  </r>
  <r>
    <x v="8"/>
    <x v="8"/>
    <s v="Mopani "/>
    <s v="Mopani "/>
    <x v="8"/>
    <n v="104"/>
    <n v="0"/>
  </r>
  <r>
    <x v="4"/>
    <x v="4"/>
    <s v="Sarah Baartman "/>
    <s v="Sarah Baartman "/>
    <x v="8"/>
    <n v="80"/>
    <n v="0"/>
  </r>
  <r>
    <x v="0"/>
    <x v="0"/>
    <s v="Ekurhuleni "/>
    <s v="Ekurhuleni "/>
    <x v="9"/>
    <n v="387"/>
    <n v="5"/>
  </r>
  <r>
    <x v="0"/>
    <x v="0"/>
    <s v="West Rand "/>
    <s v="West Rand "/>
    <x v="8"/>
    <n v="268"/>
    <n v="0"/>
  </r>
  <r>
    <x v="3"/>
    <x v="3"/>
    <s v="City of Cape Town "/>
    <s v="City of Cape Town "/>
    <x v="8"/>
    <n v="50"/>
    <n v="0"/>
  </r>
  <r>
    <x v="5"/>
    <x v="5"/>
    <s v="Umzinyathi "/>
    <s v="Umzinyathi "/>
    <x v="8"/>
    <n v="204"/>
    <n v="0"/>
  </r>
  <r>
    <x v="3"/>
    <x v="3"/>
    <s v="Garden Route "/>
    <s v="Garden Route "/>
    <x v="8"/>
    <n v="90"/>
    <n v="0"/>
  </r>
  <r>
    <x v="4"/>
    <x v="4"/>
    <s v="Sarah Baartman "/>
    <s v="Sarah Baartman "/>
    <x v="13"/>
    <n v="60"/>
    <n v="0"/>
  </r>
  <r>
    <x v="4"/>
    <x v="4"/>
    <s v="Buffalo City "/>
    <s v="Buffalo City "/>
    <x v="13"/>
    <n v="270"/>
    <n v="0"/>
  </r>
  <r>
    <x v="5"/>
    <x v="5"/>
    <s v="Harry Gwala "/>
    <s v="Harry Gwala "/>
    <x v="13"/>
    <n v="54"/>
    <n v="0"/>
  </r>
  <r>
    <x v="6"/>
    <x v="6"/>
    <s v="Nkangala "/>
    <s v="Nkangala "/>
    <x v="12"/>
    <n v="382"/>
    <n v="7"/>
  </r>
  <r>
    <x v="4"/>
    <x v="4"/>
    <s v="Amathole "/>
    <s v="Amathole "/>
    <x v="8"/>
    <n v="70"/>
    <n v="0"/>
  </r>
  <r>
    <x v="1"/>
    <x v="1"/>
    <s v="Dr Ruth Segomotsi Mompati "/>
    <s v="Dr Ruth Segomotsi Mompati "/>
    <x v="8"/>
    <n v="60"/>
    <n v="0"/>
  </r>
  <r>
    <x v="5"/>
    <x v="5"/>
    <s v="eThekwini "/>
    <s v="eThekwini "/>
    <x v="8"/>
    <n v="240"/>
    <n v="0"/>
  </r>
  <r>
    <x v="4"/>
    <x v="4"/>
    <s v="Oliver Tambo "/>
    <s v="Oliver Tambo "/>
    <x v="8"/>
    <n v="100"/>
    <n v="0"/>
  </r>
  <r>
    <x v="8"/>
    <x v="8"/>
    <s v="Sekhukhune "/>
    <s v="Sekhukhune "/>
    <x v="8"/>
    <n v="120"/>
    <n v="0"/>
  </r>
  <r>
    <x v="4"/>
    <x v="4"/>
    <s v="Oliver Tambo "/>
    <s v="Oliver Tambo "/>
    <x v="9"/>
    <n v="302"/>
    <n v="0"/>
  </r>
  <r>
    <x v="8"/>
    <x v="8"/>
    <s v="Waterberg "/>
    <s v="Waterberg "/>
    <x v="8"/>
    <n v="59"/>
    <n v="0"/>
  </r>
  <r>
    <x v="6"/>
    <x v="6"/>
    <s v="Ehlanzeni "/>
    <s v="Ehlanzeni "/>
    <x v="8"/>
    <n v="187"/>
    <n v="0"/>
  </r>
  <r>
    <x v="5"/>
    <x v="5"/>
    <s v="eThekwini "/>
    <s v="eThekwini "/>
    <x v="10"/>
    <n v="846"/>
    <n v="88"/>
  </r>
  <r>
    <x v="3"/>
    <x v="3"/>
    <s v="West Coast "/>
    <s v="West Coast "/>
    <x v="8"/>
    <n v="34"/>
    <n v="0"/>
  </r>
  <r>
    <x v="4"/>
    <x v="4"/>
    <s v="Amathole "/>
    <s v="Amathole "/>
    <x v="8"/>
    <n v="70"/>
    <n v="0"/>
  </r>
  <r>
    <x v="2"/>
    <x v="2"/>
    <s v="Zwelentlanga Fatman Mgcawu "/>
    <s v="Zwelentlanga Fatman Mgcawu "/>
    <x v="9"/>
    <n v="227"/>
    <n v="5"/>
  </r>
  <r>
    <x v="3"/>
    <x v="3"/>
    <s v="City of Cape Town "/>
    <s v="City of Cape Town "/>
    <x v="12"/>
    <n v="272"/>
    <n v="30"/>
  </r>
  <r>
    <x v="4"/>
    <x v="4"/>
    <s v="City of Cape Town "/>
    <s v="City of Cape Town "/>
    <x v="8"/>
    <n v="110"/>
    <n v="0"/>
  </r>
  <r>
    <x v="5"/>
    <x v="5"/>
    <s v="eThekwini "/>
    <s v="eThekwini "/>
    <x v="12"/>
    <n v="692"/>
    <n v="12"/>
  </r>
  <r>
    <x v="5"/>
    <x v="5"/>
    <s v="King Cetshwayo "/>
    <s v="King Cetshwayo "/>
    <x v="9"/>
    <n v="369"/>
    <n v="9"/>
  </r>
  <r>
    <x v="5"/>
    <x v="5"/>
    <s v="Umzinyathi "/>
    <s v="Umzinyathi "/>
    <x v="8"/>
    <n v="234"/>
    <n v="0"/>
  </r>
  <r>
    <x v="0"/>
    <x v="0"/>
    <s v="Ekurhuleni "/>
    <s v="Ekurhuleni "/>
    <x v="9"/>
    <n v="566"/>
    <n v="6"/>
  </r>
  <r>
    <x v="6"/>
    <x v="6"/>
    <s v="Ehlanzeni "/>
    <s v="Ehlanzeni "/>
    <x v="8"/>
    <n v="90"/>
    <n v="0"/>
  </r>
  <r>
    <x v="5"/>
    <x v="5"/>
    <s v="uMgungundlovu "/>
    <s v="uMgungundlovu "/>
    <x v="11"/>
    <n v="378"/>
    <n v="0"/>
  </r>
  <r>
    <x v="3"/>
    <x v="3"/>
    <s v="City of Cape Town "/>
    <s v="City of Cape Town "/>
    <x v="10"/>
    <n v="1384"/>
    <n v="105"/>
  </r>
  <r>
    <x v="5"/>
    <x v="5"/>
    <s v="uMgungundlovu "/>
    <s v="uMgungundlovu "/>
    <x v="8"/>
    <n v="431"/>
    <n v="0"/>
  </r>
  <r>
    <x v="7"/>
    <x v="7"/>
    <s v="Lejweleputswa "/>
    <s v="Lejweleputswa "/>
    <x v="8"/>
    <n v="86"/>
    <n v="0"/>
  </r>
  <r>
    <x v="7"/>
    <x v="7"/>
    <s v="Fezile Dabi "/>
    <s v="Fezile Dabi "/>
    <x v="8"/>
    <n v="54"/>
    <n v="0"/>
  </r>
  <r>
    <x v="0"/>
    <x v="0"/>
    <s v="City of Tshwane "/>
    <s v="City of Tshwane "/>
    <x v="14"/>
    <n v="300"/>
    <n v="0"/>
  </r>
  <r>
    <x v="4"/>
    <x v="4"/>
    <s v="Joe Gqabi "/>
    <s v="Joe Gqabi "/>
    <x v="8"/>
    <n v="48"/>
    <n v="0"/>
  </r>
  <r>
    <x v="5"/>
    <x v="5"/>
    <s v="eThekwini "/>
    <s v="eThekwini "/>
    <x v="11"/>
    <n v="965"/>
    <n v="0"/>
  </r>
  <r>
    <x v="8"/>
    <x v="8"/>
    <s v="Mopani "/>
    <s v="Mopani "/>
    <x v="11"/>
    <n v="354"/>
    <n v="0"/>
  </r>
  <r>
    <x v="4"/>
    <x v="4"/>
    <s v="Amathole "/>
    <s v="Amathole "/>
    <x v="8"/>
    <n v="161"/>
    <n v="0"/>
  </r>
  <r>
    <x v="7"/>
    <x v="7"/>
    <s v="Xhariep "/>
    <s v="Xhariep "/>
    <x v="8"/>
    <n v="23"/>
    <n v="0"/>
  </r>
  <r>
    <x v="7"/>
    <x v="7"/>
    <s v="Xhariep "/>
    <s v="Xhariep "/>
    <x v="8"/>
    <n v="28"/>
    <n v="0"/>
  </r>
  <r>
    <x v="0"/>
    <x v="0"/>
    <s v="City of Johannesburg "/>
    <s v="City of Johannesburg "/>
    <x v="10"/>
    <n v="1053"/>
    <n v="0"/>
  </r>
  <r>
    <x v="5"/>
    <x v="5"/>
    <s v="King Cetshwayo "/>
    <s v="King Cetshwayo "/>
    <x v="8"/>
    <n v="400"/>
    <n v="0"/>
  </r>
  <r>
    <x v="3"/>
    <x v="3"/>
    <s v="City of Cape Town "/>
    <s v="City of Cape Town "/>
    <x v="8"/>
    <n v="340"/>
    <n v="0"/>
  </r>
  <r>
    <x v="2"/>
    <x v="2"/>
    <s v="Pixley ka Seme "/>
    <s v="Pixley ka Seme "/>
    <x v="8"/>
    <n v="29"/>
    <n v="0"/>
  </r>
  <r>
    <x v="8"/>
    <x v="8"/>
    <s v="Sekhukhune "/>
    <s v="Sekhukhune "/>
    <x v="9"/>
    <n v="302"/>
    <n v="4"/>
  </r>
  <r>
    <x v="3"/>
    <x v="3"/>
    <s v="West Coast "/>
    <s v="West Coast "/>
    <x v="8"/>
    <n v="50"/>
    <n v="0"/>
  </r>
  <r>
    <x v="5"/>
    <x v="5"/>
    <s v="uMgungundlovu "/>
    <s v="uMgungundlovu "/>
    <x v="11"/>
    <n v="280"/>
    <n v="0"/>
  </r>
  <r>
    <x v="4"/>
    <x v="4"/>
    <s v="Sarah Baartman "/>
    <s v="Sarah Baartman "/>
    <x v="8"/>
    <n v="25"/>
    <n v="0"/>
  </r>
  <r>
    <x v="1"/>
    <x v="1"/>
    <s v="Dr Kenneth Kaunda "/>
    <s v="Dr Kenneth Kaunda "/>
    <x v="12"/>
    <n v="859"/>
    <n v="16"/>
  </r>
  <r>
    <x v="1"/>
    <x v="1"/>
    <s v="Bojanala Platinum "/>
    <s v="Bojanala Platinum "/>
    <x v="8"/>
    <n v="50"/>
    <n v="0"/>
  </r>
  <r>
    <x v="7"/>
    <x v="7"/>
    <s v="Thabo Mofutsanyana "/>
    <s v="Thabo Mofutsanyana "/>
    <x v="8"/>
    <n v="42"/>
    <n v="0"/>
  </r>
  <r>
    <x v="6"/>
    <x v="6"/>
    <s v="Nkangala "/>
    <s v="Nkangala "/>
    <x v="8"/>
    <n v="153"/>
    <n v="0"/>
  </r>
  <r>
    <x v="0"/>
    <x v="0"/>
    <s v="Ekurhuleni "/>
    <s v="Ekurhuleni "/>
    <x v="12"/>
    <n v="846"/>
    <n v="10"/>
  </r>
  <r>
    <x v="7"/>
    <x v="7"/>
    <s v="Lejweleputswa "/>
    <s v="Lejweleputswa "/>
    <x v="8"/>
    <n v="55"/>
    <n v="0"/>
  </r>
  <r>
    <x v="8"/>
    <x v="8"/>
    <s v="Capricorn "/>
    <s v="Capricorn "/>
    <x v="8"/>
    <n v="133"/>
    <n v="0"/>
  </r>
  <r>
    <x v="0"/>
    <x v="0"/>
    <s v="City of Johannesburg "/>
    <s v="City of Johannesburg "/>
    <x v="9"/>
    <n v="322"/>
    <n v="0"/>
  </r>
  <r>
    <x v="8"/>
    <x v="8"/>
    <s v="Sekhukhune "/>
    <s v="Sekhukhune "/>
    <x v="8"/>
    <n v="52"/>
    <n v="0"/>
  </r>
  <r>
    <x v="4"/>
    <x v="4"/>
    <s v="Amathole "/>
    <s v="Amathole "/>
    <x v="8"/>
    <n v="163"/>
    <n v="0"/>
  </r>
  <r>
    <x v="3"/>
    <x v="3"/>
    <s v="City of Cape Town "/>
    <s v="City of Cape Town "/>
    <x v="13"/>
    <n v="260"/>
    <n v="0"/>
  </r>
  <r>
    <x v="4"/>
    <x v="4"/>
    <s v="Joe Gqabi "/>
    <s v="Joe Gqabi "/>
    <x v="8"/>
    <n v="20"/>
    <n v="0"/>
  </r>
  <r>
    <x v="2"/>
    <x v="2"/>
    <s v="Frances Baard "/>
    <s v="Frances Baard "/>
    <x v="11"/>
    <n v="135"/>
    <n v="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3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16:S27" firstHeaderRow="1" firstDataRow="2" firstDataCol="1"/>
  <pivotFields count="7">
    <pivotField axis="axisRow" showDropDowns="1" compact="1" outline="1" subtotalTop="1" dragToRow="1" dragToCol="1" dragToPage="1" dragToData="1" dragOff="1" showAll="0" topAutoShow="1" itemPageCount="10" sortType="manual" defaultSubtotal="1">
      <items count="10">
        <item t="data" sd="1" x="4"/>
        <item t="data" sd="1" x="7"/>
        <item t="data" sd="1" x="0"/>
        <item t="data" sd="1" x="5"/>
        <item t="data" sd="1" x="8"/>
        <item t="data" sd="1" x="6"/>
        <item t="data" sd="1" x="1"/>
        <item t="data" sd="1" x="2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4"/>
        <item t="data" sd="1" x="7"/>
        <item t="data" sd="1" x="0"/>
        <item t="data" sd="1" x="5"/>
        <item t="data" sd="1" x="8"/>
        <item t="data" sd="1" x="6"/>
        <item t="data" sd="1" x="2"/>
        <item t="data" sd="1" x="1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h="1" sd="1" x="3"/>
        <item t="data" sd="1" x="8"/>
        <item t="data" sd="1" x="0"/>
        <item t="data" h="1" sd="1" x="6"/>
        <item t="data" sd="1" x="10"/>
        <item t="data" h="1" sd="1" x="4"/>
        <item t="data" sd="1" x="12"/>
        <item t="data" h="1" sd="1" x="1"/>
        <item t="data" sd="1" x="9"/>
        <item t="data" h="1" sd="1" x="5"/>
        <item t="data" h="1" sd="1" x="7"/>
        <item t="data" h="1" sd="1" x="14"/>
        <item t="data" h="1" sd="1" x="11"/>
        <item t="data" h="1" sd="1" x="13"/>
        <item t="data" h="1" sd="1" x="2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rowItems>
  <colFields count="1">
    <field x="4"/>
  </colFields>
  <colItems count="6">
    <i t="data" r="0" i="0">
      <x v="1"/>
    </i>
    <i t="data" r="0" i="0">
      <x v="2"/>
    </i>
    <i t="data" r="0" i="0">
      <x v="4"/>
    </i>
    <i t="data" r="0" i="0">
      <x v="6"/>
    </i>
    <i t="data" r="0" i="0">
      <x v="8"/>
    </i>
    <i t="grand" r="0" i="0">
      <x v="0"/>
    </i>
  </colItems>
  <dataFields count="1">
    <dataField name="Sum of Total Beds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3" cacheId="3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29:S40" firstHeaderRow="1" firstDataRow="2" firstDataCol="1"/>
  <pivotFields count="7">
    <pivotField axis="axisRow" showDropDowns="1" compact="1" outline="1" subtotalTop="1" dragToRow="1" dragToCol="1" dragToPage="1" dragToData="1" dragOff="1" showAll="0" topAutoShow="1" itemPageCount="10" sortType="manual" defaultSubtotal="1">
      <items count="10">
        <item t="data" sd="1" x="4"/>
        <item t="data" sd="1" x="7"/>
        <item t="data" sd="1" x="0"/>
        <item t="data" sd="1" x="5"/>
        <item t="data" sd="1" x="8"/>
        <item t="data" sd="1" x="6"/>
        <item t="data" sd="1" x="1"/>
        <item t="data" sd="1" x="2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0">
        <item t="data" sd="1" x="4"/>
        <item t="data" sd="1" x="7"/>
        <item t="data" sd="1" x="0"/>
        <item t="data" sd="1" x="5"/>
        <item t="data" sd="1" x="8"/>
        <item t="data" sd="1" x="6"/>
        <item t="data" sd="1" x="2"/>
        <item t="data" sd="1" x="1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h="1" sd="1" x="3"/>
        <item t="data" sd="1" x="8"/>
        <item t="data" sd="1" x="0"/>
        <item t="data" h="1" sd="1" x="6"/>
        <item t="data" sd="1" x="10"/>
        <item t="data" h="1" sd="1" x="4"/>
        <item t="data" sd="1" x="12"/>
        <item t="data" h="1" sd="1" x="1"/>
        <item t="data" sd="1" x="9"/>
        <item t="data" h="1" sd="1" x="5"/>
        <item t="data" h="1" sd="1" x="7"/>
        <item t="data" h="1" sd="1" x="14"/>
        <item t="data" h="1" sd="1" x="11"/>
        <item t="data" h="1" sd="1" x="13"/>
        <item t="data" h="1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rowItems>
  <colFields count="1">
    <field x="4"/>
  </colFields>
  <colItems count="6">
    <i t="data" r="0" i="0">
      <x v="1"/>
    </i>
    <i t="data" r="0" i="0">
      <x v="2"/>
    </i>
    <i t="data" r="0" i="0">
      <x v="4"/>
    </i>
    <i t="data" r="0" i="0">
      <x v="6"/>
    </i>
    <i t="data" r="0" i="0">
      <x v="8"/>
    </i>
    <i t="grand" r="0" i="0">
      <x v="0"/>
    </i>
  </colItems>
  <dataFields count="1">
    <dataField name="Sum of ICU" fld="6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1" cacheId="3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3:S14" firstHeaderRow="1" firstDataRow="2" firstDataCol="1"/>
  <pivotFields count="7">
    <pivotField axis="axisRow" showDropDowns="1" compact="1" outline="1" subtotalTop="1" dragToRow="1" dragToCol="1" dragToPage="1" dragToData="1" dragOff="1" showAll="0" topAutoShow="1" itemPageCount="10" sortType="manual" defaultSubtotal="1">
      <items count="10">
        <item t="data" sd="1" x="4"/>
        <item t="data" sd="1" x="7"/>
        <item t="data" sd="1" x="0"/>
        <item t="data" sd="1" x="5"/>
        <item t="data" sd="1" x="8"/>
        <item t="data" sd="1" x="6"/>
        <item t="data" sd="1" x="1"/>
        <item t="data" sd="1" x="2"/>
        <item t="data" sd="1" x="3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10">
        <item t="data" sd="1" x="4"/>
        <item t="data" sd="1" x="7"/>
        <item t="data" sd="1" x="0"/>
        <item t="data" sd="1" x="5"/>
        <item t="data" sd="1" x="8"/>
        <item t="data" sd="1" x="6"/>
        <item t="data" sd="1" x="2"/>
        <item t="data" sd="1" x="1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h="1" sd="1" x="3"/>
        <item t="data" sd="1" x="8"/>
        <item t="data" sd="1" x="0"/>
        <item t="data" h="1" sd="1" x="6"/>
        <item t="data" sd="1" x="10"/>
        <item t="data" h="1" sd="1" x="4"/>
        <item t="data" sd="1" x="12"/>
        <item t="data" h="1" sd="1" x="1"/>
        <item t="data" sd="1" x="9"/>
        <item t="data" h="1" sd="1" x="5"/>
        <item t="data" h="1" sd="1" x="7"/>
        <item t="data" h="1" sd="1" x="14"/>
        <item t="data" h="1" sd="1" x="11"/>
        <item t="data" h="1" sd="1" x="13"/>
        <item t="data" h="1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rowItems>
  <colFields count="1">
    <field x="4"/>
  </colFields>
  <colItems count="6">
    <i t="data" r="0" i="0">
      <x v="1"/>
    </i>
    <i t="data" r="0" i="0">
      <x v="2"/>
    </i>
    <i t="data" r="0" i="0">
      <x v="4"/>
    </i>
    <i t="data" r="0" i="0">
      <x v="6"/>
    </i>
    <i t="data" r="0" i="0">
      <x v="8"/>
    </i>
    <i t="grand" r="0" i="0">
      <x v="0"/>
    </i>
  </colItems>
  <dataFields count="1">
    <dataField name="Count of Province Code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9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Relationship Type="http://schemas.openxmlformats.org/officeDocument/2006/relationships/pivotTable" Target="/xl/pivotTables/pivotTable3.xml" Id="rId3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Susceptible</t>
        </is>
      </c>
      <c r="C1" t="inlineStr">
        <is>
          <t>Susceptible</t>
        </is>
      </c>
      <c r="D1" t="inlineStr">
        <is>
          <t>Susceptible</t>
        </is>
      </c>
      <c r="E1" t="inlineStr">
        <is>
          <t>Susceptible</t>
        </is>
      </c>
      <c r="F1" t="inlineStr">
        <is>
          <t>Susceptible</t>
        </is>
      </c>
      <c r="G1" t="inlineStr">
        <is>
          <t>Susceptible</t>
        </is>
      </c>
      <c r="H1" t="inlineStr">
        <is>
          <t>Susceptible</t>
        </is>
      </c>
      <c r="I1" t="inlineStr">
        <is>
          <t>Susceptible</t>
        </is>
      </c>
      <c r="J1" t="inlineStr">
        <is>
          <t>Susceptible</t>
        </is>
      </c>
      <c r="K1" t="inlineStr">
        <is>
          <t>Exposed</t>
        </is>
      </c>
      <c r="L1" t="inlineStr">
        <is>
          <t>Exposed</t>
        </is>
      </c>
      <c r="M1" t="inlineStr">
        <is>
          <t>Exposed</t>
        </is>
      </c>
      <c r="N1" t="inlineStr">
        <is>
          <t>Exposed</t>
        </is>
      </c>
      <c r="O1" t="inlineStr">
        <is>
          <t>Exposed</t>
        </is>
      </c>
      <c r="P1" t="inlineStr">
        <is>
          <t>Exposed</t>
        </is>
      </c>
      <c r="Q1" t="inlineStr">
        <is>
          <t>Exposed</t>
        </is>
      </c>
      <c r="R1" t="inlineStr">
        <is>
          <t>Exposed</t>
        </is>
      </c>
      <c r="S1" t="inlineStr">
        <is>
          <t>Exposed</t>
        </is>
      </c>
      <c r="T1" t="inlineStr">
        <is>
          <t>Infected_i</t>
        </is>
      </c>
      <c r="U1" t="inlineStr">
        <is>
          <t>Infected_i</t>
        </is>
      </c>
      <c r="V1" t="inlineStr">
        <is>
          <t>Infected_i</t>
        </is>
      </c>
      <c r="W1" t="inlineStr">
        <is>
          <t>Infected_i</t>
        </is>
      </c>
      <c r="X1" t="inlineStr">
        <is>
          <t>Infected_i</t>
        </is>
      </c>
      <c r="Y1" t="inlineStr">
        <is>
          <t>Infected_i</t>
        </is>
      </c>
      <c r="Z1" t="inlineStr">
        <is>
          <t>Infected_i</t>
        </is>
      </c>
      <c r="AA1" t="inlineStr">
        <is>
          <t>Infected_i</t>
        </is>
      </c>
      <c r="AB1" t="inlineStr">
        <is>
          <t>Infected_i</t>
        </is>
      </c>
      <c r="AC1" t="inlineStr">
        <is>
          <t>Infected_a</t>
        </is>
      </c>
      <c r="AD1" t="inlineStr">
        <is>
          <t>Infected_a</t>
        </is>
      </c>
      <c r="AE1" t="inlineStr">
        <is>
          <t>Infected_a</t>
        </is>
      </c>
      <c r="AF1" t="inlineStr">
        <is>
          <t>Infected_a</t>
        </is>
      </c>
      <c r="AG1" t="inlineStr">
        <is>
          <t>Infected_a</t>
        </is>
      </c>
      <c r="AH1" t="inlineStr">
        <is>
          <t>Infected_a</t>
        </is>
      </c>
      <c r="AI1" t="inlineStr">
        <is>
          <t>Infected_a</t>
        </is>
      </c>
      <c r="AJ1" t="inlineStr">
        <is>
          <t>Infected_a</t>
        </is>
      </c>
      <c r="AK1" t="inlineStr">
        <is>
          <t>Infected_a</t>
        </is>
      </c>
      <c r="AL1" t="inlineStr">
        <is>
          <t>Recovered</t>
        </is>
      </c>
      <c r="AM1" t="inlineStr">
        <is>
          <t>Recovered</t>
        </is>
      </c>
      <c r="AN1" t="inlineStr">
        <is>
          <t>Recovered</t>
        </is>
      </c>
      <c r="AO1" t="inlineStr">
        <is>
          <t>Recovered</t>
        </is>
      </c>
      <c r="AP1" t="inlineStr">
        <is>
          <t>Recovered</t>
        </is>
      </c>
      <c r="AQ1" t="inlineStr">
        <is>
          <t>Recovered</t>
        </is>
      </c>
      <c r="AR1" t="inlineStr">
        <is>
          <t>Recovered</t>
        </is>
      </c>
      <c r="AS1" t="inlineStr">
        <is>
          <t>Recovered</t>
        </is>
      </c>
      <c r="AT1" t="inlineStr">
        <is>
          <t>Recovered</t>
        </is>
      </c>
      <c r="AU1" t="inlineStr">
        <is>
          <t>Dead</t>
        </is>
      </c>
      <c r="AV1" t="inlineStr">
        <is>
          <t>Dead</t>
        </is>
      </c>
      <c r="AW1" t="inlineStr">
        <is>
          <t>Dead</t>
        </is>
      </c>
      <c r="AX1" t="inlineStr">
        <is>
          <t>Dead</t>
        </is>
      </c>
      <c r="AY1" t="inlineStr">
        <is>
          <t>Dead</t>
        </is>
      </c>
      <c r="AZ1" t="inlineStr">
        <is>
          <t>Dead</t>
        </is>
      </c>
      <c r="BA1" t="inlineStr">
        <is>
          <t>Dead</t>
        </is>
      </c>
      <c r="BB1" t="inlineStr">
        <is>
          <t>Dead</t>
        </is>
      </c>
      <c r="BC1" t="inlineStr">
        <is>
          <t>Dead</t>
        </is>
      </c>
    </row>
    <row r="2">
      <c r="B2" t="inlineStr">
        <is>
          <t>EASTERN CAPE</t>
        </is>
      </c>
      <c r="C2" t="inlineStr">
        <is>
          <t>FREE STATE</t>
        </is>
      </c>
      <c r="D2" t="inlineStr">
        <is>
          <t>GAUTENG</t>
        </is>
      </c>
      <c r="E2" t="inlineStr">
        <is>
          <t>KWAZULU-NATAL</t>
        </is>
      </c>
      <c r="F2" t="inlineStr">
        <is>
          <t>LIMPOPO</t>
        </is>
      </c>
      <c r="G2" t="inlineStr">
        <is>
          <t>MPUMALANGA</t>
        </is>
      </c>
      <c r="H2" t="inlineStr">
        <is>
          <t>NORTH WEST</t>
        </is>
      </c>
      <c r="I2" t="inlineStr">
        <is>
          <t>NORTHERN CAPE</t>
        </is>
      </c>
      <c r="J2" t="inlineStr">
        <is>
          <t>WESTERN CAPE</t>
        </is>
      </c>
      <c r="K2" t="inlineStr">
        <is>
          <t>EASTERN CAPE</t>
        </is>
      </c>
      <c r="L2" t="inlineStr">
        <is>
          <t>FREE STATE</t>
        </is>
      </c>
      <c r="M2" t="inlineStr">
        <is>
          <t>GAUTENG</t>
        </is>
      </c>
      <c r="N2" t="inlineStr">
        <is>
          <t>KWAZULU-NATAL</t>
        </is>
      </c>
      <c r="O2" t="inlineStr">
        <is>
          <t>LIMPOPO</t>
        </is>
      </c>
      <c r="P2" t="inlineStr">
        <is>
          <t>MPUMALANGA</t>
        </is>
      </c>
      <c r="Q2" t="inlineStr">
        <is>
          <t>NORTH WEST</t>
        </is>
      </c>
      <c r="R2" t="inlineStr">
        <is>
          <t>NORTHERN CAPE</t>
        </is>
      </c>
      <c r="S2" t="inlineStr">
        <is>
          <t>WESTERN CAPE</t>
        </is>
      </c>
      <c r="T2" t="inlineStr">
        <is>
          <t>EASTERN CAPE</t>
        </is>
      </c>
      <c r="U2" t="inlineStr">
        <is>
          <t>FREE STATE</t>
        </is>
      </c>
      <c r="V2" t="inlineStr">
        <is>
          <t>GAUTENG</t>
        </is>
      </c>
      <c r="W2" t="inlineStr">
        <is>
          <t>KWAZULU-NATAL</t>
        </is>
      </c>
      <c r="X2" t="inlineStr">
        <is>
          <t>LIMPOPO</t>
        </is>
      </c>
      <c r="Y2" t="inlineStr">
        <is>
          <t>MPUMALANGA</t>
        </is>
      </c>
      <c r="Z2" t="inlineStr">
        <is>
          <t>NORTH WEST</t>
        </is>
      </c>
      <c r="AA2" t="inlineStr">
        <is>
          <t>NORTHERN CAPE</t>
        </is>
      </c>
      <c r="AB2" t="inlineStr">
        <is>
          <t>WESTERN CAPE</t>
        </is>
      </c>
      <c r="AC2" t="inlineStr">
        <is>
          <t>EASTERN CAPE</t>
        </is>
      </c>
      <c r="AD2" t="inlineStr">
        <is>
          <t>FREE STATE</t>
        </is>
      </c>
      <c r="AE2" t="inlineStr">
        <is>
          <t>GAUTENG</t>
        </is>
      </c>
      <c r="AF2" t="inlineStr">
        <is>
          <t>KWAZULU-NATAL</t>
        </is>
      </c>
      <c r="AG2" t="inlineStr">
        <is>
          <t>LIMPOPO</t>
        </is>
      </c>
      <c r="AH2" t="inlineStr">
        <is>
          <t>MPUMALANGA</t>
        </is>
      </c>
      <c r="AI2" t="inlineStr">
        <is>
          <t>NORTH WEST</t>
        </is>
      </c>
      <c r="AJ2" t="inlineStr">
        <is>
          <t>NORTHERN CAPE</t>
        </is>
      </c>
      <c r="AK2" t="inlineStr">
        <is>
          <t>WESTERN CAPE</t>
        </is>
      </c>
      <c r="AL2" t="inlineStr">
        <is>
          <t>EASTERN CAPE</t>
        </is>
      </c>
      <c r="AM2" t="inlineStr">
        <is>
          <t>FREE STATE</t>
        </is>
      </c>
      <c r="AN2" t="inlineStr">
        <is>
          <t>GAUTENG</t>
        </is>
      </c>
      <c r="AO2" t="inlineStr">
        <is>
          <t>KWAZULU-NATAL</t>
        </is>
      </c>
      <c r="AP2" t="inlineStr">
        <is>
          <t>LIMPOPO</t>
        </is>
      </c>
      <c r="AQ2" t="inlineStr">
        <is>
          <t>MPUMALANGA</t>
        </is>
      </c>
      <c r="AR2" t="inlineStr">
        <is>
          <t>NORTH WEST</t>
        </is>
      </c>
      <c r="AS2" t="inlineStr">
        <is>
          <t>NORTHERN CAPE</t>
        </is>
      </c>
      <c r="AT2" t="inlineStr">
        <is>
          <t>WESTERN CAPE</t>
        </is>
      </c>
      <c r="AU2" t="inlineStr">
        <is>
          <t>EASTERN CAPE</t>
        </is>
      </c>
      <c r="AV2" t="inlineStr">
        <is>
          <t>FREE STATE</t>
        </is>
      </c>
      <c r="AW2" t="inlineStr">
        <is>
          <t>GAUTENG</t>
        </is>
      </c>
      <c r="AX2" t="inlineStr">
        <is>
          <t>KWAZULU-NATAL</t>
        </is>
      </c>
      <c r="AY2" t="inlineStr">
        <is>
          <t>LIMPOPO</t>
        </is>
      </c>
      <c r="AZ2" t="inlineStr">
        <is>
          <t>MPUMALANGA</t>
        </is>
      </c>
      <c r="BA2" t="inlineStr">
        <is>
          <t>NORTH WEST</t>
        </is>
      </c>
      <c r="BB2" t="inlineStr">
        <is>
          <t>NORTHERN CAPE</t>
        </is>
      </c>
      <c r="BC2" t="inlineStr">
        <is>
          <t>WESTERN CAPE</t>
        </is>
      </c>
    </row>
    <row r="3">
      <c r="B3" t="inlineStr">
        <is>
          <t>Susceptible_EASTERN CAPE</t>
        </is>
      </c>
      <c r="C3" t="inlineStr">
        <is>
          <t>Susceptible_FREE STATE</t>
        </is>
      </c>
      <c r="D3" t="inlineStr">
        <is>
          <t>Susceptible_GAUTENG</t>
        </is>
      </c>
      <c r="E3" t="inlineStr">
        <is>
          <t>Susceptible_KWAZULU-NATAL</t>
        </is>
      </c>
      <c r="F3" t="inlineStr">
        <is>
          <t>Susceptible_LIMPOPO</t>
        </is>
      </c>
      <c r="G3" t="inlineStr">
        <is>
          <t>Susceptible_MPUMALANGA</t>
        </is>
      </c>
      <c r="H3" t="inlineStr">
        <is>
          <t>Susceptible_NORTH WEST</t>
        </is>
      </c>
      <c r="I3" t="inlineStr">
        <is>
          <t>Susceptible_NORTHERN CAPE</t>
        </is>
      </c>
      <c r="J3" t="inlineStr">
        <is>
          <t>Susceptible_WESTERN CAPE</t>
        </is>
      </c>
      <c r="K3" t="inlineStr">
        <is>
          <t>Exposed_EASTERN CAPE</t>
        </is>
      </c>
      <c r="L3" t="inlineStr">
        <is>
          <t>Exposed_FREE STATE</t>
        </is>
      </c>
      <c r="M3" t="inlineStr">
        <is>
          <t>Exposed_GAUTENG</t>
        </is>
      </c>
      <c r="N3" t="inlineStr">
        <is>
          <t>Exposed_KWAZULU-NATAL</t>
        </is>
      </c>
      <c r="O3" t="inlineStr">
        <is>
          <t>Exposed_LIMPOPO</t>
        </is>
      </c>
      <c r="P3" t="inlineStr">
        <is>
          <t>Exposed_MPUMALANGA</t>
        </is>
      </c>
      <c r="Q3" t="inlineStr">
        <is>
          <t>Exposed_NORTH WEST</t>
        </is>
      </c>
      <c r="R3" t="inlineStr">
        <is>
          <t>Exposed_NORTHERN CAPE</t>
        </is>
      </c>
      <c r="S3" t="inlineStr">
        <is>
          <t>Exposed_WESTERN CAPE</t>
        </is>
      </c>
      <c r="T3" t="inlineStr">
        <is>
          <t>Infected_i_EASTERN CAPE</t>
        </is>
      </c>
      <c r="U3" t="inlineStr">
        <is>
          <t>Infected_i_FREE STATE</t>
        </is>
      </c>
      <c r="V3" t="inlineStr">
        <is>
          <t>Infected_i_GAUTENG</t>
        </is>
      </c>
      <c r="W3" t="inlineStr">
        <is>
          <t>Infected_i_KWAZULU-NATAL</t>
        </is>
      </c>
      <c r="X3" t="inlineStr">
        <is>
          <t>Infected_i_LIMPOPO</t>
        </is>
      </c>
      <c r="Y3" t="inlineStr">
        <is>
          <t>Infected_i_MPUMALANGA</t>
        </is>
      </c>
      <c r="Z3" t="inlineStr">
        <is>
          <t>Infected_i_NORTH WEST</t>
        </is>
      </c>
      <c r="AA3" t="inlineStr">
        <is>
          <t>Infected_i_NORTHERN CAPE</t>
        </is>
      </c>
      <c r="AB3" t="inlineStr">
        <is>
          <t>Infected_i_WESTERN CAPE</t>
        </is>
      </c>
      <c r="AC3" t="inlineStr">
        <is>
          <t>Infected_a_EASTERN CAPE</t>
        </is>
      </c>
      <c r="AD3" t="inlineStr">
        <is>
          <t>Infected_a_FREE STATE</t>
        </is>
      </c>
      <c r="AE3" t="inlineStr">
        <is>
          <t>Infected_a_GAUTENG</t>
        </is>
      </c>
      <c r="AF3" t="inlineStr">
        <is>
          <t>Infected_a_KWAZULU-NATAL</t>
        </is>
      </c>
      <c r="AG3" t="inlineStr">
        <is>
          <t>Infected_a_LIMPOPO</t>
        </is>
      </c>
      <c r="AH3" t="inlineStr">
        <is>
          <t>Infected_a_MPUMALANGA</t>
        </is>
      </c>
      <c r="AI3" t="inlineStr">
        <is>
          <t>Infected_a_NORTH WEST</t>
        </is>
      </c>
      <c r="AJ3" t="inlineStr">
        <is>
          <t>Infected_a_NORTHERN CAPE</t>
        </is>
      </c>
      <c r="AK3" t="inlineStr">
        <is>
          <t>Infected_a_WESTERN CAPE</t>
        </is>
      </c>
      <c r="AL3" t="inlineStr">
        <is>
          <t>Recovered_EASTERN CAPE</t>
        </is>
      </c>
      <c r="AM3" t="inlineStr">
        <is>
          <t>Recovered_FREE STATE</t>
        </is>
      </c>
      <c r="AN3" t="inlineStr">
        <is>
          <t>Recovered_GAUTENG</t>
        </is>
      </c>
      <c r="AO3" t="inlineStr">
        <is>
          <t>Recovered_KWAZULU-NATAL</t>
        </is>
      </c>
      <c r="AP3" t="inlineStr">
        <is>
          <t>Recovered_LIMPOPO</t>
        </is>
      </c>
      <c r="AQ3" t="inlineStr">
        <is>
          <t>Recovered_MPUMALANGA</t>
        </is>
      </c>
      <c r="AR3" t="inlineStr">
        <is>
          <t>Recovered_NORTH WEST</t>
        </is>
      </c>
      <c r="AS3" t="inlineStr">
        <is>
          <t>Recovered_NORTHERN CAPE</t>
        </is>
      </c>
      <c r="AT3" t="inlineStr">
        <is>
          <t>Recovered_WESTERN CAPE</t>
        </is>
      </c>
      <c r="AU3" t="inlineStr">
        <is>
          <t>Dead_EASTERN CAPE</t>
        </is>
      </c>
      <c r="AV3" t="inlineStr">
        <is>
          <t>Dead_FREE STATE</t>
        </is>
      </c>
      <c r="AW3" t="inlineStr">
        <is>
          <t>Dead_GAUTENG</t>
        </is>
      </c>
      <c r="AX3" t="inlineStr">
        <is>
          <t>Dead_KWAZULU-NATAL</t>
        </is>
      </c>
      <c r="AY3" t="inlineStr">
        <is>
          <t>Dead_LIMPOPO</t>
        </is>
      </c>
      <c r="AZ3" t="inlineStr">
        <is>
          <t>Dead_MPUMALANGA</t>
        </is>
      </c>
      <c r="BA3" t="inlineStr">
        <is>
          <t>Dead_NORTH WEST</t>
        </is>
      </c>
      <c r="BB3" t="inlineStr">
        <is>
          <t>Dead_NORTHERN CAPE</t>
        </is>
      </c>
      <c r="BC3" t="inlineStr">
        <is>
          <t>Dead_WESTERN CAPE</t>
        </is>
      </c>
    </row>
    <row r="4">
      <c r="A4" t="inlineStr">
        <is>
          <t>25-Jun-20</t>
        </is>
      </c>
      <c r="B4" t="n">
        <v>1250159</v>
      </c>
      <c r="C4" t="n">
        <v>528414</v>
      </c>
      <c r="D4" t="n">
        <v>2911469</v>
      </c>
      <c r="E4" t="n">
        <v>2058880</v>
      </c>
      <c r="F4" t="n">
        <v>1105303</v>
      </c>
      <c r="G4" t="n">
        <v>908221</v>
      </c>
      <c r="H4" t="n">
        <v>773854</v>
      </c>
      <c r="I4" t="n">
        <v>249622</v>
      </c>
      <c r="J4" t="n">
        <v>1238513</v>
      </c>
      <c r="K4" t="n">
        <v>48817</v>
      </c>
      <c r="L4" t="n">
        <v>2545</v>
      </c>
      <c r="M4" t="n">
        <v>45533</v>
      </c>
      <c r="N4" t="n">
        <v>20676</v>
      </c>
      <c r="O4" t="n">
        <v>1062</v>
      </c>
      <c r="P4" t="n">
        <v>714</v>
      </c>
      <c r="Q4" t="n">
        <v>2568</v>
      </c>
      <c r="R4" t="n">
        <v>271</v>
      </c>
      <c r="S4" t="n">
        <v>140933</v>
      </c>
      <c r="T4" t="n">
        <v>9685</v>
      </c>
      <c r="U4" t="n">
        <v>649</v>
      </c>
      <c r="V4" t="n">
        <v>22741</v>
      </c>
      <c r="W4" t="n">
        <v>3537</v>
      </c>
      <c r="X4" t="n">
        <v>396</v>
      </c>
      <c r="Y4" t="n">
        <v>574</v>
      </c>
      <c r="Z4" t="n">
        <v>2669</v>
      </c>
      <c r="AA4" t="n">
        <v>205</v>
      </c>
      <c r="AB4" t="n">
        <v>15653</v>
      </c>
      <c r="AC4" t="n">
        <v>185581</v>
      </c>
      <c r="AD4" t="n">
        <v>9532</v>
      </c>
      <c r="AE4" t="n">
        <v>159391</v>
      </c>
      <c r="AF4" t="n">
        <v>79167</v>
      </c>
      <c r="AG4" t="n">
        <v>3853</v>
      </c>
      <c r="AH4" t="n">
        <v>2281</v>
      </c>
      <c r="AI4" t="n">
        <v>7602</v>
      </c>
      <c r="AJ4" t="n">
        <v>881</v>
      </c>
      <c r="AK4" t="n">
        <v>548081</v>
      </c>
      <c r="AL4" t="n">
        <v>10439</v>
      </c>
      <c r="AM4" t="n">
        <v>318</v>
      </c>
      <c r="AN4" t="n">
        <v>5856</v>
      </c>
      <c r="AO4" t="n">
        <v>2947</v>
      </c>
      <c r="AP4" t="n">
        <v>329</v>
      </c>
      <c r="AQ4" t="n">
        <v>207</v>
      </c>
      <c r="AR4" t="n">
        <v>291</v>
      </c>
      <c r="AS4" t="n">
        <v>112</v>
      </c>
      <c r="AT4" t="n">
        <v>39475</v>
      </c>
      <c r="AU4" t="n">
        <v>1634</v>
      </c>
      <c r="AV4" t="n">
        <v>40</v>
      </c>
      <c r="AW4" t="n">
        <v>670</v>
      </c>
      <c r="AX4" t="n">
        <v>477</v>
      </c>
      <c r="AY4" t="n">
        <v>22</v>
      </c>
      <c r="AZ4" t="n">
        <v>9</v>
      </c>
      <c r="BA4" t="n">
        <v>30</v>
      </c>
      <c r="BB4" t="n">
        <v>4</v>
      </c>
      <c r="BC4" t="n">
        <v>7434</v>
      </c>
    </row>
    <row r="5">
      <c r="A5" t="inlineStr">
        <is>
          <t>26-Jun-20</t>
        </is>
      </c>
      <c r="B5" t="n">
        <v>1231722</v>
      </c>
      <c r="C5" t="n">
        <v>527062</v>
      </c>
      <c r="D5" t="n">
        <v>2889222</v>
      </c>
      <c r="E5" t="n">
        <v>2043920</v>
      </c>
      <c r="F5" t="n">
        <v>1104439</v>
      </c>
      <c r="G5" t="n">
        <v>907578</v>
      </c>
      <c r="H5" t="n">
        <v>772425</v>
      </c>
      <c r="I5" t="n">
        <v>249418</v>
      </c>
      <c r="J5" t="n">
        <v>1186039</v>
      </c>
      <c r="K5" t="n">
        <v>53930</v>
      </c>
      <c r="L5" t="n">
        <v>3157</v>
      </c>
      <c r="M5" t="n">
        <v>54756</v>
      </c>
      <c r="N5" t="n">
        <v>29145</v>
      </c>
      <c r="O5" t="n">
        <v>1581</v>
      </c>
      <c r="P5" t="n">
        <v>1117</v>
      </c>
      <c r="Q5" t="n">
        <v>3242</v>
      </c>
      <c r="R5" t="n">
        <v>390</v>
      </c>
      <c r="S5" t="n">
        <v>155004</v>
      </c>
      <c r="T5" t="n">
        <v>9633</v>
      </c>
      <c r="U5" t="n">
        <v>648</v>
      </c>
      <c r="V5" t="n">
        <v>22691</v>
      </c>
      <c r="W5" t="n">
        <v>3553</v>
      </c>
      <c r="X5" t="n">
        <v>399</v>
      </c>
      <c r="Y5" t="n">
        <v>580</v>
      </c>
      <c r="Z5" t="n">
        <v>2668</v>
      </c>
      <c r="AA5" t="n">
        <v>206</v>
      </c>
      <c r="AB5" t="n">
        <v>15567</v>
      </c>
      <c r="AC5" t="n">
        <v>184576</v>
      </c>
      <c r="AD5" t="n">
        <v>9523</v>
      </c>
      <c r="AE5" t="n">
        <v>159037</v>
      </c>
      <c r="AF5" t="n">
        <v>79529</v>
      </c>
      <c r="AG5" t="n">
        <v>3880</v>
      </c>
      <c r="AH5" t="n">
        <v>2303</v>
      </c>
      <c r="AI5" t="n">
        <v>7600</v>
      </c>
      <c r="AJ5" t="n">
        <v>886</v>
      </c>
      <c r="AK5" t="n">
        <v>545054</v>
      </c>
      <c r="AL5" t="n">
        <v>24763</v>
      </c>
      <c r="AM5" t="n">
        <v>1067</v>
      </c>
      <c r="AN5" t="n">
        <v>19245</v>
      </c>
      <c r="AO5" t="n">
        <v>9040</v>
      </c>
      <c r="AP5" t="n">
        <v>642</v>
      </c>
      <c r="AQ5" t="n">
        <v>418</v>
      </c>
      <c r="AR5" t="n">
        <v>1047</v>
      </c>
      <c r="AS5" t="n">
        <v>192</v>
      </c>
      <c r="AT5" t="n">
        <v>80841</v>
      </c>
      <c r="AU5" t="n">
        <v>1690</v>
      </c>
      <c r="AV5" t="n">
        <v>42</v>
      </c>
      <c r="AW5" t="n">
        <v>710</v>
      </c>
      <c r="AX5" t="n">
        <v>496</v>
      </c>
      <c r="AY5" t="n">
        <v>23</v>
      </c>
      <c r="AZ5" t="n">
        <v>9</v>
      </c>
      <c r="BA5" t="n">
        <v>32</v>
      </c>
      <c r="BB5" t="n">
        <v>5</v>
      </c>
      <c r="BC5" t="n">
        <v>7585</v>
      </c>
    </row>
    <row r="6">
      <c r="A6" t="inlineStr">
        <is>
          <t>27-Jun-20</t>
        </is>
      </c>
      <c r="B6" t="n">
        <v>1213602</v>
      </c>
      <c r="C6" t="n">
        <v>525706</v>
      </c>
      <c r="D6" t="n">
        <v>2867062</v>
      </c>
      <c r="E6" t="n">
        <v>2028836</v>
      </c>
      <c r="F6" t="n">
        <v>1103563</v>
      </c>
      <c r="G6" t="n">
        <v>906926</v>
      </c>
      <c r="H6" t="n">
        <v>770989</v>
      </c>
      <c r="I6" t="n">
        <v>249211</v>
      </c>
      <c r="J6" t="n">
        <v>1135960</v>
      </c>
      <c r="K6" t="n">
        <v>57602</v>
      </c>
      <c r="L6" t="n">
        <v>3632</v>
      </c>
      <c r="M6" t="n">
        <v>61805</v>
      </c>
      <c r="N6" t="n">
        <v>35800</v>
      </c>
      <c r="O6" t="n">
        <v>1993</v>
      </c>
      <c r="P6" t="n">
        <v>1438</v>
      </c>
      <c r="Q6" t="n">
        <v>3769</v>
      </c>
      <c r="R6" t="n">
        <v>483</v>
      </c>
      <c r="S6" t="n">
        <v>163767</v>
      </c>
      <c r="T6" t="n">
        <v>9637</v>
      </c>
      <c r="U6" t="n">
        <v>656</v>
      </c>
      <c r="V6" t="n">
        <v>22894</v>
      </c>
      <c r="W6" t="n">
        <v>3648</v>
      </c>
      <c r="X6" t="n">
        <v>412</v>
      </c>
      <c r="Y6" t="n">
        <v>603</v>
      </c>
      <c r="Z6" t="n">
        <v>2706</v>
      </c>
      <c r="AA6" t="n">
        <v>212</v>
      </c>
      <c r="AB6" t="n">
        <v>15564</v>
      </c>
      <c r="AC6" t="n">
        <v>184671</v>
      </c>
      <c r="AD6" t="n">
        <v>9640</v>
      </c>
      <c r="AE6" t="n">
        <v>160466</v>
      </c>
      <c r="AF6" t="n">
        <v>81652</v>
      </c>
      <c r="AG6" t="n">
        <v>4010</v>
      </c>
      <c r="AH6" t="n">
        <v>2395</v>
      </c>
      <c r="AI6" t="n">
        <v>7708</v>
      </c>
      <c r="AJ6" t="n">
        <v>911</v>
      </c>
      <c r="AK6" t="n">
        <v>544965</v>
      </c>
      <c r="AL6" t="n">
        <v>39055</v>
      </c>
      <c r="AM6" t="n">
        <v>1820</v>
      </c>
      <c r="AN6" t="n">
        <v>32684</v>
      </c>
      <c r="AO6" t="n">
        <v>15232</v>
      </c>
      <c r="AP6" t="n">
        <v>962</v>
      </c>
      <c r="AQ6" t="n">
        <v>634</v>
      </c>
      <c r="AR6" t="n">
        <v>1808</v>
      </c>
      <c r="AS6" t="n">
        <v>274</v>
      </c>
      <c r="AT6" t="n">
        <v>122098</v>
      </c>
      <c r="AU6" t="n">
        <v>1747</v>
      </c>
      <c r="AV6" t="n">
        <v>44</v>
      </c>
      <c r="AW6" t="n">
        <v>749</v>
      </c>
      <c r="AX6" t="n">
        <v>515</v>
      </c>
      <c r="AY6" t="n">
        <v>24</v>
      </c>
      <c r="AZ6" t="n">
        <v>10</v>
      </c>
      <c r="BA6" t="n">
        <v>34</v>
      </c>
      <c r="BB6" t="n">
        <v>5</v>
      </c>
      <c r="BC6" t="n">
        <v>7735</v>
      </c>
    </row>
    <row r="7">
      <c r="A7" t="inlineStr">
        <is>
          <t>28-Jun-20</t>
        </is>
      </c>
      <c r="B7" t="n">
        <v>1195691</v>
      </c>
      <c r="C7" t="n">
        <v>524334</v>
      </c>
      <c r="D7" t="n">
        <v>2844773</v>
      </c>
      <c r="E7" t="n">
        <v>2013355</v>
      </c>
      <c r="F7" t="n">
        <v>1102659</v>
      </c>
      <c r="G7" t="n">
        <v>906249</v>
      </c>
      <c r="H7" t="n">
        <v>769529</v>
      </c>
      <c r="I7" t="n">
        <v>248999</v>
      </c>
      <c r="J7" t="n">
        <v>1087889</v>
      </c>
      <c r="K7" t="n">
        <v>60254</v>
      </c>
      <c r="L7" t="n">
        <v>4014</v>
      </c>
      <c r="M7" t="n">
        <v>67364</v>
      </c>
      <c r="N7" t="n">
        <v>41292</v>
      </c>
      <c r="O7" t="n">
        <v>2336</v>
      </c>
      <c r="P7" t="n">
        <v>1707</v>
      </c>
      <c r="Q7" t="n">
        <v>4197</v>
      </c>
      <c r="R7" t="n">
        <v>560</v>
      </c>
      <c r="S7" t="n">
        <v>168769</v>
      </c>
      <c r="T7" t="n">
        <v>9681</v>
      </c>
      <c r="U7" t="n">
        <v>670</v>
      </c>
      <c r="V7" t="n">
        <v>23278</v>
      </c>
      <c r="W7" t="n">
        <v>3800</v>
      </c>
      <c r="X7" t="n">
        <v>433</v>
      </c>
      <c r="Y7" t="n">
        <v>639</v>
      </c>
      <c r="Z7" t="n">
        <v>2772</v>
      </c>
      <c r="AA7" t="n">
        <v>222</v>
      </c>
      <c r="AB7" t="n">
        <v>15608</v>
      </c>
      <c r="AC7" t="n">
        <v>185500</v>
      </c>
      <c r="AD7" t="n">
        <v>9847</v>
      </c>
      <c r="AE7" t="n">
        <v>163157</v>
      </c>
      <c r="AF7" t="n">
        <v>85061</v>
      </c>
      <c r="AG7" t="n">
        <v>4215</v>
      </c>
      <c r="AH7" t="n">
        <v>2539</v>
      </c>
      <c r="AI7" t="n">
        <v>7896</v>
      </c>
      <c r="AJ7" t="n">
        <v>952</v>
      </c>
      <c r="AK7" t="n">
        <v>546519</v>
      </c>
      <c r="AL7" t="n">
        <v>53384</v>
      </c>
      <c r="AM7" t="n">
        <v>2587</v>
      </c>
      <c r="AN7" t="n">
        <v>46299</v>
      </c>
      <c r="AO7" t="n">
        <v>21640</v>
      </c>
      <c r="AP7" t="n">
        <v>1296</v>
      </c>
      <c r="AQ7" t="n">
        <v>861</v>
      </c>
      <c r="AR7" t="n">
        <v>2584</v>
      </c>
      <c r="AS7" t="n">
        <v>358</v>
      </c>
      <c r="AT7" t="n">
        <v>163417</v>
      </c>
      <c r="AU7" t="n">
        <v>1804</v>
      </c>
      <c r="AV7" t="n">
        <v>47</v>
      </c>
      <c r="AW7" t="n">
        <v>789</v>
      </c>
      <c r="AX7" t="n">
        <v>535</v>
      </c>
      <c r="AY7" t="n">
        <v>25</v>
      </c>
      <c r="AZ7" t="n">
        <v>11</v>
      </c>
      <c r="BA7" t="n">
        <v>36</v>
      </c>
      <c r="BB7" t="n">
        <v>5</v>
      </c>
      <c r="BC7" t="n">
        <v>7886</v>
      </c>
    </row>
    <row r="8">
      <c r="A8" t="inlineStr">
        <is>
          <t>29-Jun-20</t>
        </is>
      </c>
      <c r="B8" t="n">
        <v>1177922</v>
      </c>
      <c r="C8" t="n">
        <v>522933</v>
      </c>
      <c r="D8" t="n">
        <v>2822208</v>
      </c>
      <c r="E8" t="n">
        <v>1997281</v>
      </c>
      <c r="F8" t="n">
        <v>1101715</v>
      </c>
      <c r="G8" t="n">
        <v>905541</v>
      </c>
      <c r="H8" t="n">
        <v>768033</v>
      </c>
      <c r="I8" t="n">
        <v>248780</v>
      </c>
      <c r="J8" t="n">
        <v>1041615</v>
      </c>
      <c r="K8" t="n">
        <v>62179</v>
      </c>
      <c r="L8" t="n">
        <v>4334</v>
      </c>
      <c r="M8" t="n">
        <v>71903</v>
      </c>
      <c r="N8" t="n">
        <v>46059</v>
      </c>
      <c r="O8" t="n">
        <v>2637</v>
      </c>
      <c r="P8" t="n">
        <v>1943</v>
      </c>
      <c r="Q8" t="n">
        <v>4560</v>
      </c>
      <c r="R8" t="n">
        <v>626</v>
      </c>
      <c r="S8" t="n">
        <v>171052</v>
      </c>
      <c r="T8" t="n">
        <v>9749</v>
      </c>
      <c r="U8" t="n">
        <v>689</v>
      </c>
      <c r="V8" t="n">
        <v>23791</v>
      </c>
      <c r="W8" t="n">
        <v>3996</v>
      </c>
      <c r="X8" t="n">
        <v>460</v>
      </c>
      <c r="Y8" t="n">
        <v>685</v>
      </c>
      <c r="Z8" t="n">
        <v>2859</v>
      </c>
      <c r="AA8" t="n">
        <v>234</v>
      </c>
      <c r="AB8" t="n">
        <v>15674</v>
      </c>
      <c r="AC8" t="n">
        <v>186806</v>
      </c>
      <c r="AD8" t="n">
        <v>10122</v>
      </c>
      <c r="AE8" t="n">
        <v>166749</v>
      </c>
      <c r="AF8" t="n">
        <v>89443</v>
      </c>
      <c r="AG8" t="n">
        <v>4478</v>
      </c>
      <c r="AH8" t="n">
        <v>2722</v>
      </c>
      <c r="AI8" t="n">
        <v>8142</v>
      </c>
      <c r="AJ8" t="n">
        <v>1005</v>
      </c>
      <c r="AK8" t="n">
        <v>548824</v>
      </c>
      <c r="AL8" t="n">
        <v>67797</v>
      </c>
      <c r="AM8" t="n">
        <v>3372</v>
      </c>
      <c r="AN8" t="n">
        <v>60181</v>
      </c>
      <c r="AO8" t="n">
        <v>28349</v>
      </c>
      <c r="AP8" t="n">
        <v>1649</v>
      </c>
      <c r="AQ8" t="n">
        <v>1104</v>
      </c>
      <c r="AR8" t="n">
        <v>3382</v>
      </c>
      <c r="AS8" t="n">
        <v>447</v>
      </c>
      <c r="AT8" t="n">
        <v>204888</v>
      </c>
      <c r="AU8" t="n">
        <v>1861</v>
      </c>
      <c r="AV8" t="n">
        <v>49</v>
      </c>
      <c r="AW8" t="n">
        <v>829</v>
      </c>
      <c r="AX8" t="n">
        <v>556</v>
      </c>
      <c r="AY8" t="n">
        <v>26</v>
      </c>
      <c r="AZ8" t="n">
        <v>11</v>
      </c>
      <c r="BA8" t="n">
        <v>38</v>
      </c>
      <c r="BB8" t="n">
        <v>5</v>
      </c>
      <c r="BC8" t="n">
        <v>8038</v>
      </c>
    </row>
    <row r="9">
      <c r="A9" t="inlineStr">
        <is>
          <t>30-Jun-20</t>
        </is>
      </c>
      <c r="B9" t="n">
        <v>1160253</v>
      </c>
      <c r="C9" t="n">
        <v>521498</v>
      </c>
      <c r="D9" t="n">
        <v>2799265</v>
      </c>
      <c r="E9" t="n">
        <v>1980471</v>
      </c>
      <c r="F9" t="n">
        <v>1100722</v>
      </c>
      <c r="G9" t="n">
        <v>904792</v>
      </c>
      <c r="H9" t="n">
        <v>766491</v>
      </c>
      <c r="I9" t="n">
        <v>248552</v>
      </c>
      <c r="J9" t="n">
        <v>997032</v>
      </c>
      <c r="K9" t="n">
        <v>63576</v>
      </c>
      <c r="L9" t="n">
        <v>4612</v>
      </c>
      <c r="M9" t="n">
        <v>75741</v>
      </c>
      <c r="N9" t="n">
        <v>50391</v>
      </c>
      <c r="O9" t="n">
        <v>2912</v>
      </c>
      <c r="P9" t="n">
        <v>2161</v>
      </c>
      <c r="Q9" t="n">
        <v>4880</v>
      </c>
      <c r="R9" t="n">
        <v>684</v>
      </c>
      <c r="S9" t="n">
        <v>171324</v>
      </c>
      <c r="T9" t="n">
        <v>9833</v>
      </c>
      <c r="U9" t="n">
        <v>711</v>
      </c>
      <c r="V9" t="n">
        <v>24396</v>
      </c>
      <c r="W9" t="n">
        <v>4226</v>
      </c>
      <c r="X9" t="n">
        <v>492</v>
      </c>
      <c r="Y9" t="n">
        <v>739</v>
      </c>
      <c r="Z9" t="n">
        <v>2961</v>
      </c>
      <c r="AA9" t="n">
        <v>248</v>
      </c>
      <c r="AB9" t="n">
        <v>15744</v>
      </c>
      <c r="AC9" t="n">
        <v>188409</v>
      </c>
      <c r="AD9" t="n">
        <v>10446</v>
      </c>
      <c r="AE9" t="n">
        <v>170993</v>
      </c>
      <c r="AF9" t="n">
        <v>94593</v>
      </c>
      <c r="AG9" t="n">
        <v>4787</v>
      </c>
      <c r="AH9" t="n">
        <v>2937</v>
      </c>
      <c r="AI9" t="n">
        <v>8434</v>
      </c>
      <c r="AJ9" t="n">
        <v>1066</v>
      </c>
      <c r="AK9" t="n">
        <v>551259</v>
      </c>
      <c r="AL9" t="n">
        <v>82324</v>
      </c>
      <c r="AM9" t="n">
        <v>4182</v>
      </c>
      <c r="AN9" t="n">
        <v>74394</v>
      </c>
      <c r="AO9" t="n">
        <v>35425</v>
      </c>
      <c r="AP9" t="n">
        <v>2025</v>
      </c>
      <c r="AQ9" t="n">
        <v>1365</v>
      </c>
      <c r="AR9" t="n">
        <v>4207</v>
      </c>
      <c r="AS9" t="n">
        <v>541</v>
      </c>
      <c r="AT9" t="n">
        <v>246541</v>
      </c>
      <c r="AU9" t="n">
        <v>1919</v>
      </c>
      <c r="AV9" t="n">
        <v>51</v>
      </c>
      <c r="AW9" t="n">
        <v>871</v>
      </c>
      <c r="AX9" t="n">
        <v>578</v>
      </c>
      <c r="AY9" t="n">
        <v>27</v>
      </c>
      <c r="AZ9" t="n">
        <v>12</v>
      </c>
      <c r="BA9" t="n">
        <v>40</v>
      </c>
      <c r="BB9" t="n">
        <v>6</v>
      </c>
      <c r="BC9" t="n">
        <v>8190</v>
      </c>
    </row>
    <row r="10">
      <c r="A10" t="inlineStr">
        <is>
          <t>01-Jul-20</t>
        </is>
      </c>
      <c r="B10" t="n">
        <v>1142665</v>
      </c>
      <c r="C10" t="n">
        <v>520022</v>
      </c>
      <c r="D10" t="n">
        <v>2775878</v>
      </c>
      <c r="E10" t="n">
        <v>1962816</v>
      </c>
      <c r="F10" t="n">
        <v>1099672</v>
      </c>
      <c r="G10" t="n">
        <v>903998</v>
      </c>
      <c r="H10" t="n">
        <v>764898</v>
      </c>
      <c r="I10" t="n">
        <v>248313</v>
      </c>
      <c r="J10" t="n">
        <v>954102</v>
      </c>
      <c r="K10" t="n">
        <v>64585</v>
      </c>
      <c r="L10" t="n">
        <v>4862</v>
      </c>
      <c r="M10" t="n">
        <v>79097</v>
      </c>
      <c r="N10" t="n">
        <v>54481</v>
      </c>
      <c r="O10" t="n">
        <v>3174</v>
      </c>
      <c r="P10" t="n">
        <v>2369</v>
      </c>
      <c r="Q10" t="n">
        <v>5173</v>
      </c>
      <c r="R10" t="n">
        <v>739</v>
      </c>
      <c r="S10" t="n">
        <v>170079</v>
      </c>
      <c r="T10" t="n">
        <v>9925</v>
      </c>
      <c r="U10" t="n">
        <v>736</v>
      </c>
      <c r="V10" t="n">
        <v>25070</v>
      </c>
      <c r="W10" t="n">
        <v>4485</v>
      </c>
      <c r="X10" t="n">
        <v>528</v>
      </c>
      <c r="Y10" t="n">
        <v>800</v>
      </c>
      <c r="Z10" t="n">
        <v>3076</v>
      </c>
      <c r="AA10" t="n">
        <v>264</v>
      </c>
      <c r="AB10" t="n">
        <v>15805</v>
      </c>
      <c r="AC10" t="n">
        <v>190180</v>
      </c>
      <c r="AD10" t="n">
        <v>10808</v>
      </c>
      <c r="AE10" t="n">
        <v>175716</v>
      </c>
      <c r="AF10" t="n">
        <v>100378</v>
      </c>
      <c r="AG10" t="n">
        <v>5134</v>
      </c>
      <c r="AH10" t="n">
        <v>3179</v>
      </c>
      <c r="AI10" t="n">
        <v>8762</v>
      </c>
      <c r="AJ10" t="n">
        <v>1134</v>
      </c>
      <c r="AK10" t="n">
        <v>553393</v>
      </c>
      <c r="AL10" t="n">
        <v>96982</v>
      </c>
      <c r="AM10" t="n">
        <v>5018</v>
      </c>
      <c r="AN10" t="n">
        <v>88985</v>
      </c>
      <c r="AO10" t="n">
        <v>42923</v>
      </c>
      <c r="AP10" t="n">
        <v>2428</v>
      </c>
      <c r="AQ10" t="n">
        <v>1647</v>
      </c>
      <c r="AR10" t="n">
        <v>5063</v>
      </c>
      <c r="AS10" t="n">
        <v>641</v>
      </c>
      <c r="AT10" t="n">
        <v>288369</v>
      </c>
      <c r="AU10" t="n">
        <v>1977</v>
      </c>
      <c r="AV10" t="n">
        <v>53</v>
      </c>
      <c r="AW10" t="n">
        <v>913</v>
      </c>
      <c r="AX10" t="n">
        <v>601</v>
      </c>
      <c r="AY10" t="n">
        <v>29</v>
      </c>
      <c r="AZ10" t="n">
        <v>12</v>
      </c>
      <c r="BA10" t="n">
        <v>43</v>
      </c>
      <c r="BB10" t="n">
        <v>6</v>
      </c>
      <c r="BC10" t="n">
        <v>8342</v>
      </c>
    </row>
    <row r="11">
      <c r="A11" t="inlineStr">
        <is>
          <t>02-Jul-20</t>
        </is>
      </c>
      <c r="B11" t="n">
        <v>1125149</v>
      </c>
      <c r="C11" t="n">
        <v>518503</v>
      </c>
      <c r="D11" t="n">
        <v>2752002</v>
      </c>
      <c r="E11" t="n">
        <v>1944230</v>
      </c>
      <c r="F11" t="n">
        <v>1098561</v>
      </c>
      <c r="G11" t="n">
        <v>903153</v>
      </c>
      <c r="H11" t="n">
        <v>763247</v>
      </c>
      <c r="I11" t="n">
        <v>248064</v>
      </c>
      <c r="J11" t="n">
        <v>912820</v>
      </c>
      <c r="K11" t="n">
        <v>65300</v>
      </c>
      <c r="L11" t="n">
        <v>5094</v>
      </c>
      <c r="M11" t="n">
        <v>82120</v>
      </c>
      <c r="N11" t="n">
        <v>58461</v>
      </c>
      <c r="O11" t="n">
        <v>3431</v>
      </c>
      <c r="P11" t="n">
        <v>2574</v>
      </c>
      <c r="Q11" t="n">
        <v>5450</v>
      </c>
      <c r="R11" t="n">
        <v>791</v>
      </c>
      <c r="S11" t="n">
        <v>167665</v>
      </c>
      <c r="T11" t="n">
        <v>10021</v>
      </c>
      <c r="U11" t="n">
        <v>763</v>
      </c>
      <c r="V11" t="n">
        <v>25795</v>
      </c>
      <c r="W11" t="n">
        <v>4768</v>
      </c>
      <c r="X11" t="n">
        <v>567</v>
      </c>
      <c r="Y11" t="n">
        <v>867</v>
      </c>
      <c r="Z11" t="n">
        <v>3201</v>
      </c>
      <c r="AA11" t="n">
        <v>281</v>
      </c>
      <c r="AB11" t="n">
        <v>15848</v>
      </c>
      <c r="AC11" t="n">
        <v>192027</v>
      </c>
      <c r="AD11" t="n">
        <v>11201</v>
      </c>
      <c r="AE11" t="n">
        <v>180795</v>
      </c>
      <c r="AF11" t="n">
        <v>106711</v>
      </c>
      <c r="AG11" t="n">
        <v>5516</v>
      </c>
      <c r="AH11" t="n">
        <v>3446</v>
      </c>
      <c r="AI11" t="n">
        <v>9118</v>
      </c>
      <c r="AJ11" t="n">
        <v>1208</v>
      </c>
      <c r="AK11" t="n">
        <v>554924</v>
      </c>
      <c r="AL11" t="n">
        <v>111781</v>
      </c>
      <c r="AM11" t="n">
        <v>5884</v>
      </c>
      <c r="AN11" t="n">
        <v>103990</v>
      </c>
      <c r="AO11" t="n">
        <v>50888</v>
      </c>
      <c r="AP11" t="n">
        <v>2860</v>
      </c>
      <c r="AQ11" t="n">
        <v>1952</v>
      </c>
      <c r="AR11" t="n">
        <v>5953</v>
      </c>
      <c r="AS11" t="n">
        <v>747</v>
      </c>
      <c r="AT11" t="n">
        <v>330337</v>
      </c>
      <c r="AU11" t="n">
        <v>2036</v>
      </c>
      <c r="AV11" t="n">
        <v>55</v>
      </c>
      <c r="AW11" t="n">
        <v>957</v>
      </c>
      <c r="AX11" t="n">
        <v>626</v>
      </c>
      <c r="AY11" t="n">
        <v>30</v>
      </c>
      <c r="AZ11" t="n">
        <v>13</v>
      </c>
      <c r="BA11" t="n">
        <v>45</v>
      </c>
      <c r="BB11" t="n">
        <v>6</v>
      </c>
      <c r="BC11" t="n">
        <v>8495</v>
      </c>
    </row>
    <row r="12">
      <c r="A12" t="inlineStr">
        <is>
          <t>03-Jul-20</t>
        </is>
      </c>
      <c r="B12" t="n">
        <v>1107704</v>
      </c>
      <c r="C12" t="n">
        <v>516937</v>
      </c>
      <c r="D12" t="n">
        <v>2727609</v>
      </c>
      <c r="E12" t="n">
        <v>1924647</v>
      </c>
      <c r="F12" t="n">
        <v>1097383</v>
      </c>
      <c r="G12" t="n">
        <v>902254</v>
      </c>
      <c r="H12" t="n">
        <v>761534</v>
      </c>
      <c r="I12" t="n">
        <v>247802</v>
      </c>
      <c r="J12" t="n">
        <v>873203</v>
      </c>
      <c r="K12" t="n">
        <v>65790</v>
      </c>
      <c r="L12" t="n">
        <v>5314</v>
      </c>
      <c r="M12" t="n">
        <v>84911</v>
      </c>
      <c r="N12" t="n">
        <v>62414</v>
      </c>
      <c r="O12" t="n">
        <v>3688</v>
      </c>
      <c r="P12" t="n">
        <v>2782</v>
      </c>
      <c r="Q12" t="n">
        <v>5718</v>
      </c>
      <c r="R12" t="n">
        <v>841</v>
      </c>
      <c r="S12" t="n">
        <v>164334</v>
      </c>
      <c r="T12" t="n">
        <v>10118</v>
      </c>
      <c r="U12" t="n">
        <v>791</v>
      </c>
      <c r="V12" t="n">
        <v>26558</v>
      </c>
      <c r="W12" t="n">
        <v>5073</v>
      </c>
      <c r="X12" t="n">
        <v>609</v>
      </c>
      <c r="Y12" t="n">
        <v>940</v>
      </c>
      <c r="Z12" t="n">
        <v>3335</v>
      </c>
      <c r="AA12" t="n">
        <v>299</v>
      </c>
      <c r="AB12" t="n">
        <v>15869</v>
      </c>
      <c r="AC12" t="n">
        <v>193884</v>
      </c>
      <c r="AD12" t="n">
        <v>11618</v>
      </c>
      <c r="AE12" t="n">
        <v>186146</v>
      </c>
      <c r="AF12" t="n">
        <v>113538</v>
      </c>
      <c r="AG12" t="n">
        <v>5928</v>
      </c>
      <c r="AH12" t="n">
        <v>3734</v>
      </c>
      <c r="AI12" t="n">
        <v>9499</v>
      </c>
      <c r="AJ12" t="n">
        <v>1287</v>
      </c>
      <c r="AK12" t="n">
        <v>555643</v>
      </c>
      <c r="AL12" t="n">
        <v>126724</v>
      </c>
      <c r="AM12" t="n">
        <v>6782</v>
      </c>
      <c r="AN12" t="n">
        <v>119435</v>
      </c>
      <c r="AO12" t="n">
        <v>59360</v>
      </c>
      <c r="AP12" t="n">
        <v>3325</v>
      </c>
      <c r="AQ12" t="n">
        <v>2283</v>
      </c>
      <c r="AR12" t="n">
        <v>6880</v>
      </c>
      <c r="AS12" t="n">
        <v>860</v>
      </c>
      <c r="AT12" t="n">
        <v>372392</v>
      </c>
      <c r="AU12" t="n">
        <v>2095</v>
      </c>
      <c r="AV12" t="n">
        <v>58</v>
      </c>
      <c r="AW12" t="n">
        <v>1002</v>
      </c>
      <c r="AX12" t="n">
        <v>652</v>
      </c>
      <c r="AY12" t="n">
        <v>31</v>
      </c>
      <c r="AZ12" t="n">
        <v>14</v>
      </c>
      <c r="BA12" t="n">
        <v>47</v>
      </c>
      <c r="BB12" t="n">
        <v>7</v>
      </c>
      <c r="BC12" t="n">
        <v>8649</v>
      </c>
    </row>
    <row r="13">
      <c r="A13" t="inlineStr">
        <is>
          <t>04-Jul-20</t>
        </is>
      </c>
      <c r="B13" t="n">
        <v>1090337</v>
      </c>
      <c r="C13" t="n">
        <v>515321</v>
      </c>
      <c r="D13" t="n">
        <v>2702681</v>
      </c>
      <c r="E13" t="n">
        <v>1904008</v>
      </c>
      <c r="F13" t="n">
        <v>1096134</v>
      </c>
      <c r="G13" t="n">
        <v>901295</v>
      </c>
      <c r="H13" t="n">
        <v>759756</v>
      </c>
      <c r="I13" t="n">
        <v>247529</v>
      </c>
      <c r="J13" t="n">
        <v>835269</v>
      </c>
      <c r="K13" t="n">
        <v>66098</v>
      </c>
      <c r="L13" t="n">
        <v>5527</v>
      </c>
      <c r="M13" t="n">
        <v>87536</v>
      </c>
      <c r="N13" t="n">
        <v>66398</v>
      </c>
      <c r="O13" t="n">
        <v>3950</v>
      </c>
      <c r="P13" t="n">
        <v>2993</v>
      </c>
      <c r="Q13" t="n">
        <v>5983</v>
      </c>
      <c r="R13" t="n">
        <v>891</v>
      </c>
      <c r="S13" t="n">
        <v>160277</v>
      </c>
      <c r="T13" t="n">
        <v>10213</v>
      </c>
      <c r="U13" t="n">
        <v>821</v>
      </c>
      <c r="V13" t="n">
        <v>27351</v>
      </c>
      <c r="W13" t="n">
        <v>5398</v>
      </c>
      <c r="X13" t="n">
        <v>655</v>
      </c>
      <c r="Y13" t="n">
        <v>1017</v>
      </c>
      <c r="Z13" t="n">
        <v>3477</v>
      </c>
      <c r="AA13" t="n">
        <v>319</v>
      </c>
      <c r="AB13" t="n">
        <v>15862</v>
      </c>
      <c r="AC13" t="n">
        <v>195702</v>
      </c>
      <c r="AD13" t="n">
        <v>12056</v>
      </c>
      <c r="AE13" t="n">
        <v>191704</v>
      </c>
      <c r="AF13" t="n">
        <v>120826</v>
      </c>
      <c r="AG13" t="n">
        <v>6369</v>
      </c>
      <c r="AH13" t="n">
        <v>4043</v>
      </c>
      <c r="AI13" t="n">
        <v>9903</v>
      </c>
      <c r="AJ13" t="n">
        <v>1370</v>
      </c>
      <c r="AK13" t="n">
        <v>555412</v>
      </c>
      <c r="AL13" t="n">
        <v>141809</v>
      </c>
      <c r="AM13" t="n">
        <v>7713</v>
      </c>
      <c r="AN13" t="n">
        <v>135339</v>
      </c>
      <c r="AO13" t="n">
        <v>68374</v>
      </c>
      <c r="AP13" t="n">
        <v>3824</v>
      </c>
      <c r="AQ13" t="n">
        <v>2642</v>
      </c>
      <c r="AR13" t="n">
        <v>7846</v>
      </c>
      <c r="AS13" t="n">
        <v>981</v>
      </c>
      <c r="AT13" t="n">
        <v>414466</v>
      </c>
      <c r="AU13" t="n">
        <v>2155</v>
      </c>
      <c r="AV13" t="n">
        <v>60</v>
      </c>
      <c r="AW13" t="n">
        <v>1049</v>
      </c>
      <c r="AX13" t="n">
        <v>680</v>
      </c>
      <c r="AY13" t="n">
        <v>33</v>
      </c>
      <c r="AZ13" t="n">
        <v>15</v>
      </c>
      <c r="BA13" t="n">
        <v>50</v>
      </c>
      <c r="BB13" t="n">
        <v>7</v>
      </c>
      <c r="BC13" t="n">
        <v>8802</v>
      </c>
    </row>
    <row r="14">
      <c r="A14" t="inlineStr">
        <is>
          <t>05-Jul-20</t>
        </is>
      </c>
      <c r="B14" t="n">
        <v>1073059</v>
      </c>
      <c r="C14" t="n">
        <v>513656</v>
      </c>
      <c r="D14" t="n">
        <v>2677211</v>
      </c>
      <c r="E14" t="n">
        <v>1882265</v>
      </c>
      <c r="F14" t="n">
        <v>1094808</v>
      </c>
      <c r="G14" t="n">
        <v>900274</v>
      </c>
      <c r="H14" t="n">
        <v>757910</v>
      </c>
      <c r="I14" t="n">
        <v>247242</v>
      </c>
      <c r="J14" t="n">
        <v>799040</v>
      </c>
      <c r="K14" t="n">
        <v>66258</v>
      </c>
      <c r="L14" t="n">
        <v>5736</v>
      </c>
      <c r="M14" t="n">
        <v>90041</v>
      </c>
      <c r="N14" t="n">
        <v>70447</v>
      </c>
      <c r="O14" t="n">
        <v>4220</v>
      </c>
      <c r="P14" t="n">
        <v>3212</v>
      </c>
      <c r="Q14" t="n">
        <v>6248</v>
      </c>
      <c r="R14" t="n">
        <v>941</v>
      </c>
      <c r="S14" t="n">
        <v>155644</v>
      </c>
      <c r="T14" t="n">
        <v>10304</v>
      </c>
      <c r="U14" t="n">
        <v>852</v>
      </c>
      <c r="V14" t="n">
        <v>28168</v>
      </c>
      <c r="W14" t="n">
        <v>5743</v>
      </c>
      <c r="X14" t="n">
        <v>703</v>
      </c>
      <c r="Y14" t="n">
        <v>1101</v>
      </c>
      <c r="Z14" t="n">
        <v>3625</v>
      </c>
      <c r="AA14" t="n">
        <v>339</v>
      </c>
      <c r="AB14" t="n">
        <v>15826</v>
      </c>
      <c r="AC14" t="n">
        <v>197445</v>
      </c>
      <c r="AD14" t="n">
        <v>12512</v>
      </c>
      <c r="AE14" t="n">
        <v>197426</v>
      </c>
      <c r="AF14" t="n">
        <v>128552</v>
      </c>
      <c r="AG14" t="n">
        <v>6839</v>
      </c>
      <c r="AH14" t="n">
        <v>4373</v>
      </c>
      <c r="AI14" t="n">
        <v>10326</v>
      </c>
      <c r="AJ14" t="n">
        <v>1458</v>
      </c>
      <c r="AK14" t="n">
        <v>554140</v>
      </c>
      <c r="AL14" t="n">
        <v>157032</v>
      </c>
      <c r="AM14" t="n">
        <v>8680</v>
      </c>
      <c r="AN14" t="n">
        <v>151718</v>
      </c>
      <c r="AO14" t="n">
        <v>77967</v>
      </c>
      <c r="AP14" t="n">
        <v>4361</v>
      </c>
      <c r="AQ14" t="n">
        <v>3030</v>
      </c>
      <c r="AR14" t="n">
        <v>8853</v>
      </c>
      <c r="AS14" t="n">
        <v>1109</v>
      </c>
      <c r="AT14" t="n">
        <v>456484</v>
      </c>
      <c r="AU14" t="n">
        <v>2216</v>
      </c>
      <c r="AV14" t="n">
        <v>63</v>
      </c>
      <c r="AW14" t="n">
        <v>1097</v>
      </c>
      <c r="AX14" t="n">
        <v>710</v>
      </c>
      <c r="AY14" t="n">
        <v>34</v>
      </c>
      <c r="AZ14" t="n">
        <v>16</v>
      </c>
      <c r="BA14" t="n">
        <v>53</v>
      </c>
      <c r="BB14" t="n">
        <v>7</v>
      </c>
      <c r="BC14" t="n">
        <v>8956</v>
      </c>
    </row>
    <row r="15">
      <c r="A15" t="inlineStr">
        <is>
          <t>06-Jul-20</t>
        </is>
      </c>
      <c r="B15" t="n">
        <v>1055882</v>
      </c>
      <c r="C15" t="n">
        <v>511938</v>
      </c>
      <c r="D15" t="n">
        <v>2651196</v>
      </c>
      <c r="E15" t="n">
        <v>1859376</v>
      </c>
      <c r="F15" t="n">
        <v>1093402</v>
      </c>
      <c r="G15" t="n">
        <v>899187</v>
      </c>
      <c r="H15" t="n">
        <v>755993</v>
      </c>
      <c r="I15" t="n">
        <v>246942</v>
      </c>
      <c r="J15" t="n">
        <v>764525</v>
      </c>
      <c r="K15" t="n">
        <v>66292</v>
      </c>
      <c r="L15" t="n">
        <v>5944</v>
      </c>
      <c r="M15" t="n">
        <v>92456</v>
      </c>
      <c r="N15" t="n">
        <v>74583</v>
      </c>
      <c r="O15" t="n">
        <v>4498</v>
      </c>
      <c r="P15" t="n">
        <v>3440</v>
      </c>
      <c r="Q15" t="n">
        <v>6514</v>
      </c>
      <c r="R15" t="n">
        <v>991</v>
      </c>
      <c r="S15" t="n">
        <v>150556</v>
      </c>
      <c r="T15" t="n">
        <v>10390</v>
      </c>
      <c r="U15" t="n">
        <v>884</v>
      </c>
      <c r="V15" t="n">
        <v>29002</v>
      </c>
      <c r="W15" t="n">
        <v>6108</v>
      </c>
      <c r="X15" t="n">
        <v>754</v>
      </c>
      <c r="Y15" t="n">
        <v>1189</v>
      </c>
      <c r="Z15" t="n">
        <v>3780</v>
      </c>
      <c r="AA15" t="n">
        <v>361</v>
      </c>
      <c r="AB15" t="n">
        <v>15759</v>
      </c>
      <c r="AC15" t="n">
        <v>199086</v>
      </c>
      <c r="AD15" t="n">
        <v>12984</v>
      </c>
      <c r="AE15" t="n">
        <v>203276</v>
      </c>
      <c r="AF15" t="n">
        <v>136704</v>
      </c>
      <c r="AG15" t="n">
        <v>7338</v>
      </c>
      <c r="AH15" t="n">
        <v>4724</v>
      </c>
      <c r="AI15" t="n">
        <v>10768</v>
      </c>
      <c r="AJ15" t="n">
        <v>1550</v>
      </c>
      <c r="AK15" t="n">
        <v>551778</v>
      </c>
      <c r="AL15" t="n">
        <v>172387</v>
      </c>
      <c r="AM15" t="n">
        <v>9684</v>
      </c>
      <c r="AN15" t="n">
        <v>168584</v>
      </c>
      <c r="AO15" t="n">
        <v>88170</v>
      </c>
      <c r="AP15" t="n">
        <v>4937</v>
      </c>
      <c r="AQ15" t="n">
        <v>3450</v>
      </c>
      <c r="AR15" t="n">
        <v>9903</v>
      </c>
      <c r="AS15" t="n">
        <v>1246</v>
      </c>
      <c r="AT15" t="n">
        <v>498364</v>
      </c>
      <c r="AU15" t="n">
        <v>2276</v>
      </c>
      <c r="AV15" t="n">
        <v>65</v>
      </c>
      <c r="AW15" t="n">
        <v>1146</v>
      </c>
      <c r="AX15" t="n">
        <v>742</v>
      </c>
      <c r="AY15" t="n">
        <v>36</v>
      </c>
      <c r="AZ15" t="n">
        <v>17</v>
      </c>
      <c r="BA15" t="n">
        <v>55</v>
      </c>
      <c r="BB15" t="n">
        <v>8</v>
      </c>
      <c r="BC15" t="n">
        <v>9108</v>
      </c>
    </row>
    <row r="16">
      <c r="A16" t="inlineStr">
        <is>
          <t>07-Jul-20</t>
        </is>
      </c>
      <c r="B16" t="n">
        <v>1038822</v>
      </c>
      <c r="C16" t="n">
        <v>510167</v>
      </c>
      <c r="D16" t="n">
        <v>2624640</v>
      </c>
      <c r="E16" t="n">
        <v>1835307</v>
      </c>
      <c r="F16" t="n">
        <v>1091912</v>
      </c>
      <c r="G16" t="n">
        <v>898030</v>
      </c>
      <c r="H16" t="n">
        <v>754003</v>
      </c>
      <c r="I16" t="n">
        <v>246628</v>
      </c>
      <c r="J16" t="n">
        <v>731727</v>
      </c>
      <c r="K16" t="n">
        <v>66216</v>
      </c>
      <c r="L16" t="n">
        <v>6150</v>
      </c>
      <c r="M16" t="n">
        <v>94797</v>
      </c>
      <c r="N16" t="n">
        <v>78818</v>
      </c>
      <c r="O16" t="n">
        <v>4788</v>
      </c>
      <c r="P16" t="n">
        <v>3677</v>
      </c>
      <c r="Q16" t="n">
        <v>6785</v>
      </c>
      <c r="R16" t="n">
        <v>1042</v>
      </c>
      <c r="S16" t="n">
        <v>145114</v>
      </c>
      <c r="T16" t="n">
        <v>10469</v>
      </c>
      <c r="U16" t="n">
        <v>917</v>
      </c>
      <c r="V16" t="n">
        <v>29852</v>
      </c>
      <c r="W16" t="n">
        <v>6491</v>
      </c>
      <c r="X16" t="n">
        <v>808</v>
      </c>
      <c r="Y16" t="n">
        <v>1283</v>
      </c>
      <c r="Z16" t="n">
        <v>3942</v>
      </c>
      <c r="AA16" t="n">
        <v>383</v>
      </c>
      <c r="AB16" t="n">
        <v>15659</v>
      </c>
      <c r="AC16" t="n">
        <v>200606</v>
      </c>
      <c r="AD16" t="n">
        <v>13471</v>
      </c>
      <c r="AE16" t="n">
        <v>209228</v>
      </c>
      <c r="AF16" t="n">
        <v>145275</v>
      </c>
      <c r="AG16" t="n">
        <v>7865</v>
      </c>
      <c r="AH16" t="n">
        <v>5097</v>
      </c>
      <c r="AI16" t="n">
        <v>11228</v>
      </c>
      <c r="AJ16" t="n">
        <v>1645</v>
      </c>
      <c r="AK16" t="n">
        <v>548306</v>
      </c>
      <c r="AL16" t="n">
        <v>187864</v>
      </c>
      <c r="AM16" t="n">
        <v>10725</v>
      </c>
      <c r="AN16" t="n">
        <v>185947</v>
      </c>
      <c r="AO16" t="n">
        <v>99018</v>
      </c>
      <c r="AP16" t="n">
        <v>5554</v>
      </c>
      <c r="AQ16" t="n">
        <v>3903</v>
      </c>
      <c r="AR16" t="n">
        <v>10998</v>
      </c>
      <c r="AS16" t="n">
        <v>1391</v>
      </c>
      <c r="AT16" t="n">
        <v>540023</v>
      </c>
      <c r="AU16" t="n">
        <v>2338</v>
      </c>
      <c r="AV16" t="n">
        <v>68</v>
      </c>
      <c r="AW16" t="n">
        <v>1197</v>
      </c>
      <c r="AX16" t="n">
        <v>775</v>
      </c>
      <c r="AY16" t="n">
        <v>38</v>
      </c>
      <c r="AZ16" t="n">
        <v>18</v>
      </c>
      <c r="BA16" t="n">
        <v>58</v>
      </c>
      <c r="BB16" t="n">
        <v>8</v>
      </c>
      <c r="BC16" t="n">
        <v>9260</v>
      </c>
    </row>
    <row r="17">
      <c r="A17" t="inlineStr">
        <is>
          <t>08-Jul-20</t>
        </is>
      </c>
      <c r="B17" t="n">
        <v>1021894</v>
      </c>
      <c r="C17" t="n">
        <v>508343</v>
      </c>
      <c r="D17" t="n">
        <v>2597549</v>
      </c>
      <c r="E17" t="n">
        <v>1810028</v>
      </c>
      <c r="F17" t="n">
        <v>1090334</v>
      </c>
      <c r="G17" t="n">
        <v>896799</v>
      </c>
      <c r="H17" t="n">
        <v>751937</v>
      </c>
      <c r="I17" t="n">
        <v>246299</v>
      </c>
      <c r="J17" t="n">
        <v>700637</v>
      </c>
      <c r="K17" t="n">
        <v>66040</v>
      </c>
      <c r="L17" t="n">
        <v>6357</v>
      </c>
      <c r="M17" t="n">
        <v>97076</v>
      </c>
      <c r="N17" t="n">
        <v>83155</v>
      </c>
      <c r="O17" t="n">
        <v>5089</v>
      </c>
      <c r="P17" t="n">
        <v>3925</v>
      </c>
      <c r="Q17" t="n">
        <v>7061</v>
      </c>
      <c r="R17" t="n">
        <v>1094</v>
      </c>
      <c r="S17" t="n">
        <v>139407</v>
      </c>
      <c r="T17" t="n">
        <v>10541</v>
      </c>
      <c r="U17" t="n">
        <v>951</v>
      </c>
      <c r="V17" t="n">
        <v>30712</v>
      </c>
      <c r="W17" t="n">
        <v>6892</v>
      </c>
      <c r="X17" t="n">
        <v>866</v>
      </c>
      <c r="Y17" t="n">
        <v>1382</v>
      </c>
      <c r="Z17" t="n">
        <v>4110</v>
      </c>
      <c r="AA17" t="n">
        <v>406</v>
      </c>
      <c r="AB17" t="n">
        <v>15529</v>
      </c>
      <c r="AC17" t="n">
        <v>201986</v>
      </c>
      <c r="AD17" t="n">
        <v>13972</v>
      </c>
      <c r="AE17" t="n">
        <v>215260</v>
      </c>
      <c r="AF17" t="n">
        <v>154258</v>
      </c>
      <c r="AG17" t="n">
        <v>8421</v>
      </c>
      <c r="AH17" t="n">
        <v>5491</v>
      </c>
      <c r="AI17" t="n">
        <v>11706</v>
      </c>
      <c r="AJ17" t="n">
        <v>1744</v>
      </c>
      <c r="AK17" t="n">
        <v>543728</v>
      </c>
      <c r="AL17" t="n">
        <v>203453</v>
      </c>
      <c r="AM17" t="n">
        <v>11805</v>
      </c>
      <c r="AN17" t="n">
        <v>203815</v>
      </c>
      <c r="AO17" t="n">
        <v>110540</v>
      </c>
      <c r="AP17" t="n">
        <v>6215</v>
      </c>
      <c r="AQ17" t="n">
        <v>4391</v>
      </c>
      <c r="AR17" t="n">
        <v>12139</v>
      </c>
      <c r="AS17" t="n">
        <v>1545</v>
      </c>
      <c r="AT17" t="n">
        <v>581378</v>
      </c>
      <c r="AU17" t="n">
        <v>2400</v>
      </c>
      <c r="AV17" t="n">
        <v>71</v>
      </c>
      <c r="AW17" t="n">
        <v>1249</v>
      </c>
      <c r="AX17" t="n">
        <v>811</v>
      </c>
      <c r="AY17" t="n">
        <v>39</v>
      </c>
      <c r="AZ17" t="n">
        <v>19</v>
      </c>
      <c r="BA17" t="n">
        <v>61</v>
      </c>
      <c r="BB17" t="n">
        <v>8</v>
      </c>
      <c r="BC17" t="n">
        <v>9411</v>
      </c>
    </row>
    <row r="18">
      <c r="A18" t="inlineStr">
        <is>
          <t>09-Jul-20</t>
        </is>
      </c>
      <c r="B18" t="n">
        <v>1005114</v>
      </c>
      <c r="C18" t="n">
        <v>506464</v>
      </c>
      <c r="D18" t="n">
        <v>2569932</v>
      </c>
      <c r="E18" t="n">
        <v>1783513</v>
      </c>
      <c r="F18" t="n">
        <v>1088663</v>
      </c>
      <c r="G18" t="n">
        <v>895491</v>
      </c>
      <c r="H18" t="n">
        <v>749792</v>
      </c>
      <c r="I18" t="n">
        <v>245957</v>
      </c>
      <c r="J18" t="n">
        <v>671235</v>
      </c>
      <c r="K18" t="n">
        <v>65773</v>
      </c>
      <c r="L18" t="n">
        <v>6565</v>
      </c>
      <c r="M18" t="n">
        <v>99298</v>
      </c>
      <c r="N18" t="n">
        <v>87592</v>
      </c>
      <c r="O18" t="n">
        <v>5404</v>
      </c>
      <c r="P18" t="n">
        <v>4184</v>
      </c>
      <c r="Q18" t="n">
        <v>7343</v>
      </c>
      <c r="R18" t="n">
        <v>1147</v>
      </c>
      <c r="S18" t="n">
        <v>133514</v>
      </c>
      <c r="T18" t="n">
        <v>10605</v>
      </c>
      <c r="U18" t="n">
        <v>986</v>
      </c>
      <c r="V18" t="n">
        <v>31581</v>
      </c>
      <c r="W18" t="n">
        <v>7311</v>
      </c>
      <c r="X18" t="n">
        <v>926</v>
      </c>
      <c r="Y18" t="n">
        <v>1487</v>
      </c>
      <c r="Z18" t="n">
        <v>4284</v>
      </c>
      <c r="AA18" t="n">
        <v>430</v>
      </c>
      <c r="AB18" t="n">
        <v>15367</v>
      </c>
      <c r="AC18" t="n">
        <v>203216</v>
      </c>
      <c r="AD18" t="n">
        <v>14485</v>
      </c>
      <c r="AE18" t="n">
        <v>221353</v>
      </c>
      <c r="AF18" t="n">
        <v>163648</v>
      </c>
      <c r="AG18" t="n">
        <v>9008</v>
      </c>
      <c r="AH18" t="n">
        <v>5907</v>
      </c>
      <c r="AI18" t="n">
        <v>12202</v>
      </c>
      <c r="AJ18" t="n">
        <v>1846</v>
      </c>
      <c r="AK18" t="n">
        <v>538068</v>
      </c>
      <c r="AL18" t="n">
        <v>219144</v>
      </c>
      <c r="AM18" t="n">
        <v>12924</v>
      </c>
      <c r="AN18" t="n">
        <v>222194</v>
      </c>
      <c r="AO18" t="n">
        <v>122769</v>
      </c>
      <c r="AP18" t="n">
        <v>6923</v>
      </c>
      <c r="AQ18" t="n">
        <v>4917</v>
      </c>
      <c r="AR18" t="n">
        <v>13329</v>
      </c>
      <c r="AS18" t="n">
        <v>1708</v>
      </c>
      <c r="AT18" t="n">
        <v>622344</v>
      </c>
      <c r="AU18" t="n">
        <v>2462</v>
      </c>
      <c r="AV18" t="n">
        <v>74</v>
      </c>
      <c r="AW18" t="n">
        <v>1302</v>
      </c>
      <c r="AX18" t="n">
        <v>849</v>
      </c>
      <c r="AY18" t="n">
        <v>41</v>
      </c>
      <c r="AZ18" t="n">
        <v>20</v>
      </c>
      <c r="BA18" t="n">
        <v>64</v>
      </c>
      <c r="BB18" t="n">
        <v>9</v>
      </c>
      <c r="BC18" t="n">
        <v>9561</v>
      </c>
    </row>
    <row r="19">
      <c r="A19" t="inlineStr">
        <is>
          <t>10-Jul-20</t>
        </is>
      </c>
      <c r="B19" t="n">
        <v>988498</v>
      </c>
      <c r="C19" t="n">
        <v>504530</v>
      </c>
      <c r="D19" t="n">
        <v>2541803</v>
      </c>
      <c r="E19" t="n">
        <v>1755746</v>
      </c>
      <c r="F19" t="n">
        <v>1086895</v>
      </c>
      <c r="G19" t="n">
        <v>894102</v>
      </c>
      <c r="H19" t="n">
        <v>747567</v>
      </c>
      <c r="I19" t="n">
        <v>245599</v>
      </c>
      <c r="J19" t="n">
        <v>643490</v>
      </c>
      <c r="K19" t="n">
        <v>65422</v>
      </c>
      <c r="L19" t="n">
        <v>6775</v>
      </c>
      <c r="M19" t="n">
        <v>101465</v>
      </c>
      <c r="N19" t="n">
        <v>92123</v>
      </c>
      <c r="O19" t="n">
        <v>5732</v>
      </c>
      <c r="P19" t="n">
        <v>4456</v>
      </c>
      <c r="Q19" t="n">
        <v>7632</v>
      </c>
      <c r="R19" t="n">
        <v>1201</v>
      </c>
      <c r="S19" t="n">
        <v>127505</v>
      </c>
      <c r="T19" t="n">
        <v>10661</v>
      </c>
      <c r="U19" t="n">
        <v>1022</v>
      </c>
      <c r="V19" t="n">
        <v>32457</v>
      </c>
      <c r="W19" t="n">
        <v>7749</v>
      </c>
      <c r="X19" t="n">
        <v>989</v>
      </c>
      <c r="Y19" t="n">
        <v>1597</v>
      </c>
      <c r="Z19" t="n">
        <v>4464</v>
      </c>
      <c r="AA19" t="n">
        <v>454</v>
      </c>
      <c r="AB19" t="n">
        <v>15176</v>
      </c>
      <c r="AC19" t="n">
        <v>204285</v>
      </c>
      <c r="AD19" t="n">
        <v>15010</v>
      </c>
      <c r="AE19" t="n">
        <v>227490</v>
      </c>
      <c r="AF19" t="n">
        <v>173440</v>
      </c>
      <c r="AG19" t="n">
        <v>9625</v>
      </c>
      <c r="AH19" t="n">
        <v>6347</v>
      </c>
      <c r="AI19" t="n">
        <v>12714</v>
      </c>
      <c r="AJ19" t="n">
        <v>1952</v>
      </c>
      <c r="AK19" t="n">
        <v>531368</v>
      </c>
      <c r="AL19" t="n">
        <v>234923</v>
      </c>
      <c r="AM19" t="n">
        <v>14085</v>
      </c>
      <c r="AN19" t="n">
        <v>241087</v>
      </c>
      <c r="AO19" t="n">
        <v>135737</v>
      </c>
      <c r="AP19" t="n">
        <v>7680</v>
      </c>
      <c r="AQ19" t="n">
        <v>5482</v>
      </c>
      <c r="AR19" t="n">
        <v>14570</v>
      </c>
      <c r="AS19" t="n">
        <v>1881</v>
      </c>
      <c r="AT19" t="n">
        <v>662842</v>
      </c>
      <c r="AU19" t="n">
        <v>2525</v>
      </c>
      <c r="AV19" t="n">
        <v>77</v>
      </c>
      <c r="AW19" t="n">
        <v>1358</v>
      </c>
      <c r="AX19" t="n">
        <v>889</v>
      </c>
      <c r="AY19" t="n">
        <v>44</v>
      </c>
      <c r="AZ19" t="n">
        <v>21</v>
      </c>
      <c r="BA19" t="n">
        <v>68</v>
      </c>
      <c r="BB19" t="n">
        <v>9</v>
      </c>
      <c r="BC19" t="n">
        <v>9708</v>
      </c>
    </row>
    <row r="20">
      <c r="A20" t="inlineStr">
        <is>
          <t>11-Jul-20</t>
        </is>
      </c>
      <c r="B20" t="n">
        <v>972063</v>
      </c>
      <c r="C20" t="n">
        <v>502540</v>
      </c>
      <c r="D20" t="n">
        <v>2513177</v>
      </c>
      <c r="E20" t="n">
        <v>1726712</v>
      </c>
      <c r="F20" t="n">
        <v>1085025</v>
      </c>
      <c r="G20" t="n">
        <v>892628</v>
      </c>
      <c r="H20" t="n">
        <v>745260</v>
      </c>
      <c r="I20" t="n">
        <v>245226</v>
      </c>
      <c r="J20" t="n">
        <v>617362</v>
      </c>
      <c r="K20" t="n">
        <v>64992</v>
      </c>
      <c r="L20" t="n">
        <v>6985</v>
      </c>
      <c r="M20" t="n">
        <v>103577</v>
      </c>
      <c r="N20" t="n">
        <v>96736</v>
      </c>
      <c r="O20" t="n">
        <v>6075</v>
      </c>
      <c r="P20" t="n">
        <v>4741</v>
      </c>
      <c r="Q20" t="n">
        <v>7927</v>
      </c>
      <c r="R20" t="n">
        <v>1256</v>
      </c>
      <c r="S20" t="n">
        <v>121441</v>
      </c>
      <c r="T20" t="n">
        <v>10708</v>
      </c>
      <c r="U20" t="n">
        <v>1059</v>
      </c>
      <c r="V20" t="n">
        <v>33337</v>
      </c>
      <c r="W20" t="n">
        <v>8204</v>
      </c>
      <c r="X20" t="n">
        <v>1056</v>
      </c>
      <c r="Y20" t="n">
        <v>1714</v>
      </c>
      <c r="Z20" t="n">
        <v>4650</v>
      </c>
      <c r="AA20" t="n">
        <v>480</v>
      </c>
      <c r="AB20" t="n">
        <v>14956</v>
      </c>
      <c r="AC20" t="n">
        <v>205185</v>
      </c>
      <c r="AD20" t="n">
        <v>15547</v>
      </c>
      <c r="AE20" t="n">
        <v>233657</v>
      </c>
      <c r="AF20" t="n">
        <v>183626</v>
      </c>
      <c r="AG20" t="n">
        <v>10274</v>
      </c>
      <c r="AH20" t="n">
        <v>6811</v>
      </c>
      <c r="AI20" t="n">
        <v>13244</v>
      </c>
      <c r="AJ20" t="n">
        <v>2062</v>
      </c>
      <c r="AK20" t="n">
        <v>523680</v>
      </c>
      <c r="AL20" t="n">
        <v>250779</v>
      </c>
      <c r="AM20" t="n">
        <v>15288</v>
      </c>
      <c r="AN20" t="n">
        <v>260499</v>
      </c>
      <c r="AO20" t="n">
        <v>149473</v>
      </c>
      <c r="AP20" t="n">
        <v>8488</v>
      </c>
      <c r="AQ20" t="n">
        <v>6089</v>
      </c>
      <c r="AR20" t="n">
        <v>15862</v>
      </c>
      <c r="AS20" t="n">
        <v>2063</v>
      </c>
      <c r="AT20" t="n">
        <v>702796</v>
      </c>
      <c r="AU20" t="n">
        <v>2588</v>
      </c>
      <c r="AV20" t="n">
        <v>80</v>
      </c>
      <c r="AW20" t="n">
        <v>1414</v>
      </c>
      <c r="AX20" t="n">
        <v>932</v>
      </c>
      <c r="AY20" t="n">
        <v>46</v>
      </c>
      <c r="AZ20" t="n">
        <v>23</v>
      </c>
      <c r="BA20" t="n">
        <v>71</v>
      </c>
      <c r="BB20" t="n">
        <v>10</v>
      </c>
      <c r="BC20" t="n">
        <v>9854</v>
      </c>
    </row>
    <row r="21">
      <c r="A21" t="inlineStr">
        <is>
          <t>12-Jul-20</t>
        </is>
      </c>
      <c r="B21" t="n">
        <v>955823</v>
      </c>
      <c r="C21" t="n">
        <v>500494</v>
      </c>
      <c r="D21" t="n">
        <v>2484069</v>
      </c>
      <c r="E21" t="n">
        <v>1696409</v>
      </c>
      <c r="F21" t="n">
        <v>1083050</v>
      </c>
      <c r="G21" t="n">
        <v>891065</v>
      </c>
      <c r="H21" t="n">
        <v>742868</v>
      </c>
      <c r="I21" t="n">
        <v>244838</v>
      </c>
      <c r="J21" t="n">
        <v>592801</v>
      </c>
      <c r="K21" t="n">
        <v>64487</v>
      </c>
      <c r="L21" t="n">
        <v>7198</v>
      </c>
      <c r="M21" t="n">
        <v>105630</v>
      </c>
      <c r="N21" t="n">
        <v>101418</v>
      </c>
      <c r="O21" t="n">
        <v>6433</v>
      </c>
      <c r="P21" t="n">
        <v>5039</v>
      </c>
      <c r="Q21" t="n">
        <v>8230</v>
      </c>
      <c r="R21" t="n">
        <v>1312</v>
      </c>
      <c r="S21" t="n">
        <v>115380</v>
      </c>
      <c r="T21" t="n">
        <v>10746</v>
      </c>
      <c r="U21" t="n">
        <v>1096</v>
      </c>
      <c r="V21" t="n">
        <v>34219</v>
      </c>
      <c r="W21" t="n">
        <v>8676</v>
      </c>
      <c r="X21" t="n">
        <v>1126</v>
      </c>
      <c r="Y21" t="n">
        <v>1837</v>
      </c>
      <c r="Z21" t="n">
        <v>4842</v>
      </c>
      <c r="AA21" t="n">
        <v>506</v>
      </c>
      <c r="AB21" t="n">
        <v>14710</v>
      </c>
      <c r="AC21" t="n">
        <v>205909</v>
      </c>
      <c r="AD21" t="n">
        <v>16095</v>
      </c>
      <c r="AE21" t="n">
        <v>239840</v>
      </c>
      <c r="AF21" t="n">
        <v>194195</v>
      </c>
      <c r="AG21" t="n">
        <v>10956</v>
      </c>
      <c r="AH21" t="n">
        <v>7300</v>
      </c>
      <c r="AI21" t="n">
        <v>13792</v>
      </c>
      <c r="AJ21" t="n">
        <v>2175</v>
      </c>
      <c r="AK21" t="n">
        <v>515070</v>
      </c>
      <c r="AL21" t="n">
        <v>266698</v>
      </c>
      <c r="AM21" t="n">
        <v>16533</v>
      </c>
      <c r="AN21" t="n">
        <v>280430</v>
      </c>
      <c r="AO21" t="n">
        <v>164008</v>
      </c>
      <c r="AP21" t="n">
        <v>9351</v>
      </c>
      <c r="AQ21" t="n">
        <v>6739</v>
      </c>
      <c r="AR21" t="n">
        <v>17208</v>
      </c>
      <c r="AS21" t="n">
        <v>2255</v>
      </c>
      <c r="AT21" t="n">
        <v>742131</v>
      </c>
      <c r="AU21" t="n">
        <v>2651</v>
      </c>
      <c r="AV21" t="n">
        <v>84</v>
      </c>
      <c r="AW21" t="n">
        <v>1472</v>
      </c>
      <c r="AX21" t="n">
        <v>977</v>
      </c>
      <c r="AY21" t="n">
        <v>48</v>
      </c>
      <c r="AZ21" t="n">
        <v>24</v>
      </c>
      <c r="BA21" t="n">
        <v>75</v>
      </c>
      <c r="BB21" t="n">
        <v>10</v>
      </c>
      <c r="BC21" t="n">
        <v>9998</v>
      </c>
    </row>
    <row r="22">
      <c r="A22" t="inlineStr">
        <is>
          <t>13-Jul-20</t>
        </is>
      </c>
      <c r="B22" t="n">
        <v>939794</v>
      </c>
      <c r="C22" t="n">
        <v>498391</v>
      </c>
      <c r="D22" t="n">
        <v>2454500</v>
      </c>
      <c r="E22" t="n">
        <v>1664837</v>
      </c>
      <c r="F22" t="n">
        <v>1080964</v>
      </c>
      <c r="G22" t="n">
        <v>889410</v>
      </c>
      <c r="H22" t="n">
        <v>740390</v>
      </c>
      <c r="I22" t="n">
        <v>244434</v>
      </c>
      <c r="J22" t="n">
        <v>569751</v>
      </c>
      <c r="K22" t="n">
        <v>63912</v>
      </c>
      <c r="L22" t="n">
        <v>7411</v>
      </c>
      <c r="M22" t="n">
        <v>107623</v>
      </c>
      <c r="N22" t="n">
        <v>106149</v>
      </c>
      <c r="O22" t="n">
        <v>6807</v>
      </c>
      <c r="P22" t="n">
        <v>5352</v>
      </c>
      <c r="Q22" t="n">
        <v>8540</v>
      </c>
      <c r="R22" t="n">
        <v>1370</v>
      </c>
      <c r="S22" t="n">
        <v>109369</v>
      </c>
      <c r="T22" t="n">
        <v>10774</v>
      </c>
      <c r="U22" t="n">
        <v>1134</v>
      </c>
      <c r="V22" t="n">
        <v>35101</v>
      </c>
      <c r="W22" t="n">
        <v>9165</v>
      </c>
      <c r="X22" t="n">
        <v>1200</v>
      </c>
      <c r="Y22" t="n">
        <v>1967</v>
      </c>
      <c r="Z22" t="n">
        <v>5040</v>
      </c>
      <c r="AA22" t="n">
        <v>533</v>
      </c>
      <c r="AB22" t="n">
        <v>14440</v>
      </c>
      <c r="AC22" t="n">
        <v>206454</v>
      </c>
      <c r="AD22" t="n">
        <v>16654</v>
      </c>
      <c r="AE22" t="n">
        <v>246023</v>
      </c>
      <c r="AF22" t="n">
        <v>205136</v>
      </c>
      <c r="AG22" t="n">
        <v>11673</v>
      </c>
      <c r="AH22" t="n">
        <v>7815</v>
      </c>
      <c r="AI22" t="n">
        <v>14357</v>
      </c>
      <c r="AJ22" t="n">
        <v>2291</v>
      </c>
      <c r="AK22" t="n">
        <v>505609</v>
      </c>
      <c r="AL22" t="n">
        <v>282666</v>
      </c>
      <c r="AM22" t="n">
        <v>17822</v>
      </c>
      <c r="AN22" t="n">
        <v>300882</v>
      </c>
      <c r="AO22" t="n">
        <v>179371</v>
      </c>
      <c r="AP22" t="n">
        <v>10270</v>
      </c>
      <c r="AQ22" t="n">
        <v>7437</v>
      </c>
      <c r="AR22" t="n">
        <v>18609</v>
      </c>
      <c r="AS22" t="n">
        <v>2458</v>
      </c>
      <c r="AT22" t="n">
        <v>780782</v>
      </c>
      <c r="AU22" t="n">
        <v>2714</v>
      </c>
      <c r="AV22" t="n">
        <v>87</v>
      </c>
      <c r="AW22" t="n">
        <v>1532</v>
      </c>
      <c r="AX22" t="n">
        <v>1025</v>
      </c>
      <c r="AY22" t="n">
        <v>51</v>
      </c>
      <c r="AZ22" t="n">
        <v>26</v>
      </c>
      <c r="BA22" t="n">
        <v>78</v>
      </c>
      <c r="BB22" t="n">
        <v>11</v>
      </c>
      <c r="BC22" t="n">
        <v>10139</v>
      </c>
    </row>
    <row r="23">
      <c r="A23" t="inlineStr">
        <is>
          <t>14-Jul-20</t>
        </is>
      </c>
      <c r="B23" t="n">
        <v>923989</v>
      </c>
      <c r="C23" t="n">
        <v>496231</v>
      </c>
      <c r="D23" t="n">
        <v>2424489</v>
      </c>
      <c r="E23" t="n">
        <v>1632009</v>
      </c>
      <c r="F23" t="n">
        <v>1078763</v>
      </c>
      <c r="G23" t="n">
        <v>887657</v>
      </c>
      <c r="H23" t="n">
        <v>737823</v>
      </c>
      <c r="I23" t="n">
        <v>244013</v>
      </c>
      <c r="J23" t="n">
        <v>548150</v>
      </c>
      <c r="K23" t="n">
        <v>63269</v>
      </c>
      <c r="L23" t="n">
        <v>7627</v>
      </c>
      <c r="M23" t="n">
        <v>109549</v>
      </c>
      <c r="N23" t="n">
        <v>110910</v>
      </c>
      <c r="O23" t="n">
        <v>7198</v>
      </c>
      <c r="P23" t="n">
        <v>5678</v>
      </c>
      <c r="Q23" t="n">
        <v>8857</v>
      </c>
      <c r="R23" t="n">
        <v>1429</v>
      </c>
      <c r="S23" t="n">
        <v>103452</v>
      </c>
      <c r="T23" t="n">
        <v>10793</v>
      </c>
      <c r="U23" t="n">
        <v>1173</v>
      </c>
      <c r="V23" t="n">
        <v>35982</v>
      </c>
      <c r="W23" t="n">
        <v>9670</v>
      </c>
      <c r="X23" t="n">
        <v>1277</v>
      </c>
      <c r="Y23" t="n">
        <v>2103</v>
      </c>
      <c r="Z23" t="n">
        <v>5245</v>
      </c>
      <c r="AA23" t="n">
        <v>561</v>
      </c>
      <c r="AB23" t="n">
        <v>14148</v>
      </c>
      <c r="AC23" t="n">
        <v>206816</v>
      </c>
      <c r="AD23" t="n">
        <v>17223</v>
      </c>
      <c r="AE23" t="n">
        <v>252193</v>
      </c>
      <c r="AF23" t="n">
        <v>216430</v>
      </c>
      <c r="AG23" t="n">
        <v>12425</v>
      </c>
      <c r="AH23" t="n">
        <v>8357</v>
      </c>
      <c r="AI23" t="n">
        <v>14940</v>
      </c>
      <c r="AJ23" t="n">
        <v>2411</v>
      </c>
      <c r="AK23" t="n">
        <v>495376</v>
      </c>
      <c r="AL23" t="n">
        <v>298669</v>
      </c>
      <c r="AM23" t="n">
        <v>19155</v>
      </c>
      <c r="AN23" t="n">
        <v>321854</v>
      </c>
      <c r="AO23" t="n">
        <v>195589</v>
      </c>
      <c r="AP23" t="n">
        <v>11248</v>
      </c>
      <c r="AQ23" t="n">
        <v>8183</v>
      </c>
      <c r="AR23" t="n">
        <v>20067</v>
      </c>
      <c r="AS23" t="n">
        <v>2672</v>
      </c>
      <c r="AT23" t="n">
        <v>818687</v>
      </c>
      <c r="AU23" t="n">
        <v>2778</v>
      </c>
      <c r="AV23" t="n">
        <v>90</v>
      </c>
      <c r="AW23" t="n">
        <v>1593</v>
      </c>
      <c r="AX23" t="n">
        <v>1075</v>
      </c>
      <c r="AY23" t="n">
        <v>54</v>
      </c>
      <c r="AZ23" t="n">
        <v>27</v>
      </c>
      <c r="BA23" t="n">
        <v>82</v>
      </c>
      <c r="BB23" t="n">
        <v>11</v>
      </c>
      <c r="BC23" t="n">
        <v>10277</v>
      </c>
    </row>
    <row r="24">
      <c r="A24" t="inlineStr">
        <is>
          <t>15-Jul-20</t>
        </is>
      </c>
      <c r="B24" t="n">
        <v>908423</v>
      </c>
      <c r="C24" t="n">
        <v>494014</v>
      </c>
      <c r="D24" t="n">
        <v>2394060</v>
      </c>
      <c r="E24" t="n">
        <v>1597945</v>
      </c>
      <c r="F24" t="n">
        <v>1076442</v>
      </c>
      <c r="G24" t="n">
        <v>885803</v>
      </c>
      <c r="H24" t="n">
        <v>735166</v>
      </c>
      <c r="I24" t="n">
        <v>243576</v>
      </c>
      <c r="J24" t="n">
        <v>527932</v>
      </c>
      <c r="K24" t="n">
        <v>62563</v>
      </c>
      <c r="L24" t="n">
        <v>7843</v>
      </c>
      <c r="M24" t="n">
        <v>111405</v>
      </c>
      <c r="N24" t="n">
        <v>115675</v>
      </c>
      <c r="O24" t="n">
        <v>7605</v>
      </c>
      <c r="P24" t="n">
        <v>6020</v>
      </c>
      <c r="Q24" t="n">
        <v>9182</v>
      </c>
      <c r="R24" t="n">
        <v>1489</v>
      </c>
      <c r="S24" t="n">
        <v>97666</v>
      </c>
      <c r="T24" t="n">
        <v>10802</v>
      </c>
      <c r="U24" t="n">
        <v>1212</v>
      </c>
      <c r="V24" t="n">
        <v>36858</v>
      </c>
      <c r="W24" t="n">
        <v>10189</v>
      </c>
      <c r="X24" t="n">
        <v>1358</v>
      </c>
      <c r="Y24" t="n">
        <v>2246</v>
      </c>
      <c r="Z24" t="n">
        <v>5456</v>
      </c>
      <c r="AA24" t="n">
        <v>590</v>
      </c>
      <c r="AB24" t="n">
        <v>13836</v>
      </c>
      <c r="AC24" t="n">
        <v>206992</v>
      </c>
      <c r="AD24" t="n">
        <v>17802</v>
      </c>
      <c r="AE24" t="n">
        <v>258337</v>
      </c>
      <c r="AF24" t="n">
        <v>228057</v>
      </c>
      <c r="AG24" t="n">
        <v>13213</v>
      </c>
      <c r="AH24" t="n">
        <v>8927</v>
      </c>
      <c r="AI24" t="n">
        <v>15540</v>
      </c>
      <c r="AJ24" t="n">
        <v>2534</v>
      </c>
      <c r="AK24" t="n">
        <v>484453</v>
      </c>
      <c r="AL24" t="n">
        <v>314693</v>
      </c>
      <c r="AM24" t="n">
        <v>20534</v>
      </c>
      <c r="AN24" t="n">
        <v>343345</v>
      </c>
      <c r="AO24" t="n">
        <v>212690</v>
      </c>
      <c r="AP24" t="n">
        <v>12290</v>
      </c>
      <c r="AQ24" t="n">
        <v>8980</v>
      </c>
      <c r="AR24" t="n">
        <v>21585</v>
      </c>
      <c r="AS24" t="n">
        <v>2896</v>
      </c>
      <c r="AT24" t="n">
        <v>855790</v>
      </c>
      <c r="AU24" t="n">
        <v>2842</v>
      </c>
      <c r="AV24" t="n">
        <v>94</v>
      </c>
      <c r="AW24" t="n">
        <v>1656</v>
      </c>
      <c r="AX24" t="n">
        <v>1128</v>
      </c>
      <c r="AY24" t="n">
        <v>57</v>
      </c>
      <c r="AZ24" t="n">
        <v>29</v>
      </c>
      <c r="BA24" t="n">
        <v>86</v>
      </c>
      <c r="BB24" t="n">
        <v>12</v>
      </c>
      <c r="BC24" t="n">
        <v>10412</v>
      </c>
    </row>
    <row r="25">
      <c r="A25" t="inlineStr">
        <is>
          <t>16-Jul-20</t>
        </is>
      </c>
      <c r="B25" t="n">
        <v>893107</v>
      </c>
      <c r="C25" t="n">
        <v>491739</v>
      </c>
      <c r="D25" t="n">
        <v>2363236</v>
      </c>
      <c r="E25" t="n">
        <v>1562674</v>
      </c>
      <c r="F25" t="n">
        <v>1073996</v>
      </c>
      <c r="G25" t="n">
        <v>883843</v>
      </c>
      <c r="H25" t="n">
        <v>732416</v>
      </c>
      <c r="I25" t="n">
        <v>243121</v>
      </c>
      <c r="J25" t="n">
        <v>509030</v>
      </c>
      <c r="K25" t="n">
        <v>61797</v>
      </c>
      <c r="L25" t="n">
        <v>8062</v>
      </c>
      <c r="M25" t="n">
        <v>113185</v>
      </c>
      <c r="N25" t="n">
        <v>120416</v>
      </c>
      <c r="O25" t="n">
        <v>8029</v>
      </c>
      <c r="P25" t="n">
        <v>6377</v>
      </c>
      <c r="Q25" t="n">
        <v>9514</v>
      </c>
      <c r="R25" t="n">
        <v>1550</v>
      </c>
      <c r="S25" t="n">
        <v>92041</v>
      </c>
      <c r="T25" t="n">
        <v>10802</v>
      </c>
      <c r="U25" t="n">
        <v>1252</v>
      </c>
      <c r="V25" t="n">
        <v>37729</v>
      </c>
      <c r="W25" t="n">
        <v>10722</v>
      </c>
      <c r="X25" t="n">
        <v>1443</v>
      </c>
      <c r="Y25" t="n">
        <v>2397</v>
      </c>
      <c r="Z25" t="n">
        <v>5673</v>
      </c>
      <c r="AA25" t="n">
        <v>619</v>
      </c>
      <c r="AB25" t="n">
        <v>13507</v>
      </c>
      <c r="AC25" t="n">
        <v>206981</v>
      </c>
      <c r="AD25" t="n">
        <v>18390</v>
      </c>
      <c r="AE25" t="n">
        <v>264439</v>
      </c>
      <c r="AF25" t="n">
        <v>239990</v>
      </c>
      <c r="AG25" t="n">
        <v>14039</v>
      </c>
      <c r="AH25" t="n">
        <v>9526</v>
      </c>
      <c r="AI25" t="n">
        <v>16158</v>
      </c>
      <c r="AJ25" t="n">
        <v>2661</v>
      </c>
      <c r="AK25" t="n">
        <v>472924</v>
      </c>
      <c r="AL25" t="n">
        <v>330723</v>
      </c>
      <c r="AM25" t="n">
        <v>21958</v>
      </c>
      <c r="AN25" t="n">
        <v>365351</v>
      </c>
      <c r="AO25" t="n">
        <v>230697</v>
      </c>
      <c r="AP25" t="n">
        <v>13397</v>
      </c>
      <c r="AQ25" t="n">
        <v>9831</v>
      </c>
      <c r="AR25" t="n">
        <v>23163</v>
      </c>
      <c r="AS25" t="n">
        <v>3132</v>
      </c>
      <c r="AT25" t="n">
        <v>892043</v>
      </c>
      <c r="AU25" t="n">
        <v>2905</v>
      </c>
      <c r="AV25" t="n">
        <v>98</v>
      </c>
      <c r="AW25" t="n">
        <v>1721</v>
      </c>
      <c r="AX25" t="n">
        <v>1184</v>
      </c>
      <c r="AY25" t="n">
        <v>60</v>
      </c>
      <c r="AZ25" t="n">
        <v>31</v>
      </c>
      <c r="BA25" t="n">
        <v>90</v>
      </c>
      <c r="BB25" t="n">
        <v>13</v>
      </c>
      <c r="BC25" t="n">
        <v>10545</v>
      </c>
    </row>
    <row r="26">
      <c r="A26" t="inlineStr">
        <is>
          <t>17-Jul-20</t>
        </is>
      </c>
      <c r="B26" t="n">
        <v>878052</v>
      </c>
      <c r="C26" t="n">
        <v>489406</v>
      </c>
      <c r="D26" t="n">
        <v>2332044</v>
      </c>
      <c r="E26" t="n">
        <v>1526238</v>
      </c>
      <c r="F26" t="n">
        <v>1071420</v>
      </c>
      <c r="G26" t="n">
        <v>881773</v>
      </c>
      <c r="H26" t="n">
        <v>729572</v>
      </c>
      <c r="I26" t="n">
        <v>242649</v>
      </c>
      <c r="J26" t="n">
        <v>491372</v>
      </c>
      <c r="K26" t="n">
        <v>60975</v>
      </c>
      <c r="L26" t="n">
        <v>8281</v>
      </c>
      <c r="M26" t="n">
        <v>114884</v>
      </c>
      <c r="N26" t="n">
        <v>125102</v>
      </c>
      <c r="O26" t="n">
        <v>8472</v>
      </c>
      <c r="P26" t="n">
        <v>6750</v>
      </c>
      <c r="Q26" t="n">
        <v>9854</v>
      </c>
      <c r="R26" t="n">
        <v>1613</v>
      </c>
      <c r="S26" t="n">
        <v>86603</v>
      </c>
      <c r="T26" t="n">
        <v>10791</v>
      </c>
      <c r="U26" t="n">
        <v>1293</v>
      </c>
      <c r="V26" t="n">
        <v>38592</v>
      </c>
      <c r="W26" t="n">
        <v>11268</v>
      </c>
      <c r="X26" t="n">
        <v>1532</v>
      </c>
      <c r="Y26" t="n">
        <v>2555</v>
      </c>
      <c r="Z26" t="n">
        <v>5896</v>
      </c>
      <c r="AA26" t="n">
        <v>650</v>
      </c>
      <c r="AB26" t="n">
        <v>13162</v>
      </c>
      <c r="AC26" t="n">
        <v>206782</v>
      </c>
      <c r="AD26" t="n">
        <v>18988</v>
      </c>
      <c r="AE26" t="n">
        <v>270487</v>
      </c>
      <c r="AF26" t="n">
        <v>252199</v>
      </c>
      <c r="AG26" t="n">
        <v>14905</v>
      </c>
      <c r="AH26" t="n">
        <v>10155</v>
      </c>
      <c r="AI26" t="n">
        <v>16794</v>
      </c>
      <c r="AJ26" t="n">
        <v>2791</v>
      </c>
      <c r="AK26" t="n">
        <v>460876</v>
      </c>
      <c r="AL26" t="n">
        <v>346745</v>
      </c>
      <c r="AM26" t="n">
        <v>23429</v>
      </c>
      <c r="AN26" t="n">
        <v>387868</v>
      </c>
      <c r="AO26" t="n">
        <v>249633</v>
      </c>
      <c r="AP26" t="n">
        <v>14572</v>
      </c>
      <c r="AQ26" t="n">
        <v>10739</v>
      </c>
      <c r="AR26" t="n">
        <v>24803</v>
      </c>
      <c r="AS26" t="n">
        <v>3380</v>
      </c>
      <c r="AT26" t="n">
        <v>927402</v>
      </c>
      <c r="AU26" t="n">
        <v>2969</v>
      </c>
      <c r="AV26" t="n">
        <v>102</v>
      </c>
      <c r="AW26" t="n">
        <v>1786</v>
      </c>
      <c r="AX26" t="n">
        <v>1243</v>
      </c>
      <c r="AY26" t="n">
        <v>64</v>
      </c>
      <c r="AZ26" t="n">
        <v>33</v>
      </c>
      <c r="BA26" t="n">
        <v>95</v>
      </c>
      <c r="BB26" t="n">
        <v>13</v>
      </c>
      <c r="BC26" t="n">
        <v>10674</v>
      </c>
    </row>
    <row r="27">
      <c r="A27" t="inlineStr">
        <is>
          <t>18-Jul-20</t>
        </is>
      </c>
      <c r="B27" t="n">
        <v>863269</v>
      </c>
      <c r="C27" t="n">
        <v>487016</v>
      </c>
      <c r="D27" t="n">
        <v>2300510</v>
      </c>
      <c r="E27" t="n">
        <v>1488689</v>
      </c>
      <c r="F27" t="n">
        <v>1068708</v>
      </c>
      <c r="G27" t="n">
        <v>879589</v>
      </c>
      <c r="H27" t="n">
        <v>726633</v>
      </c>
      <c r="I27" t="n">
        <v>242160</v>
      </c>
      <c r="J27" t="n">
        <v>474890</v>
      </c>
      <c r="K27" t="n">
        <v>60100</v>
      </c>
      <c r="L27" t="n">
        <v>8501</v>
      </c>
      <c r="M27" t="n">
        <v>116496</v>
      </c>
      <c r="N27" t="n">
        <v>129700</v>
      </c>
      <c r="O27" t="n">
        <v>8934</v>
      </c>
      <c r="P27" t="n">
        <v>7139</v>
      </c>
      <c r="Q27" t="n">
        <v>10200</v>
      </c>
      <c r="R27" t="n">
        <v>1677</v>
      </c>
      <c r="S27" t="n">
        <v>81369</v>
      </c>
      <c r="T27" t="n">
        <v>10771</v>
      </c>
      <c r="U27" t="n">
        <v>1334</v>
      </c>
      <c r="V27" t="n">
        <v>39444</v>
      </c>
      <c r="W27" t="n">
        <v>11824</v>
      </c>
      <c r="X27" t="n">
        <v>1625</v>
      </c>
      <c r="Y27" t="n">
        <v>2722</v>
      </c>
      <c r="Z27" t="n">
        <v>6126</v>
      </c>
      <c r="AA27" t="n">
        <v>681</v>
      </c>
      <c r="AB27" t="n">
        <v>12806</v>
      </c>
      <c r="AC27" t="n">
        <v>206396</v>
      </c>
      <c r="AD27" t="n">
        <v>19594</v>
      </c>
      <c r="AE27" t="n">
        <v>276464</v>
      </c>
      <c r="AF27" t="n">
        <v>264647</v>
      </c>
      <c r="AG27" t="n">
        <v>15811</v>
      </c>
      <c r="AH27" t="n">
        <v>10815</v>
      </c>
      <c r="AI27" t="n">
        <v>17449</v>
      </c>
      <c r="AJ27" t="n">
        <v>2925</v>
      </c>
      <c r="AK27" t="n">
        <v>448393</v>
      </c>
      <c r="AL27" t="n">
        <v>362745</v>
      </c>
      <c r="AM27" t="n">
        <v>24947</v>
      </c>
      <c r="AN27" t="n">
        <v>410892</v>
      </c>
      <c r="AO27" t="n">
        <v>269519</v>
      </c>
      <c r="AP27" t="n">
        <v>15820</v>
      </c>
      <c r="AQ27" t="n">
        <v>11706</v>
      </c>
      <c r="AR27" t="n">
        <v>26508</v>
      </c>
      <c r="AS27" t="n">
        <v>3639</v>
      </c>
      <c r="AT27" t="n">
        <v>961832</v>
      </c>
      <c r="AU27" t="n">
        <v>3032</v>
      </c>
      <c r="AV27" t="n">
        <v>106</v>
      </c>
      <c r="AW27" t="n">
        <v>1854</v>
      </c>
      <c r="AX27" t="n">
        <v>1305</v>
      </c>
      <c r="AY27" t="n">
        <v>67</v>
      </c>
      <c r="AZ27" t="n">
        <v>36</v>
      </c>
      <c r="BA27" t="n">
        <v>99</v>
      </c>
      <c r="BB27" t="n">
        <v>14</v>
      </c>
      <c r="BC27" t="n">
        <v>10799</v>
      </c>
    </row>
    <row r="28">
      <c r="A28" t="inlineStr">
        <is>
          <t>19-Jul-20</t>
        </is>
      </c>
      <c r="B28" t="n">
        <v>848768</v>
      </c>
      <c r="C28" t="n">
        <v>484567</v>
      </c>
      <c r="D28" t="n">
        <v>2268664</v>
      </c>
      <c r="E28" t="n">
        <v>1450092</v>
      </c>
      <c r="F28" t="n">
        <v>1065856</v>
      </c>
      <c r="G28" t="n">
        <v>877285</v>
      </c>
      <c r="H28" t="n">
        <v>723595</v>
      </c>
      <c r="I28" t="n">
        <v>241652</v>
      </c>
      <c r="J28" t="n">
        <v>459512</v>
      </c>
      <c r="K28" t="n">
        <v>59177</v>
      </c>
      <c r="L28" t="n">
        <v>8723</v>
      </c>
      <c r="M28" t="n">
        <v>118015</v>
      </c>
      <c r="N28" t="n">
        <v>134172</v>
      </c>
      <c r="O28" t="n">
        <v>9414</v>
      </c>
      <c r="P28" t="n">
        <v>7544</v>
      </c>
      <c r="Q28" t="n">
        <v>10554</v>
      </c>
      <c r="R28" t="n">
        <v>1743</v>
      </c>
      <c r="S28" t="n">
        <v>76356</v>
      </c>
      <c r="T28" t="n">
        <v>10741</v>
      </c>
      <c r="U28" t="n">
        <v>1376</v>
      </c>
      <c r="V28" t="n">
        <v>40285</v>
      </c>
      <c r="W28" t="n">
        <v>12389</v>
      </c>
      <c r="X28" t="n">
        <v>1723</v>
      </c>
      <c r="Y28" t="n">
        <v>2896</v>
      </c>
      <c r="Z28" t="n">
        <v>6362</v>
      </c>
      <c r="AA28" t="n">
        <v>713</v>
      </c>
      <c r="AB28" t="n">
        <v>12439</v>
      </c>
      <c r="AC28" t="n">
        <v>205825</v>
      </c>
      <c r="AD28" t="n">
        <v>20209</v>
      </c>
      <c r="AE28" t="n">
        <v>282358</v>
      </c>
      <c r="AF28" t="n">
        <v>277291</v>
      </c>
      <c r="AG28" t="n">
        <v>16759</v>
      </c>
      <c r="AH28" t="n">
        <v>11507</v>
      </c>
      <c r="AI28" t="n">
        <v>18121</v>
      </c>
      <c r="AJ28" t="n">
        <v>3063</v>
      </c>
      <c r="AK28" t="n">
        <v>435557</v>
      </c>
      <c r="AL28" t="n">
        <v>378707</v>
      </c>
      <c r="AM28" t="n">
        <v>26514</v>
      </c>
      <c r="AN28" t="n">
        <v>434416</v>
      </c>
      <c r="AO28" t="n">
        <v>290370</v>
      </c>
      <c r="AP28" t="n">
        <v>17143</v>
      </c>
      <c r="AQ28" t="n">
        <v>12735</v>
      </c>
      <c r="AR28" t="n">
        <v>28278</v>
      </c>
      <c r="AS28" t="n">
        <v>3911</v>
      </c>
      <c r="AT28" t="n">
        <v>995303</v>
      </c>
      <c r="AU28" t="n">
        <v>3096</v>
      </c>
      <c r="AV28" t="n">
        <v>110</v>
      </c>
      <c r="AW28" t="n">
        <v>1922</v>
      </c>
      <c r="AX28" t="n">
        <v>1370</v>
      </c>
      <c r="AY28" t="n">
        <v>71</v>
      </c>
      <c r="AZ28" t="n">
        <v>38</v>
      </c>
      <c r="BA28" t="n">
        <v>104</v>
      </c>
      <c r="BB28" t="n">
        <v>15</v>
      </c>
      <c r="BC28" t="n">
        <v>10921</v>
      </c>
    </row>
    <row r="29">
      <c r="A29" t="inlineStr">
        <is>
          <t>20-Jul-20</t>
        </is>
      </c>
      <c r="B29" t="n">
        <v>834555</v>
      </c>
      <c r="C29" t="n">
        <v>482061</v>
      </c>
      <c r="D29" t="n">
        <v>2236535</v>
      </c>
      <c r="E29" t="n">
        <v>1410524</v>
      </c>
      <c r="F29" t="n">
        <v>1062857</v>
      </c>
      <c r="G29" t="n">
        <v>874858</v>
      </c>
      <c r="H29" t="n">
        <v>720458</v>
      </c>
      <c r="I29" t="n">
        <v>241125</v>
      </c>
      <c r="J29" t="n">
        <v>445172</v>
      </c>
      <c r="K29" t="n">
        <v>58209</v>
      </c>
      <c r="L29" t="n">
        <v>8945</v>
      </c>
      <c r="M29" t="n">
        <v>119437</v>
      </c>
      <c r="N29" t="n">
        <v>138480</v>
      </c>
      <c r="O29" t="n">
        <v>9914</v>
      </c>
      <c r="P29" t="n">
        <v>7966</v>
      </c>
      <c r="Q29" t="n">
        <v>10915</v>
      </c>
      <c r="R29" t="n">
        <v>1811</v>
      </c>
      <c r="S29" t="n">
        <v>71573</v>
      </c>
      <c r="T29" t="n">
        <v>10702</v>
      </c>
      <c r="U29" t="n">
        <v>1418</v>
      </c>
      <c r="V29" t="n">
        <v>41112</v>
      </c>
      <c r="W29" t="n">
        <v>12960</v>
      </c>
      <c r="X29" t="n">
        <v>1825</v>
      </c>
      <c r="Y29" t="n">
        <v>3078</v>
      </c>
      <c r="Z29" t="n">
        <v>6604</v>
      </c>
      <c r="AA29" t="n">
        <v>746</v>
      </c>
      <c r="AB29" t="n">
        <v>12065</v>
      </c>
      <c r="AC29" t="n">
        <v>205070</v>
      </c>
      <c r="AD29" t="n">
        <v>20832</v>
      </c>
      <c r="AE29" t="n">
        <v>288152</v>
      </c>
      <c r="AF29" t="n">
        <v>290082</v>
      </c>
      <c r="AG29" t="n">
        <v>17750</v>
      </c>
      <c r="AH29" t="n">
        <v>12232</v>
      </c>
      <c r="AI29" t="n">
        <v>18811</v>
      </c>
      <c r="AJ29" t="n">
        <v>3204</v>
      </c>
      <c r="AK29" t="n">
        <v>422449</v>
      </c>
      <c r="AL29" t="n">
        <v>394619</v>
      </c>
      <c r="AM29" t="n">
        <v>28129</v>
      </c>
      <c r="AN29" t="n">
        <v>458432</v>
      </c>
      <c r="AO29" t="n">
        <v>312200</v>
      </c>
      <c r="AP29" t="n">
        <v>18544</v>
      </c>
      <c r="AQ29" t="n">
        <v>13830</v>
      </c>
      <c r="AR29" t="n">
        <v>30117</v>
      </c>
      <c r="AS29" t="n">
        <v>4196</v>
      </c>
      <c r="AT29" t="n">
        <v>1027791</v>
      </c>
      <c r="AU29" t="n">
        <v>3159</v>
      </c>
      <c r="AV29" t="n">
        <v>114</v>
      </c>
      <c r="AW29" t="n">
        <v>1992</v>
      </c>
      <c r="AX29" t="n">
        <v>1437</v>
      </c>
      <c r="AY29" t="n">
        <v>75</v>
      </c>
      <c r="AZ29" t="n">
        <v>41</v>
      </c>
      <c r="BA29" t="n">
        <v>109</v>
      </c>
      <c r="BB29" t="n">
        <v>15</v>
      </c>
      <c r="BC29" t="n">
        <v>11040</v>
      </c>
    </row>
    <row r="30">
      <c r="A30" t="inlineStr">
        <is>
          <t>21-Jul-20</t>
        </is>
      </c>
      <c r="B30" t="n">
        <v>820639</v>
      </c>
      <c r="C30" t="n">
        <v>479496</v>
      </c>
      <c r="D30" t="n">
        <v>2204157</v>
      </c>
      <c r="E30" t="n">
        <v>1370074</v>
      </c>
      <c r="F30" t="n">
        <v>1059706</v>
      </c>
      <c r="G30" t="n">
        <v>872302</v>
      </c>
      <c r="H30" t="n">
        <v>717221</v>
      </c>
      <c r="I30" t="n">
        <v>240579</v>
      </c>
      <c r="J30" t="n">
        <v>431802</v>
      </c>
      <c r="K30" t="n">
        <v>57201</v>
      </c>
      <c r="L30" t="n">
        <v>9167</v>
      </c>
      <c r="M30" t="n">
        <v>120754</v>
      </c>
      <c r="N30" t="n">
        <v>142581</v>
      </c>
      <c r="O30" t="n">
        <v>10434</v>
      </c>
      <c r="P30" t="n">
        <v>8406</v>
      </c>
      <c r="Q30" t="n">
        <v>11282</v>
      </c>
      <c r="R30" t="n">
        <v>1879</v>
      </c>
      <c r="S30" t="n">
        <v>67026</v>
      </c>
      <c r="T30" t="n">
        <v>10653</v>
      </c>
      <c r="U30" t="n">
        <v>1461</v>
      </c>
      <c r="V30" t="n">
        <v>41922</v>
      </c>
      <c r="W30" t="n">
        <v>13536</v>
      </c>
      <c r="X30" t="n">
        <v>1931</v>
      </c>
      <c r="Y30" t="n">
        <v>3269</v>
      </c>
      <c r="Z30" t="n">
        <v>6853</v>
      </c>
      <c r="AA30" t="n">
        <v>779</v>
      </c>
      <c r="AB30" t="n">
        <v>11685</v>
      </c>
      <c r="AC30" t="n">
        <v>204135</v>
      </c>
      <c r="AD30" t="n">
        <v>21462</v>
      </c>
      <c r="AE30" t="n">
        <v>293833</v>
      </c>
      <c r="AF30" t="n">
        <v>302966</v>
      </c>
      <c r="AG30" t="n">
        <v>18786</v>
      </c>
      <c r="AH30" t="n">
        <v>12992</v>
      </c>
      <c r="AI30" t="n">
        <v>19519</v>
      </c>
      <c r="AJ30" t="n">
        <v>3349</v>
      </c>
      <c r="AK30" t="n">
        <v>409144</v>
      </c>
      <c r="AL30" t="n">
        <v>410464</v>
      </c>
      <c r="AM30" t="n">
        <v>29793</v>
      </c>
      <c r="AN30" t="n">
        <v>482931</v>
      </c>
      <c r="AO30" t="n">
        <v>335018</v>
      </c>
      <c r="AP30" t="n">
        <v>20028</v>
      </c>
      <c r="AQ30" t="n">
        <v>14994</v>
      </c>
      <c r="AR30" t="n">
        <v>32025</v>
      </c>
      <c r="AS30" t="n">
        <v>4494</v>
      </c>
      <c r="AT30" t="n">
        <v>1059278</v>
      </c>
      <c r="AU30" t="n">
        <v>3222</v>
      </c>
      <c r="AV30" t="n">
        <v>119</v>
      </c>
      <c r="AW30" t="n">
        <v>2064</v>
      </c>
      <c r="AX30" t="n">
        <v>1508</v>
      </c>
      <c r="AY30" t="n">
        <v>79</v>
      </c>
      <c r="AZ30" t="n">
        <v>43</v>
      </c>
      <c r="BA30" t="n">
        <v>114</v>
      </c>
      <c r="BB30" t="n">
        <v>16</v>
      </c>
      <c r="BC30" t="n">
        <v>11155</v>
      </c>
    </row>
    <row r="31">
      <c r="A31" t="inlineStr">
        <is>
          <t>22-Jul-20</t>
        </is>
      </c>
      <c r="B31" t="n">
        <v>807025</v>
      </c>
      <c r="C31" t="n">
        <v>476874</v>
      </c>
      <c r="D31" t="n">
        <v>2171561</v>
      </c>
      <c r="E31" t="n">
        <v>1328844</v>
      </c>
      <c r="F31" t="n">
        <v>1056398</v>
      </c>
      <c r="G31" t="n">
        <v>869613</v>
      </c>
      <c r="H31" t="n">
        <v>713882</v>
      </c>
      <c r="I31" t="n">
        <v>240013</v>
      </c>
      <c r="J31" t="n">
        <v>419339</v>
      </c>
      <c r="K31" t="n">
        <v>56156</v>
      </c>
      <c r="L31" t="n">
        <v>9390</v>
      </c>
      <c r="M31" t="n">
        <v>121961</v>
      </c>
      <c r="N31" t="n">
        <v>146432</v>
      </c>
      <c r="O31" t="n">
        <v>10975</v>
      </c>
      <c r="P31" t="n">
        <v>8862</v>
      </c>
      <c r="Q31" t="n">
        <v>11656</v>
      </c>
      <c r="R31" t="n">
        <v>1950</v>
      </c>
      <c r="S31" t="n">
        <v>62717</v>
      </c>
      <c r="T31" t="n">
        <v>10595</v>
      </c>
      <c r="U31" t="n">
        <v>1505</v>
      </c>
      <c r="V31" t="n">
        <v>42714</v>
      </c>
      <c r="W31" t="n">
        <v>14113</v>
      </c>
      <c r="X31" t="n">
        <v>2042</v>
      </c>
      <c r="Y31" t="n">
        <v>3469</v>
      </c>
      <c r="Z31" t="n">
        <v>7108</v>
      </c>
      <c r="AA31" t="n">
        <v>814</v>
      </c>
      <c r="AB31" t="n">
        <v>11301</v>
      </c>
      <c r="AC31" t="n">
        <v>203023</v>
      </c>
      <c r="AD31" t="n">
        <v>22099</v>
      </c>
      <c r="AE31" t="n">
        <v>299384</v>
      </c>
      <c r="AF31" t="n">
        <v>315882</v>
      </c>
      <c r="AG31" t="n">
        <v>19868</v>
      </c>
      <c r="AH31" t="n">
        <v>13786</v>
      </c>
      <c r="AI31" t="n">
        <v>20246</v>
      </c>
      <c r="AJ31" t="n">
        <v>3498</v>
      </c>
      <c r="AK31" t="n">
        <v>395713</v>
      </c>
      <c r="AL31" t="n">
        <v>426231</v>
      </c>
      <c r="AM31" t="n">
        <v>31508</v>
      </c>
      <c r="AN31" t="n">
        <v>507903</v>
      </c>
      <c r="AO31" t="n">
        <v>358830</v>
      </c>
      <c r="AP31" t="n">
        <v>21598</v>
      </c>
      <c r="AQ31" t="n">
        <v>16229</v>
      </c>
      <c r="AR31" t="n">
        <v>34005</v>
      </c>
      <c r="AS31" t="n">
        <v>4805</v>
      </c>
      <c r="AT31" t="n">
        <v>1089753</v>
      </c>
      <c r="AU31" t="n">
        <v>3284</v>
      </c>
      <c r="AV31" t="n">
        <v>123</v>
      </c>
      <c r="AW31" t="n">
        <v>2137</v>
      </c>
      <c r="AX31" t="n">
        <v>1582</v>
      </c>
      <c r="AY31" t="n">
        <v>84</v>
      </c>
      <c r="AZ31" t="n">
        <v>46</v>
      </c>
      <c r="BA31" t="n">
        <v>119</v>
      </c>
      <c r="BB31" t="n">
        <v>17</v>
      </c>
      <c r="BC31" t="n">
        <v>11266</v>
      </c>
    </row>
    <row r="32">
      <c r="A32" t="inlineStr">
        <is>
          <t>23-Jul-20</t>
        </is>
      </c>
      <c r="B32" t="n">
        <v>793719</v>
      </c>
      <c r="C32" t="n">
        <v>474194</v>
      </c>
      <c r="D32" t="n">
        <v>2138782</v>
      </c>
      <c r="E32" t="n">
        <v>1286948</v>
      </c>
      <c r="F32" t="n">
        <v>1052926</v>
      </c>
      <c r="G32" t="n">
        <v>866786</v>
      </c>
      <c r="H32" t="n">
        <v>710439</v>
      </c>
      <c r="I32" t="n">
        <v>239428</v>
      </c>
      <c r="J32" t="n">
        <v>407722</v>
      </c>
      <c r="K32" t="n">
        <v>55078</v>
      </c>
      <c r="L32" t="n">
        <v>9613</v>
      </c>
      <c r="M32" t="n">
        <v>123055</v>
      </c>
      <c r="N32" t="n">
        <v>149991</v>
      </c>
      <c r="O32" t="n">
        <v>11536</v>
      </c>
      <c r="P32" t="n">
        <v>9336</v>
      </c>
      <c r="Q32" t="n">
        <v>12035</v>
      </c>
      <c r="R32" t="n">
        <v>2022</v>
      </c>
      <c r="S32" t="n">
        <v>58646</v>
      </c>
      <c r="T32" t="n">
        <v>10528</v>
      </c>
      <c r="U32" t="n">
        <v>1548</v>
      </c>
      <c r="V32" t="n">
        <v>43486</v>
      </c>
      <c r="W32" t="n">
        <v>14688</v>
      </c>
      <c r="X32" t="n">
        <v>2158</v>
      </c>
      <c r="Y32" t="n">
        <v>3678</v>
      </c>
      <c r="Z32" t="n">
        <v>7369</v>
      </c>
      <c r="AA32" t="n">
        <v>849</v>
      </c>
      <c r="AB32" t="n">
        <v>10916</v>
      </c>
      <c r="AC32" t="n">
        <v>201739</v>
      </c>
      <c r="AD32" t="n">
        <v>22743</v>
      </c>
      <c r="AE32" t="n">
        <v>304791</v>
      </c>
      <c r="AF32" t="n">
        <v>328763</v>
      </c>
      <c r="AG32" t="n">
        <v>20998</v>
      </c>
      <c r="AH32" t="n">
        <v>14617</v>
      </c>
      <c r="AI32" t="n">
        <v>20990</v>
      </c>
      <c r="AJ32" t="n">
        <v>3650</v>
      </c>
      <c r="AK32" t="n">
        <v>382224</v>
      </c>
      <c r="AL32" t="n">
        <v>441904</v>
      </c>
      <c r="AM32" t="n">
        <v>33273</v>
      </c>
      <c r="AN32" t="n">
        <v>533336</v>
      </c>
      <c r="AO32" t="n">
        <v>383634</v>
      </c>
      <c r="AP32" t="n">
        <v>23258</v>
      </c>
      <c r="AQ32" t="n">
        <v>17539</v>
      </c>
      <c r="AR32" t="n">
        <v>36058</v>
      </c>
      <c r="AS32" t="n">
        <v>5129</v>
      </c>
      <c r="AT32" t="n">
        <v>1119208</v>
      </c>
      <c r="AU32" t="n">
        <v>3347</v>
      </c>
      <c r="AV32" t="n">
        <v>128</v>
      </c>
      <c r="AW32" t="n">
        <v>2211</v>
      </c>
      <c r="AX32" t="n">
        <v>1659</v>
      </c>
      <c r="AY32" t="n">
        <v>89</v>
      </c>
      <c r="AZ32" t="n">
        <v>49</v>
      </c>
      <c r="BA32" t="n">
        <v>124</v>
      </c>
      <c r="BB32" t="n">
        <v>18</v>
      </c>
      <c r="BC32" t="n">
        <v>11374</v>
      </c>
    </row>
    <row r="33">
      <c r="A33" t="inlineStr">
        <is>
          <t>24-Jul-20</t>
        </is>
      </c>
      <c r="B33" t="n">
        <v>780724</v>
      </c>
      <c r="C33" t="n">
        <v>471456</v>
      </c>
      <c r="D33" t="n">
        <v>2105856</v>
      </c>
      <c r="E33" t="n">
        <v>1244512</v>
      </c>
      <c r="F33" t="n">
        <v>1049285</v>
      </c>
      <c r="G33" t="n">
        <v>863817</v>
      </c>
      <c r="H33" t="n">
        <v>706892</v>
      </c>
      <c r="I33" t="n">
        <v>238821</v>
      </c>
      <c r="J33" t="n">
        <v>396892</v>
      </c>
      <c r="K33" t="n">
        <v>53971</v>
      </c>
      <c r="L33" t="n">
        <v>9835</v>
      </c>
      <c r="M33" t="n">
        <v>124028</v>
      </c>
      <c r="N33" t="n">
        <v>153212</v>
      </c>
      <c r="O33" t="n">
        <v>12119</v>
      </c>
      <c r="P33" t="n">
        <v>9827</v>
      </c>
      <c r="Q33" t="n">
        <v>12420</v>
      </c>
      <c r="R33" t="n">
        <v>2096</v>
      </c>
      <c r="S33" t="n">
        <v>54809</v>
      </c>
      <c r="T33" t="n">
        <v>10452</v>
      </c>
      <c r="U33" t="n">
        <v>1593</v>
      </c>
      <c r="V33" t="n">
        <v>44234</v>
      </c>
      <c r="W33" t="n">
        <v>15259</v>
      </c>
      <c r="X33" t="n">
        <v>2279</v>
      </c>
      <c r="Y33" t="n">
        <v>3897</v>
      </c>
      <c r="Z33" t="n">
        <v>7636</v>
      </c>
      <c r="AA33" t="n">
        <v>886</v>
      </c>
      <c r="AB33" t="n">
        <v>10531</v>
      </c>
      <c r="AC33" t="n">
        <v>200287</v>
      </c>
      <c r="AD33" t="n">
        <v>23393</v>
      </c>
      <c r="AE33" t="n">
        <v>310038</v>
      </c>
      <c r="AF33" t="n">
        <v>341535</v>
      </c>
      <c r="AG33" t="n">
        <v>22176</v>
      </c>
      <c r="AH33" t="n">
        <v>15485</v>
      </c>
      <c r="AI33" t="n">
        <v>21751</v>
      </c>
      <c r="AJ33" t="n">
        <v>3807</v>
      </c>
      <c r="AK33" t="n">
        <v>368738</v>
      </c>
      <c r="AL33" t="n">
        <v>457472</v>
      </c>
      <c r="AM33" t="n">
        <v>35088</v>
      </c>
      <c r="AN33" t="n">
        <v>559218</v>
      </c>
      <c r="AO33" t="n">
        <v>409426</v>
      </c>
      <c r="AP33" t="n">
        <v>25012</v>
      </c>
      <c r="AQ33" t="n">
        <v>18928</v>
      </c>
      <c r="AR33" t="n">
        <v>38185</v>
      </c>
      <c r="AS33" t="n">
        <v>5468</v>
      </c>
      <c r="AT33" t="n">
        <v>1147641</v>
      </c>
      <c r="AU33" t="n">
        <v>3408</v>
      </c>
      <c r="AV33" t="n">
        <v>133</v>
      </c>
      <c r="AW33" t="n">
        <v>2287</v>
      </c>
      <c r="AX33" t="n">
        <v>1739</v>
      </c>
      <c r="AY33" t="n">
        <v>94</v>
      </c>
      <c r="AZ33" t="n">
        <v>52</v>
      </c>
      <c r="BA33" t="n">
        <v>130</v>
      </c>
      <c r="BB33" t="n">
        <v>19</v>
      </c>
      <c r="BC33" t="n">
        <v>11477</v>
      </c>
    </row>
    <row r="34">
      <c r="A34" t="inlineStr">
        <is>
          <t>25-Jul-20</t>
        </is>
      </c>
      <c r="B34" t="n">
        <v>1037091</v>
      </c>
      <c r="C34" t="n">
        <v>578273</v>
      </c>
      <c r="D34" t="n">
        <v>2699886</v>
      </c>
      <c r="E34" t="n">
        <v>1638763</v>
      </c>
      <c r="F34" t="n">
        <v>1277046</v>
      </c>
      <c r="G34" t="n">
        <v>1050496</v>
      </c>
      <c r="H34" t="n">
        <v>866140</v>
      </c>
      <c r="I34" t="n">
        <v>289817</v>
      </c>
      <c r="J34" t="n">
        <v>645170</v>
      </c>
      <c r="K34" t="n">
        <v>43083</v>
      </c>
      <c r="L34" t="n">
        <v>9552</v>
      </c>
      <c r="M34" t="n">
        <v>101712</v>
      </c>
      <c r="N34" t="n">
        <v>145269</v>
      </c>
      <c r="O34" t="n">
        <v>9637</v>
      </c>
      <c r="P34" t="n">
        <v>8233</v>
      </c>
      <c r="Q34" t="n">
        <v>9974</v>
      </c>
      <c r="R34" t="n">
        <v>2071</v>
      </c>
      <c r="S34" t="n">
        <v>48734</v>
      </c>
      <c r="T34" t="n">
        <v>10304</v>
      </c>
      <c r="U34" t="n">
        <v>1633</v>
      </c>
      <c r="V34" t="n">
        <v>44578</v>
      </c>
      <c r="W34" t="n">
        <v>15761</v>
      </c>
      <c r="X34" t="n">
        <v>2368</v>
      </c>
      <c r="Y34" t="n">
        <v>4069</v>
      </c>
      <c r="Z34" t="n">
        <v>7813</v>
      </c>
      <c r="AA34" t="n">
        <v>921</v>
      </c>
      <c r="AB34" t="n">
        <v>10138</v>
      </c>
      <c r="AC34" t="n">
        <v>197447</v>
      </c>
      <c r="AD34" t="n">
        <v>23987</v>
      </c>
      <c r="AE34" t="n">
        <v>312443</v>
      </c>
      <c r="AF34" t="n">
        <v>352758</v>
      </c>
      <c r="AG34" t="n">
        <v>23040</v>
      </c>
      <c r="AH34" t="n">
        <v>16171</v>
      </c>
      <c r="AI34" t="n">
        <v>22255</v>
      </c>
      <c r="AJ34" t="n">
        <v>3957</v>
      </c>
      <c r="AK34" t="n">
        <v>354989</v>
      </c>
      <c r="AL34" t="n">
        <v>472888</v>
      </c>
      <c r="AM34" t="n">
        <v>36954</v>
      </c>
      <c r="AN34" t="n">
        <v>585457</v>
      </c>
      <c r="AO34" t="n">
        <v>436158</v>
      </c>
      <c r="AP34" t="n">
        <v>26853</v>
      </c>
      <c r="AQ34" t="n">
        <v>20391</v>
      </c>
      <c r="AR34" t="n">
        <v>40380</v>
      </c>
      <c r="AS34" t="n">
        <v>5821</v>
      </c>
      <c r="AT34" t="n">
        <v>1175047</v>
      </c>
      <c r="AU34" t="n">
        <v>3470</v>
      </c>
      <c r="AV34" t="n">
        <v>138</v>
      </c>
      <c r="AW34" t="n">
        <v>2363</v>
      </c>
      <c r="AX34" t="n">
        <v>1822</v>
      </c>
      <c r="AY34" t="n">
        <v>99</v>
      </c>
      <c r="AZ34" t="n">
        <v>56</v>
      </c>
      <c r="BA34" t="n">
        <v>136</v>
      </c>
      <c r="BB34" t="n">
        <v>20</v>
      </c>
      <c r="BC34" t="n">
        <v>11577</v>
      </c>
    </row>
    <row r="35">
      <c r="A35" t="inlineStr">
        <is>
          <t>26-Jul-20</t>
        </is>
      </c>
      <c r="B35" t="n">
        <v>1035519</v>
      </c>
      <c r="C35" t="n">
        <v>576012</v>
      </c>
      <c r="D35" t="n">
        <v>2693129</v>
      </c>
      <c r="E35" t="n">
        <v>1607741</v>
      </c>
      <c r="F35" t="n">
        <v>1276723</v>
      </c>
      <c r="G35" t="n">
        <v>1049743</v>
      </c>
      <c r="H35" t="n">
        <v>865697</v>
      </c>
      <c r="I35" t="n">
        <v>289286</v>
      </c>
      <c r="J35" t="n">
        <v>638284</v>
      </c>
      <c r="K35" t="n">
        <v>34649</v>
      </c>
      <c r="L35" t="n">
        <v>9368</v>
      </c>
      <c r="M35" t="n">
        <v>84487</v>
      </c>
      <c r="N35" t="n">
        <v>139505</v>
      </c>
      <c r="O35" t="n">
        <v>7725</v>
      </c>
      <c r="P35" t="n">
        <v>7021</v>
      </c>
      <c r="Q35" t="n">
        <v>8091</v>
      </c>
      <c r="R35" t="n">
        <v>2067</v>
      </c>
      <c r="S35" t="n">
        <v>43688</v>
      </c>
      <c r="T35" t="n">
        <v>10048</v>
      </c>
      <c r="U35" t="n">
        <v>1667</v>
      </c>
      <c r="V35" t="n">
        <v>44286</v>
      </c>
      <c r="W35" t="n">
        <v>16154</v>
      </c>
      <c r="X35" t="n">
        <v>2400</v>
      </c>
      <c r="Y35" t="n">
        <v>4160</v>
      </c>
      <c r="Z35" t="n">
        <v>7839</v>
      </c>
      <c r="AA35" t="n">
        <v>952</v>
      </c>
      <c r="AB35" t="n">
        <v>9735</v>
      </c>
      <c r="AC35" t="n">
        <v>192538</v>
      </c>
      <c r="AD35" t="n">
        <v>24484</v>
      </c>
      <c r="AE35" t="n">
        <v>310397</v>
      </c>
      <c r="AF35" t="n">
        <v>361567</v>
      </c>
      <c r="AG35" t="n">
        <v>23349</v>
      </c>
      <c r="AH35" t="n">
        <v>16531</v>
      </c>
      <c r="AI35" t="n">
        <v>22327</v>
      </c>
      <c r="AJ35" t="n">
        <v>4093</v>
      </c>
      <c r="AK35" t="n">
        <v>340879</v>
      </c>
      <c r="AL35" t="n">
        <v>487999</v>
      </c>
      <c r="AM35" t="n">
        <v>38862</v>
      </c>
      <c r="AN35" t="n">
        <v>611701</v>
      </c>
      <c r="AO35" t="n">
        <v>463657</v>
      </c>
      <c r="AP35" t="n">
        <v>28741</v>
      </c>
      <c r="AQ35" t="n">
        <v>21902</v>
      </c>
      <c r="AR35" t="n">
        <v>42603</v>
      </c>
      <c r="AS35" t="n">
        <v>6186</v>
      </c>
      <c r="AT35" t="n">
        <v>1201396</v>
      </c>
      <c r="AU35" t="n">
        <v>3530</v>
      </c>
      <c r="AV35" t="n">
        <v>143</v>
      </c>
      <c r="AW35" t="n">
        <v>2440</v>
      </c>
      <c r="AX35" t="n">
        <v>1908</v>
      </c>
      <c r="AY35" t="n">
        <v>104</v>
      </c>
      <c r="AZ35" t="n">
        <v>59</v>
      </c>
      <c r="BA35" t="n">
        <v>142</v>
      </c>
      <c r="BB35" t="n">
        <v>21</v>
      </c>
      <c r="BC35" t="n">
        <v>11673</v>
      </c>
    </row>
    <row r="36">
      <c r="A36" t="inlineStr">
        <is>
          <t>27-Jul-20</t>
        </is>
      </c>
      <c r="B36" t="n">
        <v>1033992</v>
      </c>
      <c r="C36" t="n">
        <v>573718</v>
      </c>
      <c r="D36" t="n">
        <v>2686444</v>
      </c>
      <c r="E36" t="n">
        <v>1576538</v>
      </c>
      <c r="F36" t="n">
        <v>1276400</v>
      </c>
      <c r="G36" t="n">
        <v>1048980</v>
      </c>
      <c r="H36" t="n">
        <v>865253</v>
      </c>
      <c r="I36" t="n">
        <v>288741</v>
      </c>
      <c r="J36" t="n">
        <v>631790</v>
      </c>
      <c r="K36" t="n">
        <v>28099</v>
      </c>
      <c r="L36" t="n">
        <v>9255</v>
      </c>
      <c r="M36" t="n">
        <v>71122</v>
      </c>
      <c r="N36" t="n">
        <v>135210</v>
      </c>
      <c r="O36" t="n">
        <v>6249</v>
      </c>
      <c r="P36" t="n">
        <v>6094</v>
      </c>
      <c r="Q36" t="n">
        <v>6639</v>
      </c>
      <c r="R36" t="n">
        <v>2077</v>
      </c>
      <c r="S36" t="n">
        <v>39447</v>
      </c>
      <c r="T36" t="n">
        <v>9718</v>
      </c>
      <c r="U36" t="n">
        <v>1696</v>
      </c>
      <c r="V36" t="n">
        <v>43542</v>
      </c>
      <c r="W36" t="n">
        <v>16467</v>
      </c>
      <c r="X36" t="n">
        <v>2391</v>
      </c>
      <c r="Y36" t="n">
        <v>4191</v>
      </c>
      <c r="Z36" t="n">
        <v>7755</v>
      </c>
      <c r="AA36" t="n">
        <v>982</v>
      </c>
      <c r="AB36" t="n">
        <v>9329</v>
      </c>
      <c r="AC36" t="n">
        <v>186215</v>
      </c>
      <c r="AD36" t="n">
        <v>24913</v>
      </c>
      <c r="AE36" t="n">
        <v>305184</v>
      </c>
      <c r="AF36" t="n">
        <v>368562</v>
      </c>
      <c r="AG36" t="n">
        <v>23256</v>
      </c>
      <c r="AH36" t="n">
        <v>16655</v>
      </c>
      <c r="AI36" t="n">
        <v>22088</v>
      </c>
      <c r="AJ36" t="n">
        <v>4220</v>
      </c>
      <c r="AK36" t="n">
        <v>326653</v>
      </c>
      <c r="AL36" t="n">
        <v>502672</v>
      </c>
      <c r="AM36" t="n">
        <v>40807</v>
      </c>
      <c r="AN36" t="n">
        <v>637632</v>
      </c>
      <c r="AO36" t="n">
        <v>491760</v>
      </c>
      <c r="AP36" t="n">
        <v>30637</v>
      </c>
      <c r="AQ36" t="n">
        <v>23435</v>
      </c>
      <c r="AR36" t="n">
        <v>44816</v>
      </c>
      <c r="AS36" t="n">
        <v>6564</v>
      </c>
      <c r="AT36" t="n">
        <v>1226671</v>
      </c>
      <c r="AU36" t="n">
        <v>3588</v>
      </c>
      <c r="AV36" t="n">
        <v>148</v>
      </c>
      <c r="AW36" t="n">
        <v>2516</v>
      </c>
      <c r="AX36" t="n">
        <v>1995</v>
      </c>
      <c r="AY36" t="n">
        <v>110</v>
      </c>
      <c r="AZ36" t="n">
        <v>63</v>
      </c>
      <c r="BA36" t="n">
        <v>147</v>
      </c>
      <c r="BB36" t="n">
        <v>22</v>
      </c>
      <c r="BC36" t="n">
        <v>11766</v>
      </c>
    </row>
    <row r="37">
      <c r="A37" t="inlineStr">
        <is>
          <t>28-Jul-20</t>
        </is>
      </c>
      <c r="B37" t="n">
        <v>1032516</v>
      </c>
      <c r="C37" t="n">
        <v>571398</v>
      </c>
      <c r="D37" t="n">
        <v>2679884</v>
      </c>
      <c r="E37" t="n">
        <v>1545338</v>
      </c>
      <c r="F37" t="n">
        <v>1276081</v>
      </c>
      <c r="G37" t="n">
        <v>1048213</v>
      </c>
      <c r="H37" t="n">
        <v>864810</v>
      </c>
      <c r="I37" t="n">
        <v>288181</v>
      </c>
      <c r="J37" t="n">
        <v>625673</v>
      </c>
      <c r="K37" t="n">
        <v>22994</v>
      </c>
      <c r="L37" t="n">
        <v>9190</v>
      </c>
      <c r="M37" t="n">
        <v>60692</v>
      </c>
      <c r="N37" t="n">
        <v>131889</v>
      </c>
      <c r="O37" t="n">
        <v>5106</v>
      </c>
      <c r="P37" t="n">
        <v>5381</v>
      </c>
      <c r="Q37" t="n">
        <v>5516</v>
      </c>
      <c r="R37" t="n">
        <v>2097</v>
      </c>
      <c r="S37" t="n">
        <v>35840</v>
      </c>
      <c r="T37" t="n">
        <v>9340</v>
      </c>
      <c r="U37" t="n">
        <v>1722</v>
      </c>
      <c r="V37" t="n">
        <v>42483</v>
      </c>
      <c r="W37" t="n">
        <v>16717</v>
      </c>
      <c r="X37" t="n">
        <v>2351</v>
      </c>
      <c r="Y37" t="n">
        <v>4179</v>
      </c>
      <c r="Z37" t="n">
        <v>7594</v>
      </c>
      <c r="AA37" t="n">
        <v>1010</v>
      </c>
      <c r="AB37" t="n">
        <v>8925</v>
      </c>
      <c r="AC37" t="n">
        <v>178972</v>
      </c>
      <c r="AD37" t="n">
        <v>25290</v>
      </c>
      <c r="AE37" t="n">
        <v>297765</v>
      </c>
      <c r="AF37" t="n">
        <v>374159</v>
      </c>
      <c r="AG37" t="n">
        <v>22876</v>
      </c>
      <c r="AH37" t="n">
        <v>16607</v>
      </c>
      <c r="AI37" t="n">
        <v>21631</v>
      </c>
      <c r="AJ37" t="n">
        <v>4342</v>
      </c>
      <c r="AK37" t="n">
        <v>312494</v>
      </c>
      <c r="AL37" t="n">
        <v>516817</v>
      </c>
      <c r="AM37" t="n">
        <v>42783</v>
      </c>
      <c r="AN37" t="n">
        <v>663025</v>
      </c>
      <c r="AO37" t="n">
        <v>520346</v>
      </c>
      <c r="AP37" t="n">
        <v>32513</v>
      </c>
      <c r="AQ37" t="n">
        <v>24970</v>
      </c>
      <c r="AR37" t="n">
        <v>46994</v>
      </c>
      <c r="AS37" t="n">
        <v>6953</v>
      </c>
      <c r="AT37" t="n">
        <v>1250870</v>
      </c>
      <c r="AU37" t="n">
        <v>3644</v>
      </c>
      <c r="AV37" t="n">
        <v>153</v>
      </c>
      <c r="AW37" t="n">
        <v>2590</v>
      </c>
      <c r="AX37" t="n">
        <v>2084</v>
      </c>
      <c r="AY37" t="n">
        <v>115</v>
      </c>
      <c r="AZ37" t="n">
        <v>66</v>
      </c>
      <c r="BA37" t="n">
        <v>153</v>
      </c>
      <c r="BB37" t="n">
        <v>23</v>
      </c>
      <c r="BC37" t="n">
        <v>11854</v>
      </c>
    </row>
    <row r="38">
      <c r="A38" t="inlineStr">
        <is>
          <t>29-Jul-20</t>
        </is>
      </c>
      <c r="B38" t="n">
        <v>1031099</v>
      </c>
      <c r="C38" t="n">
        <v>569058</v>
      </c>
      <c r="D38" t="n">
        <v>2673486</v>
      </c>
      <c r="E38" t="n">
        <v>1514280</v>
      </c>
      <c r="F38" t="n">
        <v>1275768</v>
      </c>
      <c r="G38" t="n">
        <v>1047449</v>
      </c>
      <c r="H38" t="n">
        <v>864372</v>
      </c>
      <c r="I38" t="n">
        <v>287608</v>
      </c>
      <c r="J38" t="n">
        <v>619918</v>
      </c>
      <c r="K38" t="n">
        <v>19002</v>
      </c>
      <c r="L38" t="n">
        <v>9159</v>
      </c>
      <c r="M38" t="n">
        <v>52496</v>
      </c>
      <c r="N38" t="n">
        <v>129196</v>
      </c>
      <c r="O38" t="n">
        <v>4219</v>
      </c>
      <c r="P38" t="n">
        <v>4828</v>
      </c>
      <c r="Q38" t="n">
        <v>4645</v>
      </c>
      <c r="R38" t="n">
        <v>2124</v>
      </c>
      <c r="S38" t="n">
        <v>32738</v>
      </c>
      <c r="T38" t="n">
        <v>8933</v>
      </c>
      <c r="U38" t="n">
        <v>1745</v>
      </c>
      <c r="V38" t="n">
        <v>41212</v>
      </c>
      <c r="W38" t="n">
        <v>16917</v>
      </c>
      <c r="X38" t="n">
        <v>2292</v>
      </c>
      <c r="Y38" t="n">
        <v>4137</v>
      </c>
      <c r="Z38" t="n">
        <v>7381</v>
      </c>
      <c r="AA38" t="n">
        <v>1038</v>
      </c>
      <c r="AB38" t="n">
        <v>8526</v>
      </c>
      <c r="AC38" t="n">
        <v>171174</v>
      </c>
      <c r="AD38" t="n">
        <v>25629</v>
      </c>
      <c r="AE38" t="n">
        <v>288857</v>
      </c>
      <c r="AF38" t="n">
        <v>378647</v>
      </c>
      <c r="AG38" t="n">
        <v>22296</v>
      </c>
      <c r="AH38" t="n">
        <v>16438</v>
      </c>
      <c r="AI38" t="n">
        <v>21023</v>
      </c>
      <c r="AJ38" t="n">
        <v>4459</v>
      </c>
      <c r="AK38" t="n">
        <v>298533</v>
      </c>
      <c r="AL38" t="n">
        <v>530377</v>
      </c>
      <c r="AM38" t="n">
        <v>44787</v>
      </c>
      <c r="AN38" t="n">
        <v>687727</v>
      </c>
      <c r="AO38" t="n">
        <v>549318</v>
      </c>
      <c r="AP38" t="n">
        <v>34349</v>
      </c>
      <c r="AQ38" t="n">
        <v>26496</v>
      </c>
      <c r="AR38" t="n">
        <v>49119</v>
      </c>
      <c r="AS38" t="n">
        <v>7353</v>
      </c>
      <c r="AT38" t="n">
        <v>1274003</v>
      </c>
      <c r="AU38" t="n">
        <v>3698</v>
      </c>
      <c r="AV38" t="n">
        <v>158</v>
      </c>
      <c r="AW38" t="n">
        <v>2662</v>
      </c>
      <c r="AX38" t="n">
        <v>2174</v>
      </c>
      <c r="AY38" t="n">
        <v>121</v>
      </c>
      <c r="AZ38" t="n">
        <v>70</v>
      </c>
      <c r="BA38" t="n">
        <v>159</v>
      </c>
      <c r="BB38" t="n">
        <v>24</v>
      </c>
      <c r="BC38" t="n">
        <v>11938</v>
      </c>
    </row>
    <row r="39">
      <c r="A39" t="inlineStr">
        <is>
          <t>30-Jul-20</t>
        </is>
      </c>
      <c r="B39" t="n">
        <v>1029743</v>
      </c>
      <c r="C39" t="n">
        <v>566700</v>
      </c>
      <c r="D39" t="n">
        <v>2667273</v>
      </c>
      <c r="E39" t="n">
        <v>1483474</v>
      </c>
      <c r="F39" t="n">
        <v>1275462</v>
      </c>
      <c r="G39" t="n">
        <v>1046690</v>
      </c>
      <c r="H39" t="n">
        <v>863940</v>
      </c>
      <c r="I39" t="n">
        <v>287022</v>
      </c>
      <c r="J39" t="n">
        <v>614505</v>
      </c>
      <c r="K39" t="n">
        <v>15866</v>
      </c>
      <c r="L39" t="n">
        <v>9149</v>
      </c>
      <c r="M39" t="n">
        <v>46004</v>
      </c>
      <c r="N39" t="n">
        <v>126894</v>
      </c>
      <c r="O39" t="n">
        <v>3526</v>
      </c>
      <c r="P39" t="n">
        <v>4396</v>
      </c>
      <c r="Q39" t="n">
        <v>3967</v>
      </c>
      <c r="R39" t="n">
        <v>2156</v>
      </c>
      <c r="S39" t="n">
        <v>30040</v>
      </c>
      <c r="T39" t="n">
        <v>8511</v>
      </c>
      <c r="U39" t="n">
        <v>1766</v>
      </c>
      <c r="V39" t="n">
        <v>39805</v>
      </c>
      <c r="W39" t="n">
        <v>17077</v>
      </c>
      <c r="X39" t="n">
        <v>2218</v>
      </c>
      <c r="Y39" t="n">
        <v>4072</v>
      </c>
      <c r="Z39" t="n">
        <v>7133</v>
      </c>
      <c r="AA39" t="n">
        <v>1064</v>
      </c>
      <c r="AB39" t="n">
        <v>8136</v>
      </c>
      <c r="AC39" t="n">
        <v>163093</v>
      </c>
      <c r="AD39" t="n">
        <v>25940</v>
      </c>
      <c r="AE39" t="n">
        <v>278991</v>
      </c>
      <c r="AF39" t="n">
        <v>382224</v>
      </c>
      <c r="AG39" t="n">
        <v>21579</v>
      </c>
      <c r="AH39" t="n">
        <v>16183</v>
      </c>
      <c r="AI39" t="n">
        <v>20317</v>
      </c>
      <c r="AJ39" t="n">
        <v>4574</v>
      </c>
      <c r="AK39" t="n">
        <v>284865</v>
      </c>
      <c r="AL39" t="n">
        <v>543321</v>
      </c>
      <c r="AM39" t="n">
        <v>46817</v>
      </c>
      <c r="AN39" t="n">
        <v>711635</v>
      </c>
      <c r="AO39" t="n">
        <v>578599</v>
      </c>
      <c r="AP39" t="n">
        <v>36132</v>
      </c>
      <c r="AQ39" t="n">
        <v>28001</v>
      </c>
      <c r="AR39" t="n">
        <v>51178</v>
      </c>
      <c r="AS39" t="n">
        <v>7763</v>
      </c>
      <c r="AT39" t="n">
        <v>1296090</v>
      </c>
      <c r="AU39" t="n">
        <v>3749</v>
      </c>
      <c r="AV39" t="n">
        <v>164</v>
      </c>
      <c r="AW39" t="n">
        <v>2732</v>
      </c>
      <c r="AX39" t="n">
        <v>2265</v>
      </c>
      <c r="AY39" t="n">
        <v>126</v>
      </c>
      <c r="AZ39" t="n">
        <v>73</v>
      </c>
      <c r="BA39" t="n">
        <v>164</v>
      </c>
      <c r="BB39" t="n">
        <v>25</v>
      </c>
      <c r="BC39" t="n">
        <v>12019</v>
      </c>
    </row>
    <row r="40">
      <c r="A40" t="inlineStr">
        <is>
          <t>31-Jul-20</t>
        </is>
      </c>
      <c r="B40" t="n">
        <v>1028448</v>
      </c>
      <c r="C40" t="n">
        <v>564328</v>
      </c>
      <c r="D40" t="n">
        <v>2661258</v>
      </c>
      <c r="E40" t="n">
        <v>1453005</v>
      </c>
      <c r="F40" t="n">
        <v>1275166</v>
      </c>
      <c r="G40" t="n">
        <v>1045941</v>
      </c>
      <c r="H40" t="n">
        <v>863516</v>
      </c>
      <c r="I40" t="n">
        <v>286424</v>
      </c>
      <c r="J40" t="n">
        <v>609417</v>
      </c>
      <c r="K40" t="n">
        <v>13390</v>
      </c>
      <c r="L40" t="n">
        <v>9155</v>
      </c>
      <c r="M40" t="n">
        <v>40816</v>
      </c>
      <c r="N40" t="n">
        <v>124817</v>
      </c>
      <c r="O40" t="n">
        <v>2984</v>
      </c>
      <c r="P40" t="n">
        <v>4054</v>
      </c>
      <c r="Q40" t="n">
        <v>3437</v>
      </c>
      <c r="R40" t="n">
        <v>2192</v>
      </c>
      <c r="S40" t="n">
        <v>27673</v>
      </c>
      <c r="T40" t="n">
        <v>8085</v>
      </c>
      <c r="U40" t="n">
        <v>1786</v>
      </c>
      <c r="V40" t="n">
        <v>38317</v>
      </c>
      <c r="W40" t="n">
        <v>17202</v>
      </c>
      <c r="X40" t="n">
        <v>2135</v>
      </c>
      <c r="Y40" t="n">
        <v>3994</v>
      </c>
      <c r="Z40" t="n">
        <v>6864</v>
      </c>
      <c r="AA40" t="n">
        <v>1091</v>
      </c>
      <c r="AB40" t="n">
        <v>7756</v>
      </c>
      <c r="AC40" t="n">
        <v>154927</v>
      </c>
      <c r="AD40" t="n">
        <v>26228</v>
      </c>
      <c r="AE40" t="n">
        <v>268562</v>
      </c>
      <c r="AF40" t="n">
        <v>385026</v>
      </c>
      <c r="AG40" t="n">
        <v>20774</v>
      </c>
      <c r="AH40" t="n">
        <v>15870</v>
      </c>
      <c r="AI40" t="n">
        <v>19550</v>
      </c>
      <c r="AJ40" t="n">
        <v>4688</v>
      </c>
      <c r="AK40" t="n">
        <v>271560</v>
      </c>
      <c r="AL40" t="n">
        <v>555635</v>
      </c>
      <c r="AM40" t="n">
        <v>48870</v>
      </c>
      <c r="AN40" t="n">
        <v>734687</v>
      </c>
      <c r="AO40" t="n">
        <v>608125</v>
      </c>
      <c r="AP40" t="n">
        <v>37853</v>
      </c>
      <c r="AQ40" t="n">
        <v>29480</v>
      </c>
      <c r="AR40" t="n">
        <v>53163</v>
      </c>
      <c r="AS40" t="n">
        <v>8184</v>
      </c>
      <c r="AT40" t="n">
        <v>1317156</v>
      </c>
      <c r="AU40" t="n">
        <v>3798</v>
      </c>
      <c r="AV40" t="n">
        <v>169</v>
      </c>
      <c r="AW40" t="n">
        <v>2799</v>
      </c>
      <c r="AX40" t="n">
        <v>2356</v>
      </c>
      <c r="AY40" t="n">
        <v>131</v>
      </c>
      <c r="AZ40" t="n">
        <v>77</v>
      </c>
      <c r="BA40" t="n">
        <v>169</v>
      </c>
      <c r="BB40" t="n">
        <v>26</v>
      </c>
      <c r="BC40" t="n">
        <v>12096</v>
      </c>
    </row>
    <row r="41">
      <c r="A41" t="inlineStr">
        <is>
          <t>01-Aug-20</t>
        </is>
      </c>
      <c r="B41" t="n">
        <v>1027214</v>
      </c>
      <c r="C41" t="n">
        <v>561943</v>
      </c>
      <c r="D41" t="n">
        <v>2655449</v>
      </c>
      <c r="E41" t="n">
        <v>1422944</v>
      </c>
      <c r="F41" t="n">
        <v>1274879</v>
      </c>
      <c r="G41" t="n">
        <v>1045203</v>
      </c>
      <c r="H41" t="n">
        <v>863099</v>
      </c>
      <c r="I41" t="n">
        <v>285814</v>
      </c>
      <c r="J41" t="n">
        <v>604633</v>
      </c>
      <c r="K41" t="n">
        <v>11425</v>
      </c>
      <c r="L41" t="n">
        <v>9170</v>
      </c>
      <c r="M41" t="n">
        <v>36630</v>
      </c>
      <c r="N41" t="n">
        <v>122853</v>
      </c>
      <c r="O41" t="n">
        <v>2556</v>
      </c>
      <c r="P41" t="n">
        <v>3780</v>
      </c>
      <c r="Q41" t="n">
        <v>3020</v>
      </c>
      <c r="R41" t="n">
        <v>2231</v>
      </c>
      <c r="S41" t="n">
        <v>25576</v>
      </c>
      <c r="T41" t="n">
        <v>7662</v>
      </c>
      <c r="U41" t="n">
        <v>1804</v>
      </c>
      <c r="V41" t="n">
        <v>36790</v>
      </c>
      <c r="W41" t="n">
        <v>17297</v>
      </c>
      <c r="X41" t="n">
        <v>2047</v>
      </c>
      <c r="Y41" t="n">
        <v>3905</v>
      </c>
      <c r="Z41" t="n">
        <v>6583</v>
      </c>
      <c r="AA41" t="n">
        <v>1117</v>
      </c>
      <c r="AB41" t="n">
        <v>7387</v>
      </c>
      <c r="AC41" t="n">
        <v>146820</v>
      </c>
      <c r="AD41" t="n">
        <v>26499</v>
      </c>
      <c r="AE41" t="n">
        <v>257860</v>
      </c>
      <c r="AF41" t="n">
        <v>387149</v>
      </c>
      <c r="AG41" t="n">
        <v>19918</v>
      </c>
      <c r="AH41" t="n">
        <v>15519</v>
      </c>
      <c r="AI41" t="n">
        <v>18751</v>
      </c>
      <c r="AJ41" t="n">
        <v>4802</v>
      </c>
      <c r="AK41" t="n">
        <v>258662</v>
      </c>
      <c r="AL41" t="n">
        <v>567318</v>
      </c>
      <c r="AM41" t="n">
        <v>50945</v>
      </c>
      <c r="AN41" t="n">
        <v>756847</v>
      </c>
      <c r="AO41" t="n">
        <v>637840</v>
      </c>
      <c r="AP41" t="n">
        <v>39507</v>
      </c>
      <c r="AQ41" t="n">
        <v>30929</v>
      </c>
      <c r="AR41" t="n">
        <v>55070</v>
      </c>
      <c r="AS41" t="n">
        <v>8615</v>
      </c>
      <c r="AT41" t="n">
        <v>1337229</v>
      </c>
      <c r="AU41" t="n">
        <v>3845</v>
      </c>
      <c r="AV41" t="n">
        <v>175</v>
      </c>
      <c r="AW41" t="n">
        <v>2864</v>
      </c>
      <c r="AX41" t="n">
        <v>2448</v>
      </c>
      <c r="AY41" t="n">
        <v>135</v>
      </c>
      <c r="AZ41" t="n">
        <v>80</v>
      </c>
      <c r="BA41" t="n">
        <v>174</v>
      </c>
      <c r="BB41" t="n">
        <v>27</v>
      </c>
      <c r="BC41" t="n">
        <v>12169</v>
      </c>
    </row>
    <row r="42">
      <c r="A42" t="inlineStr">
        <is>
          <t>02-Aug-20</t>
        </is>
      </c>
      <c r="B42" t="n">
        <v>1026040</v>
      </c>
      <c r="C42" t="n">
        <v>559548</v>
      </c>
      <c r="D42" t="n">
        <v>2649846</v>
      </c>
      <c r="E42" t="n">
        <v>1393348</v>
      </c>
      <c r="F42" t="n">
        <v>1274603</v>
      </c>
      <c r="G42" t="n">
        <v>1044477</v>
      </c>
      <c r="H42" t="n">
        <v>862692</v>
      </c>
      <c r="I42" t="n">
        <v>285191</v>
      </c>
      <c r="J42" t="n">
        <v>600137</v>
      </c>
      <c r="K42" t="n">
        <v>9855</v>
      </c>
      <c r="L42" t="n">
        <v>9192</v>
      </c>
      <c r="M42" t="n">
        <v>33216</v>
      </c>
      <c r="N42" t="n">
        <v>120926</v>
      </c>
      <c r="O42" t="n">
        <v>2217</v>
      </c>
      <c r="P42" t="n">
        <v>3558</v>
      </c>
      <c r="Q42" t="n">
        <v>2691</v>
      </c>
      <c r="R42" t="n">
        <v>2271</v>
      </c>
      <c r="S42" t="n">
        <v>23704</v>
      </c>
      <c r="T42" t="n">
        <v>7247</v>
      </c>
      <c r="U42" t="n">
        <v>1822</v>
      </c>
      <c r="V42" t="n">
        <v>35254</v>
      </c>
      <c r="W42" t="n">
        <v>17364</v>
      </c>
      <c r="X42" t="n">
        <v>1957</v>
      </c>
      <c r="Y42" t="n">
        <v>3811</v>
      </c>
      <c r="Z42" t="n">
        <v>6299</v>
      </c>
      <c r="AA42" t="n">
        <v>1144</v>
      </c>
      <c r="AB42" t="n">
        <v>7031</v>
      </c>
      <c r="AC42" t="n">
        <v>138874</v>
      </c>
      <c r="AD42" t="n">
        <v>26754</v>
      </c>
      <c r="AE42" t="n">
        <v>247095</v>
      </c>
      <c r="AF42" t="n">
        <v>388657</v>
      </c>
      <c r="AG42" t="n">
        <v>19037</v>
      </c>
      <c r="AH42" t="n">
        <v>15143</v>
      </c>
      <c r="AI42" t="n">
        <v>17941</v>
      </c>
      <c r="AJ42" t="n">
        <v>4915</v>
      </c>
      <c r="AK42" t="n">
        <v>246203</v>
      </c>
      <c r="AL42" t="n">
        <v>578379</v>
      </c>
      <c r="AM42" t="n">
        <v>53041</v>
      </c>
      <c r="AN42" t="n">
        <v>778103</v>
      </c>
      <c r="AO42" t="n">
        <v>667695</v>
      </c>
      <c r="AP42" t="n">
        <v>41089</v>
      </c>
      <c r="AQ42" t="n">
        <v>32344</v>
      </c>
      <c r="AR42" t="n">
        <v>56897</v>
      </c>
      <c r="AS42" t="n">
        <v>9056</v>
      </c>
      <c r="AT42" t="n">
        <v>1356341</v>
      </c>
      <c r="AU42" t="n">
        <v>3888</v>
      </c>
      <c r="AV42" t="n">
        <v>180</v>
      </c>
      <c r="AW42" t="n">
        <v>2926</v>
      </c>
      <c r="AX42" t="n">
        <v>2541</v>
      </c>
      <c r="AY42" t="n">
        <v>140</v>
      </c>
      <c r="AZ42" t="n">
        <v>83</v>
      </c>
      <c r="BA42" t="n">
        <v>179</v>
      </c>
      <c r="BB42" t="n">
        <v>28</v>
      </c>
      <c r="BC42" t="n">
        <v>12239</v>
      </c>
    </row>
    <row r="43">
      <c r="A43" t="inlineStr">
        <is>
          <t>03-Aug-20</t>
        </is>
      </c>
      <c r="B43" t="n">
        <v>1024923</v>
      </c>
      <c r="C43" t="n">
        <v>557143</v>
      </c>
      <c r="D43" t="n">
        <v>2644448</v>
      </c>
      <c r="E43" t="n">
        <v>1364265</v>
      </c>
      <c r="F43" t="n">
        <v>1274337</v>
      </c>
      <c r="G43" t="n">
        <v>1043764</v>
      </c>
      <c r="H43" t="n">
        <v>862293</v>
      </c>
      <c r="I43" t="n">
        <v>284557</v>
      </c>
      <c r="J43" t="n">
        <v>595910</v>
      </c>
      <c r="K43" t="n">
        <v>8592</v>
      </c>
      <c r="L43" t="n">
        <v>9216</v>
      </c>
      <c r="M43" t="n">
        <v>30399</v>
      </c>
      <c r="N43" t="n">
        <v>118985</v>
      </c>
      <c r="O43" t="n">
        <v>1946</v>
      </c>
      <c r="P43" t="n">
        <v>3375</v>
      </c>
      <c r="Q43" t="n">
        <v>2429</v>
      </c>
      <c r="R43" t="n">
        <v>2313</v>
      </c>
      <c r="S43" t="n">
        <v>22022</v>
      </c>
      <c r="T43" t="n">
        <v>6845</v>
      </c>
      <c r="U43" t="n">
        <v>1838</v>
      </c>
      <c r="V43" t="n">
        <v>33731</v>
      </c>
      <c r="W43" t="n">
        <v>17406</v>
      </c>
      <c r="X43" t="n">
        <v>1866</v>
      </c>
      <c r="Y43" t="n">
        <v>3713</v>
      </c>
      <c r="Z43" t="n">
        <v>6016</v>
      </c>
      <c r="AA43" t="n">
        <v>1170</v>
      </c>
      <c r="AB43" t="n">
        <v>6689</v>
      </c>
      <c r="AC43" t="n">
        <v>131161</v>
      </c>
      <c r="AD43" t="n">
        <v>26997</v>
      </c>
      <c r="AE43" t="n">
        <v>236421</v>
      </c>
      <c r="AF43" t="n">
        <v>389598</v>
      </c>
      <c r="AG43" t="n">
        <v>18150</v>
      </c>
      <c r="AH43" t="n">
        <v>14754</v>
      </c>
      <c r="AI43" t="n">
        <v>17134</v>
      </c>
      <c r="AJ43" t="n">
        <v>5028</v>
      </c>
      <c r="AK43" t="n">
        <v>234202</v>
      </c>
      <c r="AL43" t="n">
        <v>588833</v>
      </c>
      <c r="AM43" t="n">
        <v>55157</v>
      </c>
      <c r="AN43" t="n">
        <v>798455</v>
      </c>
      <c r="AO43" t="n">
        <v>697643</v>
      </c>
      <c r="AP43" t="n">
        <v>42600</v>
      </c>
      <c r="AQ43" t="n">
        <v>33723</v>
      </c>
      <c r="AR43" t="n">
        <v>58643</v>
      </c>
      <c r="AS43" t="n">
        <v>9508</v>
      </c>
      <c r="AT43" t="n">
        <v>1374528</v>
      </c>
      <c r="AU43" t="n">
        <v>3930</v>
      </c>
      <c r="AV43" t="n">
        <v>186</v>
      </c>
      <c r="AW43" t="n">
        <v>2986</v>
      </c>
      <c r="AX43" t="n">
        <v>2634</v>
      </c>
      <c r="AY43" t="n">
        <v>144</v>
      </c>
      <c r="AZ43" t="n">
        <v>87</v>
      </c>
      <c r="BA43" t="n">
        <v>184</v>
      </c>
      <c r="BB43" t="n">
        <v>30</v>
      </c>
      <c r="BC43" t="n">
        <v>12305</v>
      </c>
    </row>
    <row r="44">
      <c r="A44" t="inlineStr">
        <is>
          <t>04-Aug-20</t>
        </is>
      </c>
      <c r="B44" t="n">
        <v>1023861</v>
      </c>
      <c r="C44" t="n">
        <v>554730</v>
      </c>
      <c r="D44" t="n">
        <v>2639250</v>
      </c>
      <c r="E44" t="n">
        <v>1335736</v>
      </c>
      <c r="F44" t="n">
        <v>1274081</v>
      </c>
      <c r="G44" t="n">
        <v>1043065</v>
      </c>
      <c r="H44" t="n">
        <v>861903</v>
      </c>
      <c r="I44" t="n">
        <v>283910</v>
      </c>
      <c r="J44" t="n">
        <v>591936</v>
      </c>
      <c r="K44" t="n">
        <v>7568</v>
      </c>
      <c r="L44" t="n">
        <v>9242</v>
      </c>
      <c r="M44" t="n">
        <v>28047</v>
      </c>
      <c r="N44" t="n">
        <v>116998</v>
      </c>
      <c r="O44" t="n">
        <v>1728</v>
      </c>
      <c r="P44" t="n">
        <v>3222</v>
      </c>
      <c r="Q44" t="n">
        <v>2219</v>
      </c>
      <c r="R44" t="n">
        <v>2356</v>
      </c>
      <c r="S44" t="n">
        <v>20501</v>
      </c>
      <c r="T44" t="n">
        <v>6457</v>
      </c>
      <c r="U44" t="n">
        <v>1854</v>
      </c>
      <c r="V44" t="n">
        <v>32237</v>
      </c>
      <c r="W44" t="n">
        <v>17424</v>
      </c>
      <c r="X44" t="n">
        <v>1775</v>
      </c>
      <c r="Y44" t="n">
        <v>3614</v>
      </c>
      <c r="Z44" t="n">
        <v>5737</v>
      </c>
      <c r="AA44" t="n">
        <v>1197</v>
      </c>
      <c r="AB44" t="n">
        <v>6359</v>
      </c>
      <c r="AC44" t="n">
        <v>123727</v>
      </c>
      <c r="AD44" t="n">
        <v>27228</v>
      </c>
      <c r="AE44" t="n">
        <v>225947</v>
      </c>
      <c r="AF44" t="n">
        <v>390003</v>
      </c>
      <c r="AG44" t="n">
        <v>17272</v>
      </c>
      <c r="AH44" t="n">
        <v>14360</v>
      </c>
      <c r="AI44" t="n">
        <v>16342</v>
      </c>
      <c r="AJ44" t="n">
        <v>5143</v>
      </c>
      <c r="AK44" t="n">
        <v>222668</v>
      </c>
      <c r="AL44" t="n">
        <v>598700</v>
      </c>
      <c r="AM44" t="n">
        <v>57291</v>
      </c>
      <c r="AN44" t="n">
        <v>817916</v>
      </c>
      <c r="AO44" t="n">
        <v>727643</v>
      </c>
      <c r="AP44" t="n">
        <v>44039</v>
      </c>
      <c r="AQ44" t="n">
        <v>35066</v>
      </c>
      <c r="AR44" t="n">
        <v>60309</v>
      </c>
      <c r="AS44" t="n">
        <v>9970</v>
      </c>
      <c r="AT44" t="n">
        <v>1391823</v>
      </c>
      <c r="AU44" t="n">
        <v>3969</v>
      </c>
      <c r="AV44" t="n">
        <v>192</v>
      </c>
      <c r="AW44" t="n">
        <v>3042</v>
      </c>
      <c r="AX44" t="n">
        <v>2727</v>
      </c>
      <c r="AY44" t="n">
        <v>148</v>
      </c>
      <c r="AZ44" t="n">
        <v>90</v>
      </c>
      <c r="BA44" t="n">
        <v>188</v>
      </c>
      <c r="BB44" t="n">
        <v>31</v>
      </c>
      <c r="BC44" t="n">
        <v>12368</v>
      </c>
    </row>
    <row r="45">
      <c r="A45" t="inlineStr">
        <is>
          <t>05-Aug-20</t>
        </is>
      </c>
      <c r="B45" t="n">
        <v>1022853</v>
      </c>
      <c r="C45" t="n">
        <v>552310</v>
      </c>
      <c r="D45" t="n">
        <v>2634248</v>
      </c>
      <c r="E45" t="n">
        <v>1307794</v>
      </c>
      <c r="F45" t="n">
        <v>1273835</v>
      </c>
      <c r="G45" t="n">
        <v>1042380</v>
      </c>
      <c r="H45" t="n">
        <v>861521</v>
      </c>
      <c r="I45" t="n">
        <v>283251</v>
      </c>
      <c r="J45" t="n">
        <v>588198</v>
      </c>
      <c r="K45" t="n">
        <v>6732</v>
      </c>
      <c r="L45" t="n">
        <v>9269</v>
      </c>
      <c r="M45" t="n">
        <v>26060</v>
      </c>
      <c r="N45" t="n">
        <v>114946</v>
      </c>
      <c r="O45" t="n">
        <v>1551</v>
      </c>
      <c r="P45" t="n">
        <v>3091</v>
      </c>
      <c r="Q45" t="n">
        <v>2049</v>
      </c>
      <c r="R45" t="n">
        <v>2400</v>
      </c>
      <c r="S45" t="n">
        <v>19118</v>
      </c>
      <c r="T45" t="n">
        <v>6085</v>
      </c>
      <c r="U45" t="n">
        <v>1869</v>
      </c>
      <c r="V45" t="n">
        <v>30782</v>
      </c>
      <c r="W45" t="n">
        <v>17420</v>
      </c>
      <c r="X45" t="n">
        <v>1687</v>
      </c>
      <c r="Y45" t="n">
        <v>3514</v>
      </c>
      <c r="Z45" t="n">
        <v>5467</v>
      </c>
      <c r="AA45" t="n">
        <v>1223</v>
      </c>
      <c r="AB45" t="n">
        <v>6043</v>
      </c>
      <c r="AC45" t="n">
        <v>116604</v>
      </c>
      <c r="AD45" t="n">
        <v>27449</v>
      </c>
      <c r="AE45" t="n">
        <v>215747</v>
      </c>
      <c r="AF45" t="n">
        <v>389897</v>
      </c>
      <c r="AG45" t="n">
        <v>16411</v>
      </c>
      <c r="AH45" t="n">
        <v>13965</v>
      </c>
      <c r="AI45" t="n">
        <v>15571</v>
      </c>
      <c r="AJ45" t="n">
        <v>5257</v>
      </c>
      <c r="AK45" t="n">
        <v>211605</v>
      </c>
      <c r="AL45" t="n">
        <v>608004</v>
      </c>
      <c r="AM45" t="n">
        <v>59443</v>
      </c>
      <c r="AN45" t="n">
        <v>836507</v>
      </c>
      <c r="AO45" t="n">
        <v>757655</v>
      </c>
      <c r="AP45" t="n">
        <v>45407</v>
      </c>
      <c r="AQ45" t="n">
        <v>36373</v>
      </c>
      <c r="AR45" t="n">
        <v>61898</v>
      </c>
      <c r="AS45" t="n">
        <v>10442</v>
      </c>
      <c r="AT45" t="n">
        <v>1408263</v>
      </c>
      <c r="AU45" t="n">
        <v>4006</v>
      </c>
      <c r="AV45" t="n">
        <v>197</v>
      </c>
      <c r="AW45" t="n">
        <v>3097</v>
      </c>
      <c r="AX45" t="n">
        <v>2821</v>
      </c>
      <c r="AY45" t="n">
        <v>152</v>
      </c>
      <c r="AZ45" t="n">
        <v>93</v>
      </c>
      <c r="BA45" t="n">
        <v>192</v>
      </c>
      <c r="BB45" t="n">
        <v>32</v>
      </c>
      <c r="BC45" t="n">
        <v>12428</v>
      </c>
    </row>
    <row r="46">
      <c r="A46" t="inlineStr">
        <is>
          <t>06-Aug-20</t>
        </is>
      </c>
      <c r="B46" t="n">
        <v>1021894</v>
      </c>
      <c r="C46" t="n">
        <v>549884</v>
      </c>
      <c r="D46" t="n">
        <v>2629435</v>
      </c>
      <c r="E46" t="n">
        <v>1280469</v>
      </c>
      <c r="F46" t="n">
        <v>1273598</v>
      </c>
      <c r="G46" t="n">
        <v>1041709</v>
      </c>
      <c r="H46" t="n">
        <v>861149</v>
      </c>
      <c r="I46" t="n">
        <v>282579</v>
      </c>
      <c r="J46" t="n">
        <v>584683</v>
      </c>
      <c r="K46" t="n">
        <v>6041</v>
      </c>
      <c r="L46" t="n">
        <v>9294</v>
      </c>
      <c r="M46" t="n">
        <v>24359</v>
      </c>
      <c r="N46" t="n">
        <v>112817</v>
      </c>
      <c r="O46" t="n">
        <v>1406</v>
      </c>
      <c r="P46" t="n">
        <v>2978</v>
      </c>
      <c r="Q46" t="n">
        <v>1910</v>
      </c>
      <c r="R46" t="n">
        <v>2445</v>
      </c>
      <c r="S46" t="n">
        <v>17855</v>
      </c>
      <c r="T46" t="n">
        <v>5731</v>
      </c>
      <c r="U46" t="n">
        <v>1883</v>
      </c>
      <c r="V46" t="n">
        <v>29373</v>
      </c>
      <c r="W46" t="n">
        <v>17393</v>
      </c>
      <c r="X46" t="n">
        <v>1601</v>
      </c>
      <c r="Y46" t="n">
        <v>3416</v>
      </c>
      <c r="Z46" t="n">
        <v>5205</v>
      </c>
      <c r="AA46" t="n">
        <v>1250</v>
      </c>
      <c r="AB46" t="n">
        <v>5741</v>
      </c>
      <c r="AC46" t="n">
        <v>109808</v>
      </c>
      <c r="AD46" t="n">
        <v>27660</v>
      </c>
      <c r="AE46" t="n">
        <v>205873</v>
      </c>
      <c r="AF46" t="n">
        <v>389300</v>
      </c>
      <c r="AG46" t="n">
        <v>15576</v>
      </c>
      <c r="AH46" t="n">
        <v>13574</v>
      </c>
      <c r="AI46" t="n">
        <v>14827</v>
      </c>
      <c r="AJ46" t="n">
        <v>5373</v>
      </c>
      <c r="AK46" t="n">
        <v>201009</v>
      </c>
      <c r="AL46" t="n">
        <v>616768</v>
      </c>
      <c r="AM46" t="n">
        <v>61612</v>
      </c>
      <c r="AN46" t="n">
        <v>854252</v>
      </c>
      <c r="AO46" t="n">
        <v>787639</v>
      </c>
      <c r="AP46" t="n">
        <v>46707</v>
      </c>
      <c r="AQ46" t="n">
        <v>37643</v>
      </c>
      <c r="AR46" t="n">
        <v>63411</v>
      </c>
      <c r="AS46" t="n">
        <v>10925</v>
      </c>
      <c r="AT46" t="n">
        <v>1423883</v>
      </c>
      <c r="AU46" t="n">
        <v>4041</v>
      </c>
      <c r="AV46" t="n">
        <v>203</v>
      </c>
      <c r="AW46" t="n">
        <v>3149</v>
      </c>
      <c r="AX46" t="n">
        <v>2914</v>
      </c>
      <c r="AY46" t="n">
        <v>156</v>
      </c>
      <c r="AZ46" t="n">
        <v>96</v>
      </c>
      <c r="BA46" t="n">
        <v>196</v>
      </c>
      <c r="BB46" t="n">
        <v>33</v>
      </c>
      <c r="BC46" t="n">
        <v>12485</v>
      </c>
    </row>
    <row r="47">
      <c r="A47" t="inlineStr">
        <is>
          <t>07-Aug-20</t>
        </is>
      </c>
      <c r="B47" t="n">
        <v>1020983</v>
      </c>
      <c r="C47" t="n">
        <v>547452</v>
      </c>
      <c r="D47" t="n">
        <v>2624802</v>
      </c>
      <c r="E47" t="n">
        <v>1253784</v>
      </c>
      <c r="F47" t="n">
        <v>1273372</v>
      </c>
      <c r="G47" t="n">
        <v>1041052</v>
      </c>
      <c r="H47" t="n">
        <v>860785</v>
      </c>
      <c r="I47" t="n">
        <v>281896</v>
      </c>
      <c r="J47" t="n">
        <v>581375</v>
      </c>
      <c r="K47" t="n">
        <v>5466</v>
      </c>
      <c r="L47" t="n">
        <v>9319</v>
      </c>
      <c r="M47" t="n">
        <v>22887</v>
      </c>
      <c r="N47" t="n">
        <v>110609</v>
      </c>
      <c r="O47" t="n">
        <v>1285</v>
      </c>
      <c r="P47" t="n">
        <v>2878</v>
      </c>
      <c r="Q47" t="n">
        <v>1796</v>
      </c>
      <c r="R47" t="n">
        <v>2490</v>
      </c>
      <c r="S47" t="n">
        <v>16697</v>
      </c>
      <c r="T47" t="n">
        <v>5393</v>
      </c>
      <c r="U47" t="n">
        <v>1897</v>
      </c>
      <c r="V47" t="n">
        <v>28015</v>
      </c>
      <c r="W47" t="n">
        <v>17345</v>
      </c>
      <c r="X47" t="n">
        <v>1518</v>
      </c>
      <c r="Y47" t="n">
        <v>3319</v>
      </c>
      <c r="Z47" t="n">
        <v>4954</v>
      </c>
      <c r="AA47" t="n">
        <v>1277</v>
      </c>
      <c r="AB47" t="n">
        <v>5451</v>
      </c>
      <c r="AC47" t="n">
        <v>103347</v>
      </c>
      <c r="AD47" t="n">
        <v>27862</v>
      </c>
      <c r="AE47" t="n">
        <v>196357</v>
      </c>
      <c r="AF47" t="n">
        <v>388228</v>
      </c>
      <c r="AG47" t="n">
        <v>14770</v>
      </c>
      <c r="AH47" t="n">
        <v>13190</v>
      </c>
      <c r="AI47" t="n">
        <v>14112</v>
      </c>
      <c r="AJ47" t="n">
        <v>5489</v>
      </c>
      <c r="AK47" t="n">
        <v>190875</v>
      </c>
      <c r="AL47" t="n">
        <v>625020</v>
      </c>
      <c r="AM47" t="n">
        <v>63797</v>
      </c>
      <c r="AN47" t="n">
        <v>871181</v>
      </c>
      <c r="AO47" t="n">
        <v>817559</v>
      </c>
      <c r="AP47" t="n">
        <v>47939</v>
      </c>
      <c r="AQ47" t="n">
        <v>38878</v>
      </c>
      <c r="AR47" t="n">
        <v>64852</v>
      </c>
      <c r="AS47" t="n">
        <v>11418</v>
      </c>
      <c r="AT47" t="n">
        <v>1438718</v>
      </c>
      <c r="AU47" t="n">
        <v>4074</v>
      </c>
      <c r="AV47" t="n">
        <v>209</v>
      </c>
      <c r="AW47" t="n">
        <v>3198</v>
      </c>
      <c r="AX47" t="n">
        <v>3007</v>
      </c>
      <c r="AY47" t="n">
        <v>160</v>
      </c>
      <c r="AZ47" t="n">
        <v>99</v>
      </c>
      <c r="BA47" t="n">
        <v>200</v>
      </c>
      <c r="BB47" t="n">
        <v>35</v>
      </c>
      <c r="BC47" t="n">
        <v>12539</v>
      </c>
    </row>
    <row r="48">
      <c r="A48" t="inlineStr">
        <is>
          <t>08-Aug-20</t>
        </is>
      </c>
      <c r="B48" t="n">
        <v>1020117</v>
      </c>
      <c r="C48" t="n">
        <v>545017</v>
      </c>
      <c r="D48" t="n">
        <v>2620343</v>
      </c>
      <c r="E48" t="n">
        <v>1227761</v>
      </c>
      <c r="F48" t="n">
        <v>1273154</v>
      </c>
      <c r="G48" t="n">
        <v>1040409</v>
      </c>
      <c r="H48" t="n">
        <v>860429</v>
      </c>
      <c r="I48" t="n">
        <v>281200</v>
      </c>
      <c r="J48" t="n">
        <v>578262</v>
      </c>
      <c r="K48" t="n">
        <v>4983</v>
      </c>
      <c r="L48" t="n">
        <v>9341</v>
      </c>
      <c r="M48" t="n">
        <v>21597</v>
      </c>
      <c r="N48" t="n">
        <v>108320</v>
      </c>
      <c r="O48" t="n">
        <v>1184</v>
      </c>
      <c r="P48" t="n">
        <v>2788</v>
      </c>
      <c r="Q48" t="n">
        <v>1700</v>
      </c>
      <c r="R48" t="n">
        <v>2536</v>
      </c>
      <c r="S48" t="n">
        <v>15631</v>
      </c>
      <c r="T48" t="n">
        <v>5074</v>
      </c>
      <c r="U48" t="n">
        <v>1910</v>
      </c>
      <c r="V48" t="n">
        <v>26711</v>
      </c>
      <c r="W48" t="n">
        <v>17277</v>
      </c>
      <c r="X48" t="n">
        <v>1439</v>
      </c>
      <c r="Y48" t="n">
        <v>3225</v>
      </c>
      <c r="Z48" t="n">
        <v>4715</v>
      </c>
      <c r="AA48" t="n">
        <v>1305</v>
      </c>
      <c r="AB48" t="n">
        <v>5175</v>
      </c>
      <c r="AC48" t="n">
        <v>97222</v>
      </c>
      <c r="AD48" t="n">
        <v>28056</v>
      </c>
      <c r="AE48" t="n">
        <v>187219</v>
      </c>
      <c r="AF48" t="n">
        <v>386696</v>
      </c>
      <c r="AG48" t="n">
        <v>13996</v>
      </c>
      <c r="AH48" t="n">
        <v>12815</v>
      </c>
      <c r="AI48" t="n">
        <v>13429</v>
      </c>
      <c r="AJ48" t="n">
        <v>5607</v>
      </c>
      <c r="AK48" t="n">
        <v>181194</v>
      </c>
      <c r="AL48" t="n">
        <v>632784</v>
      </c>
      <c r="AM48" t="n">
        <v>65998</v>
      </c>
      <c r="AN48" t="n">
        <v>887324</v>
      </c>
      <c r="AO48" t="n">
        <v>847378</v>
      </c>
      <c r="AP48" t="n">
        <v>49108</v>
      </c>
      <c r="AQ48" t="n">
        <v>40078</v>
      </c>
      <c r="AR48" t="n">
        <v>66222</v>
      </c>
      <c r="AS48" t="n">
        <v>11922</v>
      </c>
      <c r="AT48" t="n">
        <v>1452803</v>
      </c>
      <c r="AU48" t="n">
        <v>4104</v>
      </c>
      <c r="AV48" t="n">
        <v>215</v>
      </c>
      <c r="AW48" t="n">
        <v>3245</v>
      </c>
      <c r="AX48" t="n">
        <v>3099</v>
      </c>
      <c r="AY48" t="n">
        <v>163</v>
      </c>
      <c r="AZ48" t="n">
        <v>101</v>
      </c>
      <c r="BA48" t="n">
        <v>204</v>
      </c>
      <c r="BB48" t="n">
        <v>36</v>
      </c>
      <c r="BC48" t="n">
        <v>12591</v>
      </c>
    </row>
    <row r="49">
      <c r="A49" t="inlineStr">
        <is>
          <t>09-Aug-20</t>
        </is>
      </c>
      <c r="B49" t="n">
        <v>1019294</v>
      </c>
      <c r="C49" t="n">
        <v>542578</v>
      </c>
      <c r="D49" t="n">
        <v>2616051</v>
      </c>
      <c r="E49" t="n">
        <v>1202415</v>
      </c>
      <c r="F49" t="n">
        <v>1272945</v>
      </c>
      <c r="G49" t="n">
        <v>1039781</v>
      </c>
      <c r="H49" t="n">
        <v>860081</v>
      </c>
      <c r="I49" t="n">
        <v>280492</v>
      </c>
      <c r="J49" t="n">
        <v>575331</v>
      </c>
      <c r="K49" t="n">
        <v>4572</v>
      </c>
      <c r="L49" t="n">
        <v>9362</v>
      </c>
      <c r="M49" t="n">
        <v>20455</v>
      </c>
      <c r="N49" t="n">
        <v>105956</v>
      </c>
      <c r="O49" t="n">
        <v>1098</v>
      </c>
      <c r="P49" t="n">
        <v>2706</v>
      </c>
      <c r="Q49" t="n">
        <v>1618</v>
      </c>
      <c r="R49" t="n">
        <v>2582</v>
      </c>
      <c r="S49" t="n">
        <v>14648</v>
      </c>
      <c r="T49" t="n">
        <v>4771</v>
      </c>
      <c r="U49" t="n">
        <v>1923</v>
      </c>
      <c r="V49" t="n">
        <v>25463</v>
      </c>
      <c r="W49" t="n">
        <v>17188</v>
      </c>
      <c r="X49" t="n">
        <v>1363</v>
      </c>
      <c r="Y49" t="n">
        <v>3133</v>
      </c>
      <c r="Z49" t="n">
        <v>4486</v>
      </c>
      <c r="AA49" t="n">
        <v>1332</v>
      </c>
      <c r="AB49" t="n">
        <v>4911</v>
      </c>
      <c r="AC49" t="n">
        <v>91427</v>
      </c>
      <c r="AD49" t="n">
        <v>28240</v>
      </c>
      <c r="AE49" t="n">
        <v>178467</v>
      </c>
      <c r="AF49" t="n">
        <v>384717</v>
      </c>
      <c r="AG49" t="n">
        <v>13257</v>
      </c>
      <c r="AH49" t="n">
        <v>12449</v>
      </c>
      <c r="AI49" t="n">
        <v>12778</v>
      </c>
      <c r="AJ49" t="n">
        <v>5725</v>
      </c>
      <c r="AK49" t="n">
        <v>171954</v>
      </c>
      <c r="AL49" t="n">
        <v>640086</v>
      </c>
      <c r="AM49" t="n">
        <v>68214</v>
      </c>
      <c r="AN49" t="n">
        <v>902715</v>
      </c>
      <c r="AO49" t="n">
        <v>877063</v>
      </c>
      <c r="AP49" t="n">
        <v>50215</v>
      </c>
      <c r="AQ49" t="n">
        <v>41243</v>
      </c>
      <c r="AR49" t="n">
        <v>67527</v>
      </c>
      <c r="AS49" t="n">
        <v>12437</v>
      </c>
      <c r="AT49" t="n">
        <v>1466171</v>
      </c>
      <c r="AU49" t="n">
        <v>4133</v>
      </c>
      <c r="AV49" t="n">
        <v>221</v>
      </c>
      <c r="AW49" t="n">
        <v>3290</v>
      </c>
      <c r="AX49" t="n">
        <v>3191</v>
      </c>
      <c r="AY49" t="n">
        <v>166</v>
      </c>
      <c r="AZ49" t="n">
        <v>104</v>
      </c>
      <c r="BA49" t="n">
        <v>207</v>
      </c>
      <c r="BB49" t="n">
        <v>38</v>
      </c>
      <c r="BC49" t="n">
        <v>12640</v>
      </c>
    </row>
    <row r="50">
      <c r="A50" t="inlineStr">
        <is>
          <t>10-Aug-20</t>
        </is>
      </c>
      <c r="B50" t="n">
        <v>1018511</v>
      </c>
      <c r="C50" t="n">
        <v>540136</v>
      </c>
      <c r="D50" t="n">
        <v>2611917</v>
      </c>
      <c r="E50" t="n">
        <v>1177760</v>
      </c>
      <c r="F50" t="n">
        <v>1272745</v>
      </c>
      <c r="G50" t="n">
        <v>1039166</v>
      </c>
      <c r="H50" t="n">
        <v>859742</v>
      </c>
      <c r="I50" t="n">
        <v>279772</v>
      </c>
      <c r="J50" t="n">
        <v>572571</v>
      </c>
      <c r="K50" t="n">
        <v>4219</v>
      </c>
      <c r="L50" t="n">
        <v>9380</v>
      </c>
      <c r="M50" t="n">
        <v>19433</v>
      </c>
      <c r="N50" t="n">
        <v>103523</v>
      </c>
      <c r="O50" t="n">
        <v>1024</v>
      </c>
      <c r="P50" t="n">
        <v>2631</v>
      </c>
      <c r="Q50" t="n">
        <v>1549</v>
      </c>
      <c r="R50" t="n">
        <v>2629</v>
      </c>
      <c r="S50" t="n">
        <v>13739</v>
      </c>
      <c r="T50" t="n">
        <v>4486</v>
      </c>
      <c r="U50" t="n">
        <v>1935</v>
      </c>
      <c r="V50" t="n">
        <v>24269</v>
      </c>
      <c r="W50" t="n">
        <v>17081</v>
      </c>
      <c r="X50" t="n">
        <v>1290</v>
      </c>
      <c r="Y50" t="n">
        <v>3043</v>
      </c>
      <c r="Z50" t="n">
        <v>4269</v>
      </c>
      <c r="AA50" t="n">
        <v>1360</v>
      </c>
      <c r="AB50" t="n">
        <v>4659</v>
      </c>
      <c r="AC50" t="n">
        <v>85955</v>
      </c>
      <c r="AD50" t="n">
        <v>28416</v>
      </c>
      <c r="AE50" t="n">
        <v>170103</v>
      </c>
      <c r="AF50" t="n">
        <v>382307</v>
      </c>
      <c r="AG50" t="n">
        <v>12552</v>
      </c>
      <c r="AH50" t="n">
        <v>12094</v>
      </c>
      <c r="AI50" t="n">
        <v>12160</v>
      </c>
      <c r="AJ50" t="n">
        <v>5844</v>
      </c>
      <c r="AK50" t="n">
        <v>163144</v>
      </c>
      <c r="AL50" t="n">
        <v>646952</v>
      </c>
      <c r="AM50" t="n">
        <v>70444</v>
      </c>
      <c r="AN50" t="n">
        <v>917385</v>
      </c>
      <c r="AO50" t="n">
        <v>906579</v>
      </c>
      <c r="AP50" t="n">
        <v>51263</v>
      </c>
      <c r="AQ50" t="n">
        <v>42376</v>
      </c>
      <c r="AR50" t="n">
        <v>68768</v>
      </c>
      <c r="AS50" t="n">
        <v>12962</v>
      </c>
      <c r="AT50" t="n">
        <v>1478856</v>
      </c>
      <c r="AU50" t="n">
        <v>4161</v>
      </c>
      <c r="AV50" t="n">
        <v>226</v>
      </c>
      <c r="AW50" t="n">
        <v>3333</v>
      </c>
      <c r="AX50" t="n">
        <v>3283</v>
      </c>
      <c r="AY50" t="n">
        <v>169</v>
      </c>
      <c r="AZ50" t="n">
        <v>107</v>
      </c>
      <c r="BA50" t="n">
        <v>211</v>
      </c>
      <c r="BB50" t="n">
        <v>39</v>
      </c>
      <c r="BC50" t="n">
        <v>12686</v>
      </c>
    </row>
    <row r="51">
      <c r="A51" t="inlineStr">
        <is>
          <t>11-Aug-20</t>
        </is>
      </c>
      <c r="B51" t="n">
        <v>1017766</v>
      </c>
      <c r="C51" t="n">
        <v>537693</v>
      </c>
      <c r="D51" t="n">
        <v>2607934</v>
      </c>
      <c r="E51" t="n">
        <v>1153804</v>
      </c>
      <c r="F51" t="n">
        <v>1272552</v>
      </c>
      <c r="G51" t="n">
        <v>1038564</v>
      </c>
      <c r="H51" t="n">
        <v>859410</v>
      </c>
      <c r="I51" t="n">
        <v>279039</v>
      </c>
      <c r="J51" t="n">
        <v>569971</v>
      </c>
      <c r="K51" t="n">
        <v>3914</v>
      </c>
      <c r="L51" t="n">
        <v>9395</v>
      </c>
      <c r="M51" t="n">
        <v>18511</v>
      </c>
      <c r="N51" t="n">
        <v>101027</v>
      </c>
      <c r="O51" t="n">
        <v>960</v>
      </c>
      <c r="P51" t="n">
        <v>2561</v>
      </c>
      <c r="Q51" t="n">
        <v>1488</v>
      </c>
      <c r="R51" t="n">
        <v>2676</v>
      </c>
      <c r="S51" t="n">
        <v>12896</v>
      </c>
      <c r="T51" t="n">
        <v>4216</v>
      </c>
      <c r="U51" t="n">
        <v>1946</v>
      </c>
      <c r="V51" t="n">
        <v>23131</v>
      </c>
      <c r="W51" t="n">
        <v>16954</v>
      </c>
      <c r="X51" t="n">
        <v>1221</v>
      </c>
      <c r="Y51" t="n">
        <v>2957</v>
      </c>
      <c r="Z51" t="n">
        <v>4063</v>
      </c>
      <c r="AA51" t="n">
        <v>1388</v>
      </c>
      <c r="AB51" t="n">
        <v>4420</v>
      </c>
      <c r="AC51" t="n">
        <v>80794</v>
      </c>
      <c r="AD51" t="n">
        <v>28583</v>
      </c>
      <c r="AE51" t="n">
        <v>162123</v>
      </c>
      <c r="AF51" t="n">
        <v>379480</v>
      </c>
      <c r="AG51" t="n">
        <v>11882</v>
      </c>
      <c r="AH51" t="n">
        <v>11749</v>
      </c>
      <c r="AI51" t="n">
        <v>11574</v>
      </c>
      <c r="AJ51" t="n">
        <v>5964</v>
      </c>
      <c r="AK51" t="n">
        <v>154749</v>
      </c>
      <c r="AL51" t="n">
        <v>653407</v>
      </c>
      <c r="AM51" t="n">
        <v>72687</v>
      </c>
      <c r="AN51" t="n">
        <v>931367</v>
      </c>
      <c r="AO51" t="n">
        <v>935892</v>
      </c>
      <c r="AP51" t="n">
        <v>52255</v>
      </c>
      <c r="AQ51" t="n">
        <v>43476</v>
      </c>
      <c r="AR51" t="n">
        <v>69950</v>
      </c>
      <c r="AS51" t="n">
        <v>13499</v>
      </c>
      <c r="AT51" t="n">
        <v>1490890</v>
      </c>
      <c r="AU51" t="n">
        <v>4186</v>
      </c>
      <c r="AV51" t="n">
        <v>232</v>
      </c>
      <c r="AW51" t="n">
        <v>3374</v>
      </c>
      <c r="AX51" t="n">
        <v>3374</v>
      </c>
      <c r="AY51" t="n">
        <v>172</v>
      </c>
      <c r="AZ51" t="n">
        <v>109</v>
      </c>
      <c r="BA51" t="n">
        <v>214</v>
      </c>
      <c r="BB51" t="n">
        <v>40</v>
      </c>
      <c r="BC51" t="n">
        <v>12730</v>
      </c>
    </row>
    <row r="52">
      <c r="A52" t="inlineStr">
        <is>
          <t>12-Aug-20</t>
        </is>
      </c>
      <c r="B52" t="n">
        <v>1017056</v>
      </c>
      <c r="C52" t="n">
        <v>535249</v>
      </c>
      <c r="D52" t="n">
        <v>2604097</v>
      </c>
      <c r="E52" t="n">
        <v>1130555</v>
      </c>
      <c r="F52" t="n">
        <v>1272368</v>
      </c>
      <c r="G52" t="n">
        <v>1037977</v>
      </c>
      <c r="H52" t="n">
        <v>859085</v>
      </c>
      <c r="I52" t="n">
        <v>278293</v>
      </c>
      <c r="J52" t="n">
        <v>567521</v>
      </c>
      <c r="K52" t="n">
        <v>3646</v>
      </c>
      <c r="L52" t="n">
        <v>9408</v>
      </c>
      <c r="M52" t="n">
        <v>17672</v>
      </c>
      <c r="N52" t="n">
        <v>98477</v>
      </c>
      <c r="O52" t="n">
        <v>904</v>
      </c>
      <c r="P52" t="n">
        <v>2495</v>
      </c>
      <c r="Q52" t="n">
        <v>1435</v>
      </c>
      <c r="R52" t="n">
        <v>2723</v>
      </c>
      <c r="S52" t="n">
        <v>12114</v>
      </c>
      <c r="T52" t="n">
        <v>3963</v>
      </c>
      <c r="U52" t="n">
        <v>1957</v>
      </c>
      <c r="V52" t="n">
        <v>22046</v>
      </c>
      <c r="W52" t="n">
        <v>16810</v>
      </c>
      <c r="X52" t="n">
        <v>1156</v>
      </c>
      <c r="Y52" t="n">
        <v>2873</v>
      </c>
      <c r="Z52" t="n">
        <v>3869</v>
      </c>
      <c r="AA52" t="n">
        <v>1416</v>
      </c>
      <c r="AB52" t="n">
        <v>4191</v>
      </c>
      <c r="AC52" t="n">
        <v>75934</v>
      </c>
      <c r="AD52" t="n">
        <v>28741</v>
      </c>
      <c r="AE52" t="n">
        <v>154520</v>
      </c>
      <c r="AF52" t="n">
        <v>376252</v>
      </c>
      <c r="AG52" t="n">
        <v>11246</v>
      </c>
      <c r="AH52" t="n">
        <v>11416</v>
      </c>
      <c r="AI52" t="n">
        <v>11019</v>
      </c>
      <c r="AJ52" t="n">
        <v>6085</v>
      </c>
      <c r="AK52" t="n">
        <v>146755</v>
      </c>
      <c r="AL52" t="n">
        <v>659473</v>
      </c>
      <c r="AM52" t="n">
        <v>74943</v>
      </c>
      <c r="AN52" t="n">
        <v>944693</v>
      </c>
      <c r="AO52" t="n">
        <v>964973</v>
      </c>
      <c r="AP52" t="n">
        <v>53195</v>
      </c>
      <c r="AQ52" t="n">
        <v>44544</v>
      </c>
      <c r="AR52" t="n">
        <v>71074</v>
      </c>
      <c r="AS52" t="n">
        <v>14046</v>
      </c>
      <c r="AT52" t="n">
        <v>1502303</v>
      </c>
      <c r="AU52" t="n">
        <v>4210</v>
      </c>
      <c r="AV52" t="n">
        <v>238</v>
      </c>
      <c r="AW52" t="n">
        <v>3413</v>
      </c>
      <c r="AX52" t="n">
        <v>3464</v>
      </c>
      <c r="AY52" t="n">
        <v>175</v>
      </c>
      <c r="AZ52" t="n">
        <v>112</v>
      </c>
      <c r="BA52" t="n">
        <v>217</v>
      </c>
      <c r="BB52" t="n">
        <v>42</v>
      </c>
      <c r="BC52" t="n">
        <v>12771</v>
      </c>
    </row>
    <row r="53">
      <c r="A53" t="inlineStr">
        <is>
          <t>13-Aug-20</t>
        </is>
      </c>
      <c r="B53" t="n">
        <v>1016381</v>
      </c>
      <c r="C53" t="n">
        <v>532805</v>
      </c>
      <c r="D53" t="n">
        <v>2600396</v>
      </c>
      <c r="E53" t="n">
        <v>1108015</v>
      </c>
      <c r="F53" t="n">
        <v>1272190</v>
      </c>
      <c r="G53" t="n">
        <v>1037403</v>
      </c>
      <c r="H53" t="n">
        <v>858768</v>
      </c>
      <c r="I53" t="n">
        <v>277535</v>
      </c>
      <c r="J53" t="n">
        <v>565211</v>
      </c>
      <c r="K53" t="n">
        <v>3410</v>
      </c>
      <c r="L53" t="n">
        <v>9418</v>
      </c>
      <c r="M53" t="n">
        <v>16902</v>
      </c>
      <c r="N53" t="n">
        <v>95883</v>
      </c>
      <c r="O53" t="n">
        <v>854</v>
      </c>
      <c r="P53" t="n">
        <v>2432</v>
      </c>
      <c r="Q53" t="n">
        <v>1387</v>
      </c>
      <c r="R53" t="n">
        <v>2771</v>
      </c>
      <c r="S53" t="n">
        <v>11386</v>
      </c>
      <c r="T53" t="n">
        <v>3724</v>
      </c>
      <c r="U53" t="n">
        <v>1967</v>
      </c>
      <c r="V53" t="n">
        <v>21014</v>
      </c>
      <c r="W53" t="n">
        <v>16649</v>
      </c>
      <c r="X53" t="n">
        <v>1094</v>
      </c>
      <c r="Y53" t="n">
        <v>2792</v>
      </c>
      <c r="Z53" t="n">
        <v>3684</v>
      </c>
      <c r="AA53" t="n">
        <v>1445</v>
      </c>
      <c r="AB53" t="n">
        <v>3974</v>
      </c>
      <c r="AC53" t="n">
        <v>71361</v>
      </c>
      <c r="AD53" t="n">
        <v>28891</v>
      </c>
      <c r="AE53" t="n">
        <v>147283</v>
      </c>
      <c r="AF53" t="n">
        <v>372640</v>
      </c>
      <c r="AG53" t="n">
        <v>10644</v>
      </c>
      <c r="AH53" t="n">
        <v>11093</v>
      </c>
      <c r="AI53" t="n">
        <v>10495</v>
      </c>
      <c r="AJ53" t="n">
        <v>6208</v>
      </c>
      <c r="AK53" t="n">
        <v>139148</v>
      </c>
      <c r="AL53" t="n">
        <v>665175</v>
      </c>
      <c r="AM53" t="n">
        <v>77211</v>
      </c>
      <c r="AN53" t="n">
        <v>957395</v>
      </c>
      <c r="AO53" t="n">
        <v>993791</v>
      </c>
      <c r="AP53" t="n">
        <v>54084</v>
      </c>
      <c r="AQ53" t="n">
        <v>45583</v>
      </c>
      <c r="AR53" t="n">
        <v>72145</v>
      </c>
      <c r="AS53" t="n">
        <v>14604</v>
      </c>
      <c r="AT53" t="n">
        <v>1513126</v>
      </c>
      <c r="AU53" t="n">
        <v>4233</v>
      </c>
      <c r="AV53" t="n">
        <v>244</v>
      </c>
      <c r="AW53" t="n">
        <v>3450</v>
      </c>
      <c r="AX53" t="n">
        <v>3554</v>
      </c>
      <c r="AY53" t="n">
        <v>177</v>
      </c>
      <c r="AZ53" t="n">
        <v>114</v>
      </c>
      <c r="BA53" t="n">
        <v>219</v>
      </c>
      <c r="BB53" t="n">
        <v>43</v>
      </c>
      <c r="BC53" t="n">
        <v>12811</v>
      </c>
    </row>
    <row r="54">
      <c r="A54" t="inlineStr">
        <is>
          <t>14-Aug-20</t>
        </is>
      </c>
      <c r="B54" t="n">
        <v>1015737</v>
      </c>
      <c r="C54" t="n">
        <v>530361</v>
      </c>
      <c r="D54" t="n">
        <v>2596828</v>
      </c>
      <c r="E54" t="n">
        <v>1086186</v>
      </c>
      <c r="F54" t="n">
        <v>1272020</v>
      </c>
      <c r="G54" t="n">
        <v>1036841</v>
      </c>
      <c r="H54" t="n">
        <v>858458</v>
      </c>
      <c r="I54" t="n">
        <v>276765</v>
      </c>
      <c r="J54" t="n">
        <v>563034</v>
      </c>
      <c r="K54" t="n">
        <v>3200</v>
      </c>
      <c r="L54" t="n">
        <v>9425</v>
      </c>
      <c r="M54" t="n">
        <v>16193</v>
      </c>
      <c r="N54" t="n">
        <v>93254</v>
      </c>
      <c r="O54" t="n">
        <v>809</v>
      </c>
      <c r="P54" t="n">
        <v>2372</v>
      </c>
      <c r="Q54" t="n">
        <v>1344</v>
      </c>
      <c r="R54" t="n">
        <v>2818</v>
      </c>
      <c r="S54" t="n">
        <v>10708</v>
      </c>
      <c r="T54" t="n">
        <v>3500</v>
      </c>
      <c r="U54" t="n">
        <v>1977</v>
      </c>
      <c r="V54" t="n">
        <v>20032</v>
      </c>
      <c r="W54" t="n">
        <v>16471</v>
      </c>
      <c r="X54" t="n">
        <v>1035</v>
      </c>
      <c r="Y54" t="n">
        <v>2713</v>
      </c>
      <c r="Z54" t="n">
        <v>3510</v>
      </c>
      <c r="AA54" t="n">
        <v>1473</v>
      </c>
      <c r="AB54" t="n">
        <v>3767</v>
      </c>
      <c r="AC54" t="n">
        <v>67060</v>
      </c>
      <c r="AD54" t="n">
        <v>29032</v>
      </c>
      <c r="AE54" t="n">
        <v>140401</v>
      </c>
      <c r="AF54" t="n">
        <v>368662</v>
      </c>
      <c r="AG54" t="n">
        <v>10073</v>
      </c>
      <c r="AH54" t="n">
        <v>10781</v>
      </c>
      <c r="AI54" t="n">
        <v>9999</v>
      </c>
      <c r="AJ54" t="n">
        <v>6331</v>
      </c>
      <c r="AK54" t="n">
        <v>131912</v>
      </c>
      <c r="AL54" t="n">
        <v>670533</v>
      </c>
      <c r="AM54" t="n">
        <v>79491</v>
      </c>
      <c r="AN54" t="n">
        <v>969502</v>
      </c>
      <c r="AO54" t="n">
        <v>1022316</v>
      </c>
      <c r="AP54" t="n">
        <v>54925</v>
      </c>
      <c r="AQ54" t="n">
        <v>46592</v>
      </c>
      <c r="AR54" t="n">
        <v>73165</v>
      </c>
      <c r="AS54" t="n">
        <v>15174</v>
      </c>
      <c r="AT54" t="n">
        <v>1523387</v>
      </c>
      <c r="AU54" t="n">
        <v>4254</v>
      </c>
      <c r="AV54" t="n">
        <v>250</v>
      </c>
      <c r="AW54" t="n">
        <v>3485</v>
      </c>
      <c r="AX54" t="n">
        <v>3642</v>
      </c>
      <c r="AY54" t="n">
        <v>180</v>
      </c>
      <c r="AZ54" t="n">
        <v>116</v>
      </c>
      <c r="BA54" t="n">
        <v>222</v>
      </c>
      <c r="BB54" t="n">
        <v>45</v>
      </c>
      <c r="BC54" t="n">
        <v>12848</v>
      </c>
    </row>
    <row r="55">
      <c r="A55" t="inlineStr">
        <is>
          <t>15-Aug-20</t>
        </is>
      </c>
      <c r="B55" t="n">
        <v>1015123</v>
      </c>
      <c r="C55" t="n">
        <v>527919</v>
      </c>
      <c r="D55" t="n">
        <v>2593384</v>
      </c>
      <c r="E55" t="n">
        <v>1065066</v>
      </c>
      <c r="F55" t="n">
        <v>1271856</v>
      </c>
      <c r="G55" t="n">
        <v>1036293</v>
      </c>
      <c r="H55" t="n">
        <v>858154</v>
      </c>
      <c r="I55" t="n">
        <v>275982</v>
      </c>
      <c r="J55" t="n">
        <v>560980</v>
      </c>
      <c r="K55" t="n">
        <v>3011</v>
      </c>
      <c r="L55" t="n">
        <v>9429</v>
      </c>
      <c r="M55" t="n">
        <v>15535</v>
      </c>
      <c r="N55" t="n">
        <v>90599</v>
      </c>
      <c r="O55" t="n">
        <v>769</v>
      </c>
      <c r="P55" t="n">
        <v>2314</v>
      </c>
      <c r="Q55" t="n">
        <v>1305</v>
      </c>
      <c r="R55" t="n">
        <v>2866</v>
      </c>
      <c r="S55" t="n">
        <v>10075</v>
      </c>
      <c r="T55" t="n">
        <v>3289</v>
      </c>
      <c r="U55" t="n">
        <v>1986</v>
      </c>
      <c r="V55" t="n">
        <v>19098</v>
      </c>
      <c r="W55" t="n">
        <v>16278</v>
      </c>
      <c r="X55" t="n">
        <v>980</v>
      </c>
      <c r="Y55" t="n">
        <v>2637</v>
      </c>
      <c r="Z55" t="n">
        <v>3346</v>
      </c>
      <c r="AA55" t="n">
        <v>1502</v>
      </c>
      <c r="AB55" t="n">
        <v>3571</v>
      </c>
      <c r="AC55" t="n">
        <v>63019</v>
      </c>
      <c r="AD55" t="n">
        <v>29165</v>
      </c>
      <c r="AE55" t="n">
        <v>133859</v>
      </c>
      <c r="AF55" t="n">
        <v>364337</v>
      </c>
      <c r="AG55" t="n">
        <v>9534</v>
      </c>
      <c r="AH55" t="n">
        <v>10480</v>
      </c>
      <c r="AI55" t="n">
        <v>9531</v>
      </c>
      <c r="AJ55" t="n">
        <v>6455</v>
      </c>
      <c r="AK55" t="n">
        <v>125033</v>
      </c>
      <c r="AL55" t="n">
        <v>675568</v>
      </c>
      <c r="AM55" t="n">
        <v>81782</v>
      </c>
      <c r="AN55" t="n">
        <v>981045</v>
      </c>
      <c r="AO55" t="n">
        <v>1050522</v>
      </c>
      <c r="AP55" t="n">
        <v>55722</v>
      </c>
      <c r="AQ55" t="n">
        <v>47573</v>
      </c>
      <c r="AR55" t="n">
        <v>74137</v>
      </c>
      <c r="AS55" t="n">
        <v>15755</v>
      </c>
      <c r="AT55" t="n">
        <v>1533113</v>
      </c>
      <c r="AU55" t="n">
        <v>4274</v>
      </c>
      <c r="AV55" t="n">
        <v>257</v>
      </c>
      <c r="AW55" t="n">
        <v>3519</v>
      </c>
      <c r="AX55" t="n">
        <v>3730</v>
      </c>
      <c r="AY55" t="n">
        <v>182</v>
      </c>
      <c r="AZ55" t="n">
        <v>119</v>
      </c>
      <c r="BA55" t="n">
        <v>225</v>
      </c>
      <c r="BB55" t="n">
        <v>46</v>
      </c>
      <c r="BC55" t="n">
        <v>12884</v>
      </c>
    </row>
    <row r="56">
      <c r="A56" t="inlineStr">
        <is>
          <t>16-Aug-20</t>
        </is>
      </c>
      <c r="B56" t="n">
        <v>1014538</v>
      </c>
      <c r="C56" t="n">
        <v>525479</v>
      </c>
      <c r="D56" t="n">
        <v>2590060</v>
      </c>
      <c r="E56" t="n">
        <v>1044652</v>
      </c>
      <c r="F56" t="n">
        <v>1271699</v>
      </c>
      <c r="G56" t="n">
        <v>1035758</v>
      </c>
      <c r="H56" t="n">
        <v>857858</v>
      </c>
      <c r="I56" t="n">
        <v>275187</v>
      </c>
      <c r="J56" t="n">
        <v>559042</v>
      </c>
      <c r="K56" t="n">
        <v>2840</v>
      </c>
      <c r="L56" t="n">
        <v>9430</v>
      </c>
      <c r="M56" t="n">
        <v>14921</v>
      </c>
      <c r="N56" t="n">
        <v>87928</v>
      </c>
      <c r="O56" t="n">
        <v>732</v>
      </c>
      <c r="P56" t="n">
        <v>2258</v>
      </c>
      <c r="Q56" t="n">
        <v>1269</v>
      </c>
      <c r="R56" t="n">
        <v>2914</v>
      </c>
      <c r="S56" t="n">
        <v>9485</v>
      </c>
      <c r="T56" t="n">
        <v>3091</v>
      </c>
      <c r="U56" t="n">
        <v>1994</v>
      </c>
      <c r="V56" t="n">
        <v>18212</v>
      </c>
      <c r="W56" t="n">
        <v>16070</v>
      </c>
      <c r="X56" t="n">
        <v>928</v>
      </c>
      <c r="Y56" t="n">
        <v>2564</v>
      </c>
      <c r="Z56" t="n">
        <v>3191</v>
      </c>
      <c r="AA56" t="n">
        <v>1531</v>
      </c>
      <c r="AB56" t="n">
        <v>3384</v>
      </c>
      <c r="AC56" t="n">
        <v>59223</v>
      </c>
      <c r="AD56" t="n">
        <v>29289</v>
      </c>
      <c r="AE56" t="n">
        <v>127646</v>
      </c>
      <c r="AF56" t="n">
        <v>359683</v>
      </c>
      <c r="AG56" t="n">
        <v>9025</v>
      </c>
      <c r="AH56" t="n">
        <v>10189</v>
      </c>
      <c r="AI56" t="n">
        <v>9090</v>
      </c>
      <c r="AJ56" t="n">
        <v>6579</v>
      </c>
      <c r="AK56" t="n">
        <v>118496</v>
      </c>
      <c r="AL56" t="n">
        <v>680299</v>
      </c>
      <c r="AM56" t="n">
        <v>84082</v>
      </c>
      <c r="AN56" t="n">
        <v>992050</v>
      </c>
      <c r="AO56" t="n">
        <v>1078382</v>
      </c>
      <c r="AP56" t="n">
        <v>56476</v>
      </c>
      <c r="AQ56" t="n">
        <v>48526</v>
      </c>
      <c r="AR56" t="n">
        <v>75064</v>
      </c>
      <c r="AS56" t="n">
        <v>16347</v>
      </c>
      <c r="AT56" t="n">
        <v>1542332</v>
      </c>
      <c r="AU56" t="n">
        <v>4293</v>
      </c>
      <c r="AV56" t="n">
        <v>263</v>
      </c>
      <c r="AW56" t="n">
        <v>3551</v>
      </c>
      <c r="AX56" t="n">
        <v>3816</v>
      </c>
      <c r="AY56" t="n">
        <v>184</v>
      </c>
      <c r="AZ56" t="n">
        <v>121</v>
      </c>
      <c r="BA56" t="n">
        <v>227</v>
      </c>
      <c r="BB56" t="n">
        <v>48</v>
      </c>
      <c r="BC56" t="n">
        <v>12917</v>
      </c>
    </row>
    <row r="57">
      <c r="A57" t="inlineStr">
        <is>
          <t>17-Aug-20</t>
        </is>
      </c>
      <c r="B57" t="n">
        <v>1013979</v>
      </c>
      <c r="C57" t="n">
        <v>523041</v>
      </c>
      <c r="D57" t="n">
        <v>2586850</v>
      </c>
      <c r="E57" t="n">
        <v>1024937</v>
      </c>
      <c r="F57" t="n">
        <v>1271548</v>
      </c>
      <c r="G57" t="n">
        <v>1035235</v>
      </c>
      <c r="H57" t="n">
        <v>857567</v>
      </c>
      <c r="I57" t="n">
        <v>274379</v>
      </c>
      <c r="J57" t="n">
        <v>557213</v>
      </c>
      <c r="K57" t="n">
        <v>2684</v>
      </c>
      <c r="L57" t="n">
        <v>9429</v>
      </c>
      <c r="M57" t="n">
        <v>14348</v>
      </c>
      <c r="N57" t="n">
        <v>85249</v>
      </c>
      <c r="O57" t="n">
        <v>698</v>
      </c>
      <c r="P57" t="n">
        <v>2204</v>
      </c>
      <c r="Q57" t="n">
        <v>1236</v>
      </c>
      <c r="R57" t="n">
        <v>2962</v>
      </c>
      <c r="S57" t="n">
        <v>8933</v>
      </c>
      <c r="T57" t="n">
        <v>2905</v>
      </c>
      <c r="U57" t="n">
        <v>2002</v>
      </c>
      <c r="V57" t="n">
        <v>17370</v>
      </c>
      <c r="W57" t="n">
        <v>15848</v>
      </c>
      <c r="X57" t="n">
        <v>878</v>
      </c>
      <c r="Y57" t="n">
        <v>2493</v>
      </c>
      <c r="Z57" t="n">
        <v>3045</v>
      </c>
      <c r="AA57" t="n">
        <v>1560</v>
      </c>
      <c r="AB57" t="n">
        <v>3207</v>
      </c>
      <c r="AC57" t="n">
        <v>55658</v>
      </c>
      <c r="AD57" t="n">
        <v>29403</v>
      </c>
      <c r="AE57" t="n">
        <v>121745</v>
      </c>
      <c r="AF57" t="n">
        <v>354723</v>
      </c>
      <c r="AG57" t="n">
        <v>8543</v>
      </c>
      <c r="AH57" t="n">
        <v>9907</v>
      </c>
      <c r="AI57" t="n">
        <v>8673</v>
      </c>
      <c r="AJ57" t="n">
        <v>6705</v>
      </c>
      <c r="AK57" t="n">
        <v>112286</v>
      </c>
      <c r="AL57" t="n">
        <v>684746</v>
      </c>
      <c r="AM57" t="n">
        <v>86392</v>
      </c>
      <c r="AN57" t="n">
        <v>1002546</v>
      </c>
      <c r="AO57" t="n">
        <v>1105872</v>
      </c>
      <c r="AP57" t="n">
        <v>57189</v>
      </c>
      <c r="AQ57" t="n">
        <v>49453</v>
      </c>
      <c r="AR57" t="n">
        <v>75948</v>
      </c>
      <c r="AS57" t="n">
        <v>16950</v>
      </c>
      <c r="AT57" t="n">
        <v>1551068</v>
      </c>
      <c r="AU57" t="n">
        <v>4311</v>
      </c>
      <c r="AV57" t="n">
        <v>269</v>
      </c>
      <c r="AW57" t="n">
        <v>3582</v>
      </c>
      <c r="AX57" t="n">
        <v>3902</v>
      </c>
      <c r="AY57" t="n">
        <v>186</v>
      </c>
      <c r="AZ57" t="n">
        <v>123</v>
      </c>
      <c r="BA57" t="n">
        <v>229</v>
      </c>
      <c r="BB57" t="n">
        <v>50</v>
      </c>
      <c r="BC57" t="n">
        <v>12949</v>
      </c>
    </row>
    <row r="58">
      <c r="A58" t="inlineStr">
        <is>
          <t>18-Aug-20</t>
        </is>
      </c>
      <c r="B58" t="n">
        <v>1013446</v>
      </c>
      <c r="C58" t="n">
        <v>520608</v>
      </c>
      <c r="D58" t="n">
        <v>2583748</v>
      </c>
      <c r="E58" t="n">
        <v>1005913</v>
      </c>
      <c r="F58" t="n">
        <v>1271403</v>
      </c>
      <c r="G58" t="n">
        <v>1034725</v>
      </c>
      <c r="H58" t="n">
        <v>857284</v>
      </c>
      <c r="I58" t="n">
        <v>273558</v>
      </c>
      <c r="J58" t="n">
        <v>555486</v>
      </c>
      <c r="K58" t="n">
        <v>2542</v>
      </c>
      <c r="L58" t="n">
        <v>9424</v>
      </c>
      <c r="M58" t="n">
        <v>13809</v>
      </c>
      <c r="N58" t="n">
        <v>82572</v>
      </c>
      <c r="O58" t="n">
        <v>667</v>
      </c>
      <c r="P58" t="n">
        <v>2151</v>
      </c>
      <c r="Q58" t="n">
        <v>1204</v>
      </c>
      <c r="R58" t="n">
        <v>3011</v>
      </c>
      <c r="S58" t="n">
        <v>8417</v>
      </c>
      <c r="T58" t="n">
        <v>2730</v>
      </c>
      <c r="U58" t="n">
        <v>2009</v>
      </c>
      <c r="V58" t="n">
        <v>16571</v>
      </c>
      <c r="W58" t="n">
        <v>15614</v>
      </c>
      <c r="X58" t="n">
        <v>831</v>
      </c>
      <c r="Y58" t="n">
        <v>2425</v>
      </c>
      <c r="Z58" t="n">
        <v>2907</v>
      </c>
      <c r="AA58" t="n">
        <v>1590</v>
      </c>
      <c r="AB58" t="n">
        <v>3038</v>
      </c>
      <c r="AC58" t="n">
        <v>52312</v>
      </c>
      <c r="AD58" t="n">
        <v>29509</v>
      </c>
      <c r="AE58" t="n">
        <v>116144</v>
      </c>
      <c r="AF58" t="n">
        <v>349477</v>
      </c>
      <c r="AG58" t="n">
        <v>8089</v>
      </c>
      <c r="AH58" t="n">
        <v>9635</v>
      </c>
      <c r="AI58" t="n">
        <v>8280</v>
      </c>
      <c r="AJ58" t="n">
        <v>6831</v>
      </c>
      <c r="AK58" t="n">
        <v>106389</v>
      </c>
      <c r="AL58" t="n">
        <v>688925</v>
      </c>
      <c r="AM58" t="n">
        <v>88711</v>
      </c>
      <c r="AN58" t="n">
        <v>1012557</v>
      </c>
      <c r="AO58" t="n">
        <v>1132969</v>
      </c>
      <c r="AP58" t="n">
        <v>57865</v>
      </c>
      <c r="AQ58" t="n">
        <v>50355</v>
      </c>
      <c r="AR58" t="n">
        <v>76792</v>
      </c>
      <c r="AS58" t="n">
        <v>17565</v>
      </c>
      <c r="AT58" t="n">
        <v>1559346</v>
      </c>
      <c r="AU58" t="n">
        <v>4327</v>
      </c>
      <c r="AV58" t="n">
        <v>275</v>
      </c>
      <c r="AW58" t="n">
        <v>3611</v>
      </c>
      <c r="AX58" t="n">
        <v>3986</v>
      </c>
      <c r="AY58" t="n">
        <v>188</v>
      </c>
      <c r="AZ58" t="n">
        <v>125</v>
      </c>
      <c r="BA58" t="n">
        <v>232</v>
      </c>
      <c r="BB58" t="n">
        <v>51</v>
      </c>
      <c r="BC58" t="n">
        <v>12979</v>
      </c>
    </row>
    <row r="59">
      <c r="A59" t="inlineStr">
        <is>
          <t>19-Aug-20</t>
        </is>
      </c>
      <c r="B59" t="n">
        <v>1012937</v>
      </c>
      <c r="C59" t="n">
        <v>518179</v>
      </c>
      <c r="D59" t="n">
        <v>2580750</v>
      </c>
      <c r="E59" t="n">
        <v>987571</v>
      </c>
      <c r="F59" t="n">
        <v>1271263</v>
      </c>
      <c r="G59" t="n">
        <v>1034227</v>
      </c>
      <c r="H59" t="n">
        <v>857006</v>
      </c>
      <c r="I59" t="n">
        <v>272725</v>
      </c>
      <c r="J59" t="n">
        <v>553856</v>
      </c>
      <c r="K59" t="n">
        <v>2411</v>
      </c>
      <c r="L59" t="n">
        <v>9417</v>
      </c>
      <c r="M59" t="n">
        <v>13302</v>
      </c>
      <c r="N59" t="n">
        <v>79905</v>
      </c>
      <c r="O59" t="n">
        <v>638</v>
      </c>
      <c r="P59" t="n">
        <v>2100</v>
      </c>
      <c r="Q59" t="n">
        <v>1174</v>
      </c>
      <c r="R59" t="n">
        <v>3059</v>
      </c>
      <c r="S59" t="n">
        <v>7934</v>
      </c>
      <c r="T59" t="n">
        <v>2566</v>
      </c>
      <c r="U59" t="n">
        <v>2016</v>
      </c>
      <c r="V59" t="n">
        <v>15812</v>
      </c>
      <c r="W59" t="n">
        <v>15368</v>
      </c>
      <c r="X59" t="n">
        <v>787</v>
      </c>
      <c r="Y59" t="n">
        <v>2358</v>
      </c>
      <c r="Z59" t="n">
        <v>2777</v>
      </c>
      <c r="AA59" t="n">
        <v>1619</v>
      </c>
      <c r="AB59" t="n">
        <v>2879</v>
      </c>
      <c r="AC59" t="n">
        <v>49173</v>
      </c>
      <c r="AD59" t="n">
        <v>29606</v>
      </c>
      <c r="AE59" t="n">
        <v>110827</v>
      </c>
      <c r="AF59" t="n">
        <v>343967</v>
      </c>
      <c r="AG59" t="n">
        <v>7660</v>
      </c>
      <c r="AH59" t="n">
        <v>9372</v>
      </c>
      <c r="AI59" t="n">
        <v>7910</v>
      </c>
      <c r="AJ59" t="n">
        <v>6959</v>
      </c>
      <c r="AK59" t="n">
        <v>100792</v>
      </c>
      <c r="AL59" t="n">
        <v>692854</v>
      </c>
      <c r="AM59" t="n">
        <v>91038</v>
      </c>
      <c r="AN59" t="n">
        <v>1022110</v>
      </c>
      <c r="AO59" t="n">
        <v>1159653</v>
      </c>
      <c r="AP59" t="n">
        <v>58504</v>
      </c>
      <c r="AQ59" t="n">
        <v>51232</v>
      </c>
      <c r="AR59" t="n">
        <v>77598</v>
      </c>
      <c r="AS59" t="n">
        <v>18191</v>
      </c>
      <c r="AT59" t="n">
        <v>1567188</v>
      </c>
      <c r="AU59" t="n">
        <v>4343</v>
      </c>
      <c r="AV59" t="n">
        <v>281</v>
      </c>
      <c r="AW59" t="n">
        <v>3639</v>
      </c>
      <c r="AX59" t="n">
        <v>4069</v>
      </c>
      <c r="AY59" t="n">
        <v>190</v>
      </c>
      <c r="AZ59" t="n">
        <v>127</v>
      </c>
      <c r="BA59" t="n">
        <v>234</v>
      </c>
      <c r="BB59" t="n">
        <v>53</v>
      </c>
      <c r="BC59" t="n">
        <v>13008</v>
      </c>
    </row>
    <row r="60">
      <c r="A60" t="inlineStr">
        <is>
          <t>20-Aug-20</t>
        </is>
      </c>
      <c r="B60" t="n">
        <v>1012451</v>
      </c>
      <c r="C60" t="n">
        <v>515755</v>
      </c>
      <c r="D60" t="n">
        <v>2577852</v>
      </c>
      <c r="E60" t="n">
        <v>969900</v>
      </c>
      <c r="F60" t="n">
        <v>1271128</v>
      </c>
      <c r="G60" t="n">
        <v>1033741</v>
      </c>
      <c r="H60" t="n">
        <v>856734</v>
      </c>
      <c r="I60" t="n">
        <v>271879</v>
      </c>
      <c r="J60" t="n">
        <v>552316</v>
      </c>
      <c r="K60" t="n">
        <v>2289</v>
      </c>
      <c r="L60" t="n">
        <v>9407</v>
      </c>
      <c r="M60" t="n">
        <v>12823</v>
      </c>
      <c r="N60" t="n">
        <v>77254</v>
      </c>
      <c r="O60" t="n">
        <v>611</v>
      </c>
      <c r="P60" t="n">
        <v>2049</v>
      </c>
      <c r="Q60" t="n">
        <v>1146</v>
      </c>
      <c r="R60" t="n">
        <v>3107</v>
      </c>
      <c r="S60" t="n">
        <v>7481</v>
      </c>
      <c r="T60" t="n">
        <v>2412</v>
      </c>
      <c r="U60" t="n">
        <v>2022</v>
      </c>
      <c r="V60" t="n">
        <v>15092</v>
      </c>
      <c r="W60" t="n">
        <v>15111</v>
      </c>
      <c r="X60" t="n">
        <v>746</v>
      </c>
      <c r="Y60" t="n">
        <v>2294</v>
      </c>
      <c r="Z60" t="n">
        <v>2654</v>
      </c>
      <c r="AA60" t="n">
        <v>1649</v>
      </c>
      <c r="AB60" t="n">
        <v>2727</v>
      </c>
      <c r="AC60" t="n">
        <v>46227</v>
      </c>
      <c r="AD60" t="n">
        <v>29694</v>
      </c>
      <c r="AE60" t="n">
        <v>105782</v>
      </c>
      <c r="AF60" t="n">
        <v>338214</v>
      </c>
      <c r="AG60" t="n">
        <v>7256</v>
      </c>
      <c r="AH60" t="n">
        <v>9118</v>
      </c>
      <c r="AI60" t="n">
        <v>7561</v>
      </c>
      <c r="AJ60" t="n">
        <v>7087</v>
      </c>
      <c r="AK60" t="n">
        <v>95479</v>
      </c>
      <c r="AL60" t="n">
        <v>696546</v>
      </c>
      <c r="AM60" t="n">
        <v>93371</v>
      </c>
      <c r="AN60" t="n">
        <v>1031226</v>
      </c>
      <c r="AO60" t="n">
        <v>1185903</v>
      </c>
      <c r="AP60" t="n">
        <v>59110</v>
      </c>
      <c r="AQ60" t="n">
        <v>52085</v>
      </c>
      <c r="AR60" t="n">
        <v>78368</v>
      </c>
      <c r="AS60" t="n">
        <v>18829</v>
      </c>
      <c r="AT60" t="n">
        <v>1574618</v>
      </c>
      <c r="AU60" t="n">
        <v>4358</v>
      </c>
      <c r="AV60" t="n">
        <v>287</v>
      </c>
      <c r="AW60" t="n">
        <v>3665</v>
      </c>
      <c r="AX60" t="n">
        <v>4150</v>
      </c>
      <c r="AY60" t="n">
        <v>192</v>
      </c>
      <c r="AZ60" t="n">
        <v>129</v>
      </c>
      <c r="BA60" t="n">
        <v>236</v>
      </c>
      <c r="BB60" t="n">
        <v>55</v>
      </c>
      <c r="BC60" t="n">
        <v>13035</v>
      </c>
    </row>
    <row r="61">
      <c r="A61" t="inlineStr">
        <is>
          <t>21-Aug-20</t>
        </is>
      </c>
      <c r="B61" t="n">
        <v>1011986</v>
      </c>
      <c r="C61" t="n">
        <v>513337</v>
      </c>
      <c r="D61" t="n">
        <v>2575048</v>
      </c>
      <c r="E61" t="n">
        <v>952886</v>
      </c>
      <c r="F61" t="n">
        <v>1270999</v>
      </c>
      <c r="G61" t="n">
        <v>1033267</v>
      </c>
      <c r="H61" t="n">
        <v>856468</v>
      </c>
      <c r="I61" t="n">
        <v>271021</v>
      </c>
      <c r="J61" t="n">
        <v>550861</v>
      </c>
      <c r="K61" t="n">
        <v>2177</v>
      </c>
      <c r="L61" t="n">
        <v>9394</v>
      </c>
      <c r="M61" t="n">
        <v>12370</v>
      </c>
      <c r="N61" t="n">
        <v>74628</v>
      </c>
      <c r="O61" t="n">
        <v>586</v>
      </c>
      <c r="P61" t="n">
        <v>2000</v>
      </c>
      <c r="Q61" t="n">
        <v>1119</v>
      </c>
      <c r="R61" t="n">
        <v>3156</v>
      </c>
      <c r="S61" t="n">
        <v>7057</v>
      </c>
      <c r="T61" t="n">
        <v>2268</v>
      </c>
      <c r="U61" t="n">
        <v>2027</v>
      </c>
      <c r="V61" t="n">
        <v>14409</v>
      </c>
      <c r="W61" t="n">
        <v>14844</v>
      </c>
      <c r="X61" t="n">
        <v>707</v>
      </c>
      <c r="Y61" t="n">
        <v>2232</v>
      </c>
      <c r="Z61" t="n">
        <v>2539</v>
      </c>
      <c r="AA61" t="n">
        <v>1679</v>
      </c>
      <c r="AB61" t="n">
        <v>2583</v>
      </c>
      <c r="AC61" t="n">
        <v>43463</v>
      </c>
      <c r="AD61" t="n">
        <v>29773</v>
      </c>
      <c r="AE61" t="n">
        <v>100994</v>
      </c>
      <c r="AF61" t="n">
        <v>332242</v>
      </c>
      <c r="AG61" t="n">
        <v>6874</v>
      </c>
      <c r="AH61" t="n">
        <v>8872</v>
      </c>
      <c r="AI61" t="n">
        <v>7231</v>
      </c>
      <c r="AJ61" t="n">
        <v>7215</v>
      </c>
      <c r="AK61" t="n">
        <v>90439</v>
      </c>
      <c r="AL61" t="n">
        <v>700018</v>
      </c>
      <c r="AM61" t="n">
        <v>95712</v>
      </c>
      <c r="AN61" t="n">
        <v>1039928</v>
      </c>
      <c r="AO61" t="n">
        <v>1211701</v>
      </c>
      <c r="AP61" t="n">
        <v>59684</v>
      </c>
      <c r="AQ61" t="n">
        <v>52915</v>
      </c>
      <c r="AR61" t="n">
        <v>79104</v>
      </c>
      <c r="AS61" t="n">
        <v>19479</v>
      </c>
      <c r="AT61" t="n">
        <v>1581656</v>
      </c>
      <c r="AU61" t="n">
        <v>4371</v>
      </c>
      <c r="AV61" t="n">
        <v>293</v>
      </c>
      <c r="AW61" t="n">
        <v>3691</v>
      </c>
      <c r="AX61" t="n">
        <v>4230</v>
      </c>
      <c r="AY61" t="n">
        <v>194</v>
      </c>
      <c r="AZ61" t="n">
        <v>131</v>
      </c>
      <c r="BA61" t="n">
        <v>238</v>
      </c>
      <c r="BB61" t="n">
        <v>56</v>
      </c>
      <c r="BC61" t="n">
        <v>13061</v>
      </c>
    </row>
    <row r="62">
      <c r="A62" t="inlineStr">
        <is>
          <t>22-Aug-20</t>
        </is>
      </c>
      <c r="B62" t="n">
        <v>1011542</v>
      </c>
      <c r="C62" t="n">
        <v>510926</v>
      </c>
      <c r="D62" t="n">
        <v>2572334</v>
      </c>
      <c r="E62" t="n">
        <v>936517</v>
      </c>
      <c r="F62" t="n">
        <v>1270874</v>
      </c>
      <c r="G62" t="n">
        <v>1032804</v>
      </c>
      <c r="H62" t="n">
        <v>856208</v>
      </c>
      <c r="I62" t="n">
        <v>270150</v>
      </c>
      <c r="J62" t="n">
        <v>549486</v>
      </c>
      <c r="K62" t="n">
        <v>2072</v>
      </c>
      <c r="L62" t="n">
        <v>9377</v>
      </c>
      <c r="M62" t="n">
        <v>11940</v>
      </c>
      <c r="N62" t="n">
        <v>72033</v>
      </c>
      <c r="O62" t="n">
        <v>562</v>
      </c>
      <c r="P62" t="n">
        <v>1951</v>
      </c>
      <c r="Q62" t="n">
        <v>1093</v>
      </c>
      <c r="R62" t="n">
        <v>3204</v>
      </c>
      <c r="S62" t="n">
        <v>6659</v>
      </c>
      <c r="T62" t="n">
        <v>2133</v>
      </c>
      <c r="U62" t="n">
        <v>2032</v>
      </c>
      <c r="V62" t="n">
        <v>13761</v>
      </c>
      <c r="W62" t="n">
        <v>14568</v>
      </c>
      <c r="X62" t="n">
        <v>670</v>
      </c>
      <c r="Y62" t="n">
        <v>2172</v>
      </c>
      <c r="Z62" t="n">
        <v>2429</v>
      </c>
      <c r="AA62" t="n">
        <v>1709</v>
      </c>
      <c r="AB62" t="n">
        <v>2446</v>
      </c>
      <c r="AC62" t="n">
        <v>40870</v>
      </c>
      <c r="AD62" t="n">
        <v>29843</v>
      </c>
      <c r="AE62" t="n">
        <v>96452</v>
      </c>
      <c r="AF62" t="n">
        <v>326072</v>
      </c>
      <c r="AG62" t="n">
        <v>6514</v>
      </c>
      <c r="AH62" t="n">
        <v>8633</v>
      </c>
      <c r="AI62" t="n">
        <v>6920</v>
      </c>
      <c r="AJ62" t="n">
        <v>7345</v>
      </c>
      <c r="AK62" t="n">
        <v>85658</v>
      </c>
      <c r="AL62" t="n">
        <v>703282</v>
      </c>
      <c r="AM62" t="n">
        <v>98058</v>
      </c>
      <c r="AN62" t="n">
        <v>1048238</v>
      </c>
      <c r="AO62" t="n">
        <v>1237032</v>
      </c>
      <c r="AP62" t="n">
        <v>60228</v>
      </c>
      <c r="AQ62" t="n">
        <v>53722</v>
      </c>
      <c r="AR62" t="n">
        <v>79808</v>
      </c>
      <c r="AS62" t="n">
        <v>20140</v>
      </c>
      <c r="AT62" t="n">
        <v>1588322</v>
      </c>
      <c r="AU62" t="n">
        <v>4384</v>
      </c>
      <c r="AV62" t="n">
        <v>300</v>
      </c>
      <c r="AW62" t="n">
        <v>3715</v>
      </c>
      <c r="AX62" t="n">
        <v>4309</v>
      </c>
      <c r="AY62" t="n">
        <v>195</v>
      </c>
      <c r="AZ62" t="n">
        <v>133</v>
      </c>
      <c r="BA62" t="n">
        <v>240</v>
      </c>
      <c r="BB62" t="n">
        <v>58</v>
      </c>
      <c r="BC62" t="n">
        <v>13085</v>
      </c>
    </row>
    <row r="63">
      <c r="A63" t="inlineStr">
        <is>
          <t>23-Aug-20</t>
        </is>
      </c>
      <c r="B63" t="n">
        <v>1269149</v>
      </c>
      <c r="C63" t="n">
        <v>617991</v>
      </c>
      <c r="D63" t="n">
        <v>3170829</v>
      </c>
      <c r="E63" t="n">
        <v>1353603</v>
      </c>
      <c r="F63" t="n">
        <v>1498853</v>
      </c>
      <c r="G63" t="n">
        <v>1219869</v>
      </c>
      <c r="H63" t="n">
        <v>1015719</v>
      </c>
      <c r="I63" t="n">
        <v>321031</v>
      </c>
      <c r="J63" t="n">
        <v>803406</v>
      </c>
      <c r="K63" t="n">
        <v>1918</v>
      </c>
      <c r="L63" t="n">
        <v>8979</v>
      </c>
      <c r="M63" t="n">
        <v>11231</v>
      </c>
      <c r="N63" t="n">
        <v>62453</v>
      </c>
      <c r="O63" t="n">
        <v>522</v>
      </c>
      <c r="P63" t="n">
        <v>1812</v>
      </c>
      <c r="Q63" t="n">
        <v>997</v>
      </c>
      <c r="R63" t="n">
        <v>3027</v>
      </c>
      <c r="S63" t="n">
        <v>6589</v>
      </c>
      <c r="T63" t="n">
        <v>2006</v>
      </c>
      <c r="U63" t="n">
        <v>2033</v>
      </c>
      <c r="V63" t="n">
        <v>13141</v>
      </c>
      <c r="W63" t="n">
        <v>14245</v>
      </c>
      <c r="X63" t="n">
        <v>635</v>
      </c>
      <c r="Y63" t="n">
        <v>2112</v>
      </c>
      <c r="Z63" t="n">
        <v>2324</v>
      </c>
      <c r="AA63" t="n">
        <v>1734</v>
      </c>
      <c r="AB63" t="n">
        <v>2318</v>
      </c>
      <c r="AC63" t="n">
        <v>38431</v>
      </c>
      <c r="AD63" t="n">
        <v>29857</v>
      </c>
      <c r="AE63" t="n">
        <v>92106</v>
      </c>
      <c r="AF63" t="n">
        <v>318835</v>
      </c>
      <c r="AG63" t="n">
        <v>6173</v>
      </c>
      <c r="AH63" t="n">
        <v>8392</v>
      </c>
      <c r="AI63" t="n">
        <v>6620</v>
      </c>
      <c r="AJ63" t="n">
        <v>7450</v>
      </c>
      <c r="AK63" t="n">
        <v>81164</v>
      </c>
      <c r="AL63" t="n">
        <v>706352</v>
      </c>
      <c r="AM63" t="n">
        <v>100409</v>
      </c>
      <c r="AN63" t="n">
        <v>1056174</v>
      </c>
      <c r="AO63" t="n">
        <v>1261858</v>
      </c>
      <c r="AP63" t="n">
        <v>60743</v>
      </c>
      <c r="AQ63" t="n">
        <v>54508</v>
      </c>
      <c r="AR63" t="n">
        <v>80482</v>
      </c>
      <c r="AS63" t="n">
        <v>20813</v>
      </c>
      <c r="AT63" t="n">
        <v>1594636</v>
      </c>
      <c r="AU63" t="n">
        <v>4397</v>
      </c>
      <c r="AV63" t="n">
        <v>306</v>
      </c>
      <c r="AW63" t="n">
        <v>3738</v>
      </c>
      <c r="AX63" t="n">
        <v>4386</v>
      </c>
      <c r="AY63" t="n">
        <v>197</v>
      </c>
      <c r="AZ63" t="n">
        <v>135</v>
      </c>
      <c r="BA63" t="n">
        <v>241</v>
      </c>
      <c r="BB63" t="n">
        <v>60</v>
      </c>
      <c r="BC63" t="n">
        <v>13108</v>
      </c>
    </row>
    <row r="64">
      <c r="A64" t="inlineStr">
        <is>
          <t>24-Aug-20</t>
        </is>
      </c>
      <c r="B64" t="n">
        <v>1268806</v>
      </c>
      <c r="C64" t="n">
        <v>616028</v>
      </c>
      <c r="D64" t="n">
        <v>3168626</v>
      </c>
      <c r="E64" t="n">
        <v>1346101</v>
      </c>
      <c r="F64" t="n">
        <v>1498757</v>
      </c>
      <c r="G64" t="n">
        <v>1219533</v>
      </c>
      <c r="H64" t="n">
        <v>1015550</v>
      </c>
      <c r="I64" t="n">
        <v>320398</v>
      </c>
      <c r="J64" t="n">
        <v>801851</v>
      </c>
      <c r="K64" t="n">
        <v>1784</v>
      </c>
      <c r="L64" t="n">
        <v>8662</v>
      </c>
      <c r="M64" t="n">
        <v>10611</v>
      </c>
      <c r="N64" t="n">
        <v>54826</v>
      </c>
      <c r="O64" t="n">
        <v>487</v>
      </c>
      <c r="P64" t="n">
        <v>1695</v>
      </c>
      <c r="Q64" t="n">
        <v>918</v>
      </c>
      <c r="R64" t="n">
        <v>2896</v>
      </c>
      <c r="S64" t="n">
        <v>6457</v>
      </c>
      <c r="T64" t="n">
        <v>1886</v>
      </c>
      <c r="U64" t="n">
        <v>2028</v>
      </c>
      <c r="V64" t="n">
        <v>12545</v>
      </c>
      <c r="W64" t="n">
        <v>13853</v>
      </c>
      <c r="X64" t="n">
        <v>601</v>
      </c>
      <c r="Y64" t="n">
        <v>2049</v>
      </c>
      <c r="Z64" t="n">
        <v>2220</v>
      </c>
      <c r="AA64" t="n">
        <v>1749</v>
      </c>
      <c r="AB64" t="n">
        <v>2198</v>
      </c>
      <c r="AC64" t="n">
        <v>36132</v>
      </c>
      <c r="AD64" t="n">
        <v>29788</v>
      </c>
      <c r="AE64" t="n">
        <v>87926</v>
      </c>
      <c r="AF64" t="n">
        <v>310073</v>
      </c>
      <c r="AG64" t="n">
        <v>5847</v>
      </c>
      <c r="AH64" t="n">
        <v>8143</v>
      </c>
      <c r="AI64" t="n">
        <v>6324</v>
      </c>
      <c r="AJ64" t="n">
        <v>7518</v>
      </c>
      <c r="AK64" t="n">
        <v>76965</v>
      </c>
      <c r="AL64" t="n">
        <v>709238</v>
      </c>
      <c r="AM64" t="n">
        <v>102757</v>
      </c>
      <c r="AN64" t="n">
        <v>1063751</v>
      </c>
      <c r="AO64" t="n">
        <v>1286064</v>
      </c>
      <c r="AP64" t="n">
        <v>61231</v>
      </c>
      <c r="AQ64" t="n">
        <v>55271</v>
      </c>
      <c r="AR64" t="n">
        <v>81127</v>
      </c>
      <c r="AS64" t="n">
        <v>21493</v>
      </c>
      <c r="AT64" t="n">
        <v>1600621</v>
      </c>
      <c r="AU64" t="n">
        <v>4408</v>
      </c>
      <c r="AV64" t="n">
        <v>312</v>
      </c>
      <c r="AW64" t="n">
        <v>3760</v>
      </c>
      <c r="AX64" t="n">
        <v>4461</v>
      </c>
      <c r="AY64" t="n">
        <v>198</v>
      </c>
      <c r="AZ64" t="n">
        <v>137</v>
      </c>
      <c r="BA64" t="n">
        <v>243</v>
      </c>
      <c r="BB64" t="n">
        <v>62</v>
      </c>
      <c r="BC64" t="n">
        <v>13130</v>
      </c>
    </row>
    <row r="65">
      <c r="A65" t="inlineStr">
        <is>
          <t>25-Aug-20</t>
        </is>
      </c>
      <c r="B65" t="n">
        <v>1268480</v>
      </c>
      <c r="C65" t="n">
        <v>614079</v>
      </c>
      <c r="D65" t="n">
        <v>3166505</v>
      </c>
      <c r="E65" t="n">
        <v>1338887</v>
      </c>
      <c r="F65" t="n">
        <v>1498666</v>
      </c>
      <c r="G65" t="n">
        <v>1219207</v>
      </c>
      <c r="H65" t="n">
        <v>1015387</v>
      </c>
      <c r="I65" t="n">
        <v>319762</v>
      </c>
      <c r="J65" t="n">
        <v>800379</v>
      </c>
      <c r="K65" t="n">
        <v>1664</v>
      </c>
      <c r="L65" t="n">
        <v>8405</v>
      </c>
      <c r="M65" t="n">
        <v>10060</v>
      </c>
      <c r="N65" t="n">
        <v>48684</v>
      </c>
      <c r="O65" t="n">
        <v>457</v>
      </c>
      <c r="P65" t="n">
        <v>1596</v>
      </c>
      <c r="Q65" t="n">
        <v>853</v>
      </c>
      <c r="R65" t="n">
        <v>2796</v>
      </c>
      <c r="S65" t="n">
        <v>6281</v>
      </c>
      <c r="T65" t="n">
        <v>1773</v>
      </c>
      <c r="U65" t="n">
        <v>2019</v>
      </c>
      <c r="V65" t="n">
        <v>11973</v>
      </c>
      <c r="W65" t="n">
        <v>13417</v>
      </c>
      <c r="X65" t="n">
        <v>569</v>
      </c>
      <c r="Y65" t="n">
        <v>1986</v>
      </c>
      <c r="Z65" t="n">
        <v>2119</v>
      </c>
      <c r="AA65" t="n">
        <v>1759</v>
      </c>
      <c r="AB65" t="n">
        <v>2086</v>
      </c>
      <c r="AC65" t="n">
        <v>33966</v>
      </c>
      <c r="AD65" t="n">
        <v>29656</v>
      </c>
      <c r="AE65" t="n">
        <v>83916</v>
      </c>
      <c r="AF65" t="n">
        <v>300303</v>
      </c>
      <c r="AG65" t="n">
        <v>5537</v>
      </c>
      <c r="AH65" t="n">
        <v>7890</v>
      </c>
      <c r="AI65" t="n">
        <v>6037</v>
      </c>
      <c r="AJ65" t="n">
        <v>7557</v>
      </c>
      <c r="AK65" t="n">
        <v>73027</v>
      </c>
      <c r="AL65" t="n">
        <v>711952</v>
      </c>
      <c r="AM65" t="n">
        <v>105096</v>
      </c>
      <c r="AN65" t="n">
        <v>1070983</v>
      </c>
      <c r="AO65" t="n">
        <v>1309555</v>
      </c>
      <c r="AP65" t="n">
        <v>61694</v>
      </c>
      <c r="AQ65" t="n">
        <v>56010</v>
      </c>
      <c r="AR65" t="n">
        <v>81742</v>
      </c>
      <c r="AS65" t="n">
        <v>22178</v>
      </c>
      <c r="AT65" t="n">
        <v>1606299</v>
      </c>
      <c r="AU65" t="n">
        <v>4419</v>
      </c>
      <c r="AV65" t="n">
        <v>318</v>
      </c>
      <c r="AW65" t="n">
        <v>3782</v>
      </c>
      <c r="AX65" t="n">
        <v>4534</v>
      </c>
      <c r="AY65" t="n">
        <v>199</v>
      </c>
      <c r="AZ65" t="n">
        <v>138</v>
      </c>
      <c r="BA65" t="n">
        <v>245</v>
      </c>
      <c r="BB65" t="n">
        <v>64</v>
      </c>
      <c r="BC65" t="n">
        <v>13151</v>
      </c>
    </row>
    <row r="66">
      <c r="A66" t="inlineStr">
        <is>
          <t>26-Aug-20</t>
        </is>
      </c>
      <c r="B66" t="n">
        <v>1268171</v>
      </c>
      <c r="C66" t="n">
        <v>612148</v>
      </c>
      <c r="D66" t="n">
        <v>3164463</v>
      </c>
      <c r="E66" t="n">
        <v>1331974</v>
      </c>
      <c r="F66" t="n">
        <v>1498578</v>
      </c>
      <c r="G66" t="n">
        <v>1218891</v>
      </c>
      <c r="H66" t="n">
        <v>1015228</v>
      </c>
      <c r="I66" t="n">
        <v>319125</v>
      </c>
      <c r="J66" t="n">
        <v>798985</v>
      </c>
      <c r="K66" t="n">
        <v>1557</v>
      </c>
      <c r="L66" t="n">
        <v>8191</v>
      </c>
      <c r="M66" t="n">
        <v>9566</v>
      </c>
      <c r="N66" t="n">
        <v>43675</v>
      </c>
      <c r="O66" t="n">
        <v>430</v>
      </c>
      <c r="P66" t="n">
        <v>1510</v>
      </c>
      <c r="Q66" t="n">
        <v>798</v>
      </c>
      <c r="R66" t="n">
        <v>2721</v>
      </c>
      <c r="S66" t="n">
        <v>6077</v>
      </c>
      <c r="T66" t="n">
        <v>1666</v>
      </c>
      <c r="U66" t="n">
        <v>2007</v>
      </c>
      <c r="V66" t="n">
        <v>11425</v>
      </c>
      <c r="W66" t="n">
        <v>12952</v>
      </c>
      <c r="X66" t="n">
        <v>539</v>
      </c>
      <c r="Y66" t="n">
        <v>1922</v>
      </c>
      <c r="Z66" t="n">
        <v>2022</v>
      </c>
      <c r="AA66" t="n">
        <v>1763</v>
      </c>
      <c r="AB66" t="n">
        <v>1980</v>
      </c>
      <c r="AC66" t="n">
        <v>31928</v>
      </c>
      <c r="AD66" t="n">
        <v>29480</v>
      </c>
      <c r="AE66" t="n">
        <v>80079</v>
      </c>
      <c r="AF66" t="n">
        <v>289907</v>
      </c>
      <c r="AG66" t="n">
        <v>5243</v>
      </c>
      <c r="AH66" t="n">
        <v>7637</v>
      </c>
      <c r="AI66" t="n">
        <v>5759</v>
      </c>
      <c r="AJ66" t="n">
        <v>7576</v>
      </c>
      <c r="AK66" t="n">
        <v>69323</v>
      </c>
      <c r="AL66" t="n">
        <v>714502</v>
      </c>
      <c r="AM66" t="n">
        <v>107424</v>
      </c>
      <c r="AN66" t="n">
        <v>1077885</v>
      </c>
      <c r="AO66" t="n">
        <v>1332267</v>
      </c>
      <c r="AP66" t="n">
        <v>62132</v>
      </c>
      <c r="AQ66" t="n">
        <v>56727</v>
      </c>
      <c r="AR66" t="n">
        <v>82329</v>
      </c>
      <c r="AS66" t="n">
        <v>22865</v>
      </c>
      <c r="AT66" t="n">
        <v>1611687</v>
      </c>
      <c r="AU66" t="n">
        <v>4429</v>
      </c>
      <c r="AV66" t="n">
        <v>325</v>
      </c>
      <c r="AW66" t="n">
        <v>3802</v>
      </c>
      <c r="AX66" t="n">
        <v>4605</v>
      </c>
      <c r="AY66" t="n">
        <v>201</v>
      </c>
      <c r="AZ66" t="n">
        <v>140</v>
      </c>
      <c r="BA66" t="n">
        <v>246</v>
      </c>
      <c r="BB66" t="n">
        <v>65</v>
      </c>
      <c r="BC66" t="n">
        <v>13170</v>
      </c>
    </row>
    <row r="67">
      <c r="A67" t="inlineStr">
        <is>
          <t>27-Aug-20</t>
        </is>
      </c>
      <c r="B67" t="n">
        <v>1267878</v>
      </c>
      <c r="C67" t="n">
        <v>610237</v>
      </c>
      <c r="D67" t="n">
        <v>3162498</v>
      </c>
      <c r="E67" t="n">
        <v>1325370</v>
      </c>
      <c r="F67" t="n">
        <v>1498494</v>
      </c>
      <c r="G67" t="n">
        <v>1218586</v>
      </c>
      <c r="H67" t="n">
        <v>1015074</v>
      </c>
      <c r="I67" t="n">
        <v>318488</v>
      </c>
      <c r="J67" t="n">
        <v>797664</v>
      </c>
      <c r="K67" t="n">
        <v>1460</v>
      </c>
      <c r="L67" t="n">
        <v>8007</v>
      </c>
      <c r="M67" t="n">
        <v>9116</v>
      </c>
      <c r="N67" t="n">
        <v>39535</v>
      </c>
      <c r="O67" t="n">
        <v>405</v>
      </c>
      <c r="P67" t="n">
        <v>1434</v>
      </c>
      <c r="Q67" t="n">
        <v>752</v>
      </c>
      <c r="R67" t="n">
        <v>2662</v>
      </c>
      <c r="S67" t="n">
        <v>5854</v>
      </c>
      <c r="T67" t="n">
        <v>1566</v>
      </c>
      <c r="U67" t="n">
        <v>1993</v>
      </c>
      <c r="V67" t="n">
        <v>10902</v>
      </c>
      <c r="W67" t="n">
        <v>12472</v>
      </c>
      <c r="X67" t="n">
        <v>510</v>
      </c>
      <c r="Y67" t="n">
        <v>1859</v>
      </c>
      <c r="Z67" t="n">
        <v>1928</v>
      </c>
      <c r="AA67" t="n">
        <v>1764</v>
      </c>
      <c r="AB67" t="n">
        <v>1880</v>
      </c>
      <c r="AC67" t="n">
        <v>30011</v>
      </c>
      <c r="AD67" t="n">
        <v>29270</v>
      </c>
      <c r="AE67" t="n">
        <v>76411</v>
      </c>
      <c r="AF67" t="n">
        <v>279164</v>
      </c>
      <c r="AG67" t="n">
        <v>4964</v>
      </c>
      <c r="AH67" t="n">
        <v>7386</v>
      </c>
      <c r="AI67" t="n">
        <v>5492</v>
      </c>
      <c r="AJ67" t="n">
        <v>7581</v>
      </c>
      <c r="AK67" t="n">
        <v>65831</v>
      </c>
      <c r="AL67" t="n">
        <v>716900</v>
      </c>
      <c r="AM67" t="n">
        <v>109736</v>
      </c>
      <c r="AN67" t="n">
        <v>1084471</v>
      </c>
      <c r="AO67" t="n">
        <v>1354165</v>
      </c>
      <c r="AP67" t="n">
        <v>62546</v>
      </c>
      <c r="AQ67" t="n">
        <v>57420</v>
      </c>
      <c r="AR67" t="n">
        <v>82889</v>
      </c>
      <c r="AS67" t="n">
        <v>23554</v>
      </c>
      <c r="AT67" t="n">
        <v>1616803</v>
      </c>
      <c r="AU67" t="n">
        <v>4438</v>
      </c>
      <c r="AV67" t="n">
        <v>331</v>
      </c>
      <c r="AW67" t="n">
        <v>3821</v>
      </c>
      <c r="AX67" t="n">
        <v>4673</v>
      </c>
      <c r="AY67" t="n">
        <v>202</v>
      </c>
      <c r="AZ67" t="n">
        <v>142</v>
      </c>
      <c r="BA67" t="n">
        <v>248</v>
      </c>
      <c r="BB67" t="n">
        <v>67</v>
      </c>
      <c r="BC67" t="n">
        <v>13189</v>
      </c>
    </row>
    <row r="68">
      <c r="A68" t="inlineStr">
        <is>
          <t>28-Aug-20</t>
        </is>
      </c>
      <c r="B68" t="n">
        <v>1267600</v>
      </c>
      <c r="C68" t="n">
        <v>608349</v>
      </c>
      <c r="D68" t="n">
        <v>3160607</v>
      </c>
      <c r="E68" t="n">
        <v>1319073</v>
      </c>
      <c r="F68" t="n">
        <v>1498414</v>
      </c>
      <c r="G68" t="n">
        <v>1218292</v>
      </c>
      <c r="H68" t="n">
        <v>1014925</v>
      </c>
      <c r="I68" t="n">
        <v>317853</v>
      </c>
      <c r="J68" t="n">
        <v>796412</v>
      </c>
      <c r="K68" t="n">
        <v>1372</v>
      </c>
      <c r="L68" t="n">
        <v>7847</v>
      </c>
      <c r="M68" t="n">
        <v>8703</v>
      </c>
      <c r="N68" t="n">
        <v>36068</v>
      </c>
      <c r="O68" t="n">
        <v>384</v>
      </c>
      <c r="P68" t="n">
        <v>1367</v>
      </c>
      <c r="Q68" t="n">
        <v>712</v>
      </c>
      <c r="R68" t="n">
        <v>2614</v>
      </c>
      <c r="S68" t="n">
        <v>5622</v>
      </c>
      <c r="T68" t="n">
        <v>1472</v>
      </c>
      <c r="U68" t="n">
        <v>1977</v>
      </c>
      <c r="V68" t="n">
        <v>10403</v>
      </c>
      <c r="W68" t="n">
        <v>11986</v>
      </c>
      <c r="X68" t="n">
        <v>483</v>
      </c>
      <c r="Y68" t="n">
        <v>1797</v>
      </c>
      <c r="Z68" t="n">
        <v>1838</v>
      </c>
      <c r="AA68" t="n">
        <v>1762</v>
      </c>
      <c r="AB68" t="n">
        <v>1786</v>
      </c>
      <c r="AC68" t="n">
        <v>28208</v>
      </c>
      <c r="AD68" t="n">
        <v>29034</v>
      </c>
      <c r="AE68" t="n">
        <v>72911</v>
      </c>
      <c r="AF68" t="n">
        <v>268284</v>
      </c>
      <c r="AG68" t="n">
        <v>4699</v>
      </c>
      <c r="AH68" t="n">
        <v>7139</v>
      </c>
      <c r="AI68" t="n">
        <v>5235</v>
      </c>
      <c r="AJ68" t="n">
        <v>7574</v>
      </c>
      <c r="AK68" t="n">
        <v>62533</v>
      </c>
      <c r="AL68" t="n">
        <v>719153</v>
      </c>
      <c r="AM68" t="n">
        <v>112031</v>
      </c>
      <c r="AN68" t="n">
        <v>1090756</v>
      </c>
      <c r="AO68" t="n">
        <v>1375230</v>
      </c>
      <c r="AP68" t="n">
        <v>62939</v>
      </c>
      <c r="AQ68" t="n">
        <v>58090</v>
      </c>
      <c r="AR68" t="n">
        <v>83423</v>
      </c>
      <c r="AS68" t="n">
        <v>24242</v>
      </c>
      <c r="AT68" t="n">
        <v>1621662</v>
      </c>
      <c r="AU68" t="n">
        <v>4447</v>
      </c>
      <c r="AV68" t="n">
        <v>337</v>
      </c>
      <c r="AW68" t="n">
        <v>3839</v>
      </c>
      <c r="AX68" t="n">
        <v>4738</v>
      </c>
      <c r="AY68" t="n">
        <v>203</v>
      </c>
      <c r="AZ68" t="n">
        <v>143</v>
      </c>
      <c r="BA68" t="n">
        <v>249</v>
      </c>
      <c r="BB68" t="n">
        <v>69</v>
      </c>
      <c r="BC68" t="n">
        <v>13207</v>
      </c>
    </row>
    <row r="69">
      <c r="A69" t="inlineStr">
        <is>
          <t>29-Aug-20</t>
        </is>
      </c>
      <c r="B69" t="n">
        <v>1267337</v>
      </c>
      <c r="C69" t="n">
        <v>606483</v>
      </c>
      <c r="D69" t="n">
        <v>3158788</v>
      </c>
      <c r="E69" t="n">
        <v>1313079</v>
      </c>
      <c r="F69" t="n">
        <v>1498338</v>
      </c>
      <c r="G69" t="n">
        <v>1218008</v>
      </c>
      <c r="H69" t="n">
        <v>1014781</v>
      </c>
      <c r="I69" t="n">
        <v>317221</v>
      </c>
      <c r="J69" t="n">
        <v>795225</v>
      </c>
      <c r="K69" t="n">
        <v>1291</v>
      </c>
      <c r="L69" t="n">
        <v>7702</v>
      </c>
      <c r="M69" t="n">
        <v>8321</v>
      </c>
      <c r="N69" t="n">
        <v>33125</v>
      </c>
      <c r="O69" t="n">
        <v>364</v>
      </c>
      <c r="P69" t="n">
        <v>1305</v>
      </c>
      <c r="Q69" t="n">
        <v>676</v>
      </c>
      <c r="R69" t="n">
        <v>2576</v>
      </c>
      <c r="S69" t="n">
        <v>5386</v>
      </c>
      <c r="T69" t="n">
        <v>1384</v>
      </c>
      <c r="U69" t="n">
        <v>1959</v>
      </c>
      <c r="V69" t="n">
        <v>9926</v>
      </c>
      <c r="W69" t="n">
        <v>11501</v>
      </c>
      <c r="X69" t="n">
        <v>457</v>
      </c>
      <c r="Y69" t="n">
        <v>1735</v>
      </c>
      <c r="Z69" t="n">
        <v>1752</v>
      </c>
      <c r="AA69" t="n">
        <v>1759</v>
      </c>
      <c r="AB69" t="n">
        <v>1697</v>
      </c>
      <c r="AC69" t="n">
        <v>26514</v>
      </c>
      <c r="AD69" t="n">
        <v>28780</v>
      </c>
      <c r="AE69" t="n">
        <v>69574</v>
      </c>
      <c r="AF69" t="n">
        <v>257417</v>
      </c>
      <c r="AG69" t="n">
        <v>4449</v>
      </c>
      <c r="AH69" t="n">
        <v>6896</v>
      </c>
      <c r="AI69" t="n">
        <v>4990</v>
      </c>
      <c r="AJ69" t="n">
        <v>7559</v>
      </c>
      <c r="AK69" t="n">
        <v>59412</v>
      </c>
      <c r="AL69" t="n">
        <v>721271</v>
      </c>
      <c r="AM69" t="n">
        <v>114307</v>
      </c>
      <c r="AN69" t="n">
        <v>1096752</v>
      </c>
      <c r="AO69" t="n">
        <v>1395457</v>
      </c>
      <c r="AP69" t="n">
        <v>63310</v>
      </c>
      <c r="AQ69" t="n">
        <v>58737</v>
      </c>
      <c r="AR69" t="n">
        <v>83932</v>
      </c>
      <c r="AS69" t="n">
        <v>24929</v>
      </c>
      <c r="AT69" t="n">
        <v>1626279</v>
      </c>
      <c r="AU69" t="n">
        <v>4456</v>
      </c>
      <c r="AV69" t="n">
        <v>343</v>
      </c>
      <c r="AW69" t="n">
        <v>3857</v>
      </c>
      <c r="AX69" t="n">
        <v>4801</v>
      </c>
      <c r="AY69" t="n">
        <v>204</v>
      </c>
      <c r="AZ69" t="n">
        <v>145</v>
      </c>
      <c r="BA69" t="n">
        <v>250</v>
      </c>
      <c r="BB69" t="n">
        <v>71</v>
      </c>
      <c r="BC69" t="n">
        <v>13224</v>
      </c>
    </row>
    <row r="70">
      <c r="A70" t="inlineStr">
        <is>
          <t>30-Aug-20</t>
        </is>
      </c>
      <c r="B70" t="n">
        <v>1267088</v>
      </c>
      <c r="C70" t="n">
        <v>604641</v>
      </c>
      <c r="D70" t="n">
        <v>3157038</v>
      </c>
      <c r="E70" t="n">
        <v>1307380</v>
      </c>
      <c r="F70" t="n">
        <v>1498265</v>
      </c>
      <c r="G70" t="n">
        <v>1217734</v>
      </c>
      <c r="H70" t="n">
        <v>1014642</v>
      </c>
      <c r="I70" t="n">
        <v>316591</v>
      </c>
      <c r="J70" t="n">
        <v>794099</v>
      </c>
      <c r="K70" t="n">
        <v>1216</v>
      </c>
      <c r="L70" t="n">
        <v>7569</v>
      </c>
      <c r="M70" t="n">
        <v>7966</v>
      </c>
      <c r="N70" t="n">
        <v>30592</v>
      </c>
      <c r="O70" t="n">
        <v>345</v>
      </c>
      <c r="P70" t="n">
        <v>1249</v>
      </c>
      <c r="Q70" t="n">
        <v>645</v>
      </c>
      <c r="R70" t="n">
        <v>2543</v>
      </c>
      <c r="S70" t="n">
        <v>5150</v>
      </c>
      <c r="T70" t="n">
        <v>1301</v>
      </c>
      <c r="U70" t="n">
        <v>1941</v>
      </c>
      <c r="V70" t="n">
        <v>9473</v>
      </c>
      <c r="W70" t="n">
        <v>11021</v>
      </c>
      <c r="X70" t="n">
        <v>433</v>
      </c>
      <c r="Y70" t="n">
        <v>1676</v>
      </c>
      <c r="Z70" t="n">
        <v>1670</v>
      </c>
      <c r="AA70" t="n">
        <v>1754</v>
      </c>
      <c r="AB70" t="n">
        <v>1612</v>
      </c>
      <c r="AC70" t="n">
        <v>24922</v>
      </c>
      <c r="AD70" t="n">
        <v>28512</v>
      </c>
      <c r="AE70" t="n">
        <v>66394</v>
      </c>
      <c r="AF70" t="n">
        <v>246674</v>
      </c>
      <c r="AG70" t="n">
        <v>4212</v>
      </c>
      <c r="AH70" t="n">
        <v>6659</v>
      </c>
      <c r="AI70" t="n">
        <v>4757</v>
      </c>
      <c r="AJ70" t="n">
        <v>7538</v>
      </c>
      <c r="AK70" t="n">
        <v>56457</v>
      </c>
      <c r="AL70" t="n">
        <v>723262</v>
      </c>
      <c r="AM70" t="n">
        <v>116562</v>
      </c>
      <c r="AN70" t="n">
        <v>1102475</v>
      </c>
      <c r="AO70" t="n">
        <v>1414851</v>
      </c>
      <c r="AP70" t="n">
        <v>63662</v>
      </c>
      <c r="AQ70" t="n">
        <v>59363</v>
      </c>
      <c r="AR70" t="n">
        <v>84418</v>
      </c>
      <c r="AS70" t="n">
        <v>25615</v>
      </c>
      <c r="AT70" t="n">
        <v>1630665</v>
      </c>
      <c r="AU70" t="n">
        <v>4464</v>
      </c>
      <c r="AV70" t="n">
        <v>349</v>
      </c>
      <c r="AW70" t="n">
        <v>3874</v>
      </c>
      <c r="AX70" t="n">
        <v>4861</v>
      </c>
      <c r="AY70" t="n">
        <v>205</v>
      </c>
      <c r="AZ70" t="n">
        <v>146</v>
      </c>
      <c r="BA70" t="n">
        <v>252</v>
      </c>
      <c r="BB70" t="n">
        <v>73</v>
      </c>
      <c r="BC70" t="n">
        <v>13240</v>
      </c>
    </row>
    <row r="71">
      <c r="A71" t="inlineStr">
        <is>
          <t>31-Aug-20</t>
        </is>
      </c>
      <c r="B71" t="n">
        <v>1266851</v>
      </c>
      <c r="C71" t="n">
        <v>602825</v>
      </c>
      <c r="D71" t="n">
        <v>3155354</v>
      </c>
      <c r="E71" t="n">
        <v>1301966</v>
      </c>
      <c r="F71" t="n">
        <v>1498195</v>
      </c>
      <c r="G71" t="n">
        <v>1217470</v>
      </c>
      <c r="H71" t="n">
        <v>1014507</v>
      </c>
      <c r="I71" t="n">
        <v>315965</v>
      </c>
      <c r="J71" t="n">
        <v>793030</v>
      </c>
      <c r="K71" t="n">
        <v>1147</v>
      </c>
      <c r="L71" t="n">
        <v>7445</v>
      </c>
      <c r="M71" t="n">
        <v>7633</v>
      </c>
      <c r="N71" t="n">
        <v>28386</v>
      </c>
      <c r="O71" t="n">
        <v>328</v>
      </c>
      <c r="P71" t="n">
        <v>1197</v>
      </c>
      <c r="Q71" t="n">
        <v>616</v>
      </c>
      <c r="R71" t="n">
        <v>2515</v>
      </c>
      <c r="S71" t="n">
        <v>4916</v>
      </c>
      <c r="T71" t="n">
        <v>1223</v>
      </c>
      <c r="U71" t="n">
        <v>1922</v>
      </c>
      <c r="V71" t="n">
        <v>9041</v>
      </c>
      <c r="W71" t="n">
        <v>10550</v>
      </c>
      <c r="X71" t="n">
        <v>410</v>
      </c>
      <c r="Y71" t="n">
        <v>1618</v>
      </c>
      <c r="Z71" t="n">
        <v>1592</v>
      </c>
      <c r="AA71" t="n">
        <v>1748</v>
      </c>
      <c r="AB71" t="n">
        <v>1532</v>
      </c>
      <c r="AC71" t="n">
        <v>23427</v>
      </c>
      <c r="AD71" t="n">
        <v>28233</v>
      </c>
      <c r="AE71" t="n">
        <v>63366</v>
      </c>
      <c r="AF71" t="n">
        <v>236132</v>
      </c>
      <c r="AG71" t="n">
        <v>3988</v>
      </c>
      <c r="AH71" t="n">
        <v>6429</v>
      </c>
      <c r="AI71" t="n">
        <v>4534</v>
      </c>
      <c r="AJ71" t="n">
        <v>7513</v>
      </c>
      <c r="AK71" t="n">
        <v>53655</v>
      </c>
      <c r="AL71" t="n">
        <v>725134</v>
      </c>
      <c r="AM71" t="n">
        <v>118795</v>
      </c>
      <c r="AN71" t="n">
        <v>1107936</v>
      </c>
      <c r="AO71" t="n">
        <v>1433427</v>
      </c>
      <c r="AP71" t="n">
        <v>63995</v>
      </c>
      <c r="AQ71" t="n">
        <v>59967</v>
      </c>
      <c r="AR71" t="n">
        <v>84880</v>
      </c>
      <c r="AS71" t="n">
        <v>26299</v>
      </c>
      <c r="AT71" t="n">
        <v>1634833</v>
      </c>
      <c r="AU71" t="n">
        <v>4471</v>
      </c>
      <c r="AV71" t="n">
        <v>355</v>
      </c>
      <c r="AW71" t="n">
        <v>3890</v>
      </c>
      <c r="AX71" t="n">
        <v>4919</v>
      </c>
      <c r="AY71" t="n">
        <v>206</v>
      </c>
      <c r="AZ71" t="n">
        <v>147</v>
      </c>
      <c r="BA71" t="n">
        <v>253</v>
      </c>
      <c r="BB71" t="n">
        <v>75</v>
      </c>
      <c r="BC71" t="n">
        <v>13255</v>
      </c>
    </row>
    <row r="72">
      <c r="A72" t="inlineStr">
        <is>
          <t>01-Sep-20</t>
        </is>
      </c>
      <c r="B72" t="n">
        <v>1266627</v>
      </c>
      <c r="C72" t="n">
        <v>601033</v>
      </c>
      <c r="D72" t="n">
        <v>3153734</v>
      </c>
      <c r="E72" t="n">
        <v>1296827</v>
      </c>
      <c r="F72" t="n">
        <v>1498128</v>
      </c>
      <c r="G72" t="n">
        <v>1217215</v>
      </c>
      <c r="H72" t="n">
        <v>1014377</v>
      </c>
      <c r="I72" t="n">
        <v>315343</v>
      </c>
      <c r="J72" t="n">
        <v>792016</v>
      </c>
      <c r="K72" t="n">
        <v>1083</v>
      </c>
      <c r="L72" t="n">
        <v>7327</v>
      </c>
      <c r="M72" t="n">
        <v>7320</v>
      </c>
      <c r="N72" t="n">
        <v>26441</v>
      </c>
      <c r="O72" t="n">
        <v>312</v>
      </c>
      <c r="P72" t="n">
        <v>1148</v>
      </c>
      <c r="Q72" t="n">
        <v>591</v>
      </c>
      <c r="R72" t="n">
        <v>2490</v>
      </c>
      <c r="S72" t="n">
        <v>4689</v>
      </c>
      <c r="T72" t="n">
        <v>1149</v>
      </c>
      <c r="U72" t="n">
        <v>1903</v>
      </c>
      <c r="V72" t="n">
        <v>8629</v>
      </c>
      <c r="W72" t="n">
        <v>10090</v>
      </c>
      <c r="X72" t="n">
        <v>388</v>
      </c>
      <c r="Y72" t="n">
        <v>1561</v>
      </c>
      <c r="Z72" t="n">
        <v>1518</v>
      </c>
      <c r="AA72" t="n">
        <v>1741</v>
      </c>
      <c r="AB72" t="n">
        <v>1456</v>
      </c>
      <c r="AC72" t="n">
        <v>22022</v>
      </c>
      <c r="AD72" t="n">
        <v>27946</v>
      </c>
      <c r="AE72" t="n">
        <v>60483</v>
      </c>
      <c r="AF72" t="n">
        <v>225847</v>
      </c>
      <c r="AG72" t="n">
        <v>3776</v>
      </c>
      <c r="AH72" t="n">
        <v>6204</v>
      </c>
      <c r="AI72" t="n">
        <v>4323</v>
      </c>
      <c r="AJ72" t="n">
        <v>7484</v>
      </c>
      <c r="AK72" t="n">
        <v>50997</v>
      </c>
      <c r="AL72" t="n">
        <v>726893</v>
      </c>
      <c r="AM72" t="n">
        <v>121006</v>
      </c>
      <c r="AN72" t="n">
        <v>1113148</v>
      </c>
      <c r="AO72" t="n">
        <v>1451201</v>
      </c>
      <c r="AP72" t="n">
        <v>64310</v>
      </c>
      <c r="AQ72" t="n">
        <v>60549</v>
      </c>
      <c r="AR72" t="n">
        <v>85321</v>
      </c>
      <c r="AS72" t="n">
        <v>26980</v>
      </c>
      <c r="AT72" t="n">
        <v>1638794</v>
      </c>
      <c r="AU72" t="n">
        <v>4478</v>
      </c>
      <c r="AV72" t="n">
        <v>361</v>
      </c>
      <c r="AW72" t="n">
        <v>3905</v>
      </c>
      <c r="AX72" t="n">
        <v>4974</v>
      </c>
      <c r="AY72" t="n">
        <v>207</v>
      </c>
      <c r="AZ72" t="n">
        <v>149</v>
      </c>
      <c r="BA72" t="n">
        <v>254</v>
      </c>
      <c r="BB72" t="n">
        <v>76</v>
      </c>
      <c r="BC72" t="n">
        <v>13269</v>
      </c>
    </row>
    <row r="73">
      <c r="A73" t="inlineStr">
        <is>
          <t>02-Sep-20</t>
        </is>
      </c>
      <c r="B73" t="n">
        <v>1266415</v>
      </c>
      <c r="C73" t="n">
        <v>599266</v>
      </c>
      <c r="D73" t="n">
        <v>3152173</v>
      </c>
      <c r="E73" t="n">
        <v>1291949</v>
      </c>
      <c r="F73" t="n">
        <v>1498064</v>
      </c>
      <c r="G73" t="n">
        <v>1216970</v>
      </c>
      <c r="H73" t="n">
        <v>1014251</v>
      </c>
      <c r="I73" t="n">
        <v>314725</v>
      </c>
      <c r="J73" t="n">
        <v>791054</v>
      </c>
      <c r="K73" t="n">
        <v>1023</v>
      </c>
      <c r="L73" t="n">
        <v>7213</v>
      </c>
      <c r="M73" t="n">
        <v>7026</v>
      </c>
      <c r="N73" t="n">
        <v>24708</v>
      </c>
      <c r="O73" t="n">
        <v>297</v>
      </c>
      <c r="P73" t="n">
        <v>1102</v>
      </c>
      <c r="Q73" t="n">
        <v>567</v>
      </c>
      <c r="R73" t="n">
        <v>2467</v>
      </c>
      <c r="S73" t="n">
        <v>4467</v>
      </c>
      <c r="T73" t="n">
        <v>1080</v>
      </c>
      <c r="U73" t="n">
        <v>1883</v>
      </c>
      <c r="V73" t="n">
        <v>8238</v>
      </c>
      <c r="W73" t="n">
        <v>9644</v>
      </c>
      <c r="X73" t="n">
        <v>368</v>
      </c>
      <c r="Y73" t="n">
        <v>1506</v>
      </c>
      <c r="Z73" t="n">
        <v>1447</v>
      </c>
      <c r="AA73" t="n">
        <v>1734</v>
      </c>
      <c r="AB73" t="n">
        <v>1384</v>
      </c>
      <c r="AC73" t="n">
        <v>20703</v>
      </c>
      <c r="AD73" t="n">
        <v>27652</v>
      </c>
      <c r="AE73" t="n">
        <v>57739</v>
      </c>
      <c r="AF73" t="n">
        <v>215857</v>
      </c>
      <c r="AG73" t="n">
        <v>3576</v>
      </c>
      <c r="AH73" t="n">
        <v>5986</v>
      </c>
      <c r="AI73" t="n">
        <v>4122</v>
      </c>
      <c r="AJ73" t="n">
        <v>7452</v>
      </c>
      <c r="AK73" t="n">
        <v>48474</v>
      </c>
      <c r="AL73" t="n">
        <v>728547</v>
      </c>
      <c r="AM73" t="n">
        <v>123194</v>
      </c>
      <c r="AN73" t="n">
        <v>1118124</v>
      </c>
      <c r="AO73" t="n">
        <v>1468194</v>
      </c>
      <c r="AP73" t="n">
        <v>64609</v>
      </c>
      <c r="AQ73" t="n">
        <v>61112</v>
      </c>
      <c r="AR73" t="n">
        <v>85741</v>
      </c>
      <c r="AS73" t="n">
        <v>27659</v>
      </c>
      <c r="AT73" t="n">
        <v>1642560</v>
      </c>
      <c r="AU73" t="n">
        <v>4485</v>
      </c>
      <c r="AV73" t="n">
        <v>366</v>
      </c>
      <c r="AW73" t="n">
        <v>3919</v>
      </c>
      <c r="AX73" t="n">
        <v>5027</v>
      </c>
      <c r="AY73" t="n">
        <v>208</v>
      </c>
      <c r="AZ73" t="n">
        <v>150</v>
      </c>
      <c r="BA73" t="n">
        <v>255</v>
      </c>
      <c r="BB73" t="n">
        <v>78</v>
      </c>
      <c r="BC73" t="n">
        <v>13283</v>
      </c>
    </row>
    <row r="74">
      <c r="A74" t="inlineStr">
        <is>
          <t>03-Sep-20</t>
        </is>
      </c>
      <c r="B74" t="n">
        <v>1266214</v>
      </c>
      <c r="C74" t="n">
        <v>597525</v>
      </c>
      <c r="D74" t="n">
        <v>3150671</v>
      </c>
      <c r="E74" t="n">
        <v>1287323</v>
      </c>
      <c r="F74" t="n">
        <v>1498002</v>
      </c>
      <c r="G74" t="n">
        <v>1216734</v>
      </c>
      <c r="H74" t="n">
        <v>1014129</v>
      </c>
      <c r="I74" t="n">
        <v>314112</v>
      </c>
      <c r="J74" t="n">
        <v>790140</v>
      </c>
      <c r="K74" t="n">
        <v>967</v>
      </c>
      <c r="L74" t="n">
        <v>7103</v>
      </c>
      <c r="M74" t="n">
        <v>6747</v>
      </c>
      <c r="N74" t="n">
        <v>23150</v>
      </c>
      <c r="O74" t="n">
        <v>284</v>
      </c>
      <c r="P74" t="n">
        <v>1059</v>
      </c>
      <c r="Q74" t="n">
        <v>545</v>
      </c>
      <c r="R74" t="n">
        <v>2446</v>
      </c>
      <c r="S74" t="n">
        <v>4254</v>
      </c>
      <c r="T74" t="n">
        <v>1016</v>
      </c>
      <c r="U74" t="n">
        <v>1862</v>
      </c>
      <c r="V74" t="n">
        <v>7865</v>
      </c>
      <c r="W74" t="n">
        <v>9212</v>
      </c>
      <c r="X74" t="n">
        <v>348</v>
      </c>
      <c r="Y74" t="n">
        <v>1453</v>
      </c>
      <c r="Z74" t="n">
        <v>1380</v>
      </c>
      <c r="AA74" t="n">
        <v>1726</v>
      </c>
      <c r="AB74" t="n">
        <v>1316</v>
      </c>
      <c r="AC74" t="n">
        <v>19464</v>
      </c>
      <c r="AD74" t="n">
        <v>27353</v>
      </c>
      <c r="AE74" t="n">
        <v>55128</v>
      </c>
      <c r="AF74" t="n">
        <v>206187</v>
      </c>
      <c r="AG74" t="n">
        <v>3387</v>
      </c>
      <c r="AH74" t="n">
        <v>5775</v>
      </c>
      <c r="AI74" t="n">
        <v>3931</v>
      </c>
      <c r="AJ74" t="n">
        <v>7418</v>
      </c>
      <c r="AK74" t="n">
        <v>46077</v>
      </c>
      <c r="AL74" t="n">
        <v>730102</v>
      </c>
      <c r="AM74" t="n">
        <v>125359</v>
      </c>
      <c r="AN74" t="n">
        <v>1122874</v>
      </c>
      <c r="AO74" t="n">
        <v>1484431</v>
      </c>
      <c r="AP74" t="n">
        <v>64892</v>
      </c>
      <c r="AQ74" t="n">
        <v>61654</v>
      </c>
      <c r="AR74" t="n">
        <v>86142</v>
      </c>
      <c r="AS74" t="n">
        <v>28334</v>
      </c>
      <c r="AT74" t="n">
        <v>1646139</v>
      </c>
      <c r="AU74" t="n">
        <v>4491</v>
      </c>
      <c r="AV74" t="n">
        <v>372</v>
      </c>
      <c r="AW74" t="n">
        <v>3933</v>
      </c>
      <c r="AX74" t="n">
        <v>5077</v>
      </c>
      <c r="AY74" t="n">
        <v>209</v>
      </c>
      <c r="AZ74" t="n">
        <v>151</v>
      </c>
      <c r="BA74" t="n">
        <v>256</v>
      </c>
      <c r="BB74" t="n">
        <v>80</v>
      </c>
      <c r="BC74" t="n">
        <v>13296</v>
      </c>
    </row>
    <row r="75">
      <c r="A75" t="inlineStr">
        <is>
          <t>04-Sep-20</t>
        </is>
      </c>
      <c r="B75" t="n">
        <v>1266023</v>
      </c>
      <c r="C75" t="n">
        <v>595809</v>
      </c>
      <c r="D75" t="n">
        <v>3149224</v>
      </c>
      <c r="E75" t="n">
        <v>1282935</v>
      </c>
      <c r="F75" t="n">
        <v>1497944</v>
      </c>
      <c r="G75" t="n">
        <v>1216507</v>
      </c>
      <c r="H75" t="n">
        <v>1014011</v>
      </c>
      <c r="I75" t="n">
        <v>313502</v>
      </c>
      <c r="J75" t="n">
        <v>789272</v>
      </c>
      <c r="K75" t="n">
        <v>915</v>
      </c>
      <c r="L75" t="n">
        <v>6996</v>
      </c>
      <c r="M75" t="n">
        <v>6484</v>
      </c>
      <c r="N75" t="n">
        <v>21736</v>
      </c>
      <c r="O75" t="n">
        <v>271</v>
      </c>
      <c r="P75" t="n">
        <v>1018</v>
      </c>
      <c r="Q75" t="n">
        <v>525</v>
      </c>
      <c r="R75" t="n">
        <v>2425</v>
      </c>
      <c r="S75" t="n">
        <v>4048</v>
      </c>
      <c r="T75" t="n">
        <v>955</v>
      </c>
      <c r="U75" t="n">
        <v>1842</v>
      </c>
      <c r="V75" t="n">
        <v>7511</v>
      </c>
      <c r="W75" t="n">
        <v>8795</v>
      </c>
      <c r="X75" t="n">
        <v>330</v>
      </c>
      <c r="Y75" t="n">
        <v>1402</v>
      </c>
      <c r="Z75" t="n">
        <v>1316</v>
      </c>
      <c r="AA75" t="n">
        <v>1718</v>
      </c>
      <c r="AB75" t="n">
        <v>1251</v>
      </c>
      <c r="AC75" t="n">
        <v>18300</v>
      </c>
      <c r="AD75" t="n">
        <v>27050</v>
      </c>
      <c r="AE75" t="n">
        <v>52644</v>
      </c>
      <c r="AF75" t="n">
        <v>196852</v>
      </c>
      <c r="AG75" t="n">
        <v>3208</v>
      </c>
      <c r="AH75" t="n">
        <v>5570</v>
      </c>
      <c r="AI75" t="n">
        <v>3749</v>
      </c>
      <c r="AJ75" t="n">
        <v>7382</v>
      </c>
      <c r="AK75" t="n">
        <v>43801</v>
      </c>
      <c r="AL75" t="n">
        <v>731563</v>
      </c>
      <c r="AM75" t="n">
        <v>127500</v>
      </c>
      <c r="AN75" t="n">
        <v>1127410</v>
      </c>
      <c r="AO75" t="n">
        <v>1499937</v>
      </c>
      <c r="AP75" t="n">
        <v>65160</v>
      </c>
      <c r="AQ75" t="n">
        <v>62178</v>
      </c>
      <c r="AR75" t="n">
        <v>86524</v>
      </c>
      <c r="AS75" t="n">
        <v>29006</v>
      </c>
      <c r="AT75" t="n">
        <v>1649541</v>
      </c>
      <c r="AU75" t="n">
        <v>4497</v>
      </c>
      <c r="AV75" t="n">
        <v>378</v>
      </c>
      <c r="AW75" t="n">
        <v>3946</v>
      </c>
      <c r="AX75" t="n">
        <v>5125</v>
      </c>
      <c r="AY75" t="n">
        <v>209</v>
      </c>
      <c r="AZ75" t="n">
        <v>153</v>
      </c>
      <c r="BA75" t="n">
        <v>257</v>
      </c>
      <c r="BB75" t="n">
        <v>82</v>
      </c>
      <c r="BC75" t="n">
        <v>13309</v>
      </c>
    </row>
    <row r="76">
      <c r="A76" t="inlineStr">
        <is>
          <t>05-Sep-20</t>
        </is>
      </c>
      <c r="B76" t="n">
        <v>1265842</v>
      </c>
      <c r="C76" t="n">
        <v>594118</v>
      </c>
      <c r="D76" t="n">
        <v>3147830</v>
      </c>
      <c r="E76" t="n">
        <v>1278774</v>
      </c>
      <c r="F76" t="n">
        <v>1497888</v>
      </c>
      <c r="G76" t="n">
        <v>1216287</v>
      </c>
      <c r="H76" t="n">
        <v>1013896</v>
      </c>
      <c r="I76" t="n">
        <v>312897</v>
      </c>
      <c r="J76" t="n">
        <v>788448</v>
      </c>
      <c r="K76" t="n">
        <v>866</v>
      </c>
      <c r="L76" t="n">
        <v>6891</v>
      </c>
      <c r="M76" t="n">
        <v>6234</v>
      </c>
      <c r="N76" t="n">
        <v>20445</v>
      </c>
      <c r="O76" t="n">
        <v>258</v>
      </c>
      <c r="P76" t="n">
        <v>979</v>
      </c>
      <c r="Q76" t="n">
        <v>506</v>
      </c>
      <c r="R76" t="n">
        <v>2406</v>
      </c>
      <c r="S76" t="n">
        <v>3851</v>
      </c>
      <c r="T76" t="n">
        <v>898</v>
      </c>
      <c r="U76" t="n">
        <v>1821</v>
      </c>
      <c r="V76" t="n">
        <v>7174</v>
      </c>
      <c r="W76" t="n">
        <v>8393</v>
      </c>
      <c r="X76" t="n">
        <v>312</v>
      </c>
      <c r="Y76" t="n">
        <v>1352</v>
      </c>
      <c r="Z76" t="n">
        <v>1256</v>
      </c>
      <c r="AA76" t="n">
        <v>1709</v>
      </c>
      <c r="AB76" t="n">
        <v>1189</v>
      </c>
      <c r="AC76" t="n">
        <v>17207</v>
      </c>
      <c r="AD76" t="n">
        <v>26743</v>
      </c>
      <c r="AE76" t="n">
        <v>50281</v>
      </c>
      <c r="AF76" t="n">
        <v>187859</v>
      </c>
      <c r="AG76" t="n">
        <v>3040</v>
      </c>
      <c r="AH76" t="n">
        <v>5372</v>
      </c>
      <c r="AI76" t="n">
        <v>3577</v>
      </c>
      <c r="AJ76" t="n">
        <v>7345</v>
      </c>
      <c r="AK76" t="n">
        <v>41638</v>
      </c>
      <c r="AL76" t="n">
        <v>732938</v>
      </c>
      <c r="AM76" t="n">
        <v>129617</v>
      </c>
      <c r="AN76" t="n">
        <v>1131741</v>
      </c>
      <c r="AO76" t="n">
        <v>1514737</v>
      </c>
      <c r="AP76" t="n">
        <v>65414</v>
      </c>
      <c r="AQ76" t="n">
        <v>62683</v>
      </c>
      <c r="AR76" t="n">
        <v>86889</v>
      </c>
      <c r="AS76" t="n">
        <v>29675</v>
      </c>
      <c r="AT76" t="n">
        <v>1652776</v>
      </c>
      <c r="AU76" t="n">
        <v>4502</v>
      </c>
      <c r="AV76" t="n">
        <v>383</v>
      </c>
      <c r="AW76" t="n">
        <v>3959</v>
      </c>
      <c r="AX76" t="n">
        <v>5171</v>
      </c>
      <c r="AY76" t="n">
        <v>210</v>
      </c>
      <c r="AZ76" t="n">
        <v>154</v>
      </c>
      <c r="BA76" t="n">
        <v>258</v>
      </c>
      <c r="BB76" t="n">
        <v>84</v>
      </c>
      <c r="BC76" t="n">
        <v>13320</v>
      </c>
    </row>
    <row r="77">
      <c r="A77" t="inlineStr">
        <is>
          <t>06-Sep-20</t>
        </is>
      </c>
      <c r="B77" t="n">
        <v>1265670</v>
      </c>
      <c r="C77" t="n">
        <v>592453</v>
      </c>
      <c r="D77" t="n">
        <v>3146487</v>
      </c>
      <c r="E77" t="n">
        <v>1274828</v>
      </c>
      <c r="F77" t="n">
        <v>1497834</v>
      </c>
      <c r="G77" t="n">
        <v>1216076</v>
      </c>
      <c r="H77" t="n">
        <v>1013785</v>
      </c>
      <c r="I77" t="n">
        <v>312297</v>
      </c>
      <c r="J77" t="n">
        <v>787665</v>
      </c>
      <c r="K77" t="n">
        <v>820</v>
      </c>
      <c r="L77" t="n">
        <v>6787</v>
      </c>
      <c r="M77" t="n">
        <v>5996</v>
      </c>
      <c r="N77" t="n">
        <v>19259</v>
      </c>
      <c r="O77" t="n">
        <v>247</v>
      </c>
      <c r="P77" t="n">
        <v>942</v>
      </c>
      <c r="Q77" t="n">
        <v>488</v>
      </c>
      <c r="R77" t="n">
        <v>2386</v>
      </c>
      <c r="S77" t="n">
        <v>3663</v>
      </c>
      <c r="T77" t="n">
        <v>844</v>
      </c>
      <c r="U77" t="n">
        <v>1800</v>
      </c>
      <c r="V77" t="n">
        <v>6853</v>
      </c>
      <c r="W77" t="n">
        <v>8007</v>
      </c>
      <c r="X77" t="n">
        <v>296</v>
      </c>
      <c r="Y77" t="n">
        <v>1304</v>
      </c>
      <c r="Z77" t="n">
        <v>1199</v>
      </c>
      <c r="AA77" t="n">
        <v>1700</v>
      </c>
      <c r="AB77" t="n">
        <v>1130</v>
      </c>
      <c r="AC77" t="n">
        <v>16181</v>
      </c>
      <c r="AD77" t="n">
        <v>26435</v>
      </c>
      <c r="AE77" t="n">
        <v>48033</v>
      </c>
      <c r="AF77" t="n">
        <v>179212</v>
      </c>
      <c r="AG77" t="n">
        <v>2880</v>
      </c>
      <c r="AH77" t="n">
        <v>5181</v>
      </c>
      <c r="AI77" t="n">
        <v>3414</v>
      </c>
      <c r="AJ77" t="n">
        <v>7306</v>
      </c>
      <c r="AK77" t="n">
        <v>39582</v>
      </c>
      <c r="AL77" t="n">
        <v>734230</v>
      </c>
      <c r="AM77" t="n">
        <v>131710</v>
      </c>
      <c r="AN77" t="n">
        <v>1135879</v>
      </c>
      <c r="AO77" t="n">
        <v>1528858</v>
      </c>
      <c r="AP77" t="n">
        <v>65654</v>
      </c>
      <c r="AQ77" t="n">
        <v>63169</v>
      </c>
      <c r="AR77" t="n">
        <v>87237</v>
      </c>
      <c r="AS77" t="n">
        <v>30341</v>
      </c>
      <c r="AT77" t="n">
        <v>1655850</v>
      </c>
      <c r="AU77" t="n">
        <v>4507</v>
      </c>
      <c r="AV77" t="n">
        <v>389</v>
      </c>
      <c r="AW77" t="n">
        <v>3971</v>
      </c>
      <c r="AX77" t="n">
        <v>5215</v>
      </c>
      <c r="AY77" t="n">
        <v>211</v>
      </c>
      <c r="AZ77" t="n">
        <v>155</v>
      </c>
      <c r="BA77" t="n">
        <v>259</v>
      </c>
      <c r="BB77" t="n">
        <v>85</v>
      </c>
      <c r="BC77" t="n">
        <v>13332</v>
      </c>
    </row>
    <row r="78">
      <c r="A78" t="inlineStr">
        <is>
          <t>07-Sep-20</t>
        </is>
      </c>
      <c r="B78" t="n">
        <v>1265506</v>
      </c>
      <c r="C78" t="n">
        <v>590813</v>
      </c>
      <c r="D78" t="n">
        <v>3145191</v>
      </c>
      <c r="E78" t="n">
        <v>1271087</v>
      </c>
      <c r="F78" t="n">
        <v>1497782</v>
      </c>
      <c r="G78" t="n">
        <v>1215873</v>
      </c>
      <c r="H78" t="n">
        <v>1013678</v>
      </c>
      <c r="I78" t="n">
        <v>311701</v>
      </c>
      <c r="J78" t="n">
        <v>786921</v>
      </c>
      <c r="K78" t="n">
        <v>777</v>
      </c>
      <c r="L78" t="n">
        <v>6685</v>
      </c>
      <c r="M78" t="n">
        <v>5770</v>
      </c>
      <c r="N78" t="n">
        <v>18162</v>
      </c>
      <c r="O78" t="n">
        <v>236</v>
      </c>
      <c r="P78" t="n">
        <v>906</v>
      </c>
      <c r="Q78" t="n">
        <v>472</v>
      </c>
      <c r="R78" t="n">
        <v>2368</v>
      </c>
      <c r="S78" t="n">
        <v>3483</v>
      </c>
      <c r="T78" t="n">
        <v>794</v>
      </c>
      <c r="U78" t="n">
        <v>1779</v>
      </c>
      <c r="V78" t="n">
        <v>6548</v>
      </c>
      <c r="W78" t="n">
        <v>7636</v>
      </c>
      <c r="X78" t="n">
        <v>281</v>
      </c>
      <c r="Y78" t="n">
        <v>1257</v>
      </c>
      <c r="Z78" t="n">
        <v>1144</v>
      </c>
      <c r="AA78" t="n">
        <v>1691</v>
      </c>
      <c r="AB78" t="n">
        <v>1075</v>
      </c>
      <c r="AC78" t="n">
        <v>15218</v>
      </c>
      <c r="AD78" t="n">
        <v>26124</v>
      </c>
      <c r="AE78" t="n">
        <v>45895</v>
      </c>
      <c r="AF78" t="n">
        <v>170909</v>
      </c>
      <c r="AG78" t="n">
        <v>2730</v>
      </c>
      <c r="AH78" t="n">
        <v>4996</v>
      </c>
      <c r="AI78" t="n">
        <v>3260</v>
      </c>
      <c r="AJ78" t="n">
        <v>7266</v>
      </c>
      <c r="AK78" t="n">
        <v>37629</v>
      </c>
      <c r="AL78" t="n">
        <v>735446</v>
      </c>
      <c r="AM78" t="n">
        <v>133779</v>
      </c>
      <c r="AN78" t="n">
        <v>1139832</v>
      </c>
      <c r="AO78" t="n">
        <v>1542328</v>
      </c>
      <c r="AP78" t="n">
        <v>65882</v>
      </c>
      <c r="AQ78" t="n">
        <v>63639</v>
      </c>
      <c r="AR78" t="n">
        <v>87569</v>
      </c>
      <c r="AS78" t="n">
        <v>31003</v>
      </c>
      <c r="AT78" t="n">
        <v>1658773</v>
      </c>
      <c r="AU78" t="n">
        <v>4512</v>
      </c>
      <c r="AV78" t="n">
        <v>394</v>
      </c>
      <c r="AW78" t="n">
        <v>3983</v>
      </c>
      <c r="AX78" t="n">
        <v>5257</v>
      </c>
      <c r="AY78" t="n">
        <v>211</v>
      </c>
      <c r="AZ78" t="n">
        <v>156</v>
      </c>
      <c r="BA78" t="n">
        <v>260</v>
      </c>
      <c r="BB78" t="n">
        <v>87</v>
      </c>
      <c r="BC78" t="n">
        <v>13342</v>
      </c>
    </row>
    <row r="79">
      <c r="A79" t="inlineStr">
        <is>
          <t>08-Sep-20</t>
        </is>
      </c>
      <c r="B79" t="n">
        <v>1265351</v>
      </c>
      <c r="C79" t="n">
        <v>589199</v>
      </c>
      <c r="D79" t="n">
        <v>3143942</v>
      </c>
      <c r="E79" t="n">
        <v>1267541</v>
      </c>
      <c r="F79" t="n">
        <v>1497733</v>
      </c>
      <c r="G79" t="n">
        <v>1215677</v>
      </c>
      <c r="H79" t="n">
        <v>1013574</v>
      </c>
      <c r="I79" t="n">
        <v>311110</v>
      </c>
      <c r="J79" t="n">
        <v>786214</v>
      </c>
      <c r="K79" t="n">
        <v>736</v>
      </c>
      <c r="L79" t="n">
        <v>6584</v>
      </c>
      <c r="M79" t="n">
        <v>5555</v>
      </c>
      <c r="N79" t="n">
        <v>17145</v>
      </c>
      <c r="O79" t="n">
        <v>225</v>
      </c>
      <c r="P79" t="n">
        <v>872</v>
      </c>
      <c r="Q79" t="n">
        <v>456</v>
      </c>
      <c r="R79" t="n">
        <v>2349</v>
      </c>
      <c r="S79" t="n">
        <v>3311</v>
      </c>
      <c r="T79" t="n">
        <v>747</v>
      </c>
      <c r="U79" t="n">
        <v>1757</v>
      </c>
      <c r="V79" t="n">
        <v>6258</v>
      </c>
      <c r="W79" t="n">
        <v>7280</v>
      </c>
      <c r="X79" t="n">
        <v>266</v>
      </c>
      <c r="Y79" t="n">
        <v>1212</v>
      </c>
      <c r="Z79" t="n">
        <v>1093</v>
      </c>
      <c r="AA79" t="n">
        <v>1681</v>
      </c>
      <c r="AB79" t="n">
        <v>1022</v>
      </c>
      <c r="AC79" t="n">
        <v>14313</v>
      </c>
      <c r="AD79" t="n">
        <v>25811</v>
      </c>
      <c r="AE79" t="n">
        <v>43861</v>
      </c>
      <c r="AF79" t="n">
        <v>162946</v>
      </c>
      <c r="AG79" t="n">
        <v>2587</v>
      </c>
      <c r="AH79" t="n">
        <v>4817</v>
      </c>
      <c r="AI79" t="n">
        <v>3113</v>
      </c>
      <c r="AJ79" t="n">
        <v>7226</v>
      </c>
      <c r="AK79" t="n">
        <v>35771</v>
      </c>
      <c r="AL79" t="n">
        <v>736589</v>
      </c>
      <c r="AM79" t="n">
        <v>135823</v>
      </c>
      <c r="AN79" t="n">
        <v>1143610</v>
      </c>
      <c r="AO79" t="n">
        <v>1555171</v>
      </c>
      <c r="AP79" t="n">
        <v>66098</v>
      </c>
      <c r="AQ79" t="n">
        <v>64092</v>
      </c>
      <c r="AR79" t="n">
        <v>87886</v>
      </c>
      <c r="AS79" t="n">
        <v>31661</v>
      </c>
      <c r="AT79" t="n">
        <v>1661551</v>
      </c>
      <c r="AU79" t="n">
        <v>4517</v>
      </c>
      <c r="AV79" t="n">
        <v>400</v>
      </c>
      <c r="AW79" t="n">
        <v>3994</v>
      </c>
      <c r="AX79" t="n">
        <v>5297</v>
      </c>
      <c r="AY79" t="n">
        <v>212</v>
      </c>
      <c r="AZ79" t="n">
        <v>157</v>
      </c>
      <c r="BA79" t="n">
        <v>261</v>
      </c>
      <c r="BB79" t="n">
        <v>89</v>
      </c>
      <c r="BC79" t="n">
        <v>13352</v>
      </c>
    </row>
    <row r="80">
      <c r="A80" t="inlineStr">
        <is>
          <t>09-Sep-20</t>
        </is>
      </c>
      <c r="B80" t="n">
        <v>1265204</v>
      </c>
      <c r="C80" t="n">
        <v>587609</v>
      </c>
      <c r="D80" t="n">
        <v>3142737</v>
      </c>
      <c r="E80" t="n">
        <v>1264178</v>
      </c>
      <c r="F80" t="n">
        <v>1497686</v>
      </c>
      <c r="G80" t="n">
        <v>1215489</v>
      </c>
      <c r="H80" t="n">
        <v>1013473</v>
      </c>
      <c r="I80" t="n">
        <v>310523</v>
      </c>
      <c r="J80" t="n">
        <v>785542</v>
      </c>
      <c r="K80" t="n">
        <v>698</v>
      </c>
      <c r="L80" t="n">
        <v>6484</v>
      </c>
      <c r="M80" t="n">
        <v>5350</v>
      </c>
      <c r="N80" t="n">
        <v>16198</v>
      </c>
      <c r="O80" t="n">
        <v>216</v>
      </c>
      <c r="P80" t="n">
        <v>839</v>
      </c>
      <c r="Q80" t="n">
        <v>441</v>
      </c>
      <c r="R80" t="n">
        <v>2330</v>
      </c>
      <c r="S80" t="n">
        <v>3148</v>
      </c>
      <c r="T80" t="n">
        <v>703</v>
      </c>
      <c r="U80" t="n">
        <v>1736</v>
      </c>
      <c r="V80" t="n">
        <v>5982</v>
      </c>
      <c r="W80" t="n">
        <v>6939</v>
      </c>
      <c r="X80" t="n">
        <v>252</v>
      </c>
      <c r="Y80" t="n">
        <v>1169</v>
      </c>
      <c r="Z80" t="n">
        <v>1044</v>
      </c>
      <c r="AA80" t="n">
        <v>1672</v>
      </c>
      <c r="AB80" t="n">
        <v>971</v>
      </c>
      <c r="AC80" t="n">
        <v>13463</v>
      </c>
      <c r="AD80" t="n">
        <v>25498</v>
      </c>
      <c r="AE80" t="n">
        <v>41926</v>
      </c>
      <c r="AF80" t="n">
        <v>155315</v>
      </c>
      <c r="AG80" t="n">
        <v>2453</v>
      </c>
      <c r="AH80" t="n">
        <v>4644</v>
      </c>
      <c r="AI80" t="n">
        <v>2974</v>
      </c>
      <c r="AJ80" t="n">
        <v>7184</v>
      </c>
      <c r="AK80" t="n">
        <v>34006</v>
      </c>
      <c r="AL80" t="n">
        <v>737664</v>
      </c>
      <c r="AM80" t="n">
        <v>137842</v>
      </c>
      <c r="AN80" t="n">
        <v>1147220</v>
      </c>
      <c r="AO80" t="n">
        <v>1567415</v>
      </c>
      <c r="AP80" t="n">
        <v>66302</v>
      </c>
      <c r="AQ80" t="n">
        <v>64528</v>
      </c>
      <c r="AR80" t="n">
        <v>88189</v>
      </c>
      <c r="AS80" t="n">
        <v>32315</v>
      </c>
      <c r="AT80" t="n">
        <v>1664193</v>
      </c>
      <c r="AU80" t="n">
        <v>4521</v>
      </c>
      <c r="AV80" t="n">
        <v>405</v>
      </c>
      <c r="AW80" t="n">
        <v>4004</v>
      </c>
      <c r="AX80" t="n">
        <v>5335</v>
      </c>
      <c r="AY80" t="n">
        <v>213</v>
      </c>
      <c r="AZ80" t="n">
        <v>158</v>
      </c>
      <c r="BA80" t="n">
        <v>262</v>
      </c>
      <c r="BB80" t="n">
        <v>91</v>
      </c>
      <c r="BC80" t="n">
        <v>13362</v>
      </c>
    </row>
    <row r="81">
      <c r="A81" t="inlineStr">
        <is>
          <t>10-Sep-20</t>
        </is>
      </c>
      <c r="B81" t="n">
        <v>1265064</v>
      </c>
      <c r="C81" t="n">
        <v>586044</v>
      </c>
      <c r="D81" t="n">
        <v>3141574</v>
      </c>
      <c r="E81" t="n">
        <v>1260989</v>
      </c>
      <c r="F81" t="n">
        <v>1497641</v>
      </c>
      <c r="G81" t="n">
        <v>1215307</v>
      </c>
      <c r="H81" t="n">
        <v>1013375</v>
      </c>
      <c r="I81" t="n">
        <v>309941</v>
      </c>
      <c r="J81" t="n">
        <v>784904</v>
      </c>
      <c r="K81" t="n">
        <v>662</v>
      </c>
      <c r="L81" t="n">
        <v>6385</v>
      </c>
      <c r="M81" t="n">
        <v>5155</v>
      </c>
      <c r="N81" t="n">
        <v>15313</v>
      </c>
      <c r="O81" t="n">
        <v>206</v>
      </c>
      <c r="P81" t="n">
        <v>808</v>
      </c>
      <c r="Q81" t="n">
        <v>426</v>
      </c>
      <c r="R81" t="n">
        <v>2312</v>
      </c>
      <c r="S81" t="n">
        <v>2992</v>
      </c>
      <c r="T81" t="n">
        <v>661</v>
      </c>
      <c r="U81" t="n">
        <v>1715</v>
      </c>
      <c r="V81" t="n">
        <v>5719</v>
      </c>
      <c r="W81" t="n">
        <v>6613</v>
      </c>
      <c r="X81" t="n">
        <v>239</v>
      </c>
      <c r="Y81" t="n">
        <v>1127</v>
      </c>
      <c r="Z81" t="n">
        <v>998</v>
      </c>
      <c r="AA81" t="n">
        <v>1662</v>
      </c>
      <c r="AB81" t="n">
        <v>923</v>
      </c>
      <c r="AC81" t="n">
        <v>12665</v>
      </c>
      <c r="AD81" t="n">
        <v>25183</v>
      </c>
      <c r="AE81" t="n">
        <v>40085</v>
      </c>
      <c r="AF81" t="n">
        <v>148010</v>
      </c>
      <c r="AG81" t="n">
        <v>2326</v>
      </c>
      <c r="AH81" t="n">
        <v>4477</v>
      </c>
      <c r="AI81" t="n">
        <v>2842</v>
      </c>
      <c r="AJ81" t="n">
        <v>7142</v>
      </c>
      <c r="AK81" t="n">
        <v>32327</v>
      </c>
      <c r="AL81" t="n">
        <v>738675</v>
      </c>
      <c r="AM81" t="n">
        <v>139837</v>
      </c>
      <c r="AN81" t="n">
        <v>1150672</v>
      </c>
      <c r="AO81" t="n">
        <v>1579084</v>
      </c>
      <c r="AP81" t="n">
        <v>66497</v>
      </c>
      <c r="AQ81" t="n">
        <v>64949</v>
      </c>
      <c r="AR81" t="n">
        <v>88479</v>
      </c>
      <c r="AS81" t="n">
        <v>32966</v>
      </c>
      <c r="AT81" t="n">
        <v>1666704</v>
      </c>
      <c r="AU81" t="n">
        <v>4525</v>
      </c>
      <c r="AV81" t="n">
        <v>411</v>
      </c>
      <c r="AW81" t="n">
        <v>4014</v>
      </c>
      <c r="AX81" t="n">
        <v>5371</v>
      </c>
      <c r="AY81" t="n">
        <v>213</v>
      </c>
      <c r="AZ81" t="n">
        <v>159</v>
      </c>
      <c r="BA81" t="n">
        <v>262</v>
      </c>
      <c r="BB81" t="n">
        <v>92</v>
      </c>
      <c r="BC81" t="n">
        <v>13371</v>
      </c>
    </row>
    <row r="82">
      <c r="A82" t="inlineStr">
        <is>
          <t>11-Sep-20</t>
        </is>
      </c>
      <c r="B82" t="n">
        <v>1264931</v>
      </c>
      <c r="C82" t="n">
        <v>584504</v>
      </c>
      <c r="D82" t="n">
        <v>3140451</v>
      </c>
      <c r="E82" t="n">
        <v>1257965</v>
      </c>
      <c r="F82" t="n">
        <v>1497597</v>
      </c>
      <c r="G82" t="n">
        <v>1215132</v>
      </c>
      <c r="H82" t="n">
        <v>1013281</v>
      </c>
      <c r="I82" t="n">
        <v>309364</v>
      </c>
      <c r="J82" t="n">
        <v>784297</v>
      </c>
      <c r="K82" t="n">
        <v>628</v>
      </c>
      <c r="L82" t="n">
        <v>6287</v>
      </c>
      <c r="M82" t="n">
        <v>4969</v>
      </c>
      <c r="N82" t="n">
        <v>14485</v>
      </c>
      <c r="O82" t="n">
        <v>198</v>
      </c>
      <c r="P82" t="n">
        <v>778</v>
      </c>
      <c r="Q82" t="n">
        <v>413</v>
      </c>
      <c r="R82" t="n">
        <v>2293</v>
      </c>
      <c r="S82" t="n">
        <v>2844</v>
      </c>
      <c r="T82" t="n">
        <v>622</v>
      </c>
      <c r="U82" t="n">
        <v>1693</v>
      </c>
      <c r="V82" t="n">
        <v>5469</v>
      </c>
      <c r="W82" t="n">
        <v>6301</v>
      </c>
      <c r="X82" t="n">
        <v>227</v>
      </c>
      <c r="Y82" t="n">
        <v>1086</v>
      </c>
      <c r="Z82" t="n">
        <v>954</v>
      </c>
      <c r="AA82" t="n">
        <v>1652</v>
      </c>
      <c r="AB82" t="n">
        <v>878</v>
      </c>
      <c r="AC82" t="n">
        <v>11916</v>
      </c>
      <c r="AD82" t="n">
        <v>24868</v>
      </c>
      <c r="AE82" t="n">
        <v>38334</v>
      </c>
      <c r="AF82" t="n">
        <v>141021</v>
      </c>
      <c r="AG82" t="n">
        <v>2206</v>
      </c>
      <c r="AH82" t="n">
        <v>4316</v>
      </c>
      <c r="AI82" t="n">
        <v>2717</v>
      </c>
      <c r="AJ82" t="n">
        <v>7099</v>
      </c>
      <c r="AK82" t="n">
        <v>30732</v>
      </c>
      <c r="AL82" t="n">
        <v>739627</v>
      </c>
      <c r="AM82" t="n">
        <v>141807</v>
      </c>
      <c r="AN82" t="n">
        <v>1153972</v>
      </c>
      <c r="AO82" t="n">
        <v>1590203</v>
      </c>
      <c r="AP82" t="n">
        <v>66681</v>
      </c>
      <c r="AQ82" t="n">
        <v>65354</v>
      </c>
      <c r="AR82" t="n">
        <v>88756</v>
      </c>
      <c r="AS82" t="n">
        <v>33613</v>
      </c>
      <c r="AT82" t="n">
        <v>1669091</v>
      </c>
      <c r="AU82" t="n">
        <v>4529</v>
      </c>
      <c r="AV82" t="n">
        <v>416</v>
      </c>
      <c r="AW82" t="n">
        <v>4024</v>
      </c>
      <c r="AX82" t="n">
        <v>5406</v>
      </c>
      <c r="AY82" t="n">
        <v>214</v>
      </c>
      <c r="AZ82" t="n">
        <v>160</v>
      </c>
      <c r="BA82" t="n">
        <v>263</v>
      </c>
      <c r="BB82" t="n">
        <v>94</v>
      </c>
      <c r="BC82" t="n">
        <v>13380</v>
      </c>
    </row>
    <row r="83">
      <c r="A83" t="inlineStr">
        <is>
          <t>12-Sep-20</t>
        </is>
      </c>
      <c r="B83" t="n">
        <v>1264805</v>
      </c>
      <c r="C83" t="n">
        <v>582988</v>
      </c>
      <c r="D83" t="n">
        <v>3139367</v>
      </c>
      <c r="E83" t="n">
        <v>1255097</v>
      </c>
      <c r="F83" t="n">
        <v>1497555</v>
      </c>
      <c r="G83" t="n">
        <v>1214964</v>
      </c>
      <c r="H83" t="n">
        <v>1013188</v>
      </c>
      <c r="I83" t="n">
        <v>308792</v>
      </c>
      <c r="J83" t="n">
        <v>783720</v>
      </c>
      <c r="K83" t="n">
        <v>597</v>
      </c>
      <c r="L83" t="n">
        <v>6189</v>
      </c>
      <c r="M83" t="n">
        <v>4791</v>
      </c>
      <c r="N83" t="n">
        <v>13708</v>
      </c>
      <c r="O83" t="n">
        <v>189</v>
      </c>
      <c r="P83" t="n">
        <v>749</v>
      </c>
      <c r="Q83" t="n">
        <v>400</v>
      </c>
      <c r="R83" t="n">
        <v>2275</v>
      </c>
      <c r="S83" t="n">
        <v>2704</v>
      </c>
      <c r="T83" t="n">
        <v>585</v>
      </c>
      <c r="U83" t="n">
        <v>1672</v>
      </c>
      <c r="V83" t="n">
        <v>5232</v>
      </c>
      <c r="W83" t="n">
        <v>6002</v>
      </c>
      <c r="X83" t="n">
        <v>215</v>
      </c>
      <c r="Y83" t="n">
        <v>1047</v>
      </c>
      <c r="Z83" t="n">
        <v>912</v>
      </c>
      <c r="AA83" t="n">
        <v>1642</v>
      </c>
      <c r="AB83" t="n">
        <v>834</v>
      </c>
      <c r="AC83" t="n">
        <v>11212</v>
      </c>
      <c r="AD83" t="n">
        <v>24553</v>
      </c>
      <c r="AE83" t="n">
        <v>36668</v>
      </c>
      <c r="AF83" t="n">
        <v>134338</v>
      </c>
      <c r="AG83" t="n">
        <v>2092</v>
      </c>
      <c r="AH83" t="n">
        <v>4161</v>
      </c>
      <c r="AI83" t="n">
        <v>2598</v>
      </c>
      <c r="AJ83" t="n">
        <v>7055</v>
      </c>
      <c r="AK83" t="n">
        <v>29215</v>
      </c>
      <c r="AL83" t="n">
        <v>740522</v>
      </c>
      <c r="AM83" t="n">
        <v>143752</v>
      </c>
      <c r="AN83" t="n">
        <v>1157128</v>
      </c>
      <c r="AO83" t="n">
        <v>1600796</v>
      </c>
      <c r="AP83" t="n">
        <v>66855</v>
      </c>
      <c r="AQ83" t="n">
        <v>65746</v>
      </c>
      <c r="AR83" t="n">
        <v>89020</v>
      </c>
      <c r="AS83" t="n">
        <v>34256</v>
      </c>
      <c r="AT83" t="n">
        <v>1671360</v>
      </c>
      <c r="AU83" t="n">
        <v>4532</v>
      </c>
      <c r="AV83" t="n">
        <v>421</v>
      </c>
      <c r="AW83" t="n">
        <v>4033</v>
      </c>
      <c r="AX83" t="n">
        <v>5439</v>
      </c>
      <c r="AY83" t="n">
        <v>214</v>
      </c>
      <c r="AZ83" t="n">
        <v>161</v>
      </c>
      <c r="BA83" t="n">
        <v>264</v>
      </c>
      <c r="BB83" t="n">
        <v>96</v>
      </c>
      <c r="BC83" t="n">
        <v>13388</v>
      </c>
    </row>
    <row r="84">
      <c r="A84" t="inlineStr">
        <is>
          <t>13-Sep-20</t>
        </is>
      </c>
      <c r="B84" t="n">
        <v>1264684</v>
      </c>
      <c r="C84" t="n">
        <v>581496</v>
      </c>
      <c r="D84" t="n">
        <v>3138319</v>
      </c>
      <c r="E84" t="n">
        <v>1252378</v>
      </c>
      <c r="F84" t="n">
        <v>1497515</v>
      </c>
      <c r="G84" t="n">
        <v>1214802</v>
      </c>
      <c r="H84" t="n">
        <v>1013099</v>
      </c>
      <c r="I84" t="n">
        <v>308225</v>
      </c>
      <c r="J84" t="n">
        <v>783172</v>
      </c>
      <c r="K84" t="n">
        <v>567</v>
      </c>
      <c r="L84" t="n">
        <v>6093</v>
      </c>
      <c r="M84" t="n">
        <v>4622</v>
      </c>
      <c r="N84" t="n">
        <v>12978</v>
      </c>
      <c r="O84" t="n">
        <v>181</v>
      </c>
      <c r="P84" t="n">
        <v>721</v>
      </c>
      <c r="Q84" t="n">
        <v>388</v>
      </c>
      <c r="R84" t="n">
        <v>2256</v>
      </c>
      <c r="S84" t="n">
        <v>2570</v>
      </c>
      <c r="T84" t="n">
        <v>551</v>
      </c>
      <c r="U84" t="n">
        <v>1650</v>
      </c>
      <c r="V84" t="n">
        <v>5005</v>
      </c>
      <c r="W84" t="n">
        <v>5717</v>
      </c>
      <c r="X84" t="n">
        <v>204</v>
      </c>
      <c r="Y84" t="n">
        <v>1009</v>
      </c>
      <c r="Z84" t="n">
        <v>873</v>
      </c>
      <c r="AA84" t="n">
        <v>1631</v>
      </c>
      <c r="AB84" t="n">
        <v>793</v>
      </c>
      <c r="AC84" t="n">
        <v>10551</v>
      </c>
      <c r="AD84" t="n">
        <v>24237</v>
      </c>
      <c r="AE84" t="n">
        <v>35083</v>
      </c>
      <c r="AF84" t="n">
        <v>127951</v>
      </c>
      <c r="AG84" t="n">
        <v>1985</v>
      </c>
      <c r="AH84" t="n">
        <v>4011</v>
      </c>
      <c r="AI84" t="n">
        <v>2486</v>
      </c>
      <c r="AJ84" t="n">
        <v>7011</v>
      </c>
      <c r="AK84" t="n">
        <v>27773</v>
      </c>
      <c r="AL84" t="n">
        <v>741364</v>
      </c>
      <c r="AM84" t="n">
        <v>145672</v>
      </c>
      <c r="AN84" t="n">
        <v>1160148</v>
      </c>
      <c r="AO84" t="n">
        <v>1610886</v>
      </c>
      <c r="AP84" t="n">
        <v>67021</v>
      </c>
      <c r="AQ84" t="n">
        <v>66122</v>
      </c>
      <c r="AR84" t="n">
        <v>89273</v>
      </c>
      <c r="AS84" t="n">
        <v>34895</v>
      </c>
      <c r="AT84" t="n">
        <v>1673517</v>
      </c>
      <c r="AU84" t="n">
        <v>4536</v>
      </c>
      <c r="AV84" t="n">
        <v>426</v>
      </c>
      <c r="AW84" t="n">
        <v>4042</v>
      </c>
      <c r="AX84" t="n">
        <v>5470</v>
      </c>
      <c r="AY84" t="n">
        <v>215</v>
      </c>
      <c r="AZ84" t="n">
        <v>162</v>
      </c>
      <c r="BA84" t="n">
        <v>265</v>
      </c>
      <c r="BB84" t="n">
        <v>98</v>
      </c>
      <c r="BC84" t="n">
        <v>13396</v>
      </c>
    </row>
    <row r="85">
      <c r="A85" t="inlineStr">
        <is>
          <t>14-Sep-20</t>
        </is>
      </c>
      <c r="B85" t="n">
        <v>1264570</v>
      </c>
      <c r="C85" t="n">
        <v>580028</v>
      </c>
      <c r="D85" t="n">
        <v>3137307</v>
      </c>
      <c r="E85" t="n">
        <v>1249799</v>
      </c>
      <c r="F85" t="n">
        <v>1497477</v>
      </c>
      <c r="G85" t="n">
        <v>1214645</v>
      </c>
      <c r="H85" t="n">
        <v>1013012</v>
      </c>
      <c r="I85" t="n">
        <v>307663</v>
      </c>
      <c r="J85" t="n">
        <v>782651</v>
      </c>
      <c r="K85" t="n">
        <v>538</v>
      </c>
      <c r="L85" t="n">
        <v>5997</v>
      </c>
      <c r="M85" t="n">
        <v>4460</v>
      </c>
      <c r="N85" t="n">
        <v>12290</v>
      </c>
      <c r="O85" t="n">
        <v>174</v>
      </c>
      <c r="P85" t="n">
        <v>694</v>
      </c>
      <c r="Q85" t="n">
        <v>376</v>
      </c>
      <c r="R85" t="n">
        <v>2237</v>
      </c>
      <c r="S85" t="n">
        <v>2444</v>
      </c>
      <c r="T85" t="n">
        <v>518</v>
      </c>
      <c r="U85" t="n">
        <v>1629</v>
      </c>
      <c r="V85" t="n">
        <v>4790</v>
      </c>
      <c r="W85" t="n">
        <v>5444</v>
      </c>
      <c r="X85" t="n">
        <v>194</v>
      </c>
      <c r="Y85" t="n">
        <v>973</v>
      </c>
      <c r="Z85" t="n">
        <v>835</v>
      </c>
      <c r="AA85" t="n">
        <v>1621</v>
      </c>
      <c r="AB85" t="n">
        <v>754</v>
      </c>
      <c r="AC85" t="n">
        <v>9931</v>
      </c>
      <c r="AD85" t="n">
        <v>23922</v>
      </c>
      <c r="AE85" t="n">
        <v>33574</v>
      </c>
      <c r="AF85" t="n">
        <v>121851</v>
      </c>
      <c r="AG85" t="n">
        <v>1884</v>
      </c>
      <c r="AH85" t="n">
        <v>3866</v>
      </c>
      <c r="AI85" t="n">
        <v>2379</v>
      </c>
      <c r="AJ85" t="n">
        <v>6966</v>
      </c>
      <c r="AK85" t="n">
        <v>26402</v>
      </c>
      <c r="AL85" t="n">
        <v>742157</v>
      </c>
      <c r="AM85" t="n">
        <v>147567</v>
      </c>
      <c r="AN85" t="n">
        <v>1163038</v>
      </c>
      <c r="AO85" t="n">
        <v>1620496</v>
      </c>
      <c r="AP85" t="n">
        <v>67178</v>
      </c>
      <c r="AQ85" t="n">
        <v>66486</v>
      </c>
      <c r="AR85" t="n">
        <v>89515</v>
      </c>
      <c r="AS85" t="n">
        <v>35529</v>
      </c>
      <c r="AT85" t="n">
        <v>1675568</v>
      </c>
      <c r="AU85" t="n">
        <v>4539</v>
      </c>
      <c r="AV85" t="n">
        <v>431</v>
      </c>
      <c r="AW85" t="n">
        <v>4050</v>
      </c>
      <c r="AX85" t="n">
        <v>5500</v>
      </c>
      <c r="AY85" t="n">
        <v>215</v>
      </c>
      <c r="AZ85" t="n">
        <v>163</v>
      </c>
      <c r="BA85" t="n">
        <v>265</v>
      </c>
      <c r="BB85" t="n">
        <v>99</v>
      </c>
      <c r="BC85" t="n">
        <v>13404</v>
      </c>
    </row>
    <row r="86">
      <c r="A86" t="inlineStr">
        <is>
          <t>15-Sep-20</t>
        </is>
      </c>
      <c r="B86" t="n">
        <v>1264461</v>
      </c>
      <c r="C86" t="n">
        <v>578584</v>
      </c>
      <c r="D86" t="n">
        <v>3136328</v>
      </c>
      <c r="E86" t="n">
        <v>1247352</v>
      </c>
      <c r="F86" t="n">
        <v>1497440</v>
      </c>
      <c r="G86" t="n">
        <v>1214495</v>
      </c>
      <c r="H86" t="n">
        <v>1012928</v>
      </c>
      <c r="I86" t="n">
        <v>307105</v>
      </c>
      <c r="J86" t="n">
        <v>782155</v>
      </c>
      <c r="K86" t="n">
        <v>512</v>
      </c>
      <c r="L86" t="n">
        <v>5902</v>
      </c>
      <c r="M86" t="n">
        <v>4305</v>
      </c>
      <c r="N86" t="n">
        <v>11643</v>
      </c>
      <c r="O86" t="n">
        <v>167</v>
      </c>
      <c r="P86" t="n">
        <v>669</v>
      </c>
      <c r="Q86" t="n">
        <v>365</v>
      </c>
      <c r="R86" t="n">
        <v>2219</v>
      </c>
      <c r="S86" t="n">
        <v>2323</v>
      </c>
      <c r="T86" t="n">
        <v>488</v>
      </c>
      <c r="U86" t="n">
        <v>1607</v>
      </c>
      <c r="V86" t="n">
        <v>4585</v>
      </c>
      <c r="W86" t="n">
        <v>5184</v>
      </c>
      <c r="X86" t="n">
        <v>184</v>
      </c>
      <c r="Y86" t="n">
        <v>938</v>
      </c>
      <c r="Z86" t="n">
        <v>800</v>
      </c>
      <c r="AA86" t="n">
        <v>1610</v>
      </c>
      <c r="AB86" t="n">
        <v>717</v>
      </c>
      <c r="AC86" t="n">
        <v>9348</v>
      </c>
      <c r="AD86" t="n">
        <v>23606</v>
      </c>
      <c r="AE86" t="n">
        <v>32138</v>
      </c>
      <c r="AF86" t="n">
        <v>116026</v>
      </c>
      <c r="AG86" t="n">
        <v>1788</v>
      </c>
      <c r="AH86" t="n">
        <v>3726</v>
      </c>
      <c r="AI86" t="n">
        <v>2278</v>
      </c>
      <c r="AJ86" t="n">
        <v>6920</v>
      </c>
      <c r="AK86" t="n">
        <v>25099</v>
      </c>
      <c r="AL86" t="n">
        <v>742903</v>
      </c>
      <c r="AM86" t="n">
        <v>149438</v>
      </c>
      <c r="AN86" t="n">
        <v>1165803</v>
      </c>
      <c r="AO86" t="n">
        <v>1629647</v>
      </c>
      <c r="AP86" t="n">
        <v>67327</v>
      </c>
      <c r="AQ86" t="n">
        <v>66836</v>
      </c>
      <c r="AR86" t="n">
        <v>89747</v>
      </c>
      <c r="AS86" t="n">
        <v>36160</v>
      </c>
      <c r="AT86" t="n">
        <v>1677518</v>
      </c>
      <c r="AU86" t="n">
        <v>4542</v>
      </c>
      <c r="AV86" t="n">
        <v>436</v>
      </c>
      <c r="AW86" t="n">
        <v>4059</v>
      </c>
      <c r="AX86" t="n">
        <v>5528</v>
      </c>
      <c r="AY86" t="n">
        <v>216</v>
      </c>
      <c r="AZ86" t="n">
        <v>163</v>
      </c>
      <c r="BA86" t="n">
        <v>266</v>
      </c>
      <c r="BB86" t="n">
        <v>101</v>
      </c>
      <c r="BC86" t="n">
        <v>13411</v>
      </c>
    </row>
    <row r="87">
      <c r="A87" t="inlineStr">
        <is>
          <t>16-Sep-20</t>
        </is>
      </c>
      <c r="B87" t="n">
        <v>1264357</v>
      </c>
      <c r="C87" t="n">
        <v>577164</v>
      </c>
      <c r="D87" t="n">
        <v>3135382</v>
      </c>
      <c r="E87" t="n">
        <v>1245031</v>
      </c>
      <c r="F87" t="n">
        <v>1497404</v>
      </c>
      <c r="G87" t="n">
        <v>1214350</v>
      </c>
      <c r="H87" t="n">
        <v>1012845</v>
      </c>
      <c r="I87" t="n">
        <v>306552</v>
      </c>
      <c r="J87" t="n">
        <v>781683</v>
      </c>
      <c r="K87" t="n">
        <v>486</v>
      </c>
      <c r="L87" t="n">
        <v>5808</v>
      </c>
      <c r="M87" t="n">
        <v>4157</v>
      </c>
      <c r="N87" t="n">
        <v>11032</v>
      </c>
      <c r="O87" t="n">
        <v>160</v>
      </c>
      <c r="P87" t="n">
        <v>644</v>
      </c>
      <c r="Q87" t="n">
        <v>354</v>
      </c>
      <c r="R87" t="n">
        <v>2200</v>
      </c>
      <c r="S87" t="n">
        <v>2209</v>
      </c>
      <c r="T87" t="n">
        <v>459</v>
      </c>
      <c r="U87" t="n">
        <v>1586</v>
      </c>
      <c r="V87" t="n">
        <v>4390</v>
      </c>
      <c r="W87" t="n">
        <v>4935</v>
      </c>
      <c r="X87" t="n">
        <v>175</v>
      </c>
      <c r="Y87" t="n">
        <v>904</v>
      </c>
      <c r="Z87" t="n">
        <v>766</v>
      </c>
      <c r="AA87" t="n">
        <v>1600</v>
      </c>
      <c r="AB87" t="n">
        <v>681</v>
      </c>
      <c r="AC87" t="n">
        <v>8800</v>
      </c>
      <c r="AD87" t="n">
        <v>23291</v>
      </c>
      <c r="AE87" t="n">
        <v>30772</v>
      </c>
      <c r="AF87" t="n">
        <v>110465</v>
      </c>
      <c r="AG87" t="n">
        <v>1698</v>
      </c>
      <c r="AH87" t="n">
        <v>3592</v>
      </c>
      <c r="AI87" t="n">
        <v>2182</v>
      </c>
      <c r="AJ87" t="n">
        <v>6874</v>
      </c>
      <c r="AK87" t="n">
        <v>23860</v>
      </c>
      <c r="AL87" t="n">
        <v>743606</v>
      </c>
      <c r="AM87" t="n">
        <v>151284</v>
      </c>
      <c r="AN87" t="n">
        <v>1168451</v>
      </c>
      <c r="AO87" t="n">
        <v>1638360</v>
      </c>
      <c r="AP87" t="n">
        <v>67469</v>
      </c>
      <c r="AQ87" t="n">
        <v>67174</v>
      </c>
      <c r="AR87" t="n">
        <v>89969</v>
      </c>
      <c r="AS87" t="n">
        <v>36787</v>
      </c>
      <c r="AT87" t="n">
        <v>1679371</v>
      </c>
      <c r="AU87" t="n">
        <v>4544</v>
      </c>
      <c r="AV87" t="n">
        <v>441</v>
      </c>
      <c r="AW87" t="n">
        <v>4066</v>
      </c>
      <c r="AX87" t="n">
        <v>5555</v>
      </c>
      <c r="AY87" t="n">
        <v>216</v>
      </c>
      <c r="AZ87" t="n">
        <v>164</v>
      </c>
      <c r="BA87" t="n">
        <v>266</v>
      </c>
      <c r="BB87" t="n">
        <v>103</v>
      </c>
      <c r="BC87" t="n">
        <v>13417</v>
      </c>
    </row>
    <row r="88">
      <c r="A88" t="inlineStr">
        <is>
          <t>17-Sep-20</t>
        </is>
      </c>
      <c r="B88" t="n">
        <v>1264258</v>
      </c>
      <c r="C88" t="n">
        <v>575767</v>
      </c>
      <c r="D88" t="n">
        <v>3134466</v>
      </c>
      <c r="E88" t="n">
        <v>1242829</v>
      </c>
      <c r="F88" t="n">
        <v>1497370</v>
      </c>
      <c r="G88" t="n">
        <v>1214210</v>
      </c>
      <c r="H88" t="n">
        <v>1012766</v>
      </c>
      <c r="I88" t="n">
        <v>306005</v>
      </c>
      <c r="J88" t="n">
        <v>781235</v>
      </c>
      <c r="K88" t="n">
        <v>463</v>
      </c>
      <c r="L88" t="n">
        <v>5715</v>
      </c>
      <c r="M88" t="n">
        <v>4016</v>
      </c>
      <c r="N88" t="n">
        <v>10456</v>
      </c>
      <c r="O88" t="n">
        <v>154</v>
      </c>
      <c r="P88" t="n">
        <v>620</v>
      </c>
      <c r="Q88" t="n">
        <v>343</v>
      </c>
      <c r="R88" t="n">
        <v>2181</v>
      </c>
      <c r="S88" t="n">
        <v>2100</v>
      </c>
      <c r="T88" t="n">
        <v>432</v>
      </c>
      <c r="U88" t="n">
        <v>1564</v>
      </c>
      <c r="V88" t="n">
        <v>4205</v>
      </c>
      <c r="W88" t="n">
        <v>4698</v>
      </c>
      <c r="X88" t="n">
        <v>166</v>
      </c>
      <c r="Y88" t="n">
        <v>871</v>
      </c>
      <c r="Z88" t="n">
        <v>734</v>
      </c>
      <c r="AA88" t="n">
        <v>1589</v>
      </c>
      <c r="AB88" t="n">
        <v>648</v>
      </c>
      <c r="AC88" t="n">
        <v>8285</v>
      </c>
      <c r="AD88" t="n">
        <v>22977</v>
      </c>
      <c r="AE88" t="n">
        <v>29472</v>
      </c>
      <c r="AF88" t="n">
        <v>105160</v>
      </c>
      <c r="AG88" t="n">
        <v>1612</v>
      </c>
      <c r="AH88" t="n">
        <v>3462</v>
      </c>
      <c r="AI88" t="n">
        <v>2091</v>
      </c>
      <c r="AJ88" t="n">
        <v>6827</v>
      </c>
      <c r="AK88" t="n">
        <v>22682</v>
      </c>
      <c r="AL88" t="n">
        <v>744267</v>
      </c>
      <c r="AM88" t="n">
        <v>153105</v>
      </c>
      <c r="AN88" t="n">
        <v>1170986</v>
      </c>
      <c r="AO88" t="n">
        <v>1646655</v>
      </c>
      <c r="AP88" t="n">
        <v>67603</v>
      </c>
      <c r="AQ88" t="n">
        <v>67499</v>
      </c>
      <c r="AR88" t="n">
        <v>90182</v>
      </c>
      <c r="AS88" t="n">
        <v>37409</v>
      </c>
      <c r="AT88" t="n">
        <v>1681133</v>
      </c>
      <c r="AU88" t="n">
        <v>4547</v>
      </c>
      <c r="AV88" t="n">
        <v>446</v>
      </c>
      <c r="AW88" t="n">
        <v>4074</v>
      </c>
      <c r="AX88" t="n">
        <v>5581</v>
      </c>
      <c r="AY88" t="n">
        <v>216</v>
      </c>
      <c r="AZ88" t="n">
        <v>165</v>
      </c>
      <c r="BA88" t="n">
        <v>267</v>
      </c>
      <c r="BB88" t="n">
        <v>104</v>
      </c>
      <c r="BC88" t="n">
        <v>13424</v>
      </c>
    </row>
    <row r="89">
      <c r="A89" t="inlineStr">
        <is>
          <t>18-Sep-20</t>
        </is>
      </c>
      <c r="B89" t="n">
        <v>1264163</v>
      </c>
      <c r="C89" t="n">
        <v>574393</v>
      </c>
      <c r="D89" t="n">
        <v>3133581</v>
      </c>
      <c r="E89" t="n">
        <v>1240741</v>
      </c>
      <c r="F89" t="n">
        <v>1497337</v>
      </c>
      <c r="G89" t="n">
        <v>1214075</v>
      </c>
      <c r="H89" t="n">
        <v>1012688</v>
      </c>
      <c r="I89" t="n">
        <v>305462</v>
      </c>
      <c r="J89" t="n">
        <v>780808</v>
      </c>
      <c r="K89" t="n">
        <v>440</v>
      </c>
      <c r="L89" t="n">
        <v>5623</v>
      </c>
      <c r="M89" t="n">
        <v>3881</v>
      </c>
      <c r="N89" t="n">
        <v>9912</v>
      </c>
      <c r="O89" t="n">
        <v>148</v>
      </c>
      <c r="P89" t="n">
        <v>598</v>
      </c>
      <c r="Q89" t="n">
        <v>334</v>
      </c>
      <c r="R89" t="n">
        <v>2162</v>
      </c>
      <c r="S89" t="n">
        <v>1997</v>
      </c>
      <c r="T89" t="n">
        <v>407</v>
      </c>
      <c r="U89" t="n">
        <v>1543</v>
      </c>
      <c r="V89" t="n">
        <v>4028</v>
      </c>
      <c r="W89" t="n">
        <v>4472</v>
      </c>
      <c r="X89" t="n">
        <v>157</v>
      </c>
      <c r="Y89" t="n">
        <v>840</v>
      </c>
      <c r="Z89" t="n">
        <v>704</v>
      </c>
      <c r="AA89" t="n">
        <v>1578</v>
      </c>
      <c r="AB89" t="n">
        <v>616</v>
      </c>
      <c r="AC89" t="n">
        <v>7802</v>
      </c>
      <c r="AD89" t="n">
        <v>22663</v>
      </c>
      <c r="AE89" t="n">
        <v>28234</v>
      </c>
      <c r="AF89" t="n">
        <v>100098</v>
      </c>
      <c r="AG89" t="n">
        <v>1532</v>
      </c>
      <c r="AH89" t="n">
        <v>3336</v>
      </c>
      <c r="AI89" t="n">
        <v>2004</v>
      </c>
      <c r="AJ89" t="n">
        <v>6780</v>
      </c>
      <c r="AK89" t="n">
        <v>21563</v>
      </c>
      <c r="AL89" t="n">
        <v>744890</v>
      </c>
      <c r="AM89" t="n">
        <v>154901</v>
      </c>
      <c r="AN89" t="n">
        <v>1173415</v>
      </c>
      <c r="AO89" t="n">
        <v>1654551</v>
      </c>
      <c r="AP89" t="n">
        <v>67731</v>
      </c>
      <c r="AQ89" t="n">
        <v>67813</v>
      </c>
      <c r="AR89" t="n">
        <v>90386</v>
      </c>
      <c r="AS89" t="n">
        <v>38027</v>
      </c>
      <c r="AT89" t="n">
        <v>1682808</v>
      </c>
      <c r="AU89" t="n">
        <v>4550</v>
      </c>
      <c r="AV89" t="n">
        <v>450</v>
      </c>
      <c r="AW89" t="n">
        <v>4081</v>
      </c>
      <c r="AX89" t="n">
        <v>5606</v>
      </c>
      <c r="AY89" t="n">
        <v>217</v>
      </c>
      <c r="AZ89" t="n">
        <v>166</v>
      </c>
      <c r="BA89" t="n">
        <v>268</v>
      </c>
      <c r="BB89" t="n">
        <v>106</v>
      </c>
      <c r="BC89" t="n">
        <v>13430</v>
      </c>
    </row>
    <row r="90">
      <c r="A90" t="inlineStr">
        <is>
          <t>19-Sep-20</t>
        </is>
      </c>
      <c r="B90" t="n">
        <v>1264073</v>
      </c>
      <c r="C90" t="n">
        <v>573042</v>
      </c>
      <c r="D90" t="n">
        <v>3132723</v>
      </c>
      <c r="E90" t="n">
        <v>1238758</v>
      </c>
      <c r="F90" t="n">
        <v>1497306</v>
      </c>
      <c r="G90" t="n">
        <v>1213945</v>
      </c>
      <c r="H90" t="n">
        <v>1012612</v>
      </c>
      <c r="I90" t="n">
        <v>304924</v>
      </c>
      <c r="J90" t="n">
        <v>780402</v>
      </c>
      <c r="K90" t="n">
        <v>419</v>
      </c>
      <c r="L90" t="n">
        <v>5531</v>
      </c>
      <c r="M90" t="n">
        <v>3752</v>
      </c>
      <c r="N90" t="n">
        <v>9398</v>
      </c>
      <c r="O90" t="n">
        <v>142</v>
      </c>
      <c r="P90" t="n">
        <v>576</v>
      </c>
      <c r="Q90" t="n">
        <v>324</v>
      </c>
      <c r="R90" t="n">
        <v>2143</v>
      </c>
      <c r="S90" t="n">
        <v>1899</v>
      </c>
      <c r="T90" t="n">
        <v>383</v>
      </c>
      <c r="U90" t="n">
        <v>1522</v>
      </c>
      <c r="V90" t="n">
        <v>3860</v>
      </c>
      <c r="W90" t="n">
        <v>4257</v>
      </c>
      <c r="X90" t="n">
        <v>150</v>
      </c>
      <c r="Y90" t="n">
        <v>809</v>
      </c>
      <c r="Z90" t="n">
        <v>675</v>
      </c>
      <c r="AA90" t="n">
        <v>1567</v>
      </c>
      <c r="AB90" t="n">
        <v>585</v>
      </c>
      <c r="AC90" t="n">
        <v>7348</v>
      </c>
      <c r="AD90" t="n">
        <v>22351</v>
      </c>
      <c r="AE90" t="n">
        <v>27055</v>
      </c>
      <c r="AF90" t="n">
        <v>95271</v>
      </c>
      <c r="AG90" t="n">
        <v>1455</v>
      </c>
      <c r="AH90" t="n">
        <v>3216</v>
      </c>
      <c r="AI90" t="n">
        <v>1922</v>
      </c>
      <c r="AJ90" t="n">
        <v>6733</v>
      </c>
      <c r="AK90" t="n">
        <v>20499</v>
      </c>
      <c r="AL90" t="n">
        <v>745476</v>
      </c>
      <c r="AM90" t="n">
        <v>156673</v>
      </c>
      <c r="AN90" t="n">
        <v>1175742</v>
      </c>
      <c r="AO90" t="n">
        <v>1662067</v>
      </c>
      <c r="AP90" t="n">
        <v>67852</v>
      </c>
      <c r="AQ90" t="n">
        <v>68115</v>
      </c>
      <c r="AR90" t="n">
        <v>90581</v>
      </c>
      <c r="AS90" t="n">
        <v>38641</v>
      </c>
      <c r="AT90" t="n">
        <v>1684400</v>
      </c>
      <c r="AU90" t="n">
        <v>4552</v>
      </c>
      <c r="AV90" t="n">
        <v>455</v>
      </c>
      <c r="AW90" t="n">
        <v>4088</v>
      </c>
      <c r="AX90" t="n">
        <v>5629</v>
      </c>
      <c r="AY90" t="n">
        <v>217</v>
      </c>
      <c r="AZ90" t="n">
        <v>166</v>
      </c>
      <c r="BA90" t="n">
        <v>268</v>
      </c>
      <c r="BB90" t="n">
        <v>108</v>
      </c>
      <c r="BC90" t="n">
        <v>13436</v>
      </c>
    </row>
    <row r="91">
      <c r="A91" t="inlineStr">
        <is>
          <t>20-Sep-20</t>
        </is>
      </c>
      <c r="B91" t="n">
        <v>1263988</v>
      </c>
      <c r="C91" t="n">
        <v>571714</v>
      </c>
      <c r="D91" t="n">
        <v>3131892</v>
      </c>
      <c r="E91" t="n">
        <v>1236878</v>
      </c>
      <c r="F91" t="n">
        <v>1497276</v>
      </c>
      <c r="G91" t="n">
        <v>1213820</v>
      </c>
      <c r="H91" t="n">
        <v>1012539</v>
      </c>
      <c r="I91" t="n">
        <v>304391</v>
      </c>
      <c r="J91" t="n">
        <v>780016</v>
      </c>
      <c r="K91" t="n">
        <v>399</v>
      </c>
      <c r="L91" t="n">
        <v>5441</v>
      </c>
      <c r="M91" t="n">
        <v>3628</v>
      </c>
      <c r="N91" t="n">
        <v>8912</v>
      </c>
      <c r="O91" t="n">
        <v>136</v>
      </c>
      <c r="P91" t="n">
        <v>555</v>
      </c>
      <c r="Q91" t="n">
        <v>315</v>
      </c>
      <c r="R91" t="n">
        <v>2124</v>
      </c>
      <c r="S91" t="n">
        <v>1807</v>
      </c>
      <c r="T91" t="n">
        <v>361</v>
      </c>
      <c r="U91" t="n">
        <v>1501</v>
      </c>
      <c r="V91" t="n">
        <v>3700</v>
      </c>
      <c r="W91" t="n">
        <v>4051</v>
      </c>
      <c r="X91" t="n">
        <v>142</v>
      </c>
      <c r="Y91" t="n">
        <v>780</v>
      </c>
      <c r="Z91" t="n">
        <v>648</v>
      </c>
      <c r="AA91" t="n">
        <v>1556</v>
      </c>
      <c r="AB91" t="n">
        <v>557</v>
      </c>
      <c r="AC91" t="n">
        <v>6922</v>
      </c>
      <c r="AD91" t="n">
        <v>22039</v>
      </c>
      <c r="AE91" t="n">
        <v>25933</v>
      </c>
      <c r="AF91" t="n">
        <v>90669</v>
      </c>
      <c r="AG91" t="n">
        <v>1383</v>
      </c>
      <c r="AH91" t="n">
        <v>3099</v>
      </c>
      <c r="AI91" t="n">
        <v>1844</v>
      </c>
      <c r="AJ91" t="n">
        <v>6685</v>
      </c>
      <c r="AK91" t="n">
        <v>19488</v>
      </c>
      <c r="AL91" t="n">
        <v>746029</v>
      </c>
      <c r="AM91" t="n">
        <v>158420</v>
      </c>
      <c r="AN91" t="n">
        <v>1177972</v>
      </c>
      <c r="AO91" t="n">
        <v>1669220</v>
      </c>
      <c r="AP91" t="n">
        <v>67968</v>
      </c>
      <c r="AQ91" t="n">
        <v>68406</v>
      </c>
      <c r="AR91" t="n">
        <v>90769</v>
      </c>
      <c r="AS91" t="n">
        <v>39250</v>
      </c>
      <c r="AT91" t="n">
        <v>1685914</v>
      </c>
      <c r="AU91" t="n">
        <v>4554</v>
      </c>
      <c r="AV91" t="n">
        <v>460</v>
      </c>
      <c r="AW91" t="n">
        <v>4094</v>
      </c>
      <c r="AX91" t="n">
        <v>5651</v>
      </c>
      <c r="AY91" t="n">
        <v>217</v>
      </c>
      <c r="AZ91" t="n">
        <v>167</v>
      </c>
      <c r="BA91" t="n">
        <v>269</v>
      </c>
      <c r="BB91" t="n">
        <v>109</v>
      </c>
      <c r="BC91" t="n">
        <v>13441</v>
      </c>
    </row>
    <row r="92">
      <c r="A92" t="inlineStr">
        <is>
          <t>21-Sep-20</t>
        </is>
      </c>
      <c r="B92" t="n">
        <v>1521896</v>
      </c>
      <c r="C92" t="n">
        <v>679804</v>
      </c>
      <c r="D92" t="n">
        <v>3732085</v>
      </c>
      <c r="E92" t="n">
        <v>1660260</v>
      </c>
      <c r="F92" t="n">
        <v>1725333</v>
      </c>
      <c r="G92" t="n">
        <v>1401146</v>
      </c>
      <c r="H92" t="n">
        <v>1172172</v>
      </c>
      <c r="I92" t="n">
        <v>355524</v>
      </c>
      <c r="J92" t="n">
        <v>1035273</v>
      </c>
      <c r="K92" t="n">
        <v>362</v>
      </c>
      <c r="L92" t="n">
        <v>5036</v>
      </c>
      <c r="M92" t="n">
        <v>3318</v>
      </c>
      <c r="N92" t="n">
        <v>8171</v>
      </c>
      <c r="O92" t="n">
        <v>123</v>
      </c>
      <c r="P92" t="n">
        <v>503</v>
      </c>
      <c r="Q92" t="n">
        <v>288</v>
      </c>
      <c r="R92" t="n">
        <v>1972</v>
      </c>
      <c r="S92" t="n">
        <v>1667</v>
      </c>
      <c r="T92" t="n">
        <v>340</v>
      </c>
      <c r="U92" t="n">
        <v>1477</v>
      </c>
      <c r="V92" t="n">
        <v>3544</v>
      </c>
      <c r="W92" t="n">
        <v>3853</v>
      </c>
      <c r="X92" t="n">
        <v>135</v>
      </c>
      <c r="Y92" t="n">
        <v>751</v>
      </c>
      <c r="Z92" t="n">
        <v>621</v>
      </c>
      <c r="AA92" t="n">
        <v>1541</v>
      </c>
      <c r="AB92" t="n">
        <v>529</v>
      </c>
      <c r="AC92" t="n">
        <v>6519</v>
      </c>
      <c r="AD92" t="n">
        <v>21690</v>
      </c>
      <c r="AE92" t="n">
        <v>24842</v>
      </c>
      <c r="AF92" t="n">
        <v>86245</v>
      </c>
      <c r="AG92" t="n">
        <v>1314</v>
      </c>
      <c r="AH92" t="n">
        <v>2983</v>
      </c>
      <c r="AI92" t="n">
        <v>1769</v>
      </c>
      <c r="AJ92" t="n">
        <v>6622</v>
      </c>
      <c r="AK92" t="n">
        <v>18520</v>
      </c>
      <c r="AL92" t="n">
        <v>746549</v>
      </c>
      <c r="AM92" t="n">
        <v>160141</v>
      </c>
      <c r="AN92" t="n">
        <v>1180109</v>
      </c>
      <c r="AO92" t="n">
        <v>1676026</v>
      </c>
      <c r="AP92" t="n">
        <v>68077</v>
      </c>
      <c r="AQ92" t="n">
        <v>68687</v>
      </c>
      <c r="AR92" t="n">
        <v>90949</v>
      </c>
      <c r="AS92" t="n">
        <v>39855</v>
      </c>
      <c r="AT92" t="n">
        <v>1687353</v>
      </c>
      <c r="AU92" t="n">
        <v>4556</v>
      </c>
      <c r="AV92" t="n">
        <v>464</v>
      </c>
      <c r="AW92" t="n">
        <v>4100</v>
      </c>
      <c r="AX92" t="n">
        <v>5672</v>
      </c>
      <c r="AY92" t="n">
        <v>218</v>
      </c>
      <c r="AZ92" t="n">
        <v>168</v>
      </c>
      <c r="BA92" t="n">
        <v>269</v>
      </c>
      <c r="BB92" t="n">
        <v>111</v>
      </c>
      <c r="BC92" t="n">
        <v>13447</v>
      </c>
    </row>
    <row r="93">
      <c r="A93" t="inlineStr">
        <is>
          <t>22-Sep-20</t>
        </is>
      </c>
      <c r="B93" t="n">
        <v>1521838</v>
      </c>
      <c r="C93" t="n">
        <v>678875</v>
      </c>
      <c r="D93" t="n">
        <v>3731517</v>
      </c>
      <c r="E93" t="n">
        <v>1658870</v>
      </c>
      <c r="F93" t="n">
        <v>1725313</v>
      </c>
      <c r="G93" t="n">
        <v>1401064</v>
      </c>
      <c r="H93" t="n">
        <v>1172123</v>
      </c>
      <c r="I93" t="n">
        <v>355153</v>
      </c>
      <c r="J93" t="n">
        <v>1034980</v>
      </c>
      <c r="K93" t="n">
        <v>330</v>
      </c>
      <c r="L93" t="n">
        <v>4707</v>
      </c>
      <c r="M93" t="n">
        <v>3062</v>
      </c>
      <c r="N93" t="n">
        <v>7533</v>
      </c>
      <c r="O93" t="n">
        <v>113</v>
      </c>
      <c r="P93" t="n">
        <v>460</v>
      </c>
      <c r="Q93" t="n">
        <v>266</v>
      </c>
      <c r="R93" t="n">
        <v>1849</v>
      </c>
      <c r="S93" t="n">
        <v>1545</v>
      </c>
      <c r="T93" t="n">
        <v>320</v>
      </c>
      <c r="U93" t="n">
        <v>1449</v>
      </c>
      <c r="V93" t="n">
        <v>3391</v>
      </c>
      <c r="W93" t="n">
        <v>3662</v>
      </c>
      <c r="X93" t="n">
        <v>128</v>
      </c>
      <c r="Y93" t="n">
        <v>721</v>
      </c>
      <c r="Z93" t="n">
        <v>595</v>
      </c>
      <c r="AA93" t="n">
        <v>1521</v>
      </c>
      <c r="AB93" t="n">
        <v>502</v>
      </c>
      <c r="AC93" t="n">
        <v>6136</v>
      </c>
      <c r="AD93" t="n">
        <v>21280</v>
      </c>
      <c r="AE93" t="n">
        <v>23767</v>
      </c>
      <c r="AF93" t="n">
        <v>81973</v>
      </c>
      <c r="AG93" t="n">
        <v>1247</v>
      </c>
      <c r="AH93" t="n">
        <v>2867</v>
      </c>
      <c r="AI93" t="n">
        <v>1694</v>
      </c>
      <c r="AJ93" t="n">
        <v>6536</v>
      </c>
      <c r="AK93" t="n">
        <v>17590</v>
      </c>
      <c r="AL93" t="n">
        <v>747039</v>
      </c>
      <c r="AM93" t="n">
        <v>161833</v>
      </c>
      <c r="AN93" t="n">
        <v>1182155</v>
      </c>
      <c r="AO93" t="n">
        <v>1682498</v>
      </c>
      <c r="AP93" t="n">
        <v>68181</v>
      </c>
      <c r="AQ93" t="n">
        <v>68957</v>
      </c>
      <c r="AR93" t="n">
        <v>91121</v>
      </c>
      <c r="AS93" t="n">
        <v>40453</v>
      </c>
      <c r="AT93" t="n">
        <v>1688720</v>
      </c>
      <c r="AU93" t="n">
        <v>4558</v>
      </c>
      <c r="AV93" t="n">
        <v>469</v>
      </c>
      <c r="AW93" t="n">
        <v>4106</v>
      </c>
      <c r="AX93" t="n">
        <v>5692</v>
      </c>
      <c r="AY93" t="n">
        <v>218</v>
      </c>
      <c r="AZ93" t="n">
        <v>168</v>
      </c>
      <c r="BA93" t="n">
        <v>269</v>
      </c>
      <c r="BB93" t="n">
        <v>113</v>
      </c>
      <c r="BC93" t="n">
        <v>13452</v>
      </c>
    </row>
    <row r="94">
      <c r="A94" t="inlineStr">
        <is>
          <t>23-Sep-20</t>
        </is>
      </c>
      <c r="B94" t="n">
        <v>1521783</v>
      </c>
      <c r="C94" t="n">
        <v>677966</v>
      </c>
      <c r="D94" t="n">
        <v>3730970</v>
      </c>
      <c r="E94" t="n">
        <v>1657550</v>
      </c>
      <c r="F94" t="n">
        <v>1725294</v>
      </c>
      <c r="G94" t="n">
        <v>1400986</v>
      </c>
      <c r="H94" t="n">
        <v>1172075</v>
      </c>
      <c r="I94" t="n">
        <v>354788</v>
      </c>
      <c r="J94" t="n">
        <v>1034700</v>
      </c>
      <c r="K94" t="n">
        <v>304</v>
      </c>
      <c r="L94" t="n">
        <v>4435</v>
      </c>
      <c r="M94" t="n">
        <v>2846</v>
      </c>
      <c r="N94" t="n">
        <v>6977</v>
      </c>
      <c r="O94" t="n">
        <v>104</v>
      </c>
      <c r="P94" t="n">
        <v>425</v>
      </c>
      <c r="Q94" t="n">
        <v>247</v>
      </c>
      <c r="R94" t="n">
        <v>1750</v>
      </c>
      <c r="S94" t="n">
        <v>1439</v>
      </c>
      <c r="T94" t="n">
        <v>301</v>
      </c>
      <c r="U94" t="n">
        <v>1418</v>
      </c>
      <c r="V94" t="n">
        <v>3241</v>
      </c>
      <c r="W94" t="n">
        <v>3479</v>
      </c>
      <c r="X94" t="n">
        <v>122</v>
      </c>
      <c r="Y94" t="n">
        <v>692</v>
      </c>
      <c r="Z94" t="n">
        <v>569</v>
      </c>
      <c r="AA94" t="n">
        <v>1497</v>
      </c>
      <c r="AB94" t="n">
        <v>477</v>
      </c>
      <c r="AC94" t="n">
        <v>5774</v>
      </c>
      <c r="AD94" t="n">
        <v>20830</v>
      </c>
      <c r="AE94" t="n">
        <v>22718</v>
      </c>
      <c r="AF94" t="n">
        <v>77864</v>
      </c>
      <c r="AG94" t="n">
        <v>1182</v>
      </c>
      <c r="AH94" t="n">
        <v>2751</v>
      </c>
      <c r="AI94" t="n">
        <v>1620</v>
      </c>
      <c r="AJ94" t="n">
        <v>6434</v>
      </c>
      <c r="AK94" t="n">
        <v>16698</v>
      </c>
      <c r="AL94" t="n">
        <v>747500</v>
      </c>
      <c r="AM94" t="n">
        <v>163490</v>
      </c>
      <c r="AN94" t="n">
        <v>1184112</v>
      </c>
      <c r="AO94" t="n">
        <v>1688647</v>
      </c>
      <c r="AP94" t="n">
        <v>68280</v>
      </c>
      <c r="AQ94" t="n">
        <v>69216</v>
      </c>
      <c r="AR94" t="n">
        <v>91286</v>
      </c>
      <c r="AS94" t="n">
        <v>41042</v>
      </c>
      <c r="AT94" t="n">
        <v>1690018</v>
      </c>
      <c r="AU94" t="n">
        <v>4560</v>
      </c>
      <c r="AV94" t="n">
        <v>473</v>
      </c>
      <c r="AW94" t="n">
        <v>4112</v>
      </c>
      <c r="AX94" t="n">
        <v>5711</v>
      </c>
      <c r="AY94" t="n">
        <v>218</v>
      </c>
      <c r="AZ94" t="n">
        <v>169</v>
      </c>
      <c r="BA94" t="n">
        <v>270</v>
      </c>
      <c r="BB94" t="n">
        <v>114</v>
      </c>
      <c r="BC94" t="n">
        <v>13456</v>
      </c>
    </row>
    <row r="95">
      <c r="A95" t="inlineStr">
        <is>
          <t>24-Sep-20</t>
        </is>
      </c>
      <c r="B95" t="n">
        <v>1521730</v>
      </c>
      <c r="C95" t="n">
        <v>677078</v>
      </c>
      <c r="D95" t="n">
        <v>3730442</v>
      </c>
      <c r="E95" t="n">
        <v>1656300</v>
      </c>
      <c r="F95" t="n">
        <v>1725276</v>
      </c>
      <c r="G95" t="n">
        <v>1400910</v>
      </c>
      <c r="H95" t="n">
        <v>1172029</v>
      </c>
      <c r="I95" t="n">
        <v>354429</v>
      </c>
      <c r="J95" t="n">
        <v>1034435</v>
      </c>
      <c r="K95" t="n">
        <v>281</v>
      </c>
      <c r="L95" t="n">
        <v>4205</v>
      </c>
      <c r="M95" t="n">
        <v>2662</v>
      </c>
      <c r="N95" t="n">
        <v>6488</v>
      </c>
      <c r="O95" t="n">
        <v>96</v>
      </c>
      <c r="P95" t="n">
        <v>394</v>
      </c>
      <c r="Q95" t="n">
        <v>232</v>
      </c>
      <c r="R95" t="n">
        <v>1667</v>
      </c>
      <c r="S95" t="n">
        <v>1344</v>
      </c>
      <c r="T95" t="n">
        <v>283</v>
      </c>
      <c r="U95" t="n">
        <v>1386</v>
      </c>
      <c r="V95" t="n">
        <v>3096</v>
      </c>
      <c r="W95" t="n">
        <v>3303</v>
      </c>
      <c r="X95" t="n">
        <v>115</v>
      </c>
      <c r="Y95" t="n">
        <v>663</v>
      </c>
      <c r="Z95" t="n">
        <v>544</v>
      </c>
      <c r="AA95" t="n">
        <v>1471</v>
      </c>
      <c r="AB95" t="n">
        <v>453</v>
      </c>
      <c r="AC95" t="n">
        <v>5432</v>
      </c>
      <c r="AD95" t="n">
        <v>20354</v>
      </c>
      <c r="AE95" t="n">
        <v>21700</v>
      </c>
      <c r="AF95" t="n">
        <v>73922</v>
      </c>
      <c r="AG95" t="n">
        <v>1121</v>
      </c>
      <c r="AH95" t="n">
        <v>2636</v>
      </c>
      <c r="AI95" t="n">
        <v>1549</v>
      </c>
      <c r="AJ95" t="n">
        <v>6321</v>
      </c>
      <c r="AK95" t="n">
        <v>15846</v>
      </c>
      <c r="AL95" t="n">
        <v>747934</v>
      </c>
      <c r="AM95" t="n">
        <v>165111</v>
      </c>
      <c r="AN95" t="n">
        <v>1185981</v>
      </c>
      <c r="AO95" t="n">
        <v>1694486</v>
      </c>
      <c r="AP95" t="n">
        <v>68373</v>
      </c>
      <c r="AQ95" t="n">
        <v>69464</v>
      </c>
      <c r="AR95" t="n">
        <v>91444</v>
      </c>
      <c r="AS95" t="n">
        <v>41621</v>
      </c>
      <c r="AT95" t="n">
        <v>1691250</v>
      </c>
      <c r="AU95" t="n">
        <v>4562</v>
      </c>
      <c r="AV95" t="n">
        <v>478</v>
      </c>
      <c r="AW95" t="n">
        <v>4117</v>
      </c>
      <c r="AX95" t="n">
        <v>5730</v>
      </c>
      <c r="AY95" t="n">
        <v>219</v>
      </c>
      <c r="AZ95" t="n">
        <v>169</v>
      </c>
      <c r="BA95" t="n">
        <v>270</v>
      </c>
      <c r="BB95" t="n">
        <v>116</v>
      </c>
      <c r="BC95" t="n">
        <v>13461</v>
      </c>
    </row>
    <row r="96">
      <c r="A96" t="inlineStr">
        <is>
          <t>25-Sep-20</t>
        </is>
      </c>
      <c r="B96" t="n">
        <v>1521680</v>
      </c>
      <c r="C96" t="n">
        <v>676214</v>
      </c>
      <c r="D96" t="n">
        <v>3729933</v>
      </c>
      <c r="E96" t="n">
        <v>1655115</v>
      </c>
      <c r="F96" t="n">
        <v>1725259</v>
      </c>
      <c r="G96" t="n">
        <v>1400838</v>
      </c>
      <c r="H96" t="n">
        <v>1171984</v>
      </c>
      <c r="I96" t="n">
        <v>354078</v>
      </c>
      <c r="J96" t="n">
        <v>1034183</v>
      </c>
      <c r="K96" t="n">
        <v>261</v>
      </c>
      <c r="L96" t="n">
        <v>4008</v>
      </c>
      <c r="M96" t="n">
        <v>2504</v>
      </c>
      <c r="N96" t="n">
        <v>6052</v>
      </c>
      <c r="O96" t="n">
        <v>90</v>
      </c>
      <c r="P96" t="n">
        <v>368</v>
      </c>
      <c r="Q96" t="n">
        <v>218</v>
      </c>
      <c r="R96" t="n">
        <v>1597</v>
      </c>
      <c r="S96" t="n">
        <v>1260</v>
      </c>
      <c r="T96" t="n">
        <v>267</v>
      </c>
      <c r="U96" t="n">
        <v>1352</v>
      </c>
      <c r="V96" t="n">
        <v>2956</v>
      </c>
      <c r="W96" t="n">
        <v>3134</v>
      </c>
      <c r="X96" t="n">
        <v>109</v>
      </c>
      <c r="Y96" t="n">
        <v>635</v>
      </c>
      <c r="Z96" t="n">
        <v>520</v>
      </c>
      <c r="AA96" t="n">
        <v>1443</v>
      </c>
      <c r="AB96" t="n">
        <v>429</v>
      </c>
      <c r="AC96" t="n">
        <v>5109</v>
      </c>
      <c r="AD96" t="n">
        <v>19862</v>
      </c>
      <c r="AE96" t="n">
        <v>20717</v>
      </c>
      <c r="AF96" t="n">
        <v>70151</v>
      </c>
      <c r="AG96" t="n">
        <v>1062</v>
      </c>
      <c r="AH96" t="n">
        <v>2524</v>
      </c>
      <c r="AI96" t="n">
        <v>1480</v>
      </c>
      <c r="AJ96" t="n">
        <v>6200</v>
      </c>
      <c r="AK96" t="n">
        <v>15032</v>
      </c>
      <c r="AL96" t="n">
        <v>748342</v>
      </c>
      <c r="AM96" t="n">
        <v>166694</v>
      </c>
      <c r="AN96" t="n">
        <v>1187767</v>
      </c>
      <c r="AO96" t="n">
        <v>1700028</v>
      </c>
      <c r="AP96" t="n">
        <v>68462</v>
      </c>
      <c r="AQ96" t="n">
        <v>69702</v>
      </c>
      <c r="AR96" t="n">
        <v>91594</v>
      </c>
      <c r="AS96" t="n">
        <v>42190</v>
      </c>
      <c r="AT96" t="n">
        <v>1692418</v>
      </c>
      <c r="AU96" t="n">
        <v>4563</v>
      </c>
      <c r="AV96" t="n">
        <v>482</v>
      </c>
      <c r="AW96" t="n">
        <v>4123</v>
      </c>
      <c r="AX96" t="n">
        <v>5747</v>
      </c>
      <c r="AY96" t="n">
        <v>219</v>
      </c>
      <c r="AZ96" t="n">
        <v>170</v>
      </c>
      <c r="BA96" t="n">
        <v>271</v>
      </c>
      <c r="BB96" t="n">
        <v>117</v>
      </c>
      <c r="BC96" t="n">
        <v>13465</v>
      </c>
    </row>
    <row r="97">
      <c r="A97" t="inlineStr">
        <is>
          <t>26-Sep-20</t>
        </is>
      </c>
      <c r="B97" t="n">
        <v>1521632</v>
      </c>
      <c r="C97" t="n">
        <v>675372</v>
      </c>
      <c r="D97" t="n">
        <v>3729443</v>
      </c>
      <c r="E97" t="n">
        <v>1653993</v>
      </c>
      <c r="F97" t="n">
        <v>1725242</v>
      </c>
      <c r="G97" t="n">
        <v>1400769</v>
      </c>
      <c r="H97" t="n">
        <v>1171941</v>
      </c>
      <c r="I97" t="n">
        <v>353733</v>
      </c>
      <c r="J97" t="n">
        <v>1033944</v>
      </c>
      <c r="K97" t="n">
        <v>243</v>
      </c>
      <c r="L97" t="n">
        <v>3836</v>
      </c>
      <c r="M97" t="n">
        <v>2364</v>
      </c>
      <c r="N97" t="n">
        <v>5661</v>
      </c>
      <c r="O97" t="n">
        <v>84</v>
      </c>
      <c r="P97" t="n">
        <v>345</v>
      </c>
      <c r="Q97" t="n">
        <v>207</v>
      </c>
      <c r="R97" t="n">
        <v>1536</v>
      </c>
      <c r="S97" t="n">
        <v>1183</v>
      </c>
      <c r="T97" t="n">
        <v>251</v>
      </c>
      <c r="U97" t="n">
        <v>1318</v>
      </c>
      <c r="V97" t="n">
        <v>2821</v>
      </c>
      <c r="W97" t="n">
        <v>2973</v>
      </c>
      <c r="X97" t="n">
        <v>103</v>
      </c>
      <c r="Y97" t="n">
        <v>608</v>
      </c>
      <c r="Z97" t="n">
        <v>496</v>
      </c>
      <c r="AA97" t="n">
        <v>1414</v>
      </c>
      <c r="AB97" t="n">
        <v>407</v>
      </c>
      <c r="AC97" t="n">
        <v>4805</v>
      </c>
      <c r="AD97" t="n">
        <v>19362</v>
      </c>
      <c r="AE97" t="n">
        <v>19772</v>
      </c>
      <c r="AF97" t="n">
        <v>66551</v>
      </c>
      <c r="AG97" t="n">
        <v>1006</v>
      </c>
      <c r="AH97" t="n">
        <v>2415</v>
      </c>
      <c r="AI97" t="n">
        <v>1414</v>
      </c>
      <c r="AJ97" t="n">
        <v>6075</v>
      </c>
      <c r="AK97" t="n">
        <v>14257</v>
      </c>
      <c r="AL97" t="n">
        <v>748726</v>
      </c>
      <c r="AM97" t="n">
        <v>168238</v>
      </c>
      <c r="AN97" t="n">
        <v>1189471</v>
      </c>
      <c r="AO97" t="n">
        <v>1705287</v>
      </c>
      <c r="AP97" t="n">
        <v>68546</v>
      </c>
      <c r="AQ97" t="n">
        <v>69930</v>
      </c>
      <c r="AR97" t="n">
        <v>91738</v>
      </c>
      <c r="AS97" t="n">
        <v>42748</v>
      </c>
      <c r="AT97" t="n">
        <v>1693527</v>
      </c>
      <c r="AU97" t="n">
        <v>4565</v>
      </c>
      <c r="AV97" t="n">
        <v>486</v>
      </c>
      <c r="AW97" t="n">
        <v>4128</v>
      </c>
      <c r="AX97" t="n">
        <v>5763</v>
      </c>
      <c r="AY97" t="n">
        <v>219</v>
      </c>
      <c r="AZ97" t="n">
        <v>170</v>
      </c>
      <c r="BA97" t="n">
        <v>271</v>
      </c>
      <c r="BB97" t="n">
        <v>119</v>
      </c>
      <c r="BC97" t="n">
        <v>13469</v>
      </c>
    </row>
    <row r="98">
      <c r="A98" t="inlineStr">
        <is>
          <t>27-Sep-20</t>
        </is>
      </c>
      <c r="B98" t="n">
        <v>1521587</v>
      </c>
      <c r="C98" t="n">
        <v>674554</v>
      </c>
      <c r="D98" t="n">
        <v>3728972</v>
      </c>
      <c r="E98" t="n">
        <v>1652930</v>
      </c>
      <c r="F98" t="n">
        <v>1725226</v>
      </c>
      <c r="G98" t="n">
        <v>1400703</v>
      </c>
      <c r="H98" t="n">
        <v>1171899</v>
      </c>
      <c r="I98" t="n">
        <v>353397</v>
      </c>
      <c r="J98" t="n">
        <v>1033717</v>
      </c>
      <c r="K98" t="n">
        <v>228</v>
      </c>
      <c r="L98" t="n">
        <v>3683</v>
      </c>
      <c r="M98" t="n">
        <v>2240</v>
      </c>
      <c r="N98" t="n">
        <v>5306</v>
      </c>
      <c r="O98" t="n">
        <v>79</v>
      </c>
      <c r="P98" t="n">
        <v>325</v>
      </c>
      <c r="Q98" t="n">
        <v>196</v>
      </c>
      <c r="R98" t="n">
        <v>1482</v>
      </c>
      <c r="S98" t="n">
        <v>1113</v>
      </c>
      <c r="T98" t="n">
        <v>236</v>
      </c>
      <c r="U98" t="n">
        <v>1284</v>
      </c>
      <c r="V98" t="n">
        <v>2692</v>
      </c>
      <c r="W98" t="n">
        <v>2820</v>
      </c>
      <c r="X98" t="n">
        <v>98</v>
      </c>
      <c r="Y98" t="n">
        <v>581</v>
      </c>
      <c r="Z98" t="n">
        <v>474</v>
      </c>
      <c r="AA98" t="n">
        <v>1384</v>
      </c>
      <c r="AB98" t="n">
        <v>386</v>
      </c>
      <c r="AC98" t="n">
        <v>4519</v>
      </c>
      <c r="AD98" t="n">
        <v>18860</v>
      </c>
      <c r="AE98" t="n">
        <v>18865</v>
      </c>
      <c r="AF98" t="n">
        <v>63118</v>
      </c>
      <c r="AG98" t="n">
        <v>953</v>
      </c>
      <c r="AH98" t="n">
        <v>2310</v>
      </c>
      <c r="AI98" t="n">
        <v>1350</v>
      </c>
      <c r="AJ98" t="n">
        <v>5948</v>
      </c>
      <c r="AK98" t="n">
        <v>13520</v>
      </c>
      <c r="AL98" t="n">
        <v>749086</v>
      </c>
      <c r="AM98" t="n">
        <v>169742</v>
      </c>
      <c r="AN98" t="n">
        <v>1191097</v>
      </c>
      <c r="AO98" t="n">
        <v>1710275</v>
      </c>
      <c r="AP98" t="n">
        <v>68625</v>
      </c>
      <c r="AQ98" t="n">
        <v>70148</v>
      </c>
      <c r="AR98" t="n">
        <v>91876</v>
      </c>
      <c r="AS98" t="n">
        <v>43294</v>
      </c>
      <c r="AT98" t="n">
        <v>1694579</v>
      </c>
      <c r="AU98" t="n">
        <v>4566</v>
      </c>
      <c r="AV98" t="n">
        <v>490</v>
      </c>
      <c r="AW98" t="n">
        <v>4132</v>
      </c>
      <c r="AX98" t="n">
        <v>5779</v>
      </c>
      <c r="AY98" t="n">
        <v>219</v>
      </c>
      <c r="AZ98" t="n">
        <v>171</v>
      </c>
      <c r="BA98" t="n">
        <v>271</v>
      </c>
      <c r="BB98" t="n">
        <v>120</v>
      </c>
      <c r="BC98" t="n">
        <v>13473</v>
      </c>
    </row>
    <row r="99">
      <c r="A99" t="inlineStr">
        <is>
          <t>28-Sep-20</t>
        </is>
      </c>
      <c r="B99" t="n">
        <v>1521544</v>
      </c>
      <c r="C99" t="n">
        <v>673758</v>
      </c>
      <c r="D99" t="n">
        <v>3728519</v>
      </c>
      <c r="E99" t="n">
        <v>1651923</v>
      </c>
      <c r="F99" t="n">
        <v>1725210</v>
      </c>
      <c r="G99" t="n">
        <v>1400639</v>
      </c>
      <c r="H99" t="n">
        <v>1171859</v>
      </c>
      <c r="I99" t="n">
        <v>353068</v>
      </c>
      <c r="J99" t="n">
        <v>1033502</v>
      </c>
      <c r="K99" t="n">
        <v>214</v>
      </c>
      <c r="L99" t="n">
        <v>3544</v>
      </c>
      <c r="M99" t="n">
        <v>2129</v>
      </c>
      <c r="N99" t="n">
        <v>4983</v>
      </c>
      <c r="O99" t="n">
        <v>75</v>
      </c>
      <c r="P99" t="n">
        <v>307</v>
      </c>
      <c r="Q99" t="n">
        <v>187</v>
      </c>
      <c r="R99" t="n">
        <v>1434</v>
      </c>
      <c r="S99" t="n">
        <v>1049</v>
      </c>
      <c r="T99" t="n">
        <v>222</v>
      </c>
      <c r="U99" t="n">
        <v>1250</v>
      </c>
      <c r="V99" t="n">
        <v>2568</v>
      </c>
      <c r="W99" t="n">
        <v>2674</v>
      </c>
      <c r="X99" t="n">
        <v>93</v>
      </c>
      <c r="Y99" t="n">
        <v>556</v>
      </c>
      <c r="Z99" t="n">
        <v>453</v>
      </c>
      <c r="AA99" t="n">
        <v>1354</v>
      </c>
      <c r="AB99" t="n">
        <v>366</v>
      </c>
      <c r="AC99" t="n">
        <v>4249</v>
      </c>
      <c r="AD99" t="n">
        <v>18359</v>
      </c>
      <c r="AE99" t="n">
        <v>17998</v>
      </c>
      <c r="AF99" t="n">
        <v>59849</v>
      </c>
      <c r="AG99" t="n">
        <v>902</v>
      </c>
      <c r="AH99" t="n">
        <v>2208</v>
      </c>
      <c r="AI99" t="n">
        <v>1289</v>
      </c>
      <c r="AJ99" t="n">
        <v>5819</v>
      </c>
      <c r="AK99" t="n">
        <v>12819</v>
      </c>
      <c r="AL99" t="n">
        <v>749426</v>
      </c>
      <c r="AM99" t="n">
        <v>171207</v>
      </c>
      <c r="AN99" t="n">
        <v>1192648</v>
      </c>
      <c r="AO99" t="n">
        <v>1715006</v>
      </c>
      <c r="AP99" t="n">
        <v>68701</v>
      </c>
      <c r="AQ99" t="n">
        <v>70357</v>
      </c>
      <c r="AR99" t="n">
        <v>92007</v>
      </c>
      <c r="AS99" t="n">
        <v>43828</v>
      </c>
      <c r="AT99" t="n">
        <v>1695576</v>
      </c>
      <c r="AU99" t="n">
        <v>4568</v>
      </c>
      <c r="AV99" t="n">
        <v>494</v>
      </c>
      <c r="AW99" t="n">
        <v>4137</v>
      </c>
      <c r="AX99" t="n">
        <v>5793</v>
      </c>
      <c r="AY99" t="n">
        <v>219</v>
      </c>
      <c r="AZ99" t="n">
        <v>171</v>
      </c>
      <c r="BA99" t="n">
        <v>272</v>
      </c>
      <c r="BB99" t="n">
        <v>122</v>
      </c>
      <c r="BC99" t="n">
        <v>13477</v>
      </c>
    </row>
    <row r="100">
      <c r="A100" t="inlineStr">
        <is>
          <t>29-Sep-20</t>
        </is>
      </c>
      <c r="B100" t="n">
        <v>1521503</v>
      </c>
      <c r="C100" t="n">
        <v>672986</v>
      </c>
      <c r="D100" t="n">
        <v>3728083</v>
      </c>
      <c r="E100" t="n">
        <v>1650970</v>
      </c>
      <c r="F100" t="n">
        <v>1725196</v>
      </c>
      <c r="G100" t="n">
        <v>1400579</v>
      </c>
      <c r="H100" t="n">
        <v>1171820</v>
      </c>
      <c r="I100" t="n">
        <v>352747</v>
      </c>
      <c r="J100" t="n">
        <v>1033297</v>
      </c>
      <c r="K100" t="n">
        <v>201</v>
      </c>
      <c r="L100" t="n">
        <v>3417</v>
      </c>
      <c r="M100" t="n">
        <v>2028</v>
      </c>
      <c r="N100" t="n">
        <v>4687</v>
      </c>
      <c r="O100" t="n">
        <v>70</v>
      </c>
      <c r="P100" t="n">
        <v>290</v>
      </c>
      <c r="Q100" t="n">
        <v>179</v>
      </c>
      <c r="R100" t="n">
        <v>1390</v>
      </c>
      <c r="S100" t="n">
        <v>990</v>
      </c>
      <c r="T100" t="n">
        <v>209</v>
      </c>
      <c r="U100" t="n">
        <v>1216</v>
      </c>
      <c r="V100" t="n">
        <v>2450</v>
      </c>
      <c r="W100" t="n">
        <v>2535</v>
      </c>
      <c r="X100" t="n">
        <v>88</v>
      </c>
      <c r="Y100" t="n">
        <v>531</v>
      </c>
      <c r="Z100" t="n">
        <v>432</v>
      </c>
      <c r="AA100" t="n">
        <v>1324</v>
      </c>
      <c r="AB100" t="n">
        <v>347</v>
      </c>
      <c r="AC100" t="n">
        <v>3996</v>
      </c>
      <c r="AD100" t="n">
        <v>17863</v>
      </c>
      <c r="AE100" t="n">
        <v>17169</v>
      </c>
      <c r="AF100" t="n">
        <v>56739</v>
      </c>
      <c r="AG100" t="n">
        <v>854</v>
      </c>
      <c r="AH100" t="n">
        <v>2110</v>
      </c>
      <c r="AI100" t="n">
        <v>1231</v>
      </c>
      <c r="AJ100" t="n">
        <v>5690</v>
      </c>
      <c r="AK100" t="n">
        <v>12153</v>
      </c>
      <c r="AL100" t="n">
        <v>749745</v>
      </c>
      <c r="AM100" t="n">
        <v>172632</v>
      </c>
      <c r="AN100" t="n">
        <v>1194128</v>
      </c>
      <c r="AO100" t="n">
        <v>1719491</v>
      </c>
      <c r="AP100" t="n">
        <v>68772</v>
      </c>
      <c r="AQ100" t="n">
        <v>70556</v>
      </c>
      <c r="AR100" t="n">
        <v>92133</v>
      </c>
      <c r="AS100" t="n">
        <v>44351</v>
      </c>
      <c r="AT100" t="n">
        <v>1696521</v>
      </c>
      <c r="AU100" t="n">
        <v>4569</v>
      </c>
      <c r="AV100" t="n">
        <v>497</v>
      </c>
      <c r="AW100" t="n">
        <v>4141</v>
      </c>
      <c r="AX100" t="n">
        <v>5807</v>
      </c>
      <c r="AY100" t="n">
        <v>220</v>
      </c>
      <c r="AZ100" t="n">
        <v>172</v>
      </c>
      <c r="BA100" t="n">
        <v>272</v>
      </c>
      <c r="BB100" t="n">
        <v>123</v>
      </c>
      <c r="BC100" t="n">
        <v>13480</v>
      </c>
    </row>
    <row r="101">
      <c r="A101" t="inlineStr">
        <is>
          <t>30-Sep-20</t>
        </is>
      </c>
      <c r="B101" t="n">
        <v>1521464</v>
      </c>
      <c r="C101" t="n">
        <v>672235</v>
      </c>
      <c r="D101" t="n">
        <v>3727663</v>
      </c>
      <c r="E101" t="n">
        <v>1650067</v>
      </c>
      <c r="F101" t="n">
        <v>1725182</v>
      </c>
      <c r="G101" t="n">
        <v>1400521</v>
      </c>
      <c r="H101" t="n">
        <v>1171782</v>
      </c>
      <c r="I101" t="n">
        <v>352433</v>
      </c>
      <c r="J101" t="n">
        <v>1033103</v>
      </c>
      <c r="K101" t="n">
        <v>190</v>
      </c>
      <c r="L101" t="n">
        <v>3299</v>
      </c>
      <c r="M101" t="n">
        <v>1935</v>
      </c>
      <c r="N101" t="n">
        <v>4413</v>
      </c>
      <c r="O101" t="n">
        <v>67</v>
      </c>
      <c r="P101" t="n">
        <v>275</v>
      </c>
      <c r="Q101" t="n">
        <v>171</v>
      </c>
      <c r="R101" t="n">
        <v>1350</v>
      </c>
      <c r="S101" t="n">
        <v>935</v>
      </c>
      <c r="T101" t="n">
        <v>196</v>
      </c>
      <c r="U101" t="n">
        <v>1183</v>
      </c>
      <c r="V101" t="n">
        <v>2337</v>
      </c>
      <c r="W101" t="n">
        <v>2403</v>
      </c>
      <c r="X101" t="n">
        <v>83</v>
      </c>
      <c r="Y101" t="n">
        <v>507</v>
      </c>
      <c r="Z101" t="n">
        <v>413</v>
      </c>
      <c r="AA101" t="n">
        <v>1294</v>
      </c>
      <c r="AB101" t="n">
        <v>329</v>
      </c>
      <c r="AC101" t="n">
        <v>3757</v>
      </c>
      <c r="AD101" t="n">
        <v>17374</v>
      </c>
      <c r="AE101" t="n">
        <v>16378</v>
      </c>
      <c r="AF101" t="n">
        <v>53782</v>
      </c>
      <c r="AG101" t="n">
        <v>809</v>
      </c>
      <c r="AH101" t="n">
        <v>2016</v>
      </c>
      <c r="AI101" t="n">
        <v>1176</v>
      </c>
      <c r="AJ101" t="n">
        <v>5561</v>
      </c>
      <c r="AK101" t="n">
        <v>11520</v>
      </c>
      <c r="AL101" t="n">
        <v>750045</v>
      </c>
      <c r="AM101" t="n">
        <v>174019</v>
      </c>
      <c r="AN101" t="n">
        <v>1195540</v>
      </c>
      <c r="AO101" t="n">
        <v>1723742</v>
      </c>
      <c r="AP101" t="n">
        <v>68840</v>
      </c>
      <c r="AQ101" t="n">
        <v>70746</v>
      </c>
      <c r="AR101" t="n">
        <v>92253</v>
      </c>
      <c r="AS101" t="n">
        <v>44862</v>
      </c>
      <c r="AT101" t="n">
        <v>1697417</v>
      </c>
      <c r="AU101" t="n">
        <v>4570</v>
      </c>
      <c r="AV101" t="n">
        <v>501</v>
      </c>
      <c r="AW101" t="n">
        <v>4145</v>
      </c>
      <c r="AX101" t="n">
        <v>5820</v>
      </c>
      <c r="AY101" t="n">
        <v>220</v>
      </c>
      <c r="AZ101" t="n">
        <v>172</v>
      </c>
      <c r="BA101" t="n">
        <v>272</v>
      </c>
      <c r="BB101" t="n">
        <v>124</v>
      </c>
      <c r="BC101" t="n">
        <v>13483</v>
      </c>
    </row>
    <row r="102">
      <c r="A102" t="inlineStr">
        <is>
          <t>01-Oct-20</t>
        </is>
      </c>
      <c r="B102" t="n">
        <v>1521426</v>
      </c>
      <c r="C102" t="n">
        <v>671507</v>
      </c>
      <c r="D102" t="n">
        <v>3727260</v>
      </c>
      <c r="E102" t="n">
        <v>1649213</v>
      </c>
      <c r="F102" t="n">
        <v>1725168</v>
      </c>
      <c r="G102" t="n">
        <v>1400465</v>
      </c>
      <c r="H102" t="n">
        <v>1171746</v>
      </c>
      <c r="I102" t="n">
        <v>352127</v>
      </c>
      <c r="J102" t="n">
        <v>1032919</v>
      </c>
      <c r="K102" t="n">
        <v>179</v>
      </c>
      <c r="L102" t="n">
        <v>3188</v>
      </c>
      <c r="M102" t="n">
        <v>1849</v>
      </c>
      <c r="N102" t="n">
        <v>4159</v>
      </c>
      <c r="O102" t="n">
        <v>63</v>
      </c>
      <c r="P102" t="n">
        <v>261</v>
      </c>
      <c r="Q102" t="n">
        <v>164</v>
      </c>
      <c r="R102" t="n">
        <v>1312</v>
      </c>
      <c r="S102" t="n">
        <v>884</v>
      </c>
      <c r="T102" t="n">
        <v>184</v>
      </c>
      <c r="U102" t="n">
        <v>1150</v>
      </c>
      <c r="V102" t="n">
        <v>2229</v>
      </c>
      <c r="W102" t="n">
        <v>2277</v>
      </c>
      <c r="X102" t="n">
        <v>79</v>
      </c>
      <c r="Y102" t="n">
        <v>485</v>
      </c>
      <c r="Z102" t="n">
        <v>394</v>
      </c>
      <c r="AA102" t="n">
        <v>1265</v>
      </c>
      <c r="AB102" t="n">
        <v>312</v>
      </c>
      <c r="AC102" t="n">
        <v>3533</v>
      </c>
      <c r="AD102" t="n">
        <v>16894</v>
      </c>
      <c r="AE102" t="n">
        <v>15624</v>
      </c>
      <c r="AF102" t="n">
        <v>50974</v>
      </c>
      <c r="AG102" t="n">
        <v>766</v>
      </c>
      <c r="AH102" t="n">
        <v>1926</v>
      </c>
      <c r="AI102" t="n">
        <v>1123</v>
      </c>
      <c r="AJ102" t="n">
        <v>5434</v>
      </c>
      <c r="AK102" t="n">
        <v>10920</v>
      </c>
      <c r="AL102" t="n">
        <v>750327</v>
      </c>
      <c r="AM102" t="n">
        <v>175368</v>
      </c>
      <c r="AN102" t="n">
        <v>1196887</v>
      </c>
      <c r="AO102" t="n">
        <v>1727772</v>
      </c>
      <c r="AP102" t="n">
        <v>68904</v>
      </c>
      <c r="AQ102" t="n">
        <v>70928</v>
      </c>
      <c r="AR102" t="n">
        <v>92367</v>
      </c>
      <c r="AS102" t="n">
        <v>45361</v>
      </c>
      <c r="AT102" t="n">
        <v>1698267</v>
      </c>
      <c r="AU102" t="n">
        <v>4571</v>
      </c>
      <c r="AV102" t="n">
        <v>505</v>
      </c>
      <c r="AW102" t="n">
        <v>4149</v>
      </c>
      <c r="AX102" t="n">
        <v>5833</v>
      </c>
      <c r="AY102" t="n">
        <v>220</v>
      </c>
      <c r="AZ102" t="n">
        <v>173</v>
      </c>
      <c r="BA102" t="n">
        <v>273</v>
      </c>
      <c r="BB102" t="n">
        <v>126</v>
      </c>
      <c r="BC102" t="n">
        <v>13486</v>
      </c>
    </row>
    <row r="103">
      <c r="A103" t="inlineStr">
        <is>
          <t>02-Oct-20</t>
        </is>
      </c>
      <c r="B103" t="n">
        <v>1521391</v>
      </c>
      <c r="C103" t="n">
        <v>670800</v>
      </c>
      <c r="D103" t="n">
        <v>3726872</v>
      </c>
      <c r="E103" t="n">
        <v>1648404</v>
      </c>
      <c r="F103" t="n">
        <v>1725155</v>
      </c>
      <c r="G103" t="n">
        <v>1400412</v>
      </c>
      <c r="H103" t="n">
        <v>1171711</v>
      </c>
      <c r="I103" t="n">
        <v>351828</v>
      </c>
      <c r="J103" t="n">
        <v>1032744</v>
      </c>
      <c r="K103" t="n">
        <v>170</v>
      </c>
      <c r="L103" t="n">
        <v>3084</v>
      </c>
      <c r="M103" t="n">
        <v>1769</v>
      </c>
      <c r="N103" t="n">
        <v>3924</v>
      </c>
      <c r="O103" t="n">
        <v>60</v>
      </c>
      <c r="P103" t="n">
        <v>248</v>
      </c>
      <c r="Q103" t="n">
        <v>158</v>
      </c>
      <c r="R103" t="n">
        <v>1276</v>
      </c>
      <c r="S103" t="n">
        <v>837</v>
      </c>
      <c r="T103" t="n">
        <v>173</v>
      </c>
      <c r="U103" t="n">
        <v>1118</v>
      </c>
      <c r="V103" t="n">
        <v>2127</v>
      </c>
      <c r="W103" t="n">
        <v>2158</v>
      </c>
      <c r="X103" t="n">
        <v>75</v>
      </c>
      <c r="Y103" t="n">
        <v>463</v>
      </c>
      <c r="Z103" t="n">
        <v>377</v>
      </c>
      <c r="AA103" t="n">
        <v>1235</v>
      </c>
      <c r="AB103" t="n">
        <v>296</v>
      </c>
      <c r="AC103" t="n">
        <v>3323</v>
      </c>
      <c r="AD103" t="n">
        <v>16422</v>
      </c>
      <c r="AE103" t="n">
        <v>14906</v>
      </c>
      <c r="AF103" t="n">
        <v>48307</v>
      </c>
      <c r="AG103" t="n">
        <v>725</v>
      </c>
      <c r="AH103" t="n">
        <v>1839</v>
      </c>
      <c r="AI103" t="n">
        <v>1073</v>
      </c>
      <c r="AJ103" t="n">
        <v>5309</v>
      </c>
      <c r="AK103" t="n">
        <v>10351</v>
      </c>
      <c r="AL103" t="n">
        <v>750593</v>
      </c>
      <c r="AM103" t="n">
        <v>176679</v>
      </c>
      <c r="AN103" t="n">
        <v>1198172</v>
      </c>
      <c r="AO103" t="n">
        <v>1731591</v>
      </c>
      <c r="AP103" t="n">
        <v>68964</v>
      </c>
      <c r="AQ103" t="n">
        <v>71102</v>
      </c>
      <c r="AR103" t="n">
        <v>92476</v>
      </c>
      <c r="AS103" t="n">
        <v>45849</v>
      </c>
      <c r="AT103" t="n">
        <v>1699072</v>
      </c>
      <c r="AU103" t="n">
        <v>4572</v>
      </c>
      <c r="AV103" t="n">
        <v>508</v>
      </c>
      <c r="AW103" t="n">
        <v>4153</v>
      </c>
      <c r="AX103" t="n">
        <v>5845</v>
      </c>
      <c r="AY103" t="n">
        <v>220</v>
      </c>
      <c r="AZ103" t="n">
        <v>173</v>
      </c>
      <c r="BA103" t="n">
        <v>273</v>
      </c>
      <c r="BB103" t="n">
        <v>127</v>
      </c>
      <c r="BC103" t="n">
        <v>13489</v>
      </c>
    </row>
    <row r="104">
      <c r="A104" t="inlineStr">
        <is>
          <t>03-Oct-20</t>
        </is>
      </c>
      <c r="B104" t="n">
        <v>1521357</v>
      </c>
      <c r="C104" t="n">
        <v>670114</v>
      </c>
      <c r="D104" t="n">
        <v>3726499</v>
      </c>
      <c r="E104" t="n">
        <v>1647638</v>
      </c>
      <c r="F104" t="n">
        <v>1725143</v>
      </c>
      <c r="G104" t="n">
        <v>1400361</v>
      </c>
      <c r="H104" t="n">
        <v>1171677</v>
      </c>
      <c r="I104" t="n">
        <v>351537</v>
      </c>
      <c r="J104" t="n">
        <v>1032578</v>
      </c>
      <c r="K104" t="n">
        <v>161</v>
      </c>
      <c r="L104" t="n">
        <v>2986</v>
      </c>
      <c r="M104" t="n">
        <v>1695</v>
      </c>
      <c r="N104" t="n">
        <v>3704</v>
      </c>
      <c r="O104" t="n">
        <v>58</v>
      </c>
      <c r="P104" t="n">
        <v>236</v>
      </c>
      <c r="Q104" t="n">
        <v>152</v>
      </c>
      <c r="R104" t="n">
        <v>1242</v>
      </c>
      <c r="S104" t="n">
        <v>792</v>
      </c>
      <c r="T104" t="n">
        <v>163</v>
      </c>
      <c r="U104" t="n">
        <v>1087</v>
      </c>
      <c r="V104" t="n">
        <v>2029</v>
      </c>
      <c r="W104" t="n">
        <v>2045</v>
      </c>
      <c r="X104" t="n">
        <v>71</v>
      </c>
      <c r="Y104" t="n">
        <v>442</v>
      </c>
      <c r="Z104" t="n">
        <v>360</v>
      </c>
      <c r="AA104" t="n">
        <v>1207</v>
      </c>
      <c r="AB104" t="n">
        <v>280</v>
      </c>
      <c r="AC104" t="n">
        <v>3125</v>
      </c>
      <c r="AD104" t="n">
        <v>15961</v>
      </c>
      <c r="AE104" t="n">
        <v>14222</v>
      </c>
      <c r="AF104" t="n">
        <v>45775</v>
      </c>
      <c r="AG104" t="n">
        <v>687</v>
      </c>
      <c r="AH104" t="n">
        <v>1757</v>
      </c>
      <c r="AI104" t="n">
        <v>1025</v>
      </c>
      <c r="AJ104" t="n">
        <v>5185</v>
      </c>
      <c r="AK104" t="n">
        <v>9811</v>
      </c>
      <c r="AL104" t="n">
        <v>750842</v>
      </c>
      <c r="AM104" t="n">
        <v>177953</v>
      </c>
      <c r="AN104" t="n">
        <v>1199398</v>
      </c>
      <c r="AO104" t="n">
        <v>1735210</v>
      </c>
      <c r="AP104" t="n">
        <v>69022</v>
      </c>
      <c r="AQ104" t="n">
        <v>71268</v>
      </c>
      <c r="AR104" t="n">
        <v>92581</v>
      </c>
      <c r="AS104" t="n">
        <v>46326</v>
      </c>
      <c r="AT104" t="n">
        <v>1699835</v>
      </c>
      <c r="AU104" t="n">
        <v>4573</v>
      </c>
      <c r="AV104" t="n">
        <v>512</v>
      </c>
      <c r="AW104" t="n">
        <v>4157</v>
      </c>
      <c r="AX104" t="n">
        <v>5856</v>
      </c>
      <c r="AY104" t="n">
        <v>220</v>
      </c>
      <c r="AZ104" t="n">
        <v>174</v>
      </c>
      <c r="BA104" t="n">
        <v>273</v>
      </c>
      <c r="BB104" t="n">
        <v>128</v>
      </c>
      <c r="BC104" t="n">
        <v>13492</v>
      </c>
    </row>
    <row r="105">
      <c r="A105" t="inlineStr">
        <is>
          <t>04-Oct-20</t>
        </is>
      </c>
      <c r="B105" t="n">
        <v>1521325</v>
      </c>
      <c r="C105" t="n">
        <v>669449</v>
      </c>
      <c r="D105" t="n">
        <v>3726140</v>
      </c>
      <c r="E105" t="n">
        <v>1646913</v>
      </c>
      <c r="F105" t="n">
        <v>1725131</v>
      </c>
      <c r="G105" t="n">
        <v>1400313</v>
      </c>
      <c r="H105" t="n">
        <v>1171644</v>
      </c>
      <c r="I105" t="n">
        <v>351253</v>
      </c>
      <c r="J105" t="n">
        <v>1032420</v>
      </c>
      <c r="K105" t="n">
        <v>152</v>
      </c>
      <c r="L105" t="n">
        <v>2891</v>
      </c>
      <c r="M105" t="n">
        <v>1624</v>
      </c>
      <c r="N105" t="n">
        <v>3498</v>
      </c>
      <c r="O105" t="n">
        <v>55</v>
      </c>
      <c r="P105" t="n">
        <v>225</v>
      </c>
      <c r="Q105" t="n">
        <v>146</v>
      </c>
      <c r="R105" t="n">
        <v>1209</v>
      </c>
      <c r="S105" t="n">
        <v>750</v>
      </c>
      <c r="T105" t="n">
        <v>153</v>
      </c>
      <c r="U105" t="n">
        <v>1056</v>
      </c>
      <c r="V105" t="n">
        <v>1936</v>
      </c>
      <c r="W105" t="n">
        <v>1938</v>
      </c>
      <c r="X105" t="n">
        <v>67</v>
      </c>
      <c r="Y105" t="n">
        <v>422</v>
      </c>
      <c r="Z105" t="n">
        <v>344</v>
      </c>
      <c r="AA105" t="n">
        <v>1178</v>
      </c>
      <c r="AB105" t="n">
        <v>266</v>
      </c>
      <c r="AC105" t="n">
        <v>2940</v>
      </c>
      <c r="AD105" t="n">
        <v>15509</v>
      </c>
      <c r="AE105" t="n">
        <v>13571</v>
      </c>
      <c r="AF105" t="n">
        <v>43374</v>
      </c>
      <c r="AG105" t="n">
        <v>651</v>
      </c>
      <c r="AH105" t="n">
        <v>1677</v>
      </c>
      <c r="AI105" t="n">
        <v>979</v>
      </c>
      <c r="AJ105" t="n">
        <v>5063</v>
      </c>
      <c r="AK105" t="n">
        <v>9299</v>
      </c>
      <c r="AL105" t="n">
        <v>751077</v>
      </c>
      <c r="AM105" t="n">
        <v>179192</v>
      </c>
      <c r="AN105" t="n">
        <v>1200567</v>
      </c>
      <c r="AO105" t="n">
        <v>1738640</v>
      </c>
      <c r="AP105" t="n">
        <v>69076</v>
      </c>
      <c r="AQ105" t="n">
        <v>71426</v>
      </c>
      <c r="AR105" t="n">
        <v>92681</v>
      </c>
      <c r="AS105" t="n">
        <v>46791</v>
      </c>
      <c r="AT105" t="n">
        <v>1700558</v>
      </c>
      <c r="AU105" t="n">
        <v>4574</v>
      </c>
      <c r="AV105" t="n">
        <v>515</v>
      </c>
      <c r="AW105" t="n">
        <v>4160</v>
      </c>
      <c r="AX105" t="n">
        <v>5867</v>
      </c>
      <c r="AY105" t="n">
        <v>221</v>
      </c>
      <c r="AZ105" t="n">
        <v>174</v>
      </c>
      <c r="BA105" t="n">
        <v>274</v>
      </c>
      <c r="BB105" t="n">
        <v>130</v>
      </c>
      <c r="BC105" t="n">
        <v>13495</v>
      </c>
    </row>
    <row r="106">
      <c r="A106" t="inlineStr">
        <is>
          <t>05-Oct-20</t>
        </is>
      </c>
      <c r="B106" t="n">
        <v>1521295</v>
      </c>
      <c r="C106" t="n">
        <v>668803</v>
      </c>
      <c r="D106" t="n">
        <v>3725795</v>
      </c>
      <c r="E106" t="n">
        <v>1646226</v>
      </c>
      <c r="F106" t="n">
        <v>1725120</v>
      </c>
      <c r="G106" t="n">
        <v>1400267</v>
      </c>
      <c r="H106" t="n">
        <v>1171612</v>
      </c>
      <c r="I106" t="n">
        <v>350976</v>
      </c>
      <c r="J106" t="n">
        <v>1032271</v>
      </c>
      <c r="K106" t="n">
        <v>145</v>
      </c>
      <c r="L106" t="n">
        <v>2801</v>
      </c>
      <c r="M106" t="n">
        <v>1558</v>
      </c>
      <c r="N106" t="n">
        <v>3305</v>
      </c>
      <c r="O106" t="n">
        <v>52</v>
      </c>
      <c r="P106" t="n">
        <v>215</v>
      </c>
      <c r="Q106" t="n">
        <v>141</v>
      </c>
      <c r="R106" t="n">
        <v>1177</v>
      </c>
      <c r="S106" t="n">
        <v>711</v>
      </c>
      <c r="T106" t="n">
        <v>144</v>
      </c>
      <c r="U106" t="n">
        <v>1026</v>
      </c>
      <c r="V106" t="n">
        <v>1848</v>
      </c>
      <c r="W106" t="n">
        <v>1836</v>
      </c>
      <c r="X106" t="n">
        <v>63</v>
      </c>
      <c r="Y106" t="n">
        <v>403</v>
      </c>
      <c r="Z106" t="n">
        <v>329</v>
      </c>
      <c r="AA106" t="n">
        <v>1150</v>
      </c>
      <c r="AB106" t="n">
        <v>252</v>
      </c>
      <c r="AC106" t="n">
        <v>2766</v>
      </c>
      <c r="AD106" t="n">
        <v>15069</v>
      </c>
      <c r="AE106" t="n">
        <v>12951</v>
      </c>
      <c r="AF106" t="n">
        <v>41095</v>
      </c>
      <c r="AG106" t="n">
        <v>617</v>
      </c>
      <c r="AH106" t="n">
        <v>1602</v>
      </c>
      <c r="AI106" t="n">
        <v>936</v>
      </c>
      <c r="AJ106" t="n">
        <v>4944</v>
      </c>
      <c r="AK106" t="n">
        <v>8813</v>
      </c>
      <c r="AL106" t="n">
        <v>751298</v>
      </c>
      <c r="AM106" t="n">
        <v>180395</v>
      </c>
      <c r="AN106" t="n">
        <v>1201684</v>
      </c>
      <c r="AO106" t="n">
        <v>1741889</v>
      </c>
      <c r="AP106" t="n">
        <v>69127</v>
      </c>
      <c r="AQ106" t="n">
        <v>71577</v>
      </c>
      <c r="AR106" t="n">
        <v>92776</v>
      </c>
      <c r="AS106" t="n">
        <v>47246</v>
      </c>
      <c r="AT106" t="n">
        <v>1701244</v>
      </c>
      <c r="AU106" t="n">
        <v>4575</v>
      </c>
      <c r="AV106" t="n">
        <v>518</v>
      </c>
      <c r="AW106" t="n">
        <v>4163</v>
      </c>
      <c r="AX106" t="n">
        <v>5877</v>
      </c>
      <c r="AY106" t="n">
        <v>221</v>
      </c>
      <c r="AZ106" t="n">
        <v>174</v>
      </c>
      <c r="BA106" t="n">
        <v>274</v>
      </c>
      <c r="BB106" t="n">
        <v>131</v>
      </c>
      <c r="BC106" t="n">
        <v>13497</v>
      </c>
    </row>
    <row r="107">
      <c r="A107" t="inlineStr">
        <is>
          <t>06-Oct-20</t>
        </is>
      </c>
      <c r="B107" t="n">
        <v>1521265</v>
      </c>
      <c r="C107" t="n">
        <v>668177</v>
      </c>
      <c r="D107" t="n">
        <v>3725463</v>
      </c>
      <c r="E107" t="n">
        <v>1645576</v>
      </c>
      <c r="F107" t="n">
        <v>1725109</v>
      </c>
      <c r="G107" t="n">
        <v>1400222</v>
      </c>
      <c r="H107" t="n">
        <v>1171582</v>
      </c>
      <c r="I107" t="n">
        <v>350706</v>
      </c>
      <c r="J107" t="n">
        <v>1032129</v>
      </c>
      <c r="K107" t="n">
        <v>137</v>
      </c>
      <c r="L107" t="n">
        <v>2714</v>
      </c>
      <c r="M107" t="n">
        <v>1495</v>
      </c>
      <c r="N107" t="n">
        <v>3124</v>
      </c>
      <c r="O107" t="n">
        <v>50</v>
      </c>
      <c r="P107" t="n">
        <v>205</v>
      </c>
      <c r="Q107" t="n">
        <v>135</v>
      </c>
      <c r="R107" t="n">
        <v>1147</v>
      </c>
      <c r="S107" t="n">
        <v>674</v>
      </c>
      <c r="T107" t="n">
        <v>136</v>
      </c>
      <c r="U107" t="n">
        <v>997</v>
      </c>
      <c r="V107" t="n">
        <v>1764</v>
      </c>
      <c r="W107" t="n">
        <v>1740</v>
      </c>
      <c r="X107" t="n">
        <v>60</v>
      </c>
      <c r="Y107" t="n">
        <v>385</v>
      </c>
      <c r="Z107" t="n">
        <v>314</v>
      </c>
      <c r="AA107" t="n">
        <v>1123</v>
      </c>
      <c r="AB107" t="n">
        <v>239</v>
      </c>
      <c r="AC107" t="n">
        <v>2602</v>
      </c>
      <c r="AD107" t="n">
        <v>14639</v>
      </c>
      <c r="AE107" t="n">
        <v>12362</v>
      </c>
      <c r="AF107" t="n">
        <v>38935</v>
      </c>
      <c r="AG107" t="n">
        <v>584</v>
      </c>
      <c r="AH107" t="n">
        <v>1529</v>
      </c>
      <c r="AI107" t="n">
        <v>895</v>
      </c>
      <c r="AJ107" t="n">
        <v>4827</v>
      </c>
      <c r="AK107" t="n">
        <v>8353</v>
      </c>
      <c r="AL107" t="n">
        <v>751506</v>
      </c>
      <c r="AM107" t="n">
        <v>181564</v>
      </c>
      <c r="AN107" t="n">
        <v>1202749</v>
      </c>
      <c r="AO107" t="n">
        <v>1744968</v>
      </c>
      <c r="AP107" t="n">
        <v>69176</v>
      </c>
      <c r="AQ107" t="n">
        <v>71722</v>
      </c>
      <c r="AR107" t="n">
        <v>92867</v>
      </c>
      <c r="AS107" t="n">
        <v>47690</v>
      </c>
      <c r="AT107" t="n">
        <v>1701894</v>
      </c>
      <c r="AU107" t="n">
        <v>4576</v>
      </c>
      <c r="AV107" t="n">
        <v>521</v>
      </c>
      <c r="AW107" t="n">
        <v>4166</v>
      </c>
      <c r="AX107" t="n">
        <v>5886</v>
      </c>
      <c r="AY107" t="n">
        <v>221</v>
      </c>
      <c r="AZ107" t="n">
        <v>175</v>
      </c>
      <c r="BA107" t="n">
        <v>274</v>
      </c>
      <c r="BB107" t="n">
        <v>132</v>
      </c>
      <c r="BC107" t="n">
        <v>13500</v>
      </c>
    </row>
    <row r="108">
      <c r="A108" t="inlineStr">
        <is>
          <t>07-Oct-20</t>
        </is>
      </c>
      <c r="B108" t="n">
        <v>1521238</v>
      </c>
      <c r="C108" t="n">
        <v>667569</v>
      </c>
      <c r="D108" t="n">
        <v>3725143</v>
      </c>
      <c r="E108" t="n">
        <v>1644961</v>
      </c>
      <c r="F108" t="n">
        <v>1725098</v>
      </c>
      <c r="G108" t="n">
        <v>1400180</v>
      </c>
      <c r="H108" t="n">
        <v>1171552</v>
      </c>
      <c r="I108" t="n">
        <v>350442</v>
      </c>
      <c r="J108" t="n">
        <v>1031994</v>
      </c>
      <c r="K108" t="n">
        <v>130</v>
      </c>
      <c r="L108" t="n">
        <v>2631</v>
      </c>
      <c r="M108" t="n">
        <v>1436</v>
      </c>
      <c r="N108" t="n">
        <v>2953</v>
      </c>
      <c r="O108" t="n">
        <v>48</v>
      </c>
      <c r="P108" t="n">
        <v>195</v>
      </c>
      <c r="Q108" t="n">
        <v>131</v>
      </c>
      <c r="R108" t="n">
        <v>1118</v>
      </c>
      <c r="S108" t="n">
        <v>639</v>
      </c>
      <c r="T108" t="n">
        <v>128</v>
      </c>
      <c r="U108" t="n">
        <v>968</v>
      </c>
      <c r="V108" t="n">
        <v>1684</v>
      </c>
      <c r="W108" t="n">
        <v>1648</v>
      </c>
      <c r="X108" t="n">
        <v>57</v>
      </c>
      <c r="Y108" t="n">
        <v>367</v>
      </c>
      <c r="Z108" t="n">
        <v>300</v>
      </c>
      <c r="AA108" t="n">
        <v>1096</v>
      </c>
      <c r="AB108" t="n">
        <v>226</v>
      </c>
      <c r="AC108" t="n">
        <v>2448</v>
      </c>
      <c r="AD108" t="n">
        <v>14220</v>
      </c>
      <c r="AE108" t="n">
        <v>11801</v>
      </c>
      <c r="AF108" t="n">
        <v>36886</v>
      </c>
      <c r="AG108" t="n">
        <v>554</v>
      </c>
      <c r="AH108" t="n">
        <v>1460</v>
      </c>
      <c r="AI108" t="n">
        <v>856</v>
      </c>
      <c r="AJ108" t="n">
        <v>4712</v>
      </c>
      <c r="AK108" t="n">
        <v>7918</v>
      </c>
      <c r="AL108" t="n">
        <v>751701</v>
      </c>
      <c r="AM108" t="n">
        <v>182700</v>
      </c>
      <c r="AN108" t="n">
        <v>1203766</v>
      </c>
      <c r="AO108" t="n">
        <v>1747884</v>
      </c>
      <c r="AP108" t="n">
        <v>69222</v>
      </c>
      <c r="AQ108" t="n">
        <v>71860</v>
      </c>
      <c r="AR108" t="n">
        <v>92954</v>
      </c>
      <c r="AS108" t="n">
        <v>48123</v>
      </c>
      <c r="AT108" t="n">
        <v>1702510</v>
      </c>
      <c r="AU108" t="n">
        <v>4577</v>
      </c>
      <c r="AV108" t="n">
        <v>524</v>
      </c>
      <c r="AW108" t="n">
        <v>4169</v>
      </c>
      <c r="AX108" t="n">
        <v>5895</v>
      </c>
      <c r="AY108" t="n">
        <v>221</v>
      </c>
      <c r="AZ108" t="n">
        <v>175</v>
      </c>
      <c r="BA108" t="n">
        <v>274</v>
      </c>
      <c r="BB108" t="n">
        <v>133</v>
      </c>
      <c r="BC108" t="n">
        <v>13502</v>
      </c>
    </row>
    <row r="109">
      <c r="A109" t="inlineStr">
        <is>
          <t>08-Oct-20</t>
        </is>
      </c>
      <c r="B109" t="n">
        <v>1521211</v>
      </c>
      <c r="C109" t="n">
        <v>666980</v>
      </c>
      <c r="D109" t="n">
        <v>3724836</v>
      </c>
      <c r="E109" t="n">
        <v>1644379</v>
      </c>
      <c r="F109" t="n">
        <v>1725088</v>
      </c>
      <c r="G109" t="n">
        <v>1400139</v>
      </c>
      <c r="H109" t="n">
        <v>1171524</v>
      </c>
      <c r="I109" t="n">
        <v>350186</v>
      </c>
      <c r="J109" t="n">
        <v>1031866</v>
      </c>
      <c r="K109" t="n">
        <v>124</v>
      </c>
      <c r="L109" t="n">
        <v>2550</v>
      </c>
      <c r="M109" t="n">
        <v>1379</v>
      </c>
      <c r="N109" t="n">
        <v>2793</v>
      </c>
      <c r="O109" t="n">
        <v>46</v>
      </c>
      <c r="P109" t="n">
        <v>187</v>
      </c>
      <c r="Q109" t="n">
        <v>126</v>
      </c>
      <c r="R109" t="n">
        <v>1089</v>
      </c>
      <c r="S109" t="n">
        <v>606</v>
      </c>
      <c r="T109" t="n">
        <v>120</v>
      </c>
      <c r="U109" t="n">
        <v>940</v>
      </c>
      <c r="V109" t="n">
        <v>1608</v>
      </c>
      <c r="W109" t="n">
        <v>1561</v>
      </c>
      <c r="X109" t="n">
        <v>54</v>
      </c>
      <c r="Y109" t="n">
        <v>351</v>
      </c>
      <c r="Z109" t="n">
        <v>287</v>
      </c>
      <c r="AA109" t="n">
        <v>1070</v>
      </c>
      <c r="AB109" t="n">
        <v>214</v>
      </c>
      <c r="AC109" t="n">
        <v>2304</v>
      </c>
      <c r="AD109" t="n">
        <v>13811</v>
      </c>
      <c r="AE109" t="n">
        <v>11267</v>
      </c>
      <c r="AF109" t="n">
        <v>34944</v>
      </c>
      <c r="AG109" t="n">
        <v>525</v>
      </c>
      <c r="AH109" t="n">
        <v>1394</v>
      </c>
      <c r="AI109" t="n">
        <v>818</v>
      </c>
      <c r="AJ109" t="n">
        <v>4599</v>
      </c>
      <c r="AK109" t="n">
        <v>7504</v>
      </c>
      <c r="AL109" t="n">
        <v>751885</v>
      </c>
      <c r="AM109" t="n">
        <v>183803</v>
      </c>
      <c r="AN109" t="n">
        <v>1204737</v>
      </c>
      <c r="AO109" t="n">
        <v>1750648</v>
      </c>
      <c r="AP109" t="n">
        <v>69266</v>
      </c>
      <c r="AQ109" t="n">
        <v>71991</v>
      </c>
      <c r="AR109" t="n">
        <v>93038</v>
      </c>
      <c r="AS109" t="n">
        <v>48546</v>
      </c>
      <c r="AT109" t="n">
        <v>1703093</v>
      </c>
      <c r="AU109" t="n">
        <v>4577</v>
      </c>
      <c r="AV109" t="n">
        <v>527</v>
      </c>
      <c r="AW109" t="n">
        <v>4172</v>
      </c>
      <c r="AX109" t="n">
        <v>5904</v>
      </c>
      <c r="AY109" t="n">
        <v>221</v>
      </c>
      <c r="AZ109" t="n">
        <v>175</v>
      </c>
      <c r="BA109" t="n">
        <v>274</v>
      </c>
      <c r="BB109" t="n">
        <v>134</v>
      </c>
      <c r="BC109" t="n">
        <v>13504</v>
      </c>
    </row>
    <row r="110">
      <c r="A110" t="inlineStr">
        <is>
          <t>09-Oct-20</t>
        </is>
      </c>
      <c r="B110" t="n">
        <v>1521186</v>
      </c>
      <c r="C110" t="n">
        <v>666409</v>
      </c>
      <c r="D110" t="n">
        <v>3724540</v>
      </c>
      <c r="E110" t="n">
        <v>1643827</v>
      </c>
      <c r="F110" t="n">
        <v>1725079</v>
      </c>
      <c r="G110" t="n">
        <v>1400101</v>
      </c>
      <c r="H110" t="n">
        <v>1171496</v>
      </c>
      <c r="I110" t="n">
        <v>349935</v>
      </c>
      <c r="J110" t="n">
        <v>1031744</v>
      </c>
      <c r="K110" t="n">
        <v>118</v>
      </c>
      <c r="L110" t="n">
        <v>2472</v>
      </c>
      <c r="M110" t="n">
        <v>1326</v>
      </c>
      <c r="N110" t="n">
        <v>2642</v>
      </c>
      <c r="O110" t="n">
        <v>44</v>
      </c>
      <c r="P110" t="n">
        <v>178</v>
      </c>
      <c r="Q110" t="n">
        <v>121</v>
      </c>
      <c r="R110" t="n">
        <v>1061</v>
      </c>
      <c r="S110" t="n">
        <v>575</v>
      </c>
      <c r="T110" t="n">
        <v>113</v>
      </c>
      <c r="U110" t="n">
        <v>913</v>
      </c>
      <c r="V110" t="n">
        <v>1535</v>
      </c>
      <c r="W110" t="n">
        <v>1479</v>
      </c>
      <c r="X110" t="n">
        <v>51</v>
      </c>
      <c r="Y110" t="n">
        <v>335</v>
      </c>
      <c r="Z110" t="n">
        <v>275</v>
      </c>
      <c r="AA110" t="n">
        <v>1045</v>
      </c>
      <c r="AB110" t="n">
        <v>203</v>
      </c>
      <c r="AC110" t="n">
        <v>2169</v>
      </c>
      <c r="AD110" t="n">
        <v>13413</v>
      </c>
      <c r="AE110" t="n">
        <v>10760</v>
      </c>
      <c r="AF110" t="n">
        <v>33103</v>
      </c>
      <c r="AG110" t="n">
        <v>498</v>
      </c>
      <c r="AH110" t="n">
        <v>1331</v>
      </c>
      <c r="AI110" t="n">
        <v>783</v>
      </c>
      <c r="AJ110" t="n">
        <v>4489</v>
      </c>
      <c r="AK110" t="n">
        <v>7113</v>
      </c>
      <c r="AL110" t="n">
        <v>752058</v>
      </c>
      <c r="AM110" t="n">
        <v>184875</v>
      </c>
      <c r="AN110" t="n">
        <v>1205664</v>
      </c>
      <c r="AO110" t="n">
        <v>1753265</v>
      </c>
      <c r="AP110" t="n">
        <v>69308</v>
      </c>
      <c r="AQ110" t="n">
        <v>72117</v>
      </c>
      <c r="AR110" t="n">
        <v>93117</v>
      </c>
      <c r="AS110" t="n">
        <v>48959</v>
      </c>
      <c r="AT110" t="n">
        <v>1703647</v>
      </c>
      <c r="AU110" t="n">
        <v>4578</v>
      </c>
      <c r="AV110" t="n">
        <v>530</v>
      </c>
      <c r="AW110" t="n">
        <v>4175</v>
      </c>
      <c r="AX110" t="n">
        <v>5912</v>
      </c>
      <c r="AY110" t="n">
        <v>221</v>
      </c>
      <c r="AZ110" t="n">
        <v>176</v>
      </c>
      <c r="BA110" t="n">
        <v>275</v>
      </c>
      <c r="BB110" t="n">
        <v>135</v>
      </c>
      <c r="BC110" t="n">
        <v>13506</v>
      </c>
    </row>
    <row r="111">
      <c r="A111" t="inlineStr">
        <is>
          <t>10-Oct-20</t>
        </is>
      </c>
      <c r="B111" t="n">
        <v>1521162</v>
      </c>
      <c r="C111" t="n">
        <v>665854</v>
      </c>
      <c r="D111" t="n">
        <v>3724255</v>
      </c>
      <c r="E111" t="n">
        <v>1643305</v>
      </c>
      <c r="F111" t="n">
        <v>1725070</v>
      </c>
      <c r="G111" t="n">
        <v>1400064</v>
      </c>
      <c r="H111" t="n">
        <v>1171470</v>
      </c>
      <c r="I111" t="n">
        <v>349691</v>
      </c>
      <c r="J111" t="n">
        <v>1031629</v>
      </c>
      <c r="K111" t="n">
        <v>112</v>
      </c>
      <c r="L111" t="n">
        <v>2397</v>
      </c>
      <c r="M111" t="n">
        <v>1274</v>
      </c>
      <c r="N111" t="n">
        <v>2499</v>
      </c>
      <c r="O111" t="n">
        <v>42</v>
      </c>
      <c r="P111" t="n">
        <v>170</v>
      </c>
      <c r="Q111" t="n">
        <v>117</v>
      </c>
      <c r="R111" t="n">
        <v>1035</v>
      </c>
      <c r="S111" t="n">
        <v>545</v>
      </c>
      <c r="T111" t="n">
        <v>107</v>
      </c>
      <c r="U111" t="n">
        <v>887</v>
      </c>
      <c r="V111" t="n">
        <v>1466</v>
      </c>
      <c r="W111" t="n">
        <v>1401</v>
      </c>
      <c r="X111" t="n">
        <v>48</v>
      </c>
      <c r="Y111" t="n">
        <v>320</v>
      </c>
      <c r="Z111" t="n">
        <v>263</v>
      </c>
      <c r="AA111" t="n">
        <v>1020</v>
      </c>
      <c r="AB111" t="n">
        <v>193</v>
      </c>
      <c r="AC111" t="n">
        <v>2041</v>
      </c>
      <c r="AD111" t="n">
        <v>13026</v>
      </c>
      <c r="AE111" t="n">
        <v>10277</v>
      </c>
      <c r="AF111" t="n">
        <v>31358</v>
      </c>
      <c r="AG111" t="n">
        <v>472</v>
      </c>
      <c r="AH111" t="n">
        <v>1271</v>
      </c>
      <c r="AI111" t="n">
        <v>749</v>
      </c>
      <c r="AJ111" t="n">
        <v>4381</v>
      </c>
      <c r="AK111" t="n">
        <v>6742</v>
      </c>
      <c r="AL111" t="n">
        <v>752221</v>
      </c>
      <c r="AM111" t="n">
        <v>185915</v>
      </c>
      <c r="AN111" t="n">
        <v>1206549</v>
      </c>
      <c r="AO111" t="n">
        <v>1755745</v>
      </c>
      <c r="AP111" t="n">
        <v>69347</v>
      </c>
      <c r="AQ111" t="n">
        <v>72237</v>
      </c>
      <c r="AR111" t="n">
        <v>93193</v>
      </c>
      <c r="AS111" t="n">
        <v>49362</v>
      </c>
      <c r="AT111" t="n">
        <v>1704171</v>
      </c>
      <c r="AU111" t="n">
        <v>4579</v>
      </c>
      <c r="AV111" t="n">
        <v>533</v>
      </c>
      <c r="AW111" t="n">
        <v>4178</v>
      </c>
      <c r="AX111" t="n">
        <v>5920</v>
      </c>
      <c r="AY111" t="n">
        <v>221</v>
      </c>
      <c r="AZ111" t="n">
        <v>176</v>
      </c>
      <c r="BA111" t="n">
        <v>275</v>
      </c>
      <c r="BB111" t="n">
        <v>136</v>
      </c>
      <c r="BC111" t="n">
        <v>13508</v>
      </c>
    </row>
    <row r="112">
      <c r="A112" t="inlineStr">
        <is>
          <t>11-Oct-20</t>
        </is>
      </c>
      <c r="B112" t="n">
        <v>1521139</v>
      </c>
      <c r="C112" t="n">
        <v>665317</v>
      </c>
      <c r="D112" t="n">
        <v>3723981</v>
      </c>
      <c r="E112" t="n">
        <v>1642811</v>
      </c>
      <c r="F112" t="n">
        <v>1725061</v>
      </c>
      <c r="G112" t="n">
        <v>1400028</v>
      </c>
      <c r="H112" t="n">
        <v>1171444</v>
      </c>
      <c r="I112" t="n">
        <v>349453</v>
      </c>
      <c r="J112" t="n">
        <v>1031520</v>
      </c>
      <c r="K112" t="n">
        <v>107</v>
      </c>
      <c r="L112" t="n">
        <v>2324</v>
      </c>
      <c r="M112" t="n">
        <v>1225</v>
      </c>
      <c r="N112" t="n">
        <v>2365</v>
      </c>
      <c r="O112" t="n">
        <v>40</v>
      </c>
      <c r="P112" t="n">
        <v>163</v>
      </c>
      <c r="Q112" t="n">
        <v>113</v>
      </c>
      <c r="R112" t="n">
        <v>1008</v>
      </c>
      <c r="S112" t="n">
        <v>517</v>
      </c>
      <c r="T112" t="n">
        <v>100</v>
      </c>
      <c r="U112" t="n">
        <v>861</v>
      </c>
      <c r="V112" t="n">
        <v>1401</v>
      </c>
      <c r="W112" t="n">
        <v>1327</v>
      </c>
      <c r="X112" t="n">
        <v>46</v>
      </c>
      <c r="Y112" t="n">
        <v>305</v>
      </c>
      <c r="Z112" t="n">
        <v>252</v>
      </c>
      <c r="AA112" t="n">
        <v>995</v>
      </c>
      <c r="AB112" t="n">
        <v>183</v>
      </c>
      <c r="AC112" t="n">
        <v>1922</v>
      </c>
      <c r="AD112" t="n">
        <v>12649</v>
      </c>
      <c r="AE112" t="n">
        <v>9817</v>
      </c>
      <c r="AF112" t="n">
        <v>29705</v>
      </c>
      <c r="AG112" t="n">
        <v>447</v>
      </c>
      <c r="AH112" t="n">
        <v>1214</v>
      </c>
      <c r="AI112" t="n">
        <v>717</v>
      </c>
      <c r="AJ112" t="n">
        <v>4276</v>
      </c>
      <c r="AK112" t="n">
        <v>6390</v>
      </c>
      <c r="AL112" t="n">
        <v>752375</v>
      </c>
      <c r="AM112" t="n">
        <v>186925</v>
      </c>
      <c r="AN112" t="n">
        <v>1207395</v>
      </c>
      <c r="AO112" t="n">
        <v>1758094</v>
      </c>
      <c r="AP112" t="n">
        <v>69384</v>
      </c>
      <c r="AQ112" t="n">
        <v>72352</v>
      </c>
      <c r="AR112" t="n">
        <v>93266</v>
      </c>
      <c r="AS112" t="n">
        <v>49755</v>
      </c>
      <c r="AT112" t="n">
        <v>1704668</v>
      </c>
      <c r="AU112" t="n">
        <v>4579</v>
      </c>
      <c r="AV112" t="n">
        <v>535</v>
      </c>
      <c r="AW112" t="n">
        <v>4180</v>
      </c>
      <c r="AX112" t="n">
        <v>5927</v>
      </c>
      <c r="AY112" t="n">
        <v>221</v>
      </c>
      <c r="AZ112" t="n">
        <v>176</v>
      </c>
      <c r="BA112" t="n">
        <v>275</v>
      </c>
      <c r="BB112" t="n">
        <v>137</v>
      </c>
      <c r="BC112" t="n">
        <v>13510</v>
      </c>
    </row>
    <row r="113">
      <c r="A113" t="inlineStr">
        <is>
          <t>12-Oct-20</t>
        </is>
      </c>
      <c r="B113" t="n">
        <v>1521117</v>
      </c>
      <c r="C113" t="n">
        <v>664796</v>
      </c>
      <c r="D113" t="n">
        <v>3723717</v>
      </c>
      <c r="E113" t="n">
        <v>1642343</v>
      </c>
      <c r="F113" t="n">
        <v>1725052</v>
      </c>
      <c r="G113" t="n">
        <v>1399994</v>
      </c>
      <c r="H113" t="n">
        <v>1171419</v>
      </c>
      <c r="I113" t="n">
        <v>349221</v>
      </c>
      <c r="J113" t="n">
        <v>1031416</v>
      </c>
      <c r="K113" t="n">
        <v>102</v>
      </c>
      <c r="L113" t="n">
        <v>2253</v>
      </c>
      <c r="M113" t="n">
        <v>1178</v>
      </c>
      <c r="N113" t="n">
        <v>2238</v>
      </c>
      <c r="O113" t="n">
        <v>38</v>
      </c>
      <c r="P113" t="n">
        <v>155</v>
      </c>
      <c r="Q113" t="n">
        <v>109</v>
      </c>
      <c r="R113" t="n">
        <v>983</v>
      </c>
      <c r="S113" t="n">
        <v>491</v>
      </c>
      <c r="T113" t="n">
        <v>94</v>
      </c>
      <c r="U113" t="n">
        <v>836</v>
      </c>
      <c r="V113" t="n">
        <v>1338</v>
      </c>
      <c r="W113" t="n">
        <v>1257</v>
      </c>
      <c r="X113" t="n">
        <v>44</v>
      </c>
      <c r="Y113" t="n">
        <v>292</v>
      </c>
      <c r="Z113" t="n">
        <v>241</v>
      </c>
      <c r="AA113" t="n">
        <v>971</v>
      </c>
      <c r="AB113" t="n">
        <v>173</v>
      </c>
      <c r="AC113" t="n">
        <v>1810</v>
      </c>
      <c r="AD113" t="n">
        <v>12282</v>
      </c>
      <c r="AE113" t="n">
        <v>9380</v>
      </c>
      <c r="AF113" t="n">
        <v>28138</v>
      </c>
      <c r="AG113" t="n">
        <v>424</v>
      </c>
      <c r="AH113" t="n">
        <v>1159</v>
      </c>
      <c r="AI113" t="n">
        <v>686</v>
      </c>
      <c r="AJ113" t="n">
        <v>4173</v>
      </c>
      <c r="AK113" t="n">
        <v>6057</v>
      </c>
      <c r="AL113" t="n">
        <v>752519</v>
      </c>
      <c r="AM113" t="n">
        <v>187907</v>
      </c>
      <c r="AN113" t="n">
        <v>1208203</v>
      </c>
      <c r="AO113" t="n">
        <v>1760319</v>
      </c>
      <c r="AP113" t="n">
        <v>69420</v>
      </c>
      <c r="AQ113" t="n">
        <v>72461</v>
      </c>
      <c r="AR113" t="n">
        <v>93336</v>
      </c>
      <c r="AS113" t="n">
        <v>50139</v>
      </c>
      <c r="AT113" t="n">
        <v>1705139</v>
      </c>
      <c r="AU113" t="n">
        <v>4580</v>
      </c>
      <c r="AV113" t="n">
        <v>538</v>
      </c>
      <c r="AW113" t="n">
        <v>4182</v>
      </c>
      <c r="AX113" t="n">
        <v>5934</v>
      </c>
      <c r="AY113" t="n">
        <v>222</v>
      </c>
      <c r="AZ113" t="n">
        <v>176</v>
      </c>
      <c r="BA113" t="n">
        <v>275</v>
      </c>
      <c r="BB113" t="n">
        <v>138</v>
      </c>
      <c r="BC113" t="n">
        <v>13511</v>
      </c>
    </row>
    <row r="114">
      <c r="A114" t="inlineStr">
        <is>
          <t>13-Oct-20</t>
        </is>
      </c>
      <c r="B114" t="n">
        <v>1521096</v>
      </c>
      <c r="C114" t="n">
        <v>664290</v>
      </c>
      <c r="D114" t="n">
        <v>3723463</v>
      </c>
      <c r="E114" t="n">
        <v>1641899</v>
      </c>
      <c r="F114" t="n">
        <v>1725044</v>
      </c>
      <c r="G114" t="n">
        <v>1399962</v>
      </c>
      <c r="H114" t="n">
        <v>1171395</v>
      </c>
      <c r="I114" t="n">
        <v>348995</v>
      </c>
      <c r="J114" t="n">
        <v>1031317</v>
      </c>
      <c r="K114" t="n">
        <v>97</v>
      </c>
      <c r="L114" t="n">
        <v>2185</v>
      </c>
      <c r="M114" t="n">
        <v>1134</v>
      </c>
      <c r="N114" t="n">
        <v>2118</v>
      </c>
      <c r="O114" t="n">
        <v>37</v>
      </c>
      <c r="P114" t="n">
        <v>148</v>
      </c>
      <c r="Q114" t="n">
        <v>106</v>
      </c>
      <c r="R114" t="n">
        <v>958</v>
      </c>
      <c r="S114" t="n">
        <v>466</v>
      </c>
      <c r="T114" t="n">
        <v>89</v>
      </c>
      <c r="U114" t="n">
        <v>812</v>
      </c>
      <c r="V114" t="n">
        <v>1279</v>
      </c>
      <c r="W114" t="n">
        <v>1191</v>
      </c>
      <c r="X114" t="n">
        <v>41</v>
      </c>
      <c r="Y114" t="n">
        <v>278</v>
      </c>
      <c r="Z114" t="n">
        <v>231</v>
      </c>
      <c r="AA114" t="n">
        <v>947</v>
      </c>
      <c r="AB114" t="n">
        <v>164</v>
      </c>
      <c r="AC114" t="n">
        <v>1704</v>
      </c>
      <c r="AD114" t="n">
        <v>11925</v>
      </c>
      <c r="AE114" t="n">
        <v>8964</v>
      </c>
      <c r="AF114" t="n">
        <v>26653</v>
      </c>
      <c r="AG114" t="n">
        <v>403</v>
      </c>
      <c r="AH114" t="n">
        <v>1107</v>
      </c>
      <c r="AI114" t="n">
        <v>657</v>
      </c>
      <c r="AJ114" t="n">
        <v>4072</v>
      </c>
      <c r="AK114" t="n">
        <v>5742</v>
      </c>
      <c r="AL114" t="n">
        <v>752655</v>
      </c>
      <c r="AM114" t="n">
        <v>188859</v>
      </c>
      <c r="AN114" t="n">
        <v>1208975</v>
      </c>
      <c r="AO114" t="n">
        <v>1762427</v>
      </c>
      <c r="AP114" t="n">
        <v>69453</v>
      </c>
      <c r="AQ114" t="n">
        <v>72566</v>
      </c>
      <c r="AR114" t="n">
        <v>93403</v>
      </c>
      <c r="AS114" t="n">
        <v>50513</v>
      </c>
      <c r="AT114" t="n">
        <v>1705586</v>
      </c>
      <c r="AU114" t="n">
        <v>4580</v>
      </c>
      <c r="AV114" t="n">
        <v>541</v>
      </c>
      <c r="AW114" t="n">
        <v>4185</v>
      </c>
      <c r="AX114" t="n">
        <v>5941</v>
      </c>
      <c r="AY114" t="n">
        <v>222</v>
      </c>
      <c r="AZ114" t="n">
        <v>177</v>
      </c>
      <c r="BA114" t="n">
        <v>275</v>
      </c>
      <c r="BB114" t="n">
        <v>139</v>
      </c>
      <c r="BC114" t="n">
        <v>13513</v>
      </c>
    </row>
    <row r="115">
      <c r="A115" t="inlineStr">
        <is>
          <t>14-Oct-20</t>
        </is>
      </c>
      <c r="B115" t="n">
        <v>1521076</v>
      </c>
      <c r="C115" t="n">
        <v>663800</v>
      </c>
      <c r="D115" t="n">
        <v>3723218</v>
      </c>
      <c r="E115" t="n">
        <v>1641480</v>
      </c>
      <c r="F115" t="n">
        <v>1725036</v>
      </c>
      <c r="G115" t="n">
        <v>1399931</v>
      </c>
      <c r="H115" t="n">
        <v>1171372</v>
      </c>
      <c r="I115" t="n">
        <v>348774</v>
      </c>
      <c r="J115" t="n">
        <v>1031223</v>
      </c>
      <c r="K115" t="n">
        <v>92</v>
      </c>
      <c r="L115" t="n">
        <v>2119</v>
      </c>
      <c r="M115" t="n">
        <v>1091</v>
      </c>
      <c r="N115" t="n">
        <v>2005</v>
      </c>
      <c r="O115" t="n">
        <v>35</v>
      </c>
      <c r="P115" t="n">
        <v>142</v>
      </c>
      <c r="Q115" t="n">
        <v>102</v>
      </c>
      <c r="R115" t="n">
        <v>934</v>
      </c>
      <c r="S115" t="n">
        <v>442</v>
      </c>
      <c r="T115" t="n">
        <v>84</v>
      </c>
      <c r="U115" t="n">
        <v>788</v>
      </c>
      <c r="V115" t="n">
        <v>1222</v>
      </c>
      <c r="W115" t="n">
        <v>1128</v>
      </c>
      <c r="X115" t="n">
        <v>39</v>
      </c>
      <c r="Y115" t="n">
        <v>266</v>
      </c>
      <c r="Z115" t="n">
        <v>221</v>
      </c>
      <c r="AA115" t="n">
        <v>925</v>
      </c>
      <c r="AB115" t="n">
        <v>155</v>
      </c>
      <c r="AC115" t="n">
        <v>1605</v>
      </c>
      <c r="AD115" t="n">
        <v>11578</v>
      </c>
      <c r="AE115" t="n">
        <v>8568</v>
      </c>
      <c r="AF115" t="n">
        <v>25246</v>
      </c>
      <c r="AG115" t="n">
        <v>382</v>
      </c>
      <c r="AH115" t="n">
        <v>1057</v>
      </c>
      <c r="AI115" t="n">
        <v>630</v>
      </c>
      <c r="AJ115" t="n">
        <v>3973</v>
      </c>
      <c r="AK115" t="n">
        <v>5443</v>
      </c>
      <c r="AL115" t="n">
        <v>752783</v>
      </c>
      <c r="AM115" t="n">
        <v>189784</v>
      </c>
      <c r="AN115" t="n">
        <v>1209713</v>
      </c>
      <c r="AO115" t="n">
        <v>1764423</v>
      </c>
      <c r="AP115" t="n">
        <v>69485</v>
      </c>
      <c r="AQ115" t="n">
        <v>72665</v>
      </c>
      <c r="AR115" t="n">
        <v>93467</v>
      </c>
      <c r="AS115" t="n">
        <v>50878</v>
      </c>
      <c r="AT115" t="n">
        <v>1706010</v>
      </c>
      <c r="AU115" t="n">
        <v>4581</v>
      </c>
      <c r="AV115" t="n">
        <v>543</v>
      </c>
      <c r="AW115" t="n">
        <v>4187</v>
      </c>
      <c r="AX115" t="n">
        <v>5947</v>
      </c>
      <c r="AY115" t="n">
        <v>222</v>
      </c>
      <c r="AZ115" t="n">
        <v>177</v>
      </c>
      <c r="BA115" t="n">
        <v>276</v>
      </c>
      <c r="BB115" t="n">
        <v>140</v>
      </c>
      <c r="BC115" t="n">
        <v>13515</v>
      </c>
    </row>
    <row r="116">
      <c r="A116" t="inlineStr">
        <is>
          <t>15-Oct-20</t>
        </is>
      </c>
      <c r="B116" t="n">
        <v>1521057</v>
      </c>
      <c r="C116" t="n">
        <v>663325</v>
      </c>
      <c r="D116" t="n">
        <v>3722982</v>
      </c>
      <c r="E116" t="n">
        <v>1641082</v>
      </c>
      <c r="F116" t="n">
        <v>1725029</v>
      </c>
      <c r="G116" t="n">
        <v>1399901</v>
      </c>
      <c r="H116" t="n">
        <v>1171349</v>
      </c>
      <c r="I116" t="n">
        <v>348560</v>
      </c>
      <c r="J116" t="n">
        <v>1031134</v>
      </c>
      <c r="K116" t="n">
        <v>88</v>
      </c>
      <c r="L116" t="n">
        <v>2054</v>
      </c>
      <c r="M116" t="n">
        <v>1050</v>
      </c>
      <c r="N116" t="n">
        <v>1898</v>
      </c>
      <c r="O116" t="n">
        <v>34</v>
      </c>
      <c r="P116" t="n">
        <v>136</v>
      </c>
      <c r="Q116" t="n">
        <v>98</v>
      </c>
      <c r="R116" t="n">
        <v>910</v>
      </c>
      <c r="S116" t="n">
        <v>420</v>
      </c>
      <c r="T116" t="n">
        <v>79</v>
      </c>
      <c r="U116" t="n">
        <v>765</v>
      </c>
      <c r="V116" t="n">
        <v>1169</v>
      </c>
      <c r="W116" t="n">
        <v>1068</v>
      </c>
      <c r="X116" t="n">
        <v>37</v>
      </c>
      <c r="Y116" t="n">
        <v>254</v>
      </c>
      <c r="Z116" t="n">
        <v>212</v>
      </c>
      <c r="AA116" t="n">
        <v>902</v>
      </c>
      <c r="AB116" t="n">
        <v>147</v>
      </c>
      <c r="AC116" t="n">
        <v>1512</v>
      </c>
      <c r="AD116" t="n">
        <v>11240</v>
      </c>
      <c r="AE116" t="n">
        <v>8191</v>
      </c>
      <c r="AF116" t="n">
        <v>23913</v>
      </c>
      <c r="AG116" t="n">
        <v>363</v>
      </c>
      <c r="AH116" t="n">
        <v>1009</v>
      </c>
      <c r="AI116" t="n">
        <v>603</v>
      </c>
      <c r="AJ116" t="n">
        <v>3876</v>
      </c>
      <c r="AK116" t="n">
        <v>5160</v>
      </c>
      <c r="AL116" t="n">
        <v>752904</v>
      </c>
      <c r="AM116" t="n">
        <v>190682</v>
      </c>
      <c r="AN116" t="n">
        <v>1210418</v>
      </c>
      <c r="AO116" t="n">
        <v>1766314</v>
      </c>
      <c r="AP116" t="n">
        <v>69516</v>
      </c>
      <c r="AQ116" t="n">
        <v>72761</v>
      </c>
      <c r="AR116" t="n">
        <v>93529</v>
      </c>
      <c r="AS116" t="n">
        <v>51235</v>
      </c>
      <c r="AT116" t="n">
        <v>1706411</v>
      </c>
      <c r="AU116" t="n">
        <v>4581</v>
      </c>
      <c r="AV116" t="n">
        <v>545</v>
      </c>
      <c r="AW116" t="n">
        <v>4189</v>
      </c>
      <c r="AX116" t="n">
        <v>5953</v>
      </c>
      <c r="AY116" t="n">
        <v>222</v>
      </c>
      <c r="AZ116" t="n">
        <v>177</v>
      </c>
      <c r="BA116" t="n">
        <v>276</v>
      </c>
      <c r="BB116" t="n">
        <v>141</v>
      </c>
      <c r="BC116" t="n">
        <v>13516</v>
      </c>
    </row>
    <row r="117">
      <c r="A117" t="inlineStr">
        <is>
          <t>16-Oct-20</t>
        </is>
      </c>
      <c r="B117" t="n">
        <v>1521039</v>
      </c>
      <c r="C117" t="n">
        <v>662864</v>
      </c>
      <c r="D117" t="n">
        <v>3722755</v>
      </c>
      <c r="E117" t="n">
        <v>1640706</v>
      </c>
      <c r="F117" t="n">
        <v>1725022</v>
      </c>
      <c r="G117" t="n">
        <v>1399873</v>
      </c>
      <c r="H117" t="n">
        <v>1171327</v>
      </c>
      <c r="I117" t="n">
        <v>348350</v>
      </c>
      <c r="J117" t="n">
        <v>1031049</v>
      </c>
      <c r="K117" t="n">
        <v>84</v>
      </c>
      <c r="L117" t="n">
        <v>1992</v>
      </c>
      <c r="M117" t="n">
        <v>1010</v>
      </c>
      <c r="N117" t="n">
        <v>1796</v>
      </c>
      <c r="O117" t="n">
        <v>32</v>
      </c>
      <c r="P117" t="n">
        <v>130</v>
      </c>
      <c r="Q117" t="n">
        <v>95</v>
      </c>
      <c r="R117" t="n">
        <v>887</v>
      </c>
      <c r="S117" t="n">
        <v>399</v>
      </c>
      <c r="T117" t="n">
        <v>74</v>
      </c>
      <c r="U117" t="n">
        <v>743</v>
      </c>
      <c r="V117" t="n">
        <v>1117</v>
      </c>
      <c r="W117" t="n">
        <v>1012</v>
      </c>
      <c r="X117" t="n">
        <v>35</v>
      </c>
      <c r="Y117" t="n">
        <v>242</v>
      </c>
      <c r="Z117" t="n">
        <v>203</v>
      </c>
      <c r="AA117" t="n">
        <v>880</v>
      </c>
      <c r="AB117" t="n">
        <v>140</v>
      </c>
      <c r="AC117" t="n">
        <v>1425</v>
      </c>
      <c r="AD117" t="n">
        <v>10911</v>
      </c>
      <c r="AE117" t="n">
        <v>7832</v>
      </c>
      <c r="AF117" t="n">
        <v>22651</v>
      </c>
      <c r="AG117" t="n">
        <v>344</v>
      </c>
      <c r="AH117" t="n">
        <v>964</v>
      </c>
      <c r="AI117" t="n">
        <v>578</v>
      </c>
      <c r="AJ117" t="n">
        <v>3782</v>
      </c>
      <c r="AK117" t="n">
        <v>4891</v>
      </c>
      <c r="AL117" t="n">
        <v>753018</v>
      </c>
      <c r="AM117" t="n">
        <v>191554</v>
      </c>
      <c r="AN117" t="n">
        <v>1211092</v>
      </c>
      <c r="AO117" t="n">
        <v>1768105</v>
      </c>
      <c r="AP117" t="n">
        <v>69544</v>
      </c>
      <c r="AQ117" t="n">
        <v>72852</v>
      </c>
      <c r="AR117" t="n">
        <v>93587</v>
      </c>
      <c r="AS117" t="n">
        <v>51583</v>
      </c>
      <c r="AT117" t="n">
        <v>1706791</v>
      </c>
      <c r="AU117" t="n">
        <v>4582</v>
      </c>
      <c r="AV117" t="n">
        <v>548</v>
      </c>
      <c r="AW117" t="n">
        <v>4191</v>
      </c>
      <c r="AX117" t="n">
        <v>5958</v>
      </c>
      <c r="AY117" t="n">
        <v>222</v>
      </c>
      <c r="AZ117" t="n">
        <v>177</v>
      </c>
      <c r="BA117" t="n">
        <v>276</v>
      </c>
      <c r="BB117" t="n">
        <v>142</v>
      </c>
      <c r="BC117" t="n">
        <v>13517</v>
      </c>
    </row>
    <row r="118">
      <c r="A118" t="inlineStr">
        <is>
          <t>17-Oct-20</t>
        </is>
      </c>
      <c r="B118" t="n">
        <v>1521022</v>
      </c>
      <c r="C118" t="n">
        <v>662417</v>
      </c>
      <c r="D118" t="n">
        <v>3722536</v>
      </c>
      <c r="E118" t="n">
        <v>1640349</v>
      </c>
      <c r="F118" t="n">
        <v>1725015</v>
      </c>
      <c r="G118" t="n">
        <v>1399846</v>
      </c>
      <c r="H118" t="n">
        <v>1171306</v>
      </c>
      <c r="I118" t="n">
        <v>348146</v>
      </c>
      <c r="J118" t="n">
        <v>1030969</v>
      </c>
      <c r="K118" t="n">
        <v>80</v>
      </c>
      <c r="L118" t="n">
        <v>1932</v>
      </c>
      <c r="M118" t="n">
        <v>973</v>
      </c>
      <c r="N118" t="n">
        <v>1701</v>
      </c>
      <c r="O118" t="n">
        <v>31</v>
      </c>
      <c r="P118" t="n">
        <v>124</v>
      </c>
      <c r="Q118" t="n">
        <v>92</v>
      </c>
      <c r="R118" t="n">
        <v>865</v>
      </c>
      <c r="S118" t="n">
        <v>379</v>
      </c>
      <c r="T118" t="n">
        <v>70</v>
      </c>
      <c r="U118" t="n">
        <v>721</v>
      </c>
      <c r="V118" t="n">
        <v>1069</v>
      </c>
      <c r="W118" t="n">
        <v>959</v>
      </c>
      <c r="X118" t="n">
        <v>34</v>
      </c>
      <c r="Y118" t="n">
        <v>232</v>
      </c>
      <c r="Z118" t="n">
        <v>195</v>
      </c>
      <c r="AA118" t="n">
        <v>859</v>
      </c>
      <c r="AB118" t="n">
        <v>132</v>
      </c>
      <c r="AC118" t="n">
        <v>1343</v>
      </c>
      <c r="AD118" t="n">
        <v>10592</v>
      </c>
      <c r="AE118" t="n">
        <v>7491</v>
      </c>
      <c r="AF118" t="n">
        <v>21454</v>
      </c>
      <c r="AG118" t="n">
        <v>327</v>
      </c>
      <c r="AH118" t="n">
        <v>920</v>
      </c>
      <c r="AI118" t="n">
        <v>554</v>
      </c>
      <c r="AJ118" t="n">
        <v>3690</v>
      </c>
      <c r="AK118" t="n">
        <v>4637</v>
      </c>
      <c r="AL118" t="n">
        <v>753125</v>
      </c>
      <c r="AM118" t="n">
        <v>192400</v>
      </c>
      <c r="AN118" t="n">
        <v>1211737</v>
      </c>
      <c r="AO118" t="n">
        <v>1769802</v>
      </c>
      <c r="AP118" t="n">
        <v>69571</v>
      </c>
      <c r="AQ118" t="n">
        <v>72939</v>
      </c>
      <c r="AR118" t="n">
        <v>93644</v>
      </c>
      <c r="AS118" t="n">
        <v>51922</v>
      </c>
      <c r="AT118" t="n">
        <v>1707152</v>
      </c>
      <c r="AU118" t="n">
        <v>4582</v>
      </c>
      <c r="AV118" t="n">
        <v>550</v>
      </c>
      <c r="AW118" t="n">
        <v>4193</v>
      </c>
      <c r="AX118" t="n">
        <v>5963</v>
      </c>
      <c r="AY118" t="n">
        <v>222</v>
      </c>
      <c r="AZ118" t="n">
        <v>177</v>
      </c>
      <c r="BA118" t="n">
        <v>276</v>
      </c>
      <c r="BB118" t="n">
        <v>143</v>
      </c>
      <c r="BC118" t="n">
        <v>13519</v>
      </c>
    </row>
    <row r="119">
      <c r="A119" t="inlineStr">
        <is>
          <t>18-Oct-20</t>
        </is>
      </c>
      <c r="B119" t="n">
        <v>1521005</v>
      </c>
      <c r="C119" t="n">
        <v>661984</v>
      </c>
      <c r="D119" t="n">
        <v>3722326</v>
      </c>
      <c r="E119" t="n">
        <v>1640012</v>
      </c>
      <c r="F119" t="n">
        <v>1725008</v>
      </c>
      <c r="G119" t="n">
        <v>1399820</v>
      </c>
      <c r="H119" t="n">
        <v>1171286</v>
      </c>
      <c r="I119" t="n">
        <v>347947</v>
      </c>
      <c r="J119" t="n">
        <v>1030892</v>
      </c>
      <c r="K119" t="n">
        <v>77</v>
      </c>
      <c r="L119" t="n">
        <v>1873</v>
      </c>
      <c r="M119" t="n">
        <v>937</v>
      </c>
      <c r="N119" t="n">
        <v>1610</v>
      </c>
      <c r="O119" t="n">
        <v>30</v>
      </c>
      <c r="P119" t="n">
        <v>119</v>
      </c>
      <c r="Q119" t="n">
        <v>89</v>
      </c>
      <c r="R119" t="n">
        <v>843</v>
      </c>
      <c r="S119" t="n">
        <v>360</v>
      </c>
      <c r="T119" t="n">
        <v>66</v>
      </c>
      <c r="U119" t="n">
        <v>700</v>
      </c>
      <c r="V119" t="n">
        <v>1022</v>
      </c>
      <c r="W119" t="n">
        <v>908</v>
      </c>
      <c r="X119" t="n">
        <v>32</v>
      </c>
      <c r="Y119" t="n">
        <v>221</v>
      </c>
      <c r="Z119" t="n">
        <v>187</v>
      </c>
      <c r="AA119" t="n">
        <v>838</v>
      </c>
      <c r="AB119" t="n">
        <v>126</v>
      </c>
      <c r="AC119" t="n">
        <v>1266</v>
      </c>
      <c r="AD119" t="n">
        <v>10281</v>
      </c>
      <c r="AE119" t="n">
        <v>7166</v>
      </c>
      <c r="AF119" t="n">
        <v>20321</v>
      </c>
      <c r="AG119" t="n">
        <v>311</v>
      </c>
      <c r="AH119" t="n">
        <v>879</v>
      </c>
      <c r="AI119" t="n">
        <v>531</v>
      </c>
      <c r="AJ119" t="n">
        <v>3600</v>
      </c>
      <c r="AK119" t="n">
        <v>4396</v>
      </c>
      <c r="AL119" t="n">
        <v>753226</v>
      </c>
      <c r="AM119" t="n">
        <v>193222</v>
      </c>
      <c r="AN119" t="n">
        <v>1212354</v>
      </c>
      <c r="AO119" t="n">
        <v>1771409</v>
      </c>
      <c r="AP119" t="n">
        <v>69597</v>
      </c>
      <c r="AQ119" t="n">
        <v>73022</v>
      </c>
      <c r="AR119" t="n">
        <v>93698</v>
      </c>
      <c r="AS119" t="n">
        <v>52253</v>
      </c>
      <c r="AT119" t="n">
        <v>1707494</v>
      </c>
      <c r="AU119" t="n">
        <v>4583</v>
      </c>
      <c r="AV119" t="n">
        <v>552</v>
      </c>
      <c r="AW119" t="n">
        <v>4195</v>
      </c>
      <c r="AX119" t="n">
        <v>5968</v>
      </c>
      <c r="AY119" t="n">
        <v>222</v>
      </c>
      <c r="AZ119" t="n">
        <v>178</v>
      </c>
      <c r="BA119" t="n">
        <v>276</v>
      </c>
      <c r="BB119" t="n">
        <v>144</v>
      </c>
      <c r="BC119" t="n">
        <v>13520</v>
      </c>
    </row>
    <row r="120">
      <c r="A120" t="inlineStr">
        <is>
          <t>19-Oct-20</t>
        </is>
      </c>
      <c r="B120" t="n">
        <v>1520989</v>
      </c>
      <c r="C120" t="n">
        <v>661563</v>
      </c>
      <c r="D120" t="n">
        <v>3722122</v>
      </c>
      <c r="E120" t="n">
        <v>1639692</v>
      </c>
      <c r="F120" t="n">
        <v>1725002</v>
      </c>
      <c r="G120" t="n">
        <v>1399795</v>
      </c>
      <c r="H120" t="n">
        <v>1171266</v>
      </c>
      <c r="I120" t="n">
        <v>347753</v>
      </c>
      <c r="J120" t="n">
        <v>1030820</v>
      </c>
      <c r="K120" t="n">
        <v>73</v>
      </c>
      <c r="L120" t="n">
        <v>1816</v>
      </c>
      <c r="M120" t="n">
        <v>902</v>
      </c>
      <c r="N120" t="n">
        <v>1525</v>
      </c>
      <c r="O120" t="n">
        <v>29</v>
      </c>
      <c r="P120" t="n">
        <v>113</v>
      </c>
      <c r="Q120" t="n">
        <v>86</v>
      </c>
      <c r="R120" t="n">
        <v>822</v>
      </c>
      <c r="S120" t="n">
        <v>342</v>
      </c>
      <c r="T120" t="n">
        <v>62</v>
      </c>
      <c r="U120" t="n">
        <v>679</v>
      </c>
      <c r="V120" t="n">
        <v>978</v>
      </c>
      <c r="W120" t="n">
        <v>860</v>
      </c>
      <c r="X120" t="n">
        <v>30</v>
      </c>
      <c r="Y120" t="n">
        <v>211</v>
      </c>
      <c r="Z120" t="n">
        <v>179</v>
      </c>
      <c r="AA120" t="n">
        <v>817</v>
      </c>
      <c r="AB120" t="n">
        <v>119</v>
      </c>
      <c r="AC120" t="n">
        <v>1193</v>
      </c>
      <c r="AD120" t="n">
        <v>9980</v>
      </c>
      <c r="AE120" t="n">
        <v>6856</v>
      </c>
      <c r="AF120" t="n">
        <v>19247</v>
      </c>
      <c r="AG120" t="n">
        <v>295</v>
      </c>
      <c r="AH120" t="n">
        <v>839</v>
      </c>
      <c r="AI120" t="n">
        <v>510</v>
      </c>
      <c r="AJ120" t="n">
        <v>3512</v>
      </c>
      <c r="AK120" t="n">
        <v>4168</v>
      </c>
      <c r="AL120" t="n">
        <v>753321</v>
      </c>
      <c r="AM120" t="n">
        <v>194019</v>
      </c>
      <c r="AN120" t="n">
        <v>1212944</v>
      </c>
      <c r="AO120" t="n">
        <v>1772931</v>
      </c>
      <c r="AP120" t="n">
        <v>69622</v>
      </c>
      <c r="AQ120" t="n">
        <v>73101</v>
      </c>
      <c r="AR120" t="n">
        <v>93750</v>
      </c>
      <c r="AS120" t="n">
        <v>52576</v>
      </c>
      <c r="AT120" t="n">
        <v>1707818</v>
      </c>
      <c r="AU120" t="n">
        <v>4583</v>
      </c>
      <c r="AV120" t="n">
        <v>554</v>
      </c>
      <c r="AW120" t="n">
        <v>4196</v>
      </c>
      <c r="AX120" t="n">
        <v>5973</v>
      </c>
      <c r="AY120" t="n">
        <v>222</v>
      </c>
      <c r="AZ120" t="n">
        <v>178</v>
      </c>
      <c r="BA120" t="n">
        <v>276</v>
      </c>
      <c r="BB120" t="n">
        <v>145</v>
      </c>
      <c r="BC120" t="n">
        <v>13521</v>
      </c>
    </row>
    <row r="121">
      <c r="A121" t="inlineStr">
        <is>
          <t>20-Oct-20</t>
        </is>
      </c>
      <c r="B121" t="n">
        <v>1778943</v>
      </c>
      <c r="C121" t="n">
        <v>770180</v>
      </c>
      <c r="D121" t="n">
        <v>4322700</v>
      </c>
      <c r="E121" t="n">
        <v>2064201</v>
      </c>
      <c r="F121" t="n">
        <v>1953074</v>
      </c>
      <c r="G121" t="n">
        <v>1587182</v>
      </c>
      <c r="H121" t="n">
        <v>1330932</v>
      </c>
      <c r="I121" t="n">
        <v>399070</v>
      </c>
      <c r="J121" t="n">
        <v>1286307</v>
      </c>
      <c r="K121" t="n">
        <v>70</v>
      </c>
      <c r="L121" t="n">
        <v>1773</v>
      </c>
      <c r="M121" t="n">
        <v>875</v>
      </c>
      <c r="N121" t="n">
        <v>1476</v>
      </c>
      <c r="O121" t="n">
        <v>28</v>
      </c>
      <c r="P121" t="n">
        <v>109</v>
      </c>
      <c r="Q121" t="n">
        <v>83</v>
      </c>
      <c r="R121" t="n">
        <v>804</v>
      </c>
      <c r="S121" t="n">
        <v>333</v>
      </c>
      <c r="T121" t="n">
        <v>59</v>
      </c>
      <c r="U121" t="n">
        <v>660</v>
      </c>
      <c r="V121" t="n">
        <v>936</v>
      </c>
      <c r="W121" t="n">
        <v>815</v>
      </c>
      <c r="X121" t="n">
        <v>29</v>
      </c>
      <c r="Y121" t="n">
        <v>202</v>
      </c>
      <c r="Z121" t="n">
        <v>172</v>
      </c>
      <c r="AA121" t="n">
        <v>797</v>
      </c>
      <c r="AB121" t="n">
        <v>113</v>
      </c>
      <c r="AC121" t="n">
        <v>1125</v>
      </c>
      <c r="AD121" t="n">
        <v>9688</v>
      </c>
      <c r="AE121" t="n">
        <v>6561</v>
      </c>
      <c r="AF121" t="n">
        <v>18234</v>
      </c>
      <c r="AG121" t="n">
        <v>280</v>
      </c>
      <c r="AH121" t="n">
        <v>802</v>
      </c>
      <c r="AI121" t="n">
        <v>489</v>
      </c>
      <c r="AJ121" t="n">
        <v>3426</v>
      </c>
      <c r="AK121" t="n">
        <v>3953</v>
      </c>
      <c r="AL121" t="n">
        <v>753411</v>
      </c>
      <c r="AM121" t="n">
        <v>194793</v>
      </c>
      <c r="AN121" t="n">
        <v>1213509</v>
      </c>
      <c r="AO121" t="n">
        <v>1774373</v>
      </c>
      <c r="AP121" t="n">
        <v>69645</v>
      </c>
      <c r="AQ121" t="n">
        <v>73177</v>
      </c>
      <c r="AR121" t="n">
        <v>93799</v>
      </c>
      <c r="AS121" t="n">
        <v>52891</v>
      </c>
      <c r="AT121" t="n">
        <v>1708126</v>
      </c>
      <c r="AU121" t="n">
        <v>4583</v>
      </c>
      <c r="AV121" t="n">
        <v>556</v>
      </c>
      <c r="AW121" t="n">
        <v>4198</v>
      </c>
      <c r="AX121" t="n">
        <v>5978</v>
      </c>
      <c r="AY121" t="n">
        <v>222</v>
      </c>
      <c r="AZ121" t="n">
        <v>178</v>
      </c>
      <c r="BA121" t="n">
        <v>276</v>
      </c>
      <c r="BB121" t="n">
        <v>146</v>
      </c>
      <c r="BC121" t="n">
        <v>13522</v>
      </c>
    </row>
    <row r="122">
      <c r="A122" t="inlineStr">
        <is>
          <t>21-Oct-20</t>
        </is>
      </c>
      <c r="B122" t="n">
        <v>1778927</v>
      </c>
      <c r="C122" t="n">
        <v>769772</v>
      </c>
      <c r="D122" t="n">
        <v>4322505</v>
      </c>
      <c r="E122" t="n">
        <v>2063880</v>
      </c>
      <c r="F122" t="n">
        <v>1953068</v>
      </c>
      <c r="G122" t="n">
        <v>1587159</v>
      </c>
      <c r="H122" t="n">
        <v>1330913</v>
      </c>
      <c r="I122" t="n">
        <v>398883</v>
      </c>
      <c r="J122" t="n">
        <v>1286233</v>
      </c>
      <c r="K122" t="n">
        <v>68</v>
      </c>
      <c r="L122" t="n">
        <v>1729</v>
      </c>
      <c r="M122" t="n">
        <v>847</v>
      </c>
      <c r="N122" t="n">
        <v>1422</v>
      </c>
      <c r="O122" t="n">
        <v>26</v>
      </c>
      <c r="P122" t="n">
        <v>104</v>
      </c>
      <c r="Q122" t="n">
        <v>81</v>
      </c>
      <c r="R122" t="n">
        <v>786</v>
      </c>
      <c r="S122" t="n">
        <v>323</v>
      </c>
      <c r="T122" t="n">
        <v>55</v>
      </c>
      <c r="U122" t="n">
        <v>640</v>
      </c>
      <c r="V122" t="n">
        <v>896</v>
      </c>
      <c r="W122" t="n">
        <v>772</v>
      </c>
      <c r="X122" t="n">
        <v>27</v>
      </c>
      <c r="Y122" t="n">
        <v>193</v>
      </c>
      <c r="Z122" t="n">
        <v>165</v>
      </c>
      <c r="AA122" t="n">
        <v>778</v>
      </c>
      <c r="AB122" t="n">
        <v>107</v>
      </c>
      <c r="AC122" t="n">
        <v>1062</v>
      </c>
      <c r="AD122" t="n">
        <v>9406</v>
      </c>
      <c r="AE122" t="n">
        <v>6282</v>
      </c>
      <c r="AF122" t="n">
        <v>17281</v>
      </c>
      <c r="AG122" t="n">
        <v>267</v>
      </c>
      <c r="AH122" t="n">
        <v>766</v>
      </c>
      <c r="AI122" t="n">
        <v>469</v>
      </c>
      <c r="AJ122" t="n">
        <v>3342</v>
      </c>
      <c r="AK122" t="n">
        <v>3751</v>
      </c>
      <c r="AL122" t="n">
        <v>753495</v>
      </c>
      <c r="AM122" t="n">
        <v>195544</v>
      </c>
      <c r="AN122" t="n">
        <v>1214049</v>
      </c>
      <c r="AO122" t="n">
        <v>1775739</v>
      </c>
      <c r="AP122" t="n">
        <v>69668</v>
      </c>
      <c r="AQ122" t="n">
        <v>73249</v>
      </c>
      <c r="AR122" t="n">
        <v>93847</v>
      </c>
      <c r="AS122" t="n">
        <v>53199</v>
      </c>
      <c r="AT122" t="n">
        <v>1708417</v>
      </c>
      <c r="AU122" t="n">
        <v>4584</v>
      </c>
      <c r="AV122" t="n">
        <v>558</v>
      </c>
      <c r="AW122" t="n">
        <v>4199</v>
      </c>
      <c r="AX122" t="n">
        <v>5982</v>
      </c>
      <c r="AY122" t="n">
        <v>222</v>
      </c>
      <c r="AZ122" t="n">
        <v>178</v>
      </c>
      <c r="BA122" t="n">
        <v>277</v>
      </c>
      <c r="BB122" t="n">
        <v>147</v>
      </c>
      <c r="BC122" t="n">
        <v>13523</v>
      </c>
    </row>
    <row r="123">
      <c r="A123" t="inlineStr">
        <is>
          <t>22-Oct-20</t>
        </is>
      </c>
      <c r="B123" t="n">
        <v>1778913</v>
      </c>
      <c r="C123" t="n">
        <v>769375</v>
      </c>
      <c r="D123" t="n">
        <v>4322317</v>
      </c>
      <c r="E123" t="n">
        <v>2063576</v>
      </c>
      <c r="F123" t="n">
        <v>1953062</v>
      </c>
      <c r="G123" t="n">
        <v>1587137</v>
      </c>
      <c r="H123" t="n">
        <v>1330895</v>
      </c>
      <c r="I123" t="n">
        <v>398700</v>
      </c>
      <c r="J123" t="n">
        <v>1286162</v>
      </c>
      <c r="K123" t="n">
        <v>65</v>
      </c>
      <c r="L123" t="n">
        <v>1684</v>
      </c>
      <c r="M123" t="n">
        <v>820</v>
      </c>
      <c r="N123" t="n">
        <v>1366</v>
      </c>
      <c r="O123" t="n">
        <v>25</v>
      </c>
      <c r="P123" t="n">
        <v>100</v>
      </c>
      <c r="Q123" t="n">
        <v>78</v>
      </c>
      <c r="R123" t="n">
        <v>768</v>
      </c>
      <c r="S123" t="n">
        <v>312</v>
      </c>
      <c r="T123" t="n">
        <v>52</v>
      </c>
      <c r="U123" t="n">
        <v>622</v>
      </c>
      <c r="V123" t="n">
        <v>858</v>
      </c>
      <c r="W123" t="n">
        <v>732</v>
      </c>
      <c r="X123" t="n">
        <v>26</v>
      </c>
      <c r="Y123" t="n">
        <v>184</v>
      </c>
      <c r="Z123" t="n">
        <v>158</v>
      </c>
      <c r="AA123" t="n">
        <v>759</v>
      </c>
      <c r="AB123" t="n">
        <v>102</v>
      </c>
      <c r="AC123" t="n">
        <v>1002</v>
      </c>
      <c r="AD123" t="n">
        <v>9134</v>
      </c>
      <c r="AE123" t="n">
        <v>6016</v>
      </c>
      <c r="AF123" t="n">
        <v>16383</v>
      </c>
      <c r="AG123" t="n">
        <v>253</v>
      </c>
      <c r="AH123" t="n">
        <v>731</v>
      </c>
      <c r="AI123" t="n">
        <v>451</v>
      </c>
      <c r="AJ123" t="n">
        <v>3261</v>
      </c>
      <c r="AK123" t="n">
        <v>3561</v>
      </c>
      <c r="AL123" t="n">
        <v>753575</v>
      </c>
      <c r="AM123" t="n">
        <v>196274</v>
      </c>
      <c r="AN123" t="n">
        <v>1214567</v>
      </c>
      <c r="AO123" t="n">
        <v>1777034</v>
      </c>
      <c r="AP123" t="n">
        <v>69689</v>
      </c>
      <c r="AQ123" t="n">
        <v>73318</v>
      </c>
      <c r="AR123" t="n">
        <v>93893</v>
      </c>
      <c r="AS123" t="n">
        <v>53499</v>
      </c>
      <c r="AT123" t="n">
        <v>1708694</v>
      </c>
      <c r="AU123" t="n">
        <v>4584</v>
      </c>
      <c r="AV123" t="n">
        <v>560</v>
      </c>
      <c r="AW123" t="n">
        <v>4201</v>
      </c>
      <c r="AX123" t="n">
        <v>5986</v>
      </c>
      <c r="AY123" t="n">
        <v>222</v>
      </c>
      <c r="AZ123" t="n">
        <v>178</v>
      </c>
      <c r="BA123" t="n">
        <v>277</v>
      </c>
      <c r="BB123" t="n">
        <v>147</v>
      </c>
      <c r="BC123" t="n">
        <v>13524</v>
      </c>
    </row>
    <row r="124">
      <c r="A124" t="inlineStr">
        <is>
          <t>23-Oct-20</t>
        </is>
      </c>
      <c r="B124" t="n">
        <v>1778899</v>
      </c>
      <c r="C124" t="n">
        <v>768991</v>
      </c>
      <c r="D124" t="n">
        <v>4322135</v>
      </c>
      <c r="E124" t="n">
        <v>2063287</v>
      </c>
      <c r="F124" t="n">
        <v>1953057</v>
      </c>
      <c r="G124" t="n">
        <v>1587116</v>
      </c>
      <c r="H124" t="n">
        <v>1330878</v>
      </c>
      <c r="I124" t="n">
        <v>398522</v>
      </c>
      <c r="J124" t="n">
        <v>1286094</v>
      </c>
      <c r="K124" t="n">
        <v>62</v>
      </c>
      <c r="L124" t="n">
        <v>1639</v>
      </c>
      <c r="M124" t="n">
        <v>793</v>
      </c>
      <c r="N124" t="n">
        <v>1309</v>
      </c>
      <c r="O124" t="n">
        <v>24</v>
      </c>
      <c r="P124" t="n">
        <v>95</v>
      </c>
      <c r="Q124" t="n">
        <v>76</v>
      </c>
      <c r="R124" t="n">
        <v>750</v>
      </c>
      <c r="S124" t="n">
        <v>300</v>
      </c>
      <c r="T124" t="n">
        <v>49</v>
      </c>
      <c r="U124" t="n">
        <v>604</v>
      </c>
      <c r="V124" t="n">
        <v>822</v>
      </c>
      <c r="W124" t="n">
        <v>694</v>
      </c>
      <c r="X124" t="n">
        <v>25</v>
      </c>
      <c r="Y124" t="n">
        <v>176</v>
      </c>
      <c r="Z124" t="n">
        <v>152</v>
      </c>
      <c r="AA124" t="n">
        <v>741</v>
      </c>
      <c r="AB124" t="n">
        <v>97</v>
      </c>
      <c r="AC124" t="n">
        <v>945</v>
      </c>
      <c r="AD124" t="n">
        <v>8872</v>
      </c>
      <c r="AE124" t="n">
        <v>5763</v>
      </c>
      <c r="AF124" t="n">
        <v>15535</v>
      </c>
      <c r="AG124" t="n">
        <v>241</v>
      </c>
      <c r="AH124" t="n">
        <v>699</v>
      </c>
      <c r="AI124" t="n">
        <v>433</v>
      </c>
      <c r="AJ124" t="n">
        <v>3183</v>
      </c>
      <c r="AK124" t="n">
        <v>3381</v>
      </c>
      <c r="AL124" t="n">
        <v>753651</v>
      </c>
      <c r="AM124" t="n">
        <v>196983</v>
      </c>
      <c r="AN124" t="n">
        <v>1215063</v>
      </c>
      <c r="AO124" t="n">
        <v>1778262</v>
      </c>
      <c r="AP124" t="n">
        <v>69709</v>
      </c>
      <c r="AQ124" t="n">
        <v>73384</v>
      </c>
      <c r="AR124" t="n">
        <v>93937</v>
      </c>
      <c r="AS124" t="n">
        <v>53791</v>
      </c>
      <c r="AT124" t="n">
        <v>1708957</v>
      </c>
      <c r="AU124" t="n">
        <v>4584</v>
      </c>
      <c r="AV124" t="n">
        <v>562</v>
      </c>
      <c r="AW124" t="n">
        <v>4202</v>
      </c>
      <c r="AX124" t="n">
        <v>5990</v>
      </c>
      <c r="AY124" t="n">
        <v>222</v>
      </c>
      <c r="AZ124" t="n">
        <v>178</v>
      </c>
      <c r="BA124" t="n">
        <v>277</v>
      </c>
      <c r="BB124" t="n">
        <v>148</v>
      </c>
      <c r="BC124" t="n">
        <v>13525</v>
      </c>
    </row>
    <row r="125">
      <c r="A125" t="inlineStr">
        <is>
          <t>24-Oct-20</t>
        </is>
      </c>
      <c r="B125" t="n">
        <v>1778886</v>
      </c>
      <c r="C125" t="n">
        <v>768617</v>
      </c>
      <c r="D125" t="n">
        <v>4321960</v>
      </c>
      <c r="E125" t="n">
        <v>2063013</v>
      </c>
      <c r="F125" t="n">
        <v>1953052</v>
      </c>
      <c r="G125" t="n">
        <v>1587096</v>
      </c>
      <c r="H125" t="n">
        <v>1330861</v>
      </c>
      <c r="I125" t="n">
        <v>398348</v>
      </c>
      <c r="J125" t="n">
        <v>1286030</v>
      </c>
      <c r="K125" t="n">
        <v>60</v>
      </c>
      <c r="L125" t="n">
        <v>1594</v>
      </c>
      <c r="M125" t="n">
        <v>766</v>
      </c>
      <c r="N125" t="n">
        <v>1252</v>
      </c>
      <c r="O125" t="n">
        <v>23</v>
      </c>
      <c r="P125" t="n">
        <v>91</v>
      </c>
      <c r="Q125" t="n">
        <v>73</v>
      </c>
      <c r="R125" t="n">
        <v>732</v>
      </c>
      <c r="S125" t="n">
        <v>288</v>
      </c>
      <c r="T125" t="n">
        <v>47</v>
      </c>
      <c r="U125" t="n">
        <v>587</v>
      </c>
      <c r="V125" t="n">
        <v>788</v>
      </c>
      <c r="W125" t="n">
        <v>658</v>
      </c>
      <c r="X125" t="n">
        <v>24</v>
      </c>
      <c r="Y125" t="n">
        <v>168</v>
      </c>
      <c r="Z125" t="n">
        <v>146</v>
      </c>
      <c r="AA125" t="n">
        <v>723</v>
      </c>
      <c r="AB125" t="n">
        <v>92</v>
      </c>
      <c r="AC125" t="n">
        <v>893</v>
      </c>
      <c r="AD125" t="n">
        <v>8617</v>
      </c>
      <c r="AE125" t="n">
        <v>5523</v>
      </c>
      <c r="AF125" t="n">
        <v>14734</v>
      </c>
      <c r="AG125" t="n">
        <v>229</v>
      </c>
      <c r="AH125" t="n">
        <v>668</v>
      </c>
      <c r="AI125" t="n">
        <v>416</v>
      </c>
      <c r="AJ125" t="n">
        <v>3106</v>
      </c>
      <c r="AK125" t="n">
        <v>3212</v>
      </c>
      <c r="AL125" t="n">
        <v>753722</v>
      </c>
      <c r="AM125" t="n">
        <v>197671</v>
      </c>
      <c r="AN125" t="n">
        <v>1215538</v>
      </c>
      <c r="AO125" t="n">
        <v>1779426</v>
      </c>
      <c r="AP125" t="n">
        <v>69728</v>
      </c>
      <c r="AQ125" t="n">
        <v>73447</v>
      </c>
      <c r="AR125" t="n">
        <v>93979</v>
      </c>
      <c r="AS125" t="n">
        <v>54077</v>
      </c>
      <c r="AT125" t="n">
        <v>1709206</v>
      </c>
      <c r="AU125" t="n">
        <v>4585</v>
      </c>
      <c r="AV125" t="n">
        <v>564</v>
      </c>
      <c r="AW125" t="n">
        <v>4204</v>
      </c>
      <c r="AX125" t="n">
        <v>5993</v>
      </c>
      <c r="AY125" t="n">
        <v>222</v>
      </c>
      <c r="AZ125" t="n">
        <v>179</v>
      </c>
      <c r="BA125" t="n">
        <v>277</v>
      </c>
      <c r="BB125" t="n">
        <v>149</v>
      </c>
      <c r="BC125" t="n">
        <v>13526</v>
      </c>
    </row>
    <row r="126">
      <c r="A126" t="inlineStr">
        <is>
          <t>25-Oct-20</t>
        </is>
      </c>
      <c r="B126" t="n">
        <v>1778873</v>
      </c>
      <c r="C126" t="n">
        <v>768255</v>
      </c>
      <c r="D126" t="n">
        <v>4321791</v>
      </c>
      <c r="E126" t="n">
        <v>2062753</v>
      </c>
      <c r="F126" t="n">
        <v>1953047</v>
      </c>
      <c r="G126" t="n">
        <v>1587076</v>
      </c>
      <c r="H126" t="n">
        <v>1330844</v>
      </c>
      <c r="I126" t="n">
        <v>398178</v>
      </c>
      <c r="J126" t="n">
        <v>1285969</v>
      </c>
      <c r="K126" t="n">
        <v>57</v>
      </c>
      <c r="L126" t="n">
        <v>1550</v>
      </c>
      <c r="M126" t="n">
        <v>740</v>
      </c>
      <c r="N126" t="n">
        <v>1195</v>
      </c>
      <c r="O126" t="n">
        <v>23</v>
      </c>
      <c r="P126" t="n">
        <v>88</v>
      </c>
      <c r="Q126" t="n">
        <v>71</v>
      </c>
      <c r="R126" t="n">
        <v>714</v>
      </c>
      <c r="S126" t="n">
        <v>277</v>
      </c>
      <c r="T126" t="n">
        <v>44</v>
      </c>
      <c r="U126" t="n">
        <v>570</v>
      </c>
      <c r="V126" t="n">
        <v>755</v>
      </c>
      <c r="W126" t="n">
        <v>624</v>
      </c>
      <c r="X126" t="n">
        <v>22</v>
      </c>
      <c r="Y126" t="n">
        <v>161</v>
      </c>
      <c r="Z126" t="n">
        <v>140</v>
      </c>
      <c r="AA126" t="n">
        <v>705</v>
      </c>
      <c r="AB126" t="n">
        <v>87</v>
      </c>
      <c r="AC126" t="n">
        <v>843</v>
      </c>
      <c r="AD126" t="n">
        <v>8370</v>
      </c>
      <c r="AE126" t="n">
        <v>5294</v>
      </c>
      <c r="AF126" t="n">
        <v>13977</v>
      </c>
      <c r="AG126" t="n">
        <v>218</v>
      </c>
      <c r="AH126" t="n">
        <v>638</v>
      </c>
      <c r="AI126" t="n">
        <v>399</v>
      </c>
      <c r="AJ126" t="n">
        <v>3031</v>
      </c>
      <c r="AK126" t="n">
        <v>3051</v>
      </c>
      <c r="AL126" t="n">
        <v>753789</v>
      </c>
      <c r="AM126" t="n">
        <v>198339</v>
      </c>
      <c r="AN126" t="n">
        <v>1215993</v>
      </c>
      <c r="AO126" t="n">
        <v>1780531</v>
      </c>
      <c r="AP126" t="n">
        <v>69746</v>
      </c>
      <c r="AQ126" t="n">
        <v>73507</v>
      </c>
      <c r="AR126" t="n">
        <v>94020</v>
      </c>
      <c r="AS126" t="n">
        <v>54356</v>
      </c>
      <c r="AT126" t="n">
        <v>1709443</v>
      </c>
      <c r="AU126" t="n">
        <v>4585</v>
      </c>
      <c r="AV126" t="n">
        <v>566</v>
      </c>
      <c r="AW126" t="n">
        <v>4205</v>
      </c>
      <c r="AX126" t="n">
        <v>5997</v>
      </c>
      <c r="AY126" t="n">
        <v>223</v>
      </c>
      <c r="AZ126" t="n">
        <v>179</v>
      </c>
      <c r="BA126" t="n">
        <v>277</v>
      </c>
      <c r="BB126" t="n">
        <v>150</v>
      </c>
      <c r="BC126" t="n">
        <v>13527</v>
      </c>
    </row>
    <row r="127">
      <c r="A127" t="inlineStr">
        <is>
          <t>26-Oct-20</t>
        </is>
      </c>
      <c r="B127" t="n">
        <v>1778861</v>
      </c>
      <c r="C127" t="n">
        <v>767904</v>
      </c>
      <c r="D127" t="n">
        <v>4321628</v>
      </c>
      <c r="E127" t="n">
        <v>2062507</v>
      </c>
      <c r="F127" t="n">
        <v>1953042</v>
      </c>
      <c r="G127" t="n">
        <v>1587058</v>
      </c>
      <c r="H127" t="n">
        <v>1330829</v>
      </c>
      <c r="I127" t="n">
        <v>398013</v>
      </c>
      <c r="J127" t="n">
        <v>1285910</v>
      </c>
      <c r="K127" t="n">
        <v>55</v>
      </c>
      <c r="L127" t="n">
        <v>1506</v>
      </c>
      <c r="M127" t="n">
        <v>715</v>
      </c>
      <c r="N127" t="n">
        <v>1140</v>
      </c>
      <c r="O127" t="n">
        <v>22</v>
      </c>
      <c r="P127" t="n">
        <v>84</v>
      </c>
      <c r="Q127" t="n">
        <v>69</v>
      </c>
      <c r="R127" t="n">
        <v>697</v>
      </c>
      <c r="S127" t="n">
        <v>265</v>
      </c>
      <c r="T127" t="n">
        <v>42</v>
      </c>
      <c r="U127" t="n">
        <v>554</v>
      </c>
      <c r="V127" t="n">
        <v>724</v>
      </c>
      <c r="W127" t="n">
        <v>592</v>
      </c>
      <c r="X127" t="n">
        <v>21</v>
      </c>
      <c r="Y127" t="n">
        <v>153</v>
      </c>
      <c r="Z127" t="n">
        <v>135</v>
      </c>
      <c r="AA127" t="n">
        <v>688</v>
      </c>
      <c r="AB127" t="n">
        <v>83</v>
      </c>
      <c r="AC127" t="n">
        <v>796</v>
      </c>
      <c r="AD127" t="n">
        <v>8130</v>
      </c>
      <c r="AE127" t="n">
        <v>5075</v>
      </c>
      <c r="AF127" t="n">
        <v>13260</v>
      </c>
      <c r="AG127" t="n">
        <v>208</v>
      </c>
      <c r="AH127" t="n">
        <v>609</v>
      </c>
      <c r="AI127" t="n">
        <v>384</v>
      </c>
      <c r="AJ127" t="n">
        <v>2957</v>
      </c>
      <c r="AK127" t="n">
        <v>2900</v>
      </c>
      <c r="AL127" t="n">
        <v>753852</v>
      </c>
      <c r="AM127" t="n">
        <v>198989</v>
      </c>
      <c r="AN127" t="n">
        <v>1216429</v>
      </c>
      <c r="AO127" t="n">
        <v>1781578</v>
      </c>
      <c r="AP127" t="n">
        <v>69763</v>
      </c>
      <c r="AQ127" t="n">
        <v>73565</v>
      </c>
      <c r="AR127" t="n">
        <v>94059</v>
      </c>
      <c r="AS127" t="n">
        <v>54628</v>
      </c>
      <c r="AT127" t="n">
        <v>1709669</v>
      </c>
      <c r="AU127" t="n">
        <v>4585</v>
      </c>
      <c r="AV127" t="n">
        <v>567</v>
      </c>
      <c r="AW127" t="n">
        <v>4206</v>
      </c>
      <c r="AX127" t="n">
        <v>6000</v>
      </c>
      <c r="AY127" t="n">
        <v>223</v>
      </c>
      <c r="AZ127" t="n">
        <v>179</v>
      </c>
      <c r="BA127" t="n">
        <v>277</v>
      </c>
      <c r="BB127" t="n">
        <v>151</v>
      </c>
      <c r="BC127" t="n">
        <v>13528</v>
      </c>
    </row>
    <row r="128">
      <c r="A128" t="inlineStr">
        <is>
          <t>27-Oct-20</t>
        </is>
      </c>
      <c r="B128" t="n">
        <v>1778849</v>
      </c>
      <c r="C128" t="n">
        <v>767562</v>
      </c>
      <c r="D128" t="n">
        <v>4321470</v>
      </c>
      <c r="E128" t="n">
        <v>2062273</v>
      </c>
      <c r="F128" t="n">
        <v>1953037</v>
      </c>
      <c r="G128" t="n">
        <v>1587040</v>
      </c>
      <c r="H128" t="n">
        <v>1330813</v>
      </c>
      <c r="I128" t="n">
        <v>397852</v>
      </c>
      <c r="J128" t="n">
        <v>1285855</v>
      </c>
      <c r="K128" t="n">
        <v>53</v>
      </c>
      <c r="L128" t="n">
        <v>1464</v>
      </c>
      <c r="M128" t="n">
        <v>691</v>
      </c>
      <c r="N128" t="n">
        <v>1086</v>
      </c>
      <c r="O128" t="n">
        <v>21</v>
      </c>
      <c r="P128" t="n">
        <v>80</v>
      </c>
      <c r="Q128" t="n">
        <v>67</v>
      </c>
      <c r="R128" t="n">
        <v>680</v>
      </c>
      <c r="S128" t="n">
        <v>253</v>
      </c>
      <c r="T128" t="n">
        <v>39</v>
      </c>
      <c r="U128" t="n">
        <v>538</v>
      </c>
      <c r="V128" t="n">
        <v>694</v>
      </c>
      <c r="W128" t="n">
        <v>562</v>
      </c>
      <c r="X128" t="n">
        <v>20</v>
      </c>
      <c r="Y128" t="n">
        <v>147</v>
      </c>
      <c r="Z128" t="n">
        <v>129</v>
      </c>
      <c r="AA128" t="n">
        <v>672</v>
      </c>
      <c r="AB128" t="n">
        <v>79</v>
      </c>
      <c r="AC128" t="n">
        <v>752</v>
      </c>
      <c r="AD128" t="n">
        <v>7898</v>
      </c>
      <c r="AE128" t="n">
        <v>4867</v>
      </c>
      <c r="AF128" t="n">
        <v>12581</v>
      </c>
      <c r="AG128" t="n">
        <v>198</v>
      </c>
      <c r="AH128" t="n">
        <v>582</v>
      </c>
      <c r="AI128" t="n">
        <v>369</v>
      </c>
      <c r="AJ128" t="n">
        <v>2886</v>
      </c>
      <c r="AK128" t="n">
        <v>2756</v>
      </c>
      <c r="AL128" t="n">
        <v>753912</v>
      </c>
      <c r="AM128" t="n">
        <v>199619</v>
      </c>
      <c r="AN128" t="n">
        <v>1216848</v>
      </c>
      <c r="AO128" t="n">
        <v>1782572</v>
      </c>
      <c r="AP128" t="n">
        <v>69780</v>
      </c>
      <c r="AQ128" t="n">
        <v>73620</v>
      </c>
      <c r="AR128" t="n">
        <v>94096</v>
      </c>
      <c r="AS128" t="n">
        <v>54893</v>
      </c>
      <c r="AT128" t="n">
        <v>1709883</v>
      </c>
      <c r="AU128" t="n">
        <v>4585</v>
      </c>
      <c r="AV128" t="n">
        <v>569</v>
      </c>
      <c r="AW128" t="n">
        <v>4208</v>
      </c>
      <c r="AX128" t="n">
        <v>6003</v>
      </c>
      <c r="AY128" t="n">
        <v>223</v>
      </c>
      <c r="AZ128" t="n">
        <v>179</v>
      </c>
      <c r="BA128" t="n">
        <v>277</v>
      </c>
      <c r="BB128" t="n">
        <v>151</v>
      </c>
      <c r="BC128" t="n">
        <v>13529</v>
      </c>
    </row>
    <row r="129">
      <c r="A129" t="inlineStr">
        <is>
          <t>28-Oct-20</t>
        </is>
      </c>
      <c r="B129" t="n">
        <v>1778838</v>
      </c>
      <c r="C129" t="n">
        <v>767231</v>
      </c>
      <c r="D129" t="n">
        <v>4321318</v>
      </c>
      <c r="E129" t="n">
        <v>2062051</v>
      </c>
      <c r="F129" t="n">
        <v>1953033</v>
      </c>
      <c r="G129" t="n">
        <v>1587023</v>
      </c>
      <c r="H129" t="n">
        <v>1330798</v>
      </c>
      <c r="I129" t="n">
        <v>397695</v>
      </c>
      <c r="J129" t="n">
        <v>1285802</v>
      </c>
      <c r="K129" t="n">
        <v>51</v>
      </c>
      <c r="L129" t="n">
        <v>1422</v>
      </c>
      <c r="M129" t="n">
        <v>667</v>
      </c>
      <c r="N129" t="n">
        <v>1034</v>
      </c>
      <c r="O129" t="n">
        <v>20</v>
      </c>
      <c r="P129" t="n">
        <v>77</v>
      </c>
      <c r="Q129" t="n">
        <v>64</v>
      </c>
      <c r="R129" t="n">
        <v>664</v>
      </c>
      <c r="S129" t="n">
        <v>242</v>
      </c>
      <c r="T129" t="n">
        <v>37</v>
      </c>
      <c r="U129" t="n">
        <v>522</v>
      </c>
      <c r="V129" t="n">
        <v>666</v>
      </c>
      <c r="W129" t="n">
        <v>533</v>
      </c>
      <c r="X129" t="n">
        <v>19</v>
      </c>
      <c r="Y129" t="n">
        <v>140</v>
      </c>
      <c r="Z129" t="n">
        <v>124</v>
      </c>
      <c r="AA129" t="n">
        <v>655</v>
      </c>
      <c r="AB129" t="n">
        <v>75</v>
      </c>
      <c r="AC129" t="n">
        <v>711</v>
      </c>
      <c r="AD129" t="n">
        <v>7672</v>
      </c>
      <c r="AE129" t="n">
        <v>4669</v>
      </c>
      <c r="AF129" t="n">
        <v>11937</v>
      </c>
      <c r="AG129" t="n">
        <v>188</v>
      </c>
      <c r="AH129" t="n">
        <v>557</v>
      </c>
      <c r="AI129" t="n">
        <v>355</v>
      </c>
      <c r="AJ129" t="n">
        <v>2816</v>
      </c>
      <c r="AK129" t="n">
        <v>2620</v>
      </c>
      <c r="AL129" t="n">
        <v>753969</v>
      </c>
      <c r="AM129" t="n">
        <v>200232</v>
      </c>
      <c r="AN129" t="n">
        <v>1217249</v>
      </c>
      <c r="AO129" t="n">
        <v>1783515</v>
      </c>
      <c r="AP129" t="n">
        <v>69795</v>
      </c>
      <c r="AQ129" t="n">
        <v>73672</v>
      </c>
      <c r="AR129" t="n">
        <v>94132</v>
      </c>
      <c r="AS129" t="n">
        <v>55152</v>
      </c>
      <c r="AT129" t="n">
        <v>1710086</v>
      </c>
      <c r="AU129" t="n">
        <v>4586</v>
      </c>
      <c r="AV129" t="n">
        <v>571</v>
      </c>
      <c r="AW129" t="n">
        <v>4209</v>
      </c>
      <c r="AX129" t="n">
        <v>6006</v>
      </c>
      <c r="AY129" t="n">
        <v>223</v>
      </c>
      <c r="AZ129" t="n">
        <v>179</v>
      </c>
      <c r="BA129" t="n">
        <v>277</v>
      </c>
      <c r="BB129" t="n">
        <v>152</v>
      </c>
      <c r="BC129" t="n">
        <v>13529</v>
      </c>
    </row>
    <row r="130">
      <c r="A130" t="inlineStr">
        <is>
          <t>29-Oct-20</t>
        </is>
      </c>
      <c r="B130" t="n">
        <v>1778827</v>
      </c>
      <c r="C130" t="n">
        <v>766909</v>
      </c>
      <c r="D130" t="n">
        <v>4321171</v>
      </c>
      <c r="E130" t="n">
        <v>2061840</v>
      </c>
      <c r="F130" t="n">
        <v>1953028</v>
      </c>
      <c r="G130" t="n">
        <v>1587007</v>
      </c>
      <c r="H130" t="n">
        <v>1330784</v>
      </c>
      <c r="I130" t="n">
        <v>397542</v>
      </c>
      <c r="J130" t="n">
        <v>1285751</v>
      </c>
      <c r="K130" t="n">
        <v>49</v>
      </c>
      <c r="L130" t="n">
        <v>1381</v>
      </c>
      <c r="M130" t="n">
        <v>645</v>
      </c>
      <c r="N130" t="n">
        <v>984</v>
      </c>
      <c r="O130" t="n">
        <v>19</v>
      </c>
      <c r="P130" t="n">
        <v>74</v>
      </c>
      <c r="Q130" t="n">
        <v>62</v>
      </c>
      <c r="R130" t="n">
        <v>647</v>
      </c>
      <c r="S130" t="n">
        <v>232</v>
      </c>
      <c r="T130" t="n">
        <v>35</v>
      </c>
      <c r="U130" t="n">
        <v>507</v>
      </c>
      <c r="V130" t="n">
        <v>639</v>
      </c>
      <c r="W130" t="n">
        <v>506</v>
      </c>
      <c r="X130" t="n">
        <v>18</v>
      </c>
      <c r="Y130" t="n">
        <v>134</v>
      </c>
      <c r="Z130" t="n">
        <v>120</v>
      </c>
      <c r="AA130" t="n">
        <v>640</v>
      </c>
      <c r="AB130" t="n">
        <v>71</v>
      </c>
      <c r="AC130" t="n">
        <v>672</v>
      </c>
      <c r="AD130" t="n">
        <v>7452</v>
      </c>
      <c r="AE130" t="n">
        <v>4479</v>
      </c>
      <c r="AF130" t="n">
        <v>11328</v>
      </c>
      <c r="AG130" t="n">
        <v>179</v>
      </c>
      <c r="AH130" t="n">
        <v>532</v>
      </c>
      <c r="AI130" t="n">
        <v>341</v>
      </c>
      <c r="AJ130" t="n">
        <v>2748</v>
      </c>
      <c r="AK130" t="n">
        <v>2490</v>
      </c>
      <c r="AL130" t="n">
        <v>754022</v>
      </c>
      <c r="AM130" t="n">
        <v>200827</v>
      </c>
      <c r="AN130" t="n">
        <v>1217634</v>
      </c>
      <c r="AO130" t="n">
        <v>1784410</v>
      </c>
      <c r="AP130" t="n">
        <v>69810</v>
      </c>
      <c r="AQ130" t="n">
        <v>73722</v>
      </c>
      <c r="AR130" t="n">
        <v>94167</v>
      </c>
      <c r="AS130" t="n">
        <v>55405</v>
      </c>
      <c r="AT130" t="n">
        <v>1710280</v>
      </c>
      <c r="AU130" t="n">
        <v>4586</v>
      </c>
      <c r="AV130" t="n">
        <v>572</v>
      </c>
      <c r="AW130" t="n">
        <v>4210</v>
      </c>
      <c r="AX130" t="n">
        <v>6009</v>
      </c>
      <c r="AY130" t="n">
        <v>223</v>
      </c>
      <c r="AZ130" t="n">
        <v>179</v>
      </c>
      <c r="BA130" t="n">
        <v>277</v>
      </c>
      <c r="BB130" t="n">
        <v>153</v>
      </c>
      <c r="BC130" t="n">
        <v>13530</v>
      </c>
    </row>
    <row r="131">
      <c r="A131" t="inlineStr">
        <is>
          <t>30-Oct-20</t>
        </is>
      </c>
      <c r="B131" t="n">
        <v>1778817</v>
      </c>
      <c r="C131" t="n">
        <v>766597</v>
      </c>
      <c r="D131" t="n">
        <v>4321029</v>
      </c>
      <c r="E131" t="n">
        <v>2061640</v>
      </c>
      <c r="F131" t="n">
        <v>1953024</v>
      </c>
      <c r="G131" t="n">
        <v>1586992</v>
      </c>
      <c r="H131" t="n">
        <v>1330770</v>
      </c>
      <c r="I131" t="n">
        <v>397392</v>
      </c>
      <c r="J131" t="n">
        <v>1285703</v>
      </c>
      <c r="K131" t="n">
        <v>47</v>
      </c>
      <c r="L131" t="n">
        <v>1341</v>
      </c>
      <c r="M131" t="n">
        <v>623</v>
      </c>
      <c r="N131" t="n">
        <v>936</v>
      </c>
      <c r="O131" t="n">
        <v>19</v>
      </c>
      <c r="P131" t="n">
        <v>71</v>
      </c>
      <c r="Q131" t="n">
        <v>60</v>
      </c>
      <c r="R131" t="n">
        <v>631</v>
      </c>
      <c r="S131" t="n">
        <v>221</v>
      </c>
      <c r="T131" t="n">
        <v>33</v>
      </c>
      <c r="U131" t="n">
        <v>493</v>
      </c>
      <c r="V131" t="n">
        <v>613</v>
      </c>
      <c r="W131" t="n">
        <v>480</v>
      </c>
      <c r="X131" t="n">
        <v>18</v>
      </c>
      <c r="Y131" t="n">
        <v>128</v>
      </c>
      <c r="Z131" t="n">
        <v>115</v>
      </c>
      <c r="AA131" t="n">
        <v>624</v>
      </c>
      <c r="AB131" t="n">
        <v>68</v>
      </c>
      <c r="AC131" t="n">
        <v>636</v>
      </c>
      <c r="AD131" t="n">
        <v>7239</v>
      </c>
      <c r="AE131" t="n">
        <v>4298</v>
      </c>
      <c r="AF131" t="n">
        <v>10750</v>
      </c>
      <c r="AG131" t="n">
        <v>171</v>
      </c>
      <c r="AH131" t="n">
        <v>508</v>
      </c>
      <c r="AI131" t="n">
        <v>328</v>
      </c>
      <c r="AJ131" t="n">
        <v>2682</v>
      </c>
      <c r="AK131" t="n">
        <v>2368</v>
      </c>
      <c r="AL131" t="n">
        <v>754073</v>
      </c>
      <c r="AM131" t="n">
        <v>201406</v>
      </c>
      <c r="AN131" t="n">
        <v>1218003</v>
      </c>
      <c r="AO131" t="n">
        <v>1785260</v>
      </c>
      <c r="AP131" t="n">
        <v>69825</v>
      </c>
      <c r="AQ131" t="n">
        <v>73770</v>
      </c>
      <c r="AR131" t="n">
        <v>94200</v>
      </c>
      <c r="AS131" t="n">
        <v>55651</v>
      </c>
      <c r="AT131" t="n">
        <v>1710464</v>
      </c>
      <c r="AU131" t="n">
        <v>4586</v>
      </c>
      <c r="AV131" t="n">
        <v>574</v>
      </c>
      <c r="AW131" t="n">
        <v>4211</v>
      </c>
      <c r="AX131" t="n">
        <v>6011</v>
      </c>
      <c r="AY131" t="n">
        <v>223</v>
      </c>
      <c r="AZ131" t="n">
        <v>179</v>
      </c>
      <c r="BA131" t="n">
        <v>278</v>
      </c>
      <c r="BB131" t="n">
        <v>153</v>
      </c>
      <c r="BC131" t="n">
        <v>13531</v>
      </c>
    </row>
    <row r="132">
      <c r="A132" t="inlineStr">
        <is>
          <t>31-Oct-20</t>
        </is>
      </c>
      <c r="B132" t="n">
        <v>1778807</v>
      </c>
      <c r="C132" t="n">
        <v>766294</v>
      </c>
      <c r="D132" t="n">
        <v>4320892</v>
      </c>
      <c r="E132" t="n">
        <v>2061450</v>
      </c>
      <c r="F132" t="n">
        <v>1953020</v>
      </c>
      <c r="G132" t="n">
        <v>1586977</v>
      </c>
      <c r="H132" t="n">
        <v>1330757</v>
      </c>
      <c r="I132" t="n">
        <v>397246</v>
      </c>
      <c r="J132" t="n">
        <v>1285657</v>
      </c>
      <c r="K132" t="n">
        <v>45</v>
      </c>
      <c r="L132" t="n">
        <v>1302</v>
      </c>
      <c r="M132" t="n">
        <v>602</v>
      </c>
      <c r="N132" t="n">
        <v>889</v>
      </c>
      <c r="O132" t="n">
        <v>18</v>
      </c>
      <c r="P132" t="n">
        <v>68</v>
      </c>
      <c r="Q132" t="n">
        <v>59</v>
      </c>
      <c r="R132" t="n">
        <v>616</v>
      </c>
      <c r="S132" t="n">
        <v>211</v>
      </c>
      <c r="T132" t="n">
        <v>31</v>
      </c>
      <c r="U132" t="n">
        <v>479</v>
      </c>
      <c r="V132" t="n">
        <v>589</v>
      </c>
      <c r="W132" t="n">
        <v>456</v>
      </c>
      <c r="X132" t="n">
        <v>17</v>
      </c>
      <c r="Y132" t="n">
        <v>122</v>
      </c>
      <c r="Z132" t="n">
        <v>111</v>
      </c>
      <c r="AA132" t="n">
        <v>609</v>
      </c>
      <c r="AB132" t="n">
        <v>64</v>
      </c>
      <c r="AC132" t="n">
        <v>601</v>
      </c>
      <c r="AD132" t="n">
        <v>7032</v>
      </c>
      <c r="AE132" t="n">
        <v>4126</v>
      </c>
      <c r="AF132" t="n">
        <v>10202</v>
      </c>
      <c r="AG132" t="n">
        <v>163</v>
      </c>
      <c r="AH132" t="n">
        <v>486</v>
      </c>
      <c r="AI132" t="n">
        <v>316</v>
      </c>
      <c r="AJ132" t="n">
        <v>2617</v>
      </c>
      <c r="AK132" t="n">
        <v>2252</v>
      </c>
      <c r="AL132" t="n">
        <v>754121</v>
      </c>
      <c r="AM132" t="n">
        <v>201967</v>
      </c>
      <c r="AN132" t="n">
        <v>1218358</v>
      </c>
      <c r="AO132" t="n">
        <v>1786066</v>
      </c>
      <c r="AP132" t="n">
        <v>69838</v>
      </c>
      <c r="AQ132" t="n">
        <v>73816</v>
      </c>
      <c r="AR132" t="n">
        <v>94232</v>
      </c>
      <c r="AS132" t="n">
        <v>55892</v>
      </c>
      <c r="AT132" t="n">
        <v>1710638</v>
      </c>
      <c r="AU132" t="n">
        <v>4586</v>
      </c>
      <c r="AV132" t="n">
        <v>575</v>
      </c>
      <c r="AW132" t="n">
        <v>4212</v>
      </c>
      <c r="AX132" t="n">
        <v>6014</v>
      </c>
      <c r="AY132" t="n">
        <v>223</v>
      </c>
      <c r="AZ132" t="n">
        <v>180</v>
      </c>
      <c r="BA132" t="n">
        <v>278</v>
      </c>
      <c r="BB132" t="n">
        <v>154</v>
      </c>
      <c r="BC132" t="n">
        <v>13531</v>
      </c>
    </row>
    <row r="133">
      <c r="A133" t="inlineStr">
        <is>
          <t>01-Nov-20</t>
        </is>
      </c>
      <c r="B133" t="n">
        <v>1778797</v>
      </c>
      <c r="C133" t="n">
        <v>766000</v>
      </c>
      <c r="D133" t="n">
        <v>4320760</v>
      </c>
      <c r="E133" t="n">
        <v>2061270</v>
      </c>
      <c r="F133" t="n">
        <v>1953016</v>
      </c>
      <c r="G133" t="n">
        <v>1586962</v>
      </c>
      <c r="H133" t="n">
        <v>1330743</v>
      </c>
      <c r="I133" t="n">
        <v>397104</v>
      </c>
      <c r="J133" t="n">
        <v>1285614</v>
      </c>
      <c r="K133" t="n">
        <v>43</v>
      </c>
      <c r="L133" t="n">
        <v>1265</v>
      </c>
      <c r="M133" t="n">
        <v>581</v>
      </c>
      <c r="N133" t="n">
        <v>845</v>
      </c>
      <c r="O133" t="n">
        <v>17</v>
      </c>
      <c r="P133" t="n">
        <v>65</v>
      </c>
      <c r="Q133" t="n">
        <v>57</v>
      </c>
      <c r="R133" t="n">
        <v>601</v>
      </c>
      <c r="S133" t="n">
        <v>201</v>
      </c>
      <c r="T133" t="n">
        <v>30</v>
      </c>
      <c r="U133" t="n">
        <v>465</v>
      </c>
      <c r="V133" t="n">
        <v>565</v>
      </c>
      <c r="W133" t="n">
        <v>433</v>
      </c>
      <c r="X133" t="n">
        <v>16</v>
      </c>
      <c r="Y133" t="n">
        <v>117</v>
      </c>
      <c r="Z133" t="n">
        <v>107</v>
      </c>
      <c r="AA133" t="n">
        <v>594</v>
      </c>
      <c r="AB133" t="n">
        <v>61</v>
      </c>
      <c r="AC133" t="n">
        <v>569</v>
      </c>
      <c r="AD133" t="n">
        <v>6831</v>
      </c>
      <c r="AE133" t="n">
        <v>3961</v>
      </c>
      <c r="AF133" t="n">
        <v>9682</v>
      </c>
      <c r="AG133" t="n">
        <v>155</v>
      </c>
      <c r="AH133" t="n">
        <v>464</v>
      </c>
      <c r="AI133" t="n">
        <v>304</v>
      </c>
      <c r="AJ133" t="n">
        <v>2554</v>
      </c>
      <c r="AK133" t="n">
        <v>2141</v>
      </c>
      <c r="AL133" t="n">
        <v>754166</v>
      </c>
      <c r="AM133" t="n">
        <v>202513</v>
      </c>
      <c r="AN133" t="n">
        <v>1218698</v>
      </c>
      <c r="AO133" t="n">
        <v>1786830</v>
      </c>
      <c r="AP133" t="n">
        <v>69851</v>
      </c>
      <c r="AQ133" t="n">
        <v>73860</v>
      </c>
      <c r="AR133" t="n">
        <v>94263</v>
      </c>
      <c r="AS133" t="n">
        <v>56127</v>
      </c>
      <c r="AT133" t="n">
        <v>1710805</v>
      </c>
      <c r="AU133" t="n">
        <v>4586</v>
      </c>
      <c r="AV133" t="n">
        <v>577</v>
      </c>
      <c r="AW133" t="n">
        <v>4213</v>
      </c>
      <c r="AX133" t="n">
        <v>6016</v>
      </c>
      <c r="AY133" t="n">
        <v>223</v>
      </c>
      <c r="AZ133" t="n">
        <v>180</v>
      </c>
      <c r="BA133" t="n">
        <v>278</v>
      </c>
      <c r="BB133" t="n">
        <v>155</v>
      </c>
      <c r="BC133" t="n">
        <v>13532</v>
      </c>
    </row>
    <row r="134">
      <c r="A134" t="inlineStr">
        <is>
          <t>02-Nov-20</t>
        </is>
      </c>
      <c r="B134" t="n">
        <v>1778788</v>
      </c>
      <c r="C134" t="n">
        <v>765714</v>
      </c>
      <c r="D134" t="n">
        <v>4320632</v>
      </c>
      <c r="E134" t="n">
        <v>2061099</v>
      </c>
      <c r="F134" t="n">
        <v>1953012</v>
      </c>
      <c r="G134" t="n">
        <v>1586949</v>
      </c>
      <c r="H134" t="n">
        <v>1330731</v>
      </c>
      <c r="I134" t="n">
        <v>396966</v>
      </c>
      <c r="J134" t="n">
        <v>1285572</v>
      </c>
      <c r="K134" t="n">
        <v>41</v>
      </c>
      <c r="L134" t="n">
        <v>1228</v>
      </c>
      <c r="M134" t="n">
        <v>562</v>
      </c>
      <c r="N134" t="n">
        <v>803</v>
      </c>
      <c r="O134" t="n">
        <v>17</v>
      </c>
      <c r="P134" t="n">
        <v>62</v>
      </c>
      <c r="Q134" t="n">
        <v>55</v>
      </c>
      <c r="R134" t="n">
        <v>586</v>
      </c>
      <c r="S134" t="n">
        <v>192</v>
      </c>
      <c r="T134" t="n">
        <v>28</v>
      </c>
      <c r="U134" t="n">
        <v>452</v>
      </c>
      <c r="V134" t="n">
        <v>543</v>
      </c>
      <c r="W134" t="n">
        <v>411</v>
      </c>
      <c r="X134" t="n">
        <v>15</v>
      </c>
      <c r="Y134" t="n">
        <v>112</v>
      </c>
      <c r="Z134" t="n">
        <v>103</v>
      </c>
      <c r="AA134" t="n">
        <v>580</v>
      </c>
      <c r="AB134" t="n">
        <v>58</v>
      </c>
      <c r="AC134" t="n">
        <v>538</v>
      </c>
      <c r="AD134" t="n">
        <v>6635</v>
      </c>
      <c r="AE134" t="n">
        <v>3803</v>
      </c>
      <c r="AF134" t="n">
        <v>9189</v>
      </c>
      <c r="AG134" t="n">
        <v>148</v>
      </c>
      <c r="AH134" t="n">
        <v>444</v>
      </c>
      <c r="AI134" t="n">
        <v>293</v>
      </c>
      <c r="AJ134" t="n">
        <v>2492</v>
      </c>
      <c r="AK134" t="n">
        <v>2036</v>
      </c>
      <c r="AL134" t="n">
        <v>754209</v>
      </c>
      <c r="AM134" t="n">
        <v>203043</v>
      </c>
      <c r="AN134" t="n">
        <v>1219025</v>
      </c>
      <c r="AO134" t="n">
        <v>1787556</v>
      </c>
      <c r="AP134" t="n">
        <v>69863</v>
      </c>
      <c r="AQ134" t="n">
        <v>73902</v>
      </c>
      <c r="AR134" t="n">
        <v>94293</v>
      </c>
      <c r="AS134" t="n">
        <v>56356</v>
      </c>
      <c r="AT134" t="n">
        <v>1710963</v>
      </c>
      <c r="AU134" t="n">
        <v>4587</v>
      </c>
      <c r="AV134" t="n">
        <v>578</v>
      </c>
      <c r="AW134" t="n">
        <v>4214</v>
      </c>
      <c r="AX134" t="n">
        <v>6019</v>
      </c>
      <c r="AY134" t="n">
        <v>223</v>
      </c>
      <c r="AZ134" t="n">
        <v>180</v>
      </c>
      <c r="BA134" t="n">
        <v>278</v>
      </c>
      <c r="BB134" t="n">
        <v>155</v>
      </c>
      <c r="BC134" t="n">
        <v>13533</v>
      </c>
    </row>
    <row r="135">
      <c r="A135" t="inlineStr">
        <is>
          <t>03-Nov-20</t>
        </is>
      </c>
      <c r="B135" t="n">
        <v>1778779</v>
      </c>
      <c r="C135" t="n">
        <v>765437</v>
      </c>
      <c r="D135" t="n">
        <v>4320508</v>
      </c>
      <c r="E135" t="n">
        <v>2060936</v>
      </c>
      <c r="F135" t="n">
        <v>1953009</v>
      </c>
      <c r="G135" t="n">
        <v>1586936</v>
      </c>
      <c r="H135" t="n">
        <v>1330718</v>
      </c>
      <c r="I135" t="n">
        <v>396830</v>
      </c>
      <c r="J135" t="n">
        <v>1285532</v>
      </c>
      <c r="K135" t="n">
        <v>40</v>
      </c>
      <c r="L135" t="n">
        <v>1192</v>
      </c>
      <c r="M135" t="n">
        <v>543</v>
      </c>
      <c r="N135" t="n">
        <v>763</v>
      </c>
      <c r="O135" t="n">
        <v>16</v>
      </c>
      <c r="P135" t="n">
        <v>59</v>
      </c>
      <c r="Q135" t="n">
        <v>53</v>
      </c>
      <c r="R135" t="n">
        <v>571</v>
      </c>
      <c r="S135" t="n">
        <v>183</v>
      </c>
      <c r="T135" t="n">
        <v>27</v>
      </c>
      <c r="U135" t="n">
        <v>439</v>
      </c>
      <c r="V135" t="n">
        <v>521</v>
      </c>
      <c r="W135" t="n">
        <v>390</v>
      </c>
      <c r="X135" t="n">
        <v>15</v>
      </c>
      <c r="Y135" t="n">
        <v>107</v>
      </c>
      <c r="Z135" t="n">
        <v>99</v>
      </c>
      <c r="AA135" t="n">
        <v>566</v>
      </c>
      <c r="AB135" t="n">
        <v>55</v>
      </c>
      <c r="AC135" t="n">
        <v>509</v>
      </c>
      <c r="AD135" t="n">
        <v>6445</v>
      </c>
      <c r="AE135" t="n">
        <v>3653</v>
      </c>
      <c r="AF135" t="n">
        <v>8721</v>
      </c>
      <c r="AG135" t="n">
        <v>141</v>
      </c>
      <c r="AH135" t="n">
        <v>424</v>
      </c>
      <c r="AI135" t="n">
        <v>282</v>
      </c>
      <c r="AJ135" t="n">
        <v>2431</v>
      </c>
      <c r="AK135" t="n">
        <v>1937</v>
      </c>
      <c r="AL135" t="n">
        <v>754250</v>
      </c>
      <c r="AM135" t="n">
        <v>203557</v>
      </c>
      <c r="AN135" t="n">
        <v>1219339</v>
      </c>
      <c r="AO135" t="n">
        <v>1788245</v>
      </c>
      <c r="AP135" t="n">
        <v>69875</v>
      </c>
      <c r="AQ135" t="n">
        <v>73942</v>
      </c>
      <c r="AR135" t="n">
        <v>94321</v>
      </c>
      <c r="AS135" t="n">
        <v>56580</v>
      </c>
      <c r="AT135" t="n">
        <v>1711113</v>
      </c>
      <c r="AU135" t="n">
        <v>4587</v>
      </c>
      <c r="AV135" t="n">
        <v>580</v>
      </c>
      <c r="AW135" t="n">
        <v>4215</v>
      </c>
      <c r="AX135" t="n">
        <v>6021</v>
      </c>
      <c r="AY135" t="n">
        <v>223</v>
      </c>
      <c r="AZ135" t="n">
        <v>180</v>
      </c>
      <c r="BA135" t="n">
        <v>278</v>
      </c>
      <c r="BB135" t="n">
        <v>156</v>
      </c>
      <c r="BC135" t="n">
        <v>13533</v>
      </c>
    </row>
    <row r="136">
      <c r="A136" t="inlineStr">
        <is>
          <t>04-Nov-20</t>
        </is>
      </c>
      <c r="B136" t="n">
        <v>1778771</v>
      </c>
      <c r="C136" t="n">
        <v>765168</v>
      </c>
      <c r="D136" t="n">
        <v>4320388</v>
      </c>
      <c r="E136" t="n">
        <v>2060782</v>
      </c>
      <c r="F136" t="n">
        <v>1953005</v>
      </c>
      <c r="G136" t="n">
        <v>1586923</v>
      </c>
      <c r="H136" t="n">
        <v>1330706</v>
      </c>
      <c r="I136" t="n">
        <v>396699</v>
      </c>
      <c r="J136" t="n">
        <v>1285494</v>
      </c>
      <c r="K136" t="n">
        <v>38</v>
      </c>
      <c r="L136" t="n">
        <v>1158</v>
      </c>
      <c r="M136" t="n">
        <v>524</v>
      </c>
      <c r="N136" t="n">
        <v>725</v>
      </c>
      <c r="O136" t="n">
        <v>15</v>
      </c>
      <c r="P136" t="n">
        <v>57</v>
      </c>
      <c r="Q136" t="n">
        <v>52</v>
      </c>
      <c r="R136" t="n">
        <v>557</v>
      </c>
      <c r="S136" t="n">
        <v>175</v>
      </c>
      <c r="T136" t="n">
        <v>25</v>
      </c>
      <c r="U136" t="n">
        <v>426</v>
      </c>
      <c r="V136" t="n">
        <v>501</v>
      </c>
      <c r="W136" t="n">
        <v>370</v>
      </c>
      <c r="X136" t="n">
        <v>14</v>
      </c>
      <c r="Y136" t="n">
        <v>102</v>
      </c>
      <c r="Z136" t="n">
        <v>95</v>
      </c>
      <c r="AA136" t="n">
        <v>552</v>
      </c>
      <c r="AB136" t="n">
        <v>53</v>
      </c>
      <c r="AC136" t="n">
        <v>482</v>
      </c>
      <c r="AD136" t="n">
        <v>6260</v>
      </c>
      <c r="AE136" t="n">
        <v>3509</v>
      </c>
      <c r="AF136" t="n">
        <v>8278</v>
      </c>
      <c r="AG136" t="n">
        <v>135</v>
      </c>
      <c r="AH136" t="n">
        <v>406</v>
      </c>
      <c r="AI136" t="n">
        <v>271</v>
      </c>
      <c r="AJ136" t="n">
        <v>2372</v>
      </c>
      <c r="AK136" t="n">
        <v>1842</v>
      </c>
      <c r="AL136" t="n">
        <v>754288</v>
      </c>
      <c r="AM136" t="n">
        <v>204057</v>
      </c>
      <c r="AN136" t="n">
        <v>1219640</v>
      </c>
      <c r="AO136" t="n">
        <v>1788899</v>
      </c>
      <c r="AP136" t="n">
        <v>69886</v>
      </c>
      <c r="AQ136" t="n">
        <v>73980</v>
      </c>
      <c r="AR136" t="n">
        <v>94349</v>
      </c>
      <c r="AS136" t="n">
        <v>56798</v>
      </c>
      <c r="AT136" t="n">
        <v>1711256</v>
      </c>
      <c r="AU136" t="n">
        <v>4587</v>
      </c>
      <c r="AV136" t="n">
        <v>581</v>
      </c>
      <c r="AW136" t="n">
        <v>4216</v>
      </c>
      <c r="AX136" t="n">
        <v>6023</v>
      </c>
      <c r="AY136" t="n">
        <v>223</v>
      </c>
      <c r="AZ136" t="n">
        <v>180</v>
      </c>
      <c r="BA136" t="n">
        <v>278</v>
      </c>
      <c r="BB136" t="n">
        <v>156</v>
      </c>
      <c r="BC136" t="n">
        <v>13534</v>
      </c>
    </row>
    <row r="137">
      <c r="A137" t="inlineStr">
        <is>
          <t>05-Nov-20</t>
        </is>
      </c>
      <c r="B137" t="n">
        <v>1778763</v>
      </c>
      <c r="C137" t="n">
        <v>764906</v>
      </c>
      <c r="D137" t="n">
        <v>4320272</v>
      </c>
      <c r="E137" t="n">
        <v>2060636</v>
      </c>
      <c r="F137" t="n">
        <v>1953002</v>
      </c>
      <c r="G137" t="n">
        <v>1586911</v>
      </c>
      <c r="H137" t="n">
        <v>1330695</v>
      </c>
      <c r="I137" t="n">
        <v>396570</v>
      </c>
      <c r="J137" t="n">
        <v>1285458</v>
      </c>
      <c r="K137" t="n">
        <v>36</v>
      </c>
      <c r="L137" t="n">
        <v>1124</v>
      </c>
      <c r="M137" t="n">
        <v>507</v>
      </c>
      <c r="N137" t="n">
        <v>689</v>
      </c>
      <c r="O137" t="n">
        <v>15</v>
      </c>
      <c r="P137" t="n">
        <v>55</v>
      </c>
      <c r="Q137" t="n">
        <v>50</v>
      </c>
      <c r="R137" t="n">
        <v>544</v>
      </c>
      <c r="S137" t="n">
        <v>167</v>
      </c>
      <c r="T137" t="n">
        <v>24</v>
      </c>
      <c r="U137" t="n">
        <v>414</v>
      </c>
      <c r="V137" t="n">
        <v>481</v>
      </c>
      <c r="W137" t="n">
        <v>351</v>
      </c>
      <c r="X137" t="n">
        <v>13</v>
      </c>
      <c r="Y137" t="n">
        <v>98</v>
      </c>
      <c r="Z137" t="n">
        <v>92</v>
      </c>
      <c r="AA137" t="n">
        <v>539</v>
      </c>
      <c r="AB137" t="n">
        <v>50</v>
      </c>
      <c r="AC137" t="n">
        <v>457</v>
      </c>
      <c r="AD137" t="n">
        <v>6080</v>
      </c>
      <c r="AE137" t="n">
        <v>3371</v>
      </c>
      <c r="AF137" t="n">
        <v>7857</v>
      </c>
      <c r="AG137" t="n">
        <v>128</v>
      </c>
      <c r="AH137" t="n">
        <v>388</v>
      </c>
      <c r="AI137" t="n">
        <v>261</v>
      </c>
      <c r="AJ137" t="n">
        <v>2314</v>
      </c>
      <c r="AK137" t="n">
        <v>1753</v>
      </c>
      <c r="AL137" t="n">
        <v>754324</v>
      </c>
      <c r="AM137" t="n">
        <v>204543</v>
      </c>
      <c r="AN137" t="n">
        <v>1219930</v>
      </c>
      <c r="AO137" t="n">
        <v>1789520</v>
      </c>
      <c r="AP137" t="n">
        <v>69897</v>
      </c>
      <c r="AQ137" t="n">
        <v>74017</v>
      </c>
      <c r="AR137" t="n">
        <v>94375</v>
      </c>
      <c r="AS137" t="n">
        <v>57011</v>
      </c>
      <c r="AT137" t="n">
        <v>1711392</v>
      </c>
      <c r="AU137" t="n">
        <v>4587</v>
      </c>
      <c r="AV137" t="n">
        <v>582</v>
      </c>
      <c r="AW137" t="n">
        <v>4217</v>
      </c>
      <c r="AX137" t="n">
        <v>6025</v>
      </c>
      <c r="AY137" t="n">
        <v>223</v>
      </c>
      <c r="AZ137" t="n">
        <v>180</v>
      </c>
      <c r="BA137" t="n">
        <v>278</v>
      </c>
      <c r="BB137" t="n">
        <v>157</v>
      </c>
      <c r="BC137" t="n">
        <v>13534</v>
      </c>
    </row>
    <row r="138">
      <c r="A138" t="inlineStr">
        <is>
          <t>06-Nov-20</t>
        </is>
      </c>
      <c r="B138" t="n">
        <v>1778755</v>
      </c>
      <c r="C138" t="n">
        <v>764653</v>
      </c>
      <c r="D138" t="n">
        <v>4320161</v>
      </c>
      <c r="E138" t="n">
        <v>2060496</v>
      </c>
      <c r="F138" t="n">
        <v>1952999</v>
      </c>
      <c r="G138" t="n">
        <v>1586899</v>
      </c>
      <c r="H138" t="n">
        <v>1330684</v>
      </c>
      <c r="I138" t="n">
        <v>396445</v>
      </c>
      <c r="J138" t="n">
        <v>1285423</v>
      </c>
      <c r="K138" t="n">
        <v>35</v>
      </c>
      <c r="L138" t="n">
        <v>1091</v>
      </c>
      <c r="M138" t="n">
        <v>490</v>
      </c>
      <c r="N138" t="n">
        <v>654</v>
      </c>
      <c r="O138" t="n">
        <v>14</v>
      </c>
      <c r="P138" t="n">
        <v>52</v>
      </c>
      <c r="Q138" t="n">
        <v>49</v>
      </c>
      <c r="R138" t="n">
        <v>530</v>
      </c>
      <c r="S138" t="n">
        <v>159</v>
      </c>
      <c r="T138" t="n">
        <v>23</v>
      </c>
      <c r="U138" t="n">
        <v>402</v>
      </c>
      <c r="V138" t="n">
        <v>462</v>
      </c>
      <c r="W138" t="n">
        <v>333</v>
      </c>
      <c r="X138" t="n">
        <v>13</v>
      </c>
      <c r="Y138" t="n">
        <v>93</v>
      </c>
      <c r="Z138" t="n">
        <v>88</v>
      </c>
      <c r="AA138" t="n">
        <v>525</v>
      </c>
      <c r="AB138" t="n">
        <v>48</v>
      </c>
      <c r="AC138" t="n">
        <v>433</v>
      </c>
      <c r="AD138" t="n">
        <v>5906</v>
      </c>
      <c r="AE138" t="n">
        <v>3240</v>
      </c>
      <c r="AF138" t="n">
        <v>7457</v>
      </c>
      <c r="AG138" t="n">
        <v>123</v>
      </c>
      <c r="AH138" t="n">
        <v>371</v>
      </c>
      <c r="AI138" t="n">
        <v>252</v>
      </c>
      <c r="AJ138" t="n">
        <v>2258</v>
      </c>
      <c r="AK138" t="n">
        <v>1667</v>
      </c>
      <c r="AL138" t="n">
        <v>754359</v>
      </c>
      <c r="AM138" t="n">
        <v>205015</v>
      </c>
      <c r="AN138" t="n">
        <v>1220208</v>
      </c>
      <c r="AO138" t="n">
        <v>1790109</v>
      </c>
      <c r="AP138" t="n">
        <v>69907</v>
      </c>
      <c r="AQ138" t="n">
        <v>74052</v>
      </c>
      <c r="AR138" t="n">
        <v>94401</v>
      </c>
      <c r="AS138" t="n">
        <v>57218</v>
      </c>
      <c r="AT138" t="n">
        <v>1711522</v>
      </c>
      <c r="AU138" t="n">
        <v>4587</v>
      </c>
      <c r="AV138" t="n">
        <v>583</v>
      </c>
      <c r="AW138" t="n">
        <v>4217</v>
      </c>
      <c r="AX138" t="n">
        <v>6026</v>
      </c>
      <c r="AY138" t="n">
        <v>223</v>
      </c>
      <c r="AZ138" t="n">
        <v>180</v>
      </c>
      <c r="BA138" t="n">
        <v>278</v>
      </c>
      <c r="BB138" t="n">
        <v>157</v>
      </c>
      <c r="BC138" t="n">
        <v>13535</v>
      </c>
    </row>
    <row r="139">
      <c r="A139" t="inlineStr">
        <is>
          <t>07-Nov-20</t>
        </is>
      </c>
      <c r="B139" t="n">
        <v>1778747</v>
      </c>
      <c r="C139" t="n">
        <v>764406</v>
      </c>
      <c r="D139" t="n">
        <v>4320052</v>
      </c>
      <c r="E139" t="n">
        <v>2060364</v>
      </c>
      <c r="F139" t="n">
        <v>1952996</v>
      </c>
      <c r="G139" t="n">
        <v>1586888</v>
      </c>
      <c r="H139" t="n">
        <v>1330673</v>
      </c>
      <c r="I139" t="n">
        <v>396322</v>
      </c>
      <c r="J139" t="n">
        <v>1285390</v>
      </c>
      <c r="K139" t="n">
        <v>34</v>
      </c>
      <c r="L139" t="n">
        <v>1059</v>
      </c>
      <c r="M139" t="n">
        <v>473</v>
      </c>
      <c r="N139" t="n">
        <v>621</v>
      </c>
      <c r="O139" t="n">
        <v>14</v>
      </c>
      <c r="P139" t="n">
        <v>50</v>
      </c>
      <c r="Q139" t="n">
        <v>47</v>
      </c>
      <c r="R139" t="n">
        <v>517</v>
      </c>
      <c r="S139" t="n">
        <v>152</v>
      </c>
      <c r="T139" t="n">
        <v>21</v>
      </c>
      <c r="U139" t="n">
        <v>391</v>
      </c>
      <c r="V139" t="n">
        <v>444</v>
      </c>
      <c r="W139" t="n">
        <v>316</v>
      </c>
      <c r="X139" t="n">
        <v>12</v>
      </c>
      <c r="Y139" t="n">
        <v>89</v>
      </c>
      <c r="Z139" t="n">
        <v>85</v>
      </c>
      <c r="AA139" t="n">
        <v>513</v>
      </c>
      <c r="AB139" t="n">
        <v>45</v>
      </c>
      <c r="AC139" t="n">
        <v>410</v>
      </c>
      <c r="AD139" t="n">
        <v>5736</v>
      </c>
      <c r="AE139" t="n">
        <v>3114</v>
      </c>
      <c r="AF139" t="n">
        <v>7078</v>
      </c>
      <c r="AG139" t="n">
        <v>117</v>
      </c>
      <c r="AH139" t="n">
        <v>355</v>
      </c>
      <c r="AI139" t="n">
        <v>243</v>
      </c>
      <c r="AJ139" t="n">
        <v>2203</v>
      </c>
      <c r="AK139" t="n">
        <v>1586</v>
      </c>
      <c r="AL139" t="n">
        <v>754391</v>
      </c>
      <c r="AM139" t="n">
        <v>205473</v>
      </c>
      <c r="AN139" t="n">
        <v>1220476</v>
      </c>
      <c r="AO139" t="n">
        <v>1790668</v>
      </c>
      <c r="AP139" t="n">
        <v>69917</v>
      </c>
      <c r="AQ139" t="n">
        <v>74086</v>
      </c>
      <c r="AR139" t="n">
        <v>94425</v>
      </c>
      <c r="AS139" t="n">
        <v>57421</v>
      </c>
      <c r="AT139" t="n">
        <v>1711645</v>
      </c>
      <c r="AU139" t="n">
        <v>4587</v>
      </c>
      <c r="AV139" t="n">
        <v>585</v>
      </c>
      <c r="AW139" t="n">
        <v>4218</v>
      </c>
      <c r="AX139" t="n">
        <v>6028</v>
      </c>
      <c r="AY139" t="n">
        <v>223</v>
      </c>
      <c r="AZ139" t="n">
        <v>180</v>
      </c>
      <c r="BA139" t="n">
        <v>278</v>
      </c>
      <c r="BB139" t="n">
        <v>158</v>
      </c>
      <c r="BC139" t="n">
        <v>13535</v>
      </c>
    </row>
    <row r="140">
      <c r="A140" t="inlineStr">
        <is>
          <t>08-Nov-20</t>
        </is>
      </c>
      <c r="B140" t="n">
        <v>1778740</v>
      </c>
      <c r="C140" t="n">
        <v>764167</v>
      </c>
      <c r="D140" t="n">
        <v>4319948</v>
      </c>
      <c r="E140" t="n">
        <v>2060239</v>
      </c>
      <c r="F140" t="n">
        <v>1952993</v>
      </c>
      <c r="G140" t="n">
        <v>1586878</v>
      </c>
      <c r="H140" t="n">
        <v>1330662</v>
      </c>
      <c r="I140" t="n">
        <v>396203</v>
      </c>
      <c r="J140" t="n">
        <v>1285359</v>
      </c>
      <c r="K140" t="n">
        <v>32</v>
      </c>
      <c r="L140" t="n">
        <v>1029</v>
      </c>
      <c r="M140" t="n">
        <v>458</v>
      </c>
      <c r="N140" t="n">
        <v>590</v>
      </c>
      <c r="O140" t="n">
        <v>13</v>
      </c>
      <c r="P140" t="n">
        <v>48</v>
      </c>
      <c r="Q140" t="n">
        <v>46</v>
      </c>
      <c r="R140" t="n">
        <v>504</v>
      </c>
      <c r="S140" t="n">
        <v>145</v>
      </c>
      <c r="T140" t="n">
        <v>20</v>
      </c>
      <c r="U140" t="n">
        <v>379</v>
      </c>
      <c r="V140" t="n">
        <v>427</v>
      </c>
      <c r="W140" t="n">
        <v>300</v>
      </c>
      <c r="X140" t="n">
        <v>11</v>
      </c>
      <c r="Y140" t="n">
        <v>85</v>
      </c>
      <c r="Z140" t="n">
        <v>82</v>
      </c>
      <c r="AA140" t="n">
        <v>500</v>
      </c>
      <c r="AB140" t="n">
        <v>43</v>
      </c>
      <c r="AC140" t="n">
        <v>389</v>
      </c>
      <c r="AD140" t="n">
        <v>5571</v>
      </c>
      <c r="AE140" t="n">
        <v>2994</v>
      </c>
      <c r="AF140" t="n">
        <v>6718</v>
      </c>
      <c r="AG140" t="n">
        <v>112</v>
      </c>
      <c r="AH140" t="n">
        <v>339</v>
      </c>
      <c r="AI140" t="n">
        <v>234</v>
      </c>
      <c r="AJ140" t="n">
        <v>2149</v>
      </c>
      <c r="AK140" t="n">
        <v>1509</v>
      </c>
      <c r="AL140" t="n">
        <v>754422</v>
      </c>
      <c r="AM140" t="n">
        <v>205918</v>
      </c>
      <c r="AN140" t="n">
        <v>1220733</v>
      </c>
      <c r="AO140" t="n">
        <v>1791199</v>
      </c>
      <c r="AP140" t="n">
        <v>69926</v>
      </c>
      <c r="AQ140" t="n">
        <v>74118</v>
      </c>
      <c r="AR140" t="n">
        <v>94449</v>
      </c>
      <c r="AS140" t="n">
        <v>57619</v>
      </c>
      <c r="AT140" t="n">
        <v>1711762</v>
      </c>
      <c r="AU140" t="n">
        <v>4587</v>
      </c>
      <c r="AV140" t="n">
        <v>586</v>
      </c>
      <c r="AW140" t="n">
        <v>4219</v>
      </c>
      <c r="AX140" t="n">
        <v>6030</v>
      </c>
      <c r="AY140" t="n">
        <v>223</v>
      </c>
      <c r="AZ140" t="n">
        <v>180</v>
      </c>
      <c r="BA140" t="n">
        <v>278</v>
      </c>
      <c r="BB140" t="n">
        <v>159</v>
      </c>
      <c r="BC140" t="n">
        <v>13536</v>
      </c>
    </row>
    <row r="141">
      <c r="A141" t="inlineStr">
        <is>
          <t>09-Nov-20</t>
        </is>
      </c>
      <c r="B141" t="n">
        <v>1778733</v>
      </c>
      <c r="C141" t="n">
        <v>763935</v>
      </c>
      <c r="D141" t="n">
        <v>4319847</v>
      </c>
      <c r="E141" t="n">
        <v>2060120</v>
      </c>
      <c r="F141" t="n">
        <v>1952990</v>
      </c>
      <c r="G141" t="n">
        <v>1586867</v>
      </c>
      <c r="H141" t="n">
        <v>1330652</v>
      </c>
      <c r="I141" t="n">
        <v>396087</v>
      </c>
      <c r="J141" t="n">
        <v>1285329</v>
      </c>
      <c r="K141" t="n">
        <v>31</v>
      </c>
      <c r="L141" t="n">
        <v>999</v>
      </c>
      <c r="M141" t="n">
        <v>442</v>
      </c>
      <c r="N141" t="n">
        <v>561</v>
      </c>
      <c r="O141" t="n">
        <v>13</v>
      </c>
      <c r="P141" t="n">
        <v>46</v>
      </c>
      <c r="Q141" t="n">
        <v>44</v>
      </c>
      <c r="R141" t="n">
        <v>492</v>
      </c>
      <c r="S141" t="n">
        <v>138</v>
      </c>
      <c r="T141" t="n">
        <v>19</v>
      </c>
      <c r="U141" t="n">
        <v>368</v>
      </c>
      <c r="V141" t="n">
        <v>411</v>
      </c>
      <c r="W141" t="n">
        <v>285</v>
      </c>
      <c r="X141" t="n">
        <v>11</v>
      </c>
      <c r="Y141" t="n">
        <v>82</v>
      </c>
      <c r="Z141" t="n">
        <v>79</v>
      </c>
      <c r="AA141" t="n">
        <v>488</v>
      </c>
      <c r="AB141" t="n">
        <v>41</v>
      </c>
      <c r="AC141" t="n">
        <v>368</v>
      </c>
      <c r="AD141" t="n">
        <v>5411</v>
      </c>
      <c r="AE141" t="n">
        <v>2879</v>
      </c>
      <c r="AF141" t="n">
        <v>6377</v>
      </c>
      <c r="AG141" t="n">
        <v>107</v>
      </c>
      <c r="AH141" t="n">
        <v>325</v>
      </c>
      <c r="AI141" t="n">
        <v>226</v>
      </c>
      <c r="AJ141" t="n">
        <v>2097</v>
      </c>
      <c r="AK141" t="n">
        <v>1436</v>
      </c>
      <c r="AL141" t="n">
        <v>754452</v>
      </c>
      <c r="AM141" t="n">
        <v>206350</v>
      </c>
      <c r="AN141" t="n">
        <v>1220980</v>
      </c>
      <c r="AO141" t="n">
        <v>1791703</v>
      </c>
      <c r="AP141" t="n">
        <v>69935</v>
      </c>
      <c r="AQ141" t="n">
        <v>74148</v>
      </c>
      <c r="AR141" t="n">
        <v>94472</v>
      </c>
      <c r="AS141" t="n">
        <v>57811</v>
      </c>
      <c r="AT141" t="n">
        <v>1711874</v>
      </c>
      <c r="AU141" t="n">
        <v>4588</v>
      </c>
      <c r="AV141" t="n">
        <v>587</v>
      </c>
      <c r="AW141" t="n">
        <v>4220</v>
      </c>
      <c r="AX141" t="n">
        <v>6031</v>
      </c>
      <c r="AY141" t="n">
        <v>223</v>
      </c>
      <c r="AZ141" t="n">
        <v>180</v>
      </c>
      <c r="BA141" t="n">
        <v>278</v>
      </c>
      <c r="BB141" t="n">
        <v>159</v>
      </c>
      <c r="BC141" t="n">
        <v>13536</v>
      </c>
    </row>
    <row r="142">
      <c r="A142" t="inlineStr">
        <is>
          <t>10-Nov-20</t>
        </is>
      </c>
      <c r="B142" t="n">
        <v>1778727</v>
      </c>
      <c r="C142" t="n">
        <v>763710</v>
      </c>
      <c r="D142" t="n">
        <v>4319749</v>
      </c>
      <c r="E142" t="n">
        <v>2060007</v>
      </c>
      <c r="F142" t="n">
        <v>1952987</v>
      </c>
      <c r="G142" t="n">
        <v>1586858</v>
      </c>
      <c r="H142" t="n">
        <v>1330642</v>
      </c>
      <c r="I142" t="n">
        <v>395974</v>
      </c>
      <c r="J142" t="n">
        <v>1285300</v>
      </c>
      <c r="K142" t="n">
        <v>30</v>
      </c>
      <c r="L142" t="n">
        <v>969</v>
      </c>
      <c r="M142" t="n">
        <v>428</v>
      </c>
      <c r="N142" t="n">
        <v>532</v>
      </c>
      <c r="O142" t="n">
        <v>12</v>
      </c>
      <c r="P142" t="n">
        <v>44</v>
      </c>
      <c r="Q142" t="n">
        <v>43</v>
      </c>
      <c r="R142" t="n">
        <v>479</v>
      </c>
      <c r="S142" t="n">
        <v>132</v>
      </c>
      <c r="T142" t="n">
        <v>18</v>
      </c>
      <c r="U142" t="n">
        <v>358</v>
      </c>
      <c r="V142" t="n">
        <v>395</v>
      </c>
      <c r="W142" t="n">
        <v>270</v>
      </c>
      <c r="X142" t="n">
        <v>10</v>
      </c>
      <c r="Y142" t="n">
        <v>78</v>
      </c>
      <c r="Z142" t="n">
        <v>76</v>
      </c>
      <c r="AA142" t="n">
        <v>476</v>
      </c>
      <c r="AB142" t="n">
        <v>39</v>
      </c>
      <c r="AC142" t="n">
        <v>349</v>
      </c>
      <c r="AD142" t="n">
        <v>5255</v>
      </c>
      <c r="AE142" t="n">
        <v>2769</v>
      </c>
      <c r="AF142" t="n">
        <v>6053</v>
      </c>
      <c r="AG142" t="n">
        <v>102</v>
      </c>
      <c r="AH142" t="n">
        <v>310</v>
      </c>
      <c r="AI142" t="n">
        <v>218</v>
      </c>
      <c r="AJ142" t="n">
        <v>2046</v>
      </c>
      <c r="AK142" t="n">
        <v>1367</v>
      </c>
      <c r="AL142" t="n">
        <v>754479</v>
      </c>
      <c r="AM142" t="n">
        <v>206770</v>
      </c>
      <c r="AN142" t="n">
        <v>1221218</v>
      </c>
      <c r="AO142" t="n">
        <v>1792181</v>
      </c>
      <c r="AP142" t="n">
        <v>69944</v>
      </c>
      <c r="AQ142" t="n">
        <v>74177</v>
      </c>
      <c r="AR142" t="n">
        <v>94494</v>
      </c>
      <c r="AS142" t="n">
        <v>58000</v>
      </c>
      <c r="AT142" t="n">
        <v>1711980</v>
      </c>
      <c r="AU142" t="n">
        <v>4588</v>
      </c>
      <c r="AV142" t="n">
        <v>588</v>
      </c>
      <c r="AW142" t="n">
        <v>4220</v>
      </c>
      <c r="AX142" t="n">
        <v>6033</v>
      </c>
      <c r="AY142" t="n">
        <v>223</v>
      </c>
      <c r="AZ142" t="n">
        <v>180</v>
      </c>
      <c r="BA142" t="n">
        <v>278</v>
      </c>
      <c r="BB142" t="n">
        <v>160</v>
      </c>
      <c r="BC142" t="n">
        <v>13536</v>
      </c>
    </row>
    <row r="143">
      <c r="A143" t="inlineStr">
        <is>
          <t>11-Nov-20</t>
        </is>
      </c>
      <c r="B143" t="n">
        <v>1778720</v>
      </c>
      <c r="C143" t="n">
        <v>763491</v>
      </c>
      <c r="D143" t="n">
        <v>4319654</v>
      </c>
      <c r="E143" t="n">
        <v>2059899</v>
      </c>
      <c r="F143" t="n">
        <v>1952984</v>
      </c>
      <c r="G143" t="n">
        <v>1586848</v>
      </c>
      <c r="H143" t="n">
        <v>1330632</v>
      </c>
      <c r="I143" t="n">
        <v>395863</v>
      </c>
      <c r="J143" t="n">
        <v>1285273</v>
      </c>
      <c r="K143" t="n">
        <v>29</v>
      </c>
      <c r="L143" t="n">
        <v>941</v>
      </c>
      <c r="M143" t="n">
        <v>413</v>
      </c>
      <c r="N143" t="n">
        <v>506</v>
      </c>
      <c r="O143" t="n">
        <v>12</v>
      </c>
      <c r="P143" t="n">
        <v>42</v>
      </c>
      <c r="Q143" t="n">
        <v>42</v>
      </c>
      <c r="R143" t="n">
        <v>467</v>
      </c>
      <c r="S143" t="n">
        <v>126</v>
      </c>
      <c r="T143" t="n">
        <v>17</v>
      </c>
      <c r="U143" t="n">
        <v>347</v>
      </c>
      <c r="V143" t="n">
        <v>380</v>
      </c>
      <c r="W143" t="n">
        <v>257</v>
      </c>
      <c r="X143" t="n">
        <v>10</v>
      </c>
      <c r="Y143" t="n">
        <v>75</v>
      </c>
      <c r="Z143" t="n">
        <v>74</v>
      </c>
      <c r="AA143" t="n">
        <v>464</v>
      </c>
      <c r="AB143" t="n">
        <v>37</v>
      </c>
      <c r="AC143" t="n">
        <v>331</v>
      </c>
      <c r="AD143" t="n">
        <v>5103</v>
      </c>
      <c r="AE143" t="n">
        <v>2663</v>
      </c>
      <c r="AF143" t="n">
        <v>5746</v>
      </c>
      <c r="AG143" t="n">
        <v>98</v>
      </c>
      <c r="AH143" t="n">
        <v>297</v>
      </c>
      <c r="AI143" t="n">
        <v>210</v>
      </c>
      <c r="AJ143" t="n">
        <v>1996</v>
      </c>
      <c r="AK143" t="n">
        <v>1301</v>
      </c>
      <c r="AL143" t="n">
        <v>754506</v>
      </c>
      <c r="AM143" t="n">
        <v>207177</v>
      </c>
      <c r="AN143" t="n">
        <v>1221446</v>
      </c>
      <c r="AO143" t="n">
        <v>1792635</v>
      </c>
      <c r="AP143" t="n">
        <v>69952</v>
      </c>
      <c r="AQ143" t="n">
        <v>74206</v>
      </c>
      <c r="AR143" t="n">
        <v>94515</v>
      </c>
      <c r="AS143" t="n">
        <v>58183</v>
      </c>
      <c r="AT143" t="n">
        <v>1712081</v>
      </c>
      <c r="AU143" t="n">
        <v>4588</v>
      </c>
      <c r="AV143" t="n">
        <v>589</v>
      </c>
      <c r="AW143" t="n">
        <v>4221</v>
      </c>
      <c r="AX143" t="n">
        <v>6034</v>
      </c>
      <c r="AY143" t="n">
        <v>223</v>
      </c>
      <c r="AZ143" t="n">
        <v>180</v>
      </c>
      <c r="BA143" t="n">
        <v>278</v>
      </c>
      <c r="BB143" t="n">
        <v>160</v>
      </c>
      <c r="BC143" t="n">
        <v>13537</v>
      </c>
    </row>
    <row r="144">
      <c r="A144" t="inlineStr">
        <is>
          <t>12-Nov-20</t>
        </is>
      </c>
      <c r="B144" t="n">
        <v>1778714</v>
      </c>
      <c r="C144" t="n">
        <v>763279</v>
      </c>
      <c r="D144" t="n">
        <v>4319563</v>
      </c>
      <c r="E144" t="n">
        <v>2059797</v>
      </c>
      <c r="F144" t="n">
        <v>1952981</v>
      </c>
      <c r="G144" t="n">
        <v>1586839</v>
      </c>
      <c r="H144" t="n">
        <v>1330623</v>
      </c>
      <c r="I144" t="n">
        <v>395755</v>
      </c>
      <c r="J144" t="n">
        <v>1285247</v>
      </c>
      <c r="K144" t="n">
        <v>28</v>
      </c>
      <c r="L144" t="n">
        <v>914</v>
      </c>
      <c r="M144" t="n">
        <v>400</v>
      </c>
      <c r="N144" t="n">
        <v>480</v>
      </c>
      <c r="O144" t="n">
        <v>12</v>
      </c>
      <c r="P144" t="n">
        <v>41</v>
      </c>
      <c r="Q144" t="n">
        <v>40</v>
      </c>
      <c r="R144" t="n">
        <v>456</v>
      </c>
      <c r="S144" t="n">
        <v>120</v>
      </c>
      <c r="T144" t="n">
        <v>16</v>
      </c>
      <c r="U144" t="n">
        <v>337</v>
      </c>
      <c r="V144" t="n">
        <v>366</v>
      </c>
      <c r="W144" t="n">
        <v>244</v>
      </c>
      <c r="X144" t="n">
        <v>10</v>
      </c>
      <c r="Y144" t="n">
        <v>72</v>
      </c>
      <c r="Z144" t="n">
        <v>71</v>
      </c>
      <c r="AA144" t="n">
        <v>453</v>
      </c>
      <c r="AB144" t="n">
        <v>35</v>
      </c>
      <c r="AC144" t="n">
        <v>315</v>
      </c>
      <c r="AD144" t="n">
        <v>4956</v>
      </c>
      <c r="AE144" t="n">
        <v>2562</v>
      </c>
      <c r="AF144" t="n">
        <v>5454</v>
      </c>
      <c r="AG144" t="n">
        <v>93</v>
      </c>
      <c r="AH144" t="n">
        <v>284</v>
      </c>
      <c r="AI144" t="n">
        <v>203</v>
      </c>
      <c r="AJ144" t="n">
        <v>1947</v>
      </c>
      <c r="AK144" t="n">
        <v>1238</v>
      </c>
      <c r="AL144" t="n">
        <v>754531</v>
      </c>
      <c r="AM144" t="n">
        <v>207573</v>
      </c>
      <c r="AN144" t="n">
        <v>1221666</v>
      </c>
      <c r="AO144" t="n">
        <v>1793066</v>
      </c>
      <c r="AP144" t="n">
        <v>69959</v>
      </c>
      <c r="AQ144" t="n">
        <v>74232</v>
      </c>
      <c r="AR144" t="n">
        <v>94536</v>
      </c>
      <c r="AS144" t="n">
        <v>58362</v>
      </c>
      <c r="AT144" t="n">
        <v>1712177</v>
      </c>
      <c r="AU144" t="n">
        <v>4588</v>
      </c>
      <c r="AV144" t="n">
        <v>590</v>
      </c>
      <c r="AW144" t="n">
        <v>4222</v>
      </c>
      <c r="AX144" t="n">
        <v>6036</v>
      </c>
      <c r="AY144" t="n">
        <v>223</v>
      </c>
      <c r="AZ144" t="n">
        <v>180</v>
      </c>
      <c r="BA144" t="n">
        <v>278</v>
      </c>
      <c r="BB144" t="n">
        <v>161</v>
      </c>
      <c r="BC144" t="n">
        <v>13537</v>
      </c>
    </row>
    <row r="145">
      <c r="A145" t="inlineStr">
        <is>
          <t>13-Nov-20</t>
        </is>
      </c>
      <c r="B145" t="n">
        <v>1778708</v>
      </c>
      <c r="C145" t="n">
        <v>763073</v>
      </c>
      <c r="D145" t="n">
        <v>4319474</v>
      </c>
      <c r="E145" t="n">
        <v>2059700</v>
      </c>
      <c r="F145" t="n">
        <v>1952979</v>
      </c>
      <c r="G145" t="n">
        <v>1586830</v>
      </c>
      <c r="H145" t="n">
        <v>1330614</v>
      </c>
      <c r="I145" t="n">
        <v>395650</v>
      </c>
      <c r="J145" t="n">
        <v>1285222</v>
      </c>
      <c r="K145" t="n">
        <v>27</v>
      </c>
      <c r="L145" t="n">
        <v>887</v>
      </c>
      <c r="M145" t="n">
        <v>387</v>
      </c>
      <c r="N145" t="n">
        <v>456</v>
      </c>
      <c r="O145" t="n">
        <v>11</v>
      </c>
      <c r="P145" t="n">
        <v>39</v>
      </c>
      <c r="Q145" t="n">
        <v>39</v>
      </c>
      <c r="R145" t="n">
        <v>445</v>
      </c>
      <c r="S145" t="n">
        <v>115</v>
      </c>
      <c r="T145" t="n">
        <v>16</v>
      </c>
      <c r="U145" t="n">
        <v>328</v>
      </c>
      <c r="V145" t="n">
        <v>352</v>
      </c>
      <c r="W145" t="n">
        <v>231</v>
      </c>
      <c r="X145" t="n">
        <v>9</v>
      </c>
      <c r="Y145" t="n">
        <v>68</v>
      </c>
      <c r="Z145" t="n">
        <v>69</v>
      </c>
      <c r="AA145" t="n">
        <v>442</v>
      </c>
      <c r="AB145" t="n">
        <v>34</v>
      </c>
      <c r="AC145" t="n">
        <v>299</v>
      </c>
      <c r="AD145" t="n">
        <v>4813</v>
      </c>
      <c r="AE145" t="n">
        <v>2465</v>
      </c>
      <c r="AF145" t="n">
        <v>5177</v>
      </c>
      <c r="AG145" t="n">
        <v>89</v>
      </c>
      <c r="AH145" t="n">
        <v>272</v>
      </c>
      <c r="AI145" t="n">
        <v>196</v>
      </c>
      <c r="AJ145" t="n">
        <v>1899</v>
      </c>
      <c r="AK145" t="n">
        <v>1178</v>
      </c>
      <c r="AL145" t="n">
        <v>754554</v>
      </c>
      <c r="AM145" t="n">
        <v>207958</v>
      </c>
      <c r="AN145" t="n">
        <v>1221878</v>
      </c>
      <c r="AO145" t="n">
        <v>1793475</v>
      </c>
      <c r="AP145" t="n">
        <v>69967</v>
      </c>
      <c r="AQ145" t="n">
        <v>74258</v>
      </c>
      <c r="AR145" t="n">
        <v>94556</v>
      </c>
      <c r="AS145" t="n">
        <v>58537</v>
      </c>
      <c r="AT145" t="n">
        <v>1712268</v>
      </c>
      <c r="AU145" t="n">
        <v>4588</v>
      </c>
      <c r="AV145" t="n">
        <v>591</v>
      </c>
      <c r="AW145" t="n">
        <v>4222</v>
      </c>
      <c r="AX145" t="n">
        <v>6037</v>
      </c>
      <c r="AY145" t="n">
        <v>223</v>
      </c>
      <c r="AZ145" t="n">
        <v>181</v>
      </c>
      <c r="BA145" t="n">
        <v>278</v>
      </c>
      <c r="BB145" t="n">
        <v>161</v>
      </c>
      <c r="BC145" t="n">
        <v>13537</v>
      </c>
    </row>
    <row r="146">
      <c r="A146" t="inlineStr">
        <is>
          <t>14-Nov-20</t>
        </is>
      </c>
      <c r="B146" t="n">
        <v>1778702</v>
      </c>
      <c r="C146" t="n">
        <v>762873</v>
      </c>
      <c r="D146" t="n">
        <v>4319389</v>
      </c>
      <c r="E146" t="n">
        <v>2059608</v>
      </c>
      <c r="F146" t="n">
        <v>1952976</v>
      </c>
      <c r="G146" t="n">
        <v>1586822</v>
      </c>
      <c r="H146" t="n">
        <v>1330605</v>
      </c>
      <c r="I146" t="n">
        <v>395548</v>
      </c>
      <c r="J146" t="n">
        <v>1285198</v>
      </c>
      <c r="K146" t="n">
        <v>26</v>
      </c>
      <c r="L146" t="n">
        <v>861</v>
      </c>
      <c r="M146" t="n">
        <v>374</v>
      </c>
      <c r="N146" t="n">
        <v>433</v>
      </c>
      <c r="O146" t="n">
        <v>11</v>
      </c>
      <c r="P146" t="n">
        <v>38</v>
      </c>
      <c r="Q146" t="n">
        <v>38</v>
      </c>
      <c r="R146" t="n">
        <v>433</v>
      </c>
      <c r="S146" t="n">
        <v>110</v>
      </c>
      <c r="T146" t="n">
        <v>15</v>
      </c>
      <c r="U146" t="n">
        <v>318</v>
      </c>
      <c r="V146" t="n">
        <v>339</v>
      </c>
      <c r="W146" t="n">
        <v>220</v>
      </c>
      <c r="X146" t="n">
        <v>9</v>
      </c>
      <c r="Y146" t="n">
        <v>65</v>
      </c>
      <c r="Z146" t="n">
        <v>66</v>
      </c>
      <c r="AA146" t="n">
        <v>431</v>
      </c>
      <c r="AB146" t="n">
        <v>32</v>
      </c>
      <c r="AC146" t="n">
        <v>283</v>
      </c>
      <c r="AD146" t="n">
        <v>4674</v>
      </c>
      <c r="AE146" t="n">
        <v>2373</v>
      </c>
      <c r="AF146" t="n">
        <v>4915</v>
      </c>
      <c r="AG146" t="n">
        <v>85</v>
      </c>
      <c r="AH146" t="n">
        <v>260</v>
      </c>
      <c r="AI146" t="n">
        <v>189</v>
      </c>
      <c r="AJ146" t="n">
        <v>1853</v>
      </c>
      <c r="AK146" t="n">
        <v>1121</v>
      </c>
      <c r="AL146" t="n">
        <v>754577</v>
      </c>
      <c r="AM146" t="n">
        <v>208331</v>
      </c>
      <c r="AN146" t="n">
        <v>1222081</v>
      </c>
      <c r="AO146" t="n">
        <v>1793863</v>
      </c>
      <c r="AP146" t="n">
        <v>69974</v>
      </c>
      <c r="AQ146" t="n">
        <v>74282</v>
      </c>
      <c r="AR146" t="n">
        <v>94575</v>
      </c>
      <c r="AS146" t="n">
        <v>58707</v>
      </c>
      <c r="AT146" t="n">
        <v>1712355</v>
      </c>
      <c r="AU146" t="n">
        <v>4588</v>
      </c>
      <c r="AV146" t="n">
        <v>592</v>
      </c>
      <c r="AW146" t="n">
        <v>4223</v>
      </c>
      <c r="AX146" t="n">
        <v>6038</v>
      </c>
      <c r="AY146" t="n">
        <v>223</v>
      </c>
      <c r="AZ146" t="n">
        <v>181</v>
      </c>
      <c r="BA146" t="n">
        <v>279</v>
      </c>
      <c r="BB146" t="n">
        <v>161</v>
      </c>
      <c r="BC146" t="n">
        <v>13538</v>
      </c>
    </row>
    <row r="147">
      <c r="A147" t="inlineStr">
        <is>
          <t>15-Nov-20</t>
        </is>
      </c>
      <c r="B147" t="n">
        <v>1778697</v>
      </c>
      <c r="C147" t="n">
        <v>762678</v>
      </c>
      <c r="D147" t="n">
        <v>4319306</v>
      </c>
      <c r="E147" t="n">
        <v>2059521</v>
      </c>
      <c r="F147" t="n">
        <v>1952974</v>
      </c>
      <c r="G147" t="n">
        <v>1586814</v>
      </c>
      <c r="H147" t="n">
        <v>1330596</v>
      </c>
      <c r="I147" t="n">
        <v>395448</v>
      </c>
      <c r="J147" t="n">
        <v>1285175</v>
      </c>
      <c r="K147" t="n">
        <v>25</v>
      </c>
      <c r="L147" t="n">
        <v>836</v>
      </c>
      <c r="M147" t="n">
        <v>362</v>
      </c>
      <c r="N147" t="n">
        <v>411</v>
      </c>
      <c r="O147" t="n">
        <v>10</v>
      </c>
      <c r="P147" t="n">
        <v>36</v>
      </c>
      <c r="Q147" t="n">
        <v>37</v>
      </c>
      <c r="R147" t="n">
        <v>423</v>
      </c>
      <c r="S147" t="n">
        <v>105</v>
      </c>
      <c r="T147" t="n">
        <v>14</v>
      </c>
      <c r="U147" t="n">
        <v>309</v>
      </c>
      <c r="V147" t="n">
        <v>326</v>
      </c>
      <c r="W147" t="n">
        <v>208</v>
      </c>
      <c r="X147" t="n">
        <v>8</v>
      </c>
      <c r="Y147" t="n">
        <v>63</v>
      </c>
      <c r="Z147" t="n">
        <v>64</v>
      </c>
      <c r="AA147" t="n">
        <v>421</v>
      </c>
      <c r="AB147" t="n">
        <v>30</v>
      </c>
      <c r="AC147" t="n">
        <v>269</v>
      </c>
      <c r="AD147" t="n">
        <v>4539</v>
      </c>
      <c r="AE147" t="n">
        <v>2284</v>
      </c>
      <c r="AF147" t="n">
        <v>4665</v>
      </c>
      <c r="AG147" t="n">
        <v>82</v>
      </c>
      <c r="AH147" t="n">
        <v>249</v>
      </c>
      <c r="AI147" t="n">
        <v>182</v>
      </c>
      <c r="AJ147" t="n">
        <v>1807</v>
      </c>
      <c r="AK147" t="n">
        <v>1068</v>
      </c>
      <c r="AL147" t="n">
        <v>754598</v>
      </c>
      <c r="AM147" t="n">
        <v>208694</v>
      </c>
      <c r="AN147" t="n">
        <v>1222277</v>
      </c>
      <c r="AO147" t="n">
        <v>1794231</v>
      </c>
      <c r="AP147" t="n">
        <v>69981</v>
      </c>
      <c r="AQ147" t="n">
        <v>74306</v>
      </c>
      <c r="AR147" t="n">
        <v>94593</v>
      </c>
      <c r="AS147" t="n">
        <v>58874</v>
      </c>
      <c r="AT147" t="n">
        <v>1712438</v>
      </c>
      <c r="AU147" t="n">
        <v>4588</v>
      </c>
      <c r="AV147" t="n">
        <v>593</v>
      </c>
      <c r="AW147" t="n">
        <v>4224</v>
      </c>
      <c r="AX147" t="n">
        <v>6039</v>
      </c>
      <c r="AY147" t="n">
        <v>223</v>
      </c>
      <c r="AZ147" t="n">
        <v>181</v>
      </c>
      <c r="BA147" t="n">
        <v>279</v>
      </c>
      <c r="BB147" t="n">
        <v>162</v>
      </c>
      <c r="BC147" t="n">
        <v>13538</v>
      </c>
    </row>
    <row r="148">
      <c r="A148" t="inlineStr">
        <is>
          <t>16-Nov-20</t>
        </is>
      </c>
      <c r="B148" t="n">
        <v>1778692</v>
      </c>
      <c r="C148" t="n">
        <v>762490</v>
      </c>
      <c r="D148" t="n">
        <v>4319225</v>
      </c>
      <c r="E148" t="n">
        <v>2059438</v>
      </c>
      <c r="F148" t="n">
        <v>1952972</v>
      </c>
      <c r="G148" t="n">
        <v>1586806</v>
      </c>
      <c r="H148" t="n">
        <v>1330588</v>
      </c>
      <c r="I148" t="n">
        <v>395350</v>
      </c>
      <c r="J148" t="n">
        <v>1285154</v>
      </c>
      <c r="K148" t="n">
        <v>24</v>
      </c>
      <c r="L148" t="n">
        <v>811</v>
      </c>
      <c r="M148" t="n">
        <v>350</v>
      </c>
      <c r="N148" t="n">
        <v>391</v>
      </c>
      <c r="O148" t="n">
        <v>10</v>
      </c>
      <c r="P148" t="n">
        <v>35</v>
      </c>
      <c r="Q148" t="n">
        <v>36</v>
      </c>
      <c r="R148" t="n">
        <v>412</v>
      </c>
      <c r="S148" t="n">
        <v>100</v>
      </c>
      <c r="T148" t="n">
        <v>13</v>
      </c>
      <c r="U148" t="n">
        <v>300</v>
      </c>
      <c r="V148" t="n">
        <v>314</v>
      </c>
      <c r="W148" t="n">
        <v>198</v>
      </c>
      <c r="X148" t="n">
        <v>8</v>
      </c>
      <c r="Y148" t="n">
        <v>60</v>
      </c>
      <c r="Z148" t="n">
        <v>62</v>
      </c>
      <c r="AA148" t="n">
        <v>410</v>
      </c>
      <c r="AB148" t="n">
        <v>29</v>
      </c>
      <c r="AC148" t="n">
        <v>256</v>
      </c>
      <c r="AD148" t="n">
        <v>4408</v>
      </c>
      <c r="AE148" t="n">
        <v>2199</v>
      </c>
      <c r="AF148" t="n">
        <v>4429</v>
      </c>
      <c r="AG148" t="n">
        <v>78</v>
      </c>
      <c r="AH148" t="n">
        <v>238</v>
      </c>
      <c r="AI148" t="n">
        <v>176</v>
      </c>
      <c r="AJ148" t="n">
        <v>1763</v>
      </c>
      <c r="AK148" t="n">
        <v>1016</v>
      </c>
      <c r="AL148" t="n">
        <v>754619</v>
      </c>
      <c r="AM148" t="n">
        <v>209046</v>
      </c>
      <c r="AN148" t="n">
        <v>1222466</v>
      </c>
      <c r="AO148" t="n">
        <v>1794581</v>
      </c>
      <c r="AP148" t="n">
        <v>69987</v>
      </c>
      <c r="AQ148" t="n">
        <v>74328</v>
      </c>
      <c r="AR148" t="n">
        <v>94611</v>
      </c>
      <c r="AS148" t="n">
        <v>59036</v>
      </c>
      <c r="AT148" t="n">
        <v>1712517</v>
      </c>
      <c r="AU148" t="n">
        <v>4588</v>
      </c>
      <c r="AV148" t="n">
        <v>594</v>
      </c>
      <c r="AW148" t="n">
        <v>4224</v>
      </c>
      <c r="AX148" t="n">
        <v>6040</v>
      </c>
      <c r="AY148" t="n">
        <v>223</v>
      </c>
      <c r="AZ148" t="n">
        <v>181</v>
      </c>
      <c r="BA148" t="n">
        <v>279</v>
      </c>
      <c r="BB148" t="n">
        <v>162</v>
      </c>
      <c r="BC148" t="n">
        <v>13538</v>
      </c>
    </row>
    <row r="149">
      <c r="A149" t="inlineStr">
        <is>
          <t>17-Nov-20</t>
        </is>
      </c>
      <c r="B149" t="n">
        <v>1778686</v>
      </c>
      <c r="C149" t="n">
        <v>762307</v>
      </c>
      <c r="D149" t="n">
        <v>4319148</v>
      </c>
      <c r="E149" t="n">
        <v>2059359</v>
      </c>
      <c r="F149" t="n">
        <v>1952970</v>
      </c>
      <c r="G149" t="n">
        <v>1586799</v>
      </c>
      <c r="H149" t="n">
        <v>1330580</v>
      </c>
      <c r="I149" t="n">
        <v>395255</v>
      </c>
      <c r="J149" t="n">
        <v>1285133</v>
      </c>
      <c r="K149" t="n">
        <v>23</v>
      </c>
      <c r="L149" t="n">
        <v>788</v>
      </c>
      <c r="M149" t="n">
        <v>339</v>
      </c>
      <c r="N149" t="n">
        <v>371</v>
      </c>
      <c r="O149" t="n">
        <v>10</v>
      </c>
      <c r="P149" t="n">
        <v>33</v>
      </c>
      <c r="Q149" t="n">
        <v>35</v>
      </c>
      <c r="R149" t="n">
        <v>402</v>
      </c>
      <c r="S149" t="n">
        <v>96</v>
      </c>
      <c r="T149" t="n">
        <v>13</v>
      </c>
      <c r="U149" t="n">
        <v>291</v>
      </c>
      <c r="V149" t="n">
        <v>302</v>
      </c>
      <c r="W149" t="n">
        <v>188</v>
      </c>
      <c r="X149" t="n">
        <v>8</v>
      </c>
      <c r="Y149" t="n">
        <v>57</v>
      </c>
      <c r="Z149" t="n">
        <v>60</v>
      </c>
      <c r="AA149" t="n">
        <v>400</v>
      </c>
      <c r="AB149" t="n">
        <v>28</v>
      </c>
      <c r="AC149" t="n">
        <v>243</v>
      </c>
      <c r="AD149" t="n">
        <v>4281</v>
      </c>
      <c r="AE149" t="n">
        <v>2117</v>
      </c>
      <c r="AF149" t="n">
        <v>4204</v>
      </c>
      <c r="AG149" t="n">
        <v>75</v>
      </c>
      <c r="AH149" t="n">
        <v>228</v>
      </c>
      <c r="AI149" t="n">
        <v>170</v>
      </c>
      <c r="AJ149" t="n">
        <v>1720</v>
      </c>
      <c r="AK149" t="n">
        <v>968</v>
      </c>
      <c r="AL149" t="n">
        <v>754638</v>
      </c>
      <c r="AM149" t="n">
        <v>209388</v>
      </c>
      <c r="AN149" t="n">
        <v>1222648</v>
      </c>
      <c r="AO149" t="n">
        <v>1794913</v>
      </c>
      <c r="AP149" t="n">
        <v>69993</v>
      </c>
      <c r="AQ149" t="n">
        <v>74350</v>
      </c>
      <c r="AR149" t="n">
        <v>94628</v>
      </c>
      <c r="AS149" t="n">
        <v>59194</v>
      </c>
      <c r="AT149" t="n">
        <v>1712592</v>
      </c>
      <c r="AU149" t="n">
        <v>4588</v>
      </c>
      <c r="AV149" t="n">
        <v>595</v>
      </c>
      <c r="AW149" t="n">
        <v>4225</v>
      </c>
      <c r="AX149" t="n">
        <v>6041</v>
      </c>
      <c r="AY149" t="n">
        <v>223</v>
      </c>
      <c r="AZ149" t="n">
        <v>181</v>
      </c>
      <c r="BA149" t="n">
        <v>279</v>
      </c>
      <c r="BB149" t="n">
        <v>163</v>
      </c>
      <c r="BC149" t="n">
        <v>13539</v>
      </c>
    </row>
    <row r="150">
      <c r="A150" t="inlineStr">
        <is>
          <t>18-Nov-20</t>
        </is>
      </c>
      <c r="B150" t="n">
        <v>2036650</v>
      </c>
      <c r="C150" t="n">
        <v>871145</v>
      </c>
      <c r="D150" t="n">
        <v>4919843</v>
      </c>
      <c r="E150" t="n">
        <v>2484118</v>
      </c>
      <c r="F150" t="n">
        <v>2181046</v>
      </c>
      <c r="G150" t="n">
        <v>1774202</v>
      </c>
      <c r="H150" t="n">
        <v>1490255</v>
      </c>
      <c r="I150" t="n">
        <v>446662</v>
      </c>
      <c r="J150" t="n">
        <v>1540675</v>
      </c>
      <c r="K150" t="n">
        <v>22</v>
      </c>
      <c r="L150" t="n">
        <v>784</v>
      </c>
      <c r="M150" t="n">
        <v>336</v>
      </c>
      <c r="N150" t="n">
        <v>365</v>
      </c>
      <c r="O150" t="n">
        <v>10</v>
      </c>
      <c r="P150" t="n">
        <v>32</v>
      </c>
      <c r="Q150" t="n">
        <v>34</v>
      </c>
      <c r="R150" t="n">
        <v>401</v>
      </c>
      <c r="S150" t="n">
        <v>95</v>
      </c>
      <c r="T150" t="n">
        <v>12</v>
      </c>
      <c r="U150" t="n">
        <v>283</v>
      </c>
      <c r="V150" t="n">
        <v>291</v>
      </c>
      <c r="W150" t="n">
        <v>178</v>
      </c>
      <c r="X150" t="n">
        <v>7</v>
      </c>
      <c r="Y150" t="n">
        <v>55</v>
      </c>
      <c r="Z150" t="n">
        <v>58</v>
      </c>
      <c r="AA150" t="n">
        <v>391</v>
      </c>
      <c r="AB150" t="n">
        <v>26</v>
      </c>
      <c r="AC150" t="n">
        <v>231</v>
      </c>
      <c r="AD150" t="n">
        <v>4159</v>
      </c>
      <c r="AE150" t="n">
        <v>2040</v>
      </c>
      <c r="AF150" t="n">
        <v>3992</v>
      </c>
      <c r="AG150" t="n">
        <v>72</v>
      </c>
      <c r="AH150" t="n">
        <v>218</v>
      </c>
      <c r="AI150" t="n">
        <v>164</v>
      </c>
      <c r="AJ150" t="n">
        <v>1678</v>
      </c>
      <c r="AK150" t="n">
        <v>922</v>
      </c>
      <c r="AL150" t="n">
        <v>754656</v>
      </c>
      <c r="AM150" t="n">
        <v>209720</v>
      </c>
      <c r="AN150" t="n">
        <v>1222823</v>
      </c>
      <c r="AO150" t="n">
        <v>1795228</v>
      </c>
      <c r="AP150" t="n">
        <v>69999</v>
      </c>
      <c r="AQ150" t="n">
        <v>74371</v>
      </c>
      <c r="AR150" t="n">
        <v>94645</v>
      </c>
      <c r="AS150" t="n">
        <v>59348</v>
      </c>
      <c r="AT150" t="n">
        <v>1712664</v>
      </c>
      <c r="AU150" t="n">
        <v>4588</v>
      </c>
      <c r="AV150" t="n">
        <v>596</v>
      </c>
      <c r="AW150" t="n">
        <v>4225</v>
      </c>
      <c r="AX150" t="n">
        <v>6042</v>
      </c>
      <c r="AY150" t="n">
        <v>223</v>
      </c>
      <c r="AZ150" t="n">
        <v>181</v>
      </c>
      <c r="BA150" t="n">
        <v>279</v>
      </c>
      <c r="BB150" t="n">
        <v>163</v>
      </c>
      <c r="BC150" t="n">
        <v>13539</v>
      </c>
    </row>
    <row r="151">
      <c r="A151" t="inlineStr">
        <is>
          <t>19-Nov-20</t>
        </is>
      </c>
      <c r="B151" t="n">
        <v>2036645</v>
      </c>
      <c r="C151" t="n">
        <v>870952</v>
      </c>
      <c r="D151" t="n">
        <v>4919762</v>
      </c>
      <c r="E151" t="n">
        <v>2484034</v>
      </c>
      <c r="F151" t="n">
        <v>2181043</v>
      </c>
      <c r="G151" t="n">
        <v>1774195</v>
      </c>
      <c r="H151" t="n">
        <v>1490247</v>
      </c>
      <c r="I151" t="n">
        <v>446562</v>
      </c>
      <c r="J151" t="n">
        <v>1540652</v>
      </c>
      <c r="K151" t="n">
        <v>22</v>
      </c>
      <c r="L151" t="n">
        <v>776</v>
      </c>
      <c r="M151" t="n">
        <v>331</v>
      </c>
      <c r="N151" t="n">
        <v>356</v>
      </c>
      <c r="O151" t="n">
        <v>9</v>
      </c>
      <c r="P151" t="n">
        <v>32</v>
      </c>
      <c r="Q151" t="n">
        <v>34</v>
      </c>
      <c r="R151" t="n">
        <v>398</v>
      </c>
      <c r="S151" t="n">
        <v>93</v>
      </c>
      <c r="T151" t="n">
        <v>11</v>
      </c>
      <c r="U151" t="n">
        <v>275</v>
      </c>
      <c r="V151" t="n">
        <v>281</v>
      </c>
      <c r="W151" t="n">
        <v>170</v>
      </c>
      <c r="X151" t="n">
        <v>7</v>
      </c>
      <c r="Y151" t="n">
        <v>53</v>
      </c>
      <c r="Z151" t="n">
        <v>56</v>
      </c>
      <c r="AA151" t="n">
        <v>382</v>
      </c>
      <c r="AB151" t="n">
        <v>25</v>
      </c>
      <c r="AC151" t="n">
        <v>220</v>
      </c>
      <c r="AD151" t="n">
        <v>4045</v>
      </c>
      <c r="AE151" t="n">
        <v>1968</v>
      </c>
      <c r="AF151" t="n">
        <v>3794</v>
      </c>
      <c r="AG151" t="n">
        <v>69</v>
      </c>
      <c r="AH151" t="n">
        <v>209</v>
      </c>
      <c r="AI151" t="n">
        <v>159</v>
      </c>
      <c r="AJ151" t="n">
        <v>1640</v>
      </c>
      <c r="AK151" t="n">
        <v>879</v>
      </c>
      <c r="AL151" t="n">
        <v>754674</v>
      </c>
      <c r="AM151" t="n">
        <v>210043</v>
      </c>
      <c r="AN151" t="n">
        <v>1222991</v>
      </c>
      <c r="AO151" t="n">
        <v>1795528</v>
      </c>
      <c r="AP151" t="n">
        <v>70005</v>
      </c>
      <c r="AQ151" t="n">
        <v>74390</v>
      </c>
      <c r="AR151" t="n">
        <v>94661</v>
      </c>
      <c r="AS151" t="n">
        <v>59499</v>
      </c>
      <c r="AT151" t="n">
        <v>1712732</v>
      </c>
      <c r="AU151" t="n">
        <v>4588</v>
      </c>
      <c r="AV151" t="n">
        <v>597</v>
      </c>
      <c r="AW151" t="n">
        <v>4226</v>
      </c>
      <c r="AX151" t="n">
        <v>6043</v>
      </c>
      <c r="AY151" t="n">
        <v>223</v>
      </c>
      <c r="AZ151" t="n">
        <v>181</v>
      </c>
      <c r="BA151" t="n">
        <v>279</v>
      </c>
      <c r="BB151" t="n">
        <v>164</v>
      </c>
      <c r="BC151" t="n">
        <v>13539</v>
      </c>
    </row>
    <row r="152">
      <c r="A152" t="inlineStr">
        <is>
          <t>20-Nov-20</t>
        </is>
      </c>
      <c r="B152" t="n">
        <v>2036640</v>
      </c>
      <c r="C152" t="n">
        <v>870763</v>
      </c>
      <c r="D152" t="n">
        <v>4919683</v>
      </c>
      <c r="E152" t="n">
        <v>2483954</v>
      </c>
      <c r="F152" t="n">
        <v>2181041</v>
      </c>
      <c r="G152" t="n">
        <v>1774187</v>
      </c>
      <c r="H152" t="n">
        <v>1490239</v>
      </c>
      <c r="I152" t="n">
        <v>446464</v>
      </c>
      <c r="J152" t="n">
        <v>1540630</v>
      </c>
      <c r="K152" t="n">
        <v>22</v>
      </c>
      <c r="L152" t="n">
        <v>765</v>
      </c>
      <c r="M152" t="n">
        <v>325</v>
      </c>
      <c r="N152" t="n">
        <v>346</v>
      </c>
      <c r="O152" t="n">
        <v>9</v>
      </c>
      <c r="P152" t="n">
        <v>31</v>
      </c>
      <c r="Q152" t="n">
        <v>33</v>
      </c>
      <c r="R152" t="n">
        <v>393</v>
      </c>
      <c r="S152" t="n">
        <v>91</v>
      </c>
      <c r="T152" t="n">
        <v>11</v>
      </c>
      <c r="U152" t="n">
        <v>268</v>
      </c>
      <c r="V152" t="n">
        <v>271</v>
      </c>
      <c r="W152" t="n">
        <v>161</v>
      </c>
      <c r="X152" t="n">
        <v>7</v>
      </c>
      <c r="Y152" t="n">
        <v>50</v>
      </c>
      <c r="Z152" t="n">
        <v>54</v>
      </c>
      <c r="AA152" t="n">
        <v>373</v>
      </c>
      <c r="AB152" t="n">
        <v>24</v>
      </c>
      <c r="AC152" t="n">
        <v>209</v>
      </c>
      <c r="AD152" t="n">
        <v>3937</v>
      </c>
      <c r="AE152" t="n">
        <v>1899</v>
      </c>
      <c r="AF152" t="n">
        <v>3608</v>
      </c>
      <c r="AG152" t="n">
        <v>66</v>
      </c>
      <c r="AH152" t="n">
        <v>200</v>
      </c>
      <c r="AI152" t="n">
        <v>154</v>
      </c>
      <c r="AJ152" t="n">
        <v>1603</v>
      </c>
      <c r="AK152" t="n">
        <v>839</v>
      </c>
      <c r="AL152" t="n">
        <v>754690</v>
      </c>
      <c r="AM152" t="n">
        <v>210357</v>
      </c>
      <c r="AN152" t="n">
        <v>1223154</v>
      </c>
      <c r="AO152" t="n">
        <v>1795813</v>
      </c>
      <c r="AP152" t="n">
        <v>70011</v>
      </c>
      <c r="AQ152" t="n">
        <v>74409</v>
      </c>
      <c r="AR152" t="n">
        <v>94677</v>
      </c>
      <c r="AS152" t="n">
        <v>59646</v>
      </c>
      <c r="AT152" t="n">
        <v>1712797</v>
      </c>
      <c r="AU152" t="n">
        <v>4588</v>
      </c>
      <c r="AV152" t="n">
        <v>598</v>
      </c>
      <c r="AW152" t="n">
        <v>4226</v>
      </c>
      <c r="AX152" t="n">
        <v>6044</v>
      </c>
      <c r="AY152" t="n">
        <v>223</v>
      </c>
      <c r="AZ152" t="n">
        <v>181</v>
      </c>
      <c r="BA152" t="n">
        <v>279</v>
      </c>
      <c r="BB152" t="n">
        <v>164</v>
      </c>
      <c r="BC152" t="n">
        <v>13539</v>
      </c>
    </row>
    <row r="153">
      <c r="A153" t="inlineStr">
        <is>
          <t>21-Nov-20</t>
        </is>
      </c>
      <c r="B153" t="n">
        <v>2036635</v>
      </c>
      <c r="C153" t="n">
        <v>870580</v>
      </c>
      <c r="D153" t="n">
        <v>4919606</v>
      </c>
      <c r="E153" t="n">
        <v>2483877</v>
      </c>
      <c r="F153" t="n">
        <v>2181039</v>
      </c>
      <c r="G153" t="n">
        <v>1774180</v>
      </c>
      <c r="H153" t="n">
        <v>1490231</v>
      </c>
      <c r="I153" t="n">
        <v>446369</v>
      </c>
      <c r="J153" t="n">
        <v>1540610</v>
      </c>
      <c r="K153" t="n">
        <v>21</v>
      </c>
      <c r="L153" t="n">
        <v>752</v>
      </c>
      <c r="M153" t="n">
        <v>318</v>
      </c>
      <c r="N153" t="n">
        <v>334</v>
      </c>
      <c r="O153" t="n">
        <v>9</v>
      </c>
      <c r="P153" t="n">
        <v>30</v>
      </c>
      <c r="Q153" t="n">
        <v>33</v>
      </c>
      <c r="R153" t="n">
        <v>388</v>
      </c>
      <c r="S153" t="n">
        <v>89</v>
      </c>
      <c r="T153" t="n">
        <v>10</v>
      </c>
      <c r="U153" t="n">
        <v>261</v>
      </c>
      <c r="V153" t="n">
        <v>262</v>
      </c>
      <c r="W153" t="n">
        <v>153</v>
      </c>
      <c r="X153" t="n">
        <v>6</v>
      </c>
      <c r="Y153" t="n">
        <v>48</v>
      </c>
      <c r="Z153" t="n">
        <v>52</v>
      </c>
      <c r="AA153" t="n">
        <v>365</v>
      </c>
      <c r="AB153" t="n">
        <v>23</v>
      </c>
      <c r="AC153" t="n">
        <v>200</v>
      </c>
      <c r="AD153" t="n">
        <v>3833</v>
      </c>
      <c r="AE153" t="n">
        <v>1834</v>
      </c>
      <c r="AF153" t="n">
        <v>3432</v>
      </c>
      <c r="AG153" t="n">
        <v>63</v>
      </c>
      <c r="AH153" t="n">
        <v>192</v>
      </c>
      <c r="AI153" t="n">
        <v>149</v>
      </c>
      <c r="AJ153" t="n">
        <v>1568</v>
      </c>
      <c r="AK153" t="n">
        <v>801</v>
      </c>
      <c r="AL153" t="n">
        <v>754706</v>
      </c>
      <c r="AM153" t="n">
        <v>210663</v>
      </c>
      <c r="AN153" t="n">
        <v>1223311</v>
      </c>
      <c r="AO153" t="n">
        <v>1796083</v>
      </c>
      <c r="AP153" t="n">
        <v>70016</v>
      </c>
      <c r="AQ153" t="n">
        <v>74427</v>
      </c>
      <c r="AR153" t="n">
        <v>94692</v>
      </c>
      <c r="AS153" t="n">
        <v>59790</v>
      </c>
      <c r="AT153" t="n">
        <v>1712859</v>
      </c>
      <c r="AU153" t="n">
        <v>4589</v>
      </c>
      <c r="AV153" t="n">
        <v>598</v>
      </c>
      <c r="AW153" t="n">
        <v>4227</v>
      </c>
      <c r="AX153" t="n">
        <v>6045</v>
      </c>
      <c r="AY153" t="n">
        <v>223</v>
      </c>
      <c r="AZ153" t="n">
        <v>181</v>
      </c>
      <c r="BA153" t="n">
        <v>279</v>
      </c>
      <c r="BB153" t="n">
        <v>164</v>
      </c>
      <c r="BC153" t="n">
        <v>13540</v>
      </c>
    </row>
    <row r="154">
      <c r="A154" t="inlineStr">
        <is>
          <t>22-Nov-20</t>
        </is>
      </c>
      <c r="B154" t="n">
        <v>2036630</v>
      </c>
      <c r="C154" t="n">
        <v>870402</v>
      </c>
      <c r="D154" t="n">
        <v>4919531</v>
      </c>
      <c r="E154" t="n">
        <v>2483804</v>
      </c>
      <c r="F154" t="n">
        <v>2181037</v>
      </c>
      <c r="G154" t="n">
        <v>1774174</v>
      </c>
      <c r="H154" t="n">
        <v>1490223</v>
      </c>
      <c r="I154" t="n">
        <v>446275</v>
      </c>
      <c r="J154" t="n">
        <v>1540590</v>
      </c>
      <c r="K154" t="n">
        <v>21</v>
      </c>
      <c r="L154" t="n">
        <v>738</v>
      </c>
      <c r="M154" t="n">
        <v>311</v>
      </c>
      <c r="N154" t="n">
        <v>322</v>
      </c>
      <c r="O154" t="n">
        <v>9</v>
      </c>
      <c r="P154" t="n">
        <v>29</v>
      </c>
      <c r="Q154" t="n">
        <v>32</v>
      </c>
      <c r="R154" t="n">
        <v>382</v>
      </c>
      <c r="S154" t="n">
        <v>86</v>
      </c>
      <c r="T154" t="n">
        <v>10</v>
      </c>
      <c r="U154" t="n">
        <v>254</v>
      </c>
      <c r="V154" t="n">
        <v>253</v>
      </c>
      <c r="W154" t="n">
        <v>146</v>
      </c>
      <c r="X154" t="n">
        <v>6</v>
      </c>
      <c r="Y154" t="n">
        <v>46</v>
      </c>
      <c r="Z154" t="n">
        <v>51</v>
      </c>
      <c r="AA154" t="n">
        <v>357</v>
      </c>
      <c r="AB154" t="n">
        <v>22</v>
      </c>
      <c r="AC154" t="n">
        <v>190</v>
      </c>
      <c r="AD154" t="n">
        <v>3734</v>
      </c>
      <c r="AE154" t="n">
        <v>1772</v>
      </c>
      <c r="AF154" t="n">
        <v>3266</v>
      </c>
      <c r="AG154" t="n">
        <v>61</v>
      </c>
      <c r="AH154" t="n">
        <v>184</v>
      </c>
      <c r="AI154" t="n">
        <v>144</v>
      </c>
      <c r="AJ154" t="n">
        <v>1534</v>
      </c>
      <c r="AK154" t="n">
        <v>765</v>
      </c>
      <c r="AL154" t="n">
        <v>754721</v>
      </c>
      <c r="AM154" t="n">
        <v>210961</v>
      </c>
      <c r="AN154" t="n">
        <v>1223463</v>
      </c>
      <c r="AO154" t="n">
        <v>1796341</v>
      </c>
      <c r="AP154" t="n">
        <v>70021</v>
      </c>
      <c r="AQ154" t="n">
        <v>74445</v>
      </c>
      <c r="AR154" t="n">
        <v>94706</v>
      </c>
      <c r="AS154" t="n">
        <v>59931</v>
      </c>
      <c r="AT154" t="n">
        <v>1712918</v>
      </c>
      <c r="AU154" t="n">
        <v>4589</v>
      </c>
      <c r="AV154" t="n">
        <v>599</v>
      </c>
      <c r="AW154" t="n">
        <v>4227</v>
      </c>
      <c r="AX154" t="n">
        <v>6046</v>
      </c>
      <c r="AY154" t="n">
        <v>223</v>
      </c>
      <c r="AZ154" t="n">
        <v>181</v>
      </c>
      <c r="BA154" t="n">
        <v>279</v>
      </c>
      <c r="BB154" t="n">
        <v>165</v>
      </c>
      <c r="BC154" t="n">
        <v>13540</v>
      </c>
    </row>
    <row r="155">
      <c r="A155" t="inlineStr">
        <is>
          <t>23-Nov-20</t>
        </is>
      </c>
      <c r="B155" t="n">
        <v>2036625</v>
      </c>
      <c r="C155" t="n">
        <v>870228</v>
      </c>
      <c r="D155" t="n">
        <v>4919459</v>
      </c>
      <c r="E155" t="n">
        <v>2483735</v>
      </c>
      <c r="F155" t="n">
        <v>2181035</v>
      </c>
      <c r="G155" t="n">
        <v>1774167</v>
      </c>
      <c r="H155" t="n">
        <v>1490216</v>
      </c>
      <c r="I155" t="n">
        <v>446184</v>
      </c>
      <c r="J155" t="n">
        <v>1540570</v>
      </c>
      <c r="K155" t="n">
        <v>20</v>
      </c>
      <c r="L155" t="n">
        <v>723</v>
      </c>
      <c r="M155" t="n">
        <v>304</v>
      </c>
      <c r="N155" t="n">
        <v>310</v>
      </c>
      <c r="O155" t="n">
        <v>8</v>
      </c>
      <c r="P155" t="n">
        <v>28</v>
      </c>
      <c r="Q155" t="n">
        <v>31</v>
      </c>
      <c r="R155" t="n">
        <v>375</v>
      </c>
      <c r="S155" t="n">
        <v>83</v>
      </c>
      <c r="T155" t="n">
        <v>9</v>
      </c>
      <c r="U155" t="n">
        <v>248</v>
      </c>
      <c r="V155" t="n">
        <v>244</v>
      </c>
      <c r="W155" t="n">
        <v>139</v>
      </c>
      <c r="X155" t="n">
        <v>6</v>
      </c>
      <c r="Y155" t="n">
        <v>45</v>
      </c>
      <c r="Z155" t="n">
        <v>49</v>
      </c>
      <c r="AA155" t="n">
        <v>349</v>
      </c>
      <c r="AB155" t="n">
        <v>21</v>
      </c>
      <c r="AC155" t="n">
        <v>182</v>
      </c>
      <c r="AD155" t="n">
        <v>3639</v>
      </c>
      <c r="AE155" t="n">
        <v>1713</v>
      </c>
      <c r="AF155" t="n">
        <v>3108</v>
      </c>
      <c r="AG155" t="n">
        <v>58</v>
      </c>
      <c r="AH155" t="n">
        <v>177</v>
      </c>
      <c r="AI155" t="n">
        <v>140</v>
      </c>
      <c r="AJ155" t="n">
        <v>1501</v>
      </c>
      <c r="AK155" t="n">
        <v>731</v>
      </c>
      <c r="AL155" t="n">
        <v>754736</v>
      </c>
      <c r="AM155" t="n">
        <v>211251</v>
      </c>
      <c r="AN155" t="n">
        <v>1223610</v>
      </c>
      <c r="AO155" t="n">
        <v>1796586</v>
      </c>
      <c r="AP155" t="n">
        <v>70026</v>
      </c>
      <c r="AQ155" t="n">
        <v>74461</v>
      </c>
      <c r="AR155" t="n">
        <v>94720</v>
      </c>
      <c r="AS155" t="n">
        <v>60069</v>
      </c>
      <c r="AT155" t="n">
        <v>1712975</v>
      </c>
      <c r="AU155" t="n">
        <v>4589</v>
      </c>
      <c r="AV155" t="n">
        <v>600</v>
      </c>
      <c r="AW155" t="n">
        <v>4227</v>
      </c>
      <c r="AX155" t="n">
        <v>6047</v>
      </c>
      <c r="AY155" t="n">
        <v>223</v>
      </c>
      <c r="AZ155" t="n">
        <v>181</v>
      </c>
      <c r="BA155" t="n">
        <v>279</v>
      </c>
      <c r="BB155" t="n">
        <v>165</v>
      </c>
      <c r="BC155" t="n">
        <v>13540</v>
      </c>
    </row>
    <row r="156">
      <c r="A156" t="inlineStr">
        <is>
          <t>24-Nov-20</t>
        </is>
      </c>
      <c r="B156" t="n">
        <v>2036620</v>
      </c>
      <c r="C156" t="n">
        <v>870058</v>
      </c>
      <c r="D156" t="n">
        <v>4919389</v>
      </c>
      <c r="E156" t="n">
        <v>2483669</v>
      </c>
      <c r="F156" t="n">
        <v>2181033</v>
      </c>
      <c r="G156" t="n">
        <v>1774161</v>
      </c>
      <c r="H156" t="n">
        <v>1490208</v>
      </c>
      <c r="I156" t="n">
        <v>446094</v>
      </c>
      <c r="J156" t="n">
        <v>1540552</v>
      </c>
      <c r="K156" t="n">
        <v>19</v>
      </c>
      <c r="L156" t="n">
        <v>707</v>
      </c>
      <c r="M156" t="n">
        <v>297</v>
      </c>
      <c r="N156" t="n">
        <v>297</v>
      </c>
      <c r="O156" t="n">
        <v>8</v>
      </c>
      <c r="P156" t="n">
        <v>27</v>
      </c>
      <c r="Q156" t="n">
        <v>31</v>
      </c>
      <c r="R156" t="n">
        <v>369</v>
      </c>
      <c r="S156" t="n">
        <v>81</v>
      </c>
      <c r="T156" t="n">
        <v>9</v>
      </c>
      <c r="U156" t="n">
        <v>241</v>
      </c>
      <c r="V156" t="n">
        <v>236</v>
      </c>
      <c r="W156" t="n">
        <v>132</v>
      </c>
      <c r="X156" t="n">
        <v>6</v>
      </c>
      <c r="Y156" t="n">
        <v>43</v>
      </c>
      <c r="Z156" t="n">
        <v>48</v>
      </c>
      <c r="AA156" t="n">
        <v>342</v>
      </c>
      <c r="AB156" t="n">
        <v>20</v>
      </c>
      <c r="AC156" t="n">
        <v>173</v>
      </c>
      <c r="AD156" t="n">
        <v>3546</v>
      </c>
      <c r="AE156" t="n">
        <v>1656</v>
      </c>
      <c r="AF156" t="n">
        <v>2959</v>
      </c>
      <c r="AG156" t="n">
        <v>56</v>
      </c>
      <c r="AH156" t="n">
        <v>170</v>
      </c>
      <c r="AI156" t="n">
        <v>136</v>
      </c>
      <c r="AJ156" t="n">
        <v>1469</v>
      </c>
      <c r="AK156" t="n">
        <v>699</v>
      </c>
      <c r="AL156" t="n">
        <v>754749</v>
      </c>
      <c r="AM156" t="n">
        <v>211533</v>
      </c>
      <c r="AN156" t="n">
        <v>1223751</v>
      </c>
      <c r="AO156" t="n">
        <v>1796820</v>
      </c>
      <c r="AP156" t="n">
        <v>70030</v>
      </c>
      <c r="AQ156" t="n">
        <v>74477</v>
      </c>
      <c r="AR156" t="n">
        <v>94734</v>
      </c>
      <c r="AS156" t="n">
        <v>60204</v>
      </c>
      <c r="AT156" t="n">
        <v>1713029</v>
      </c>
      <c r="AU156" t="n">
        <v>4589</v>
      </c>
      <c r="AV156" t="n">
        <v>601</v>
      </c>
      <c r="AW156" t="n">
        <v>4228</v>
      </c>
      <c r="AX156" t="n">
        <v>6047</v>
      </c>
      <c r="AY156" t="n">
        <v>223</v>
      </c>
      <c r="AZ156" t="n">
        <v>181</v>
      </c>
      <c r="BA156" t="n">
        <v>279</v>
      </c>
      <c r="BB156" t="n">
        <v>165</v>
      </c>
      <c r="BC156" t="n">
        <v>13540</v>
      </c>
    </row>
    <row r="157">
      <c r="A157" t="inlineStr">
        <is>
          <t>25-Nov-20</t>
        </is>
      </c>
      <c r="B157" t="n">
        <v>2036616</v>
      </c>
      <c r="C157" t="n">
        <v>869893</v>
      </c>
      <c r="D157" t="n">
        <v>4919321</v>
      </c>
      <c r="E157" t="n">
        <v>2483606</v>
      </c>
      <c r="F157" t="n">
        <v>2181031</v>
      </c>
      <c r="G157" t="n">
        <v>1774155</v>
      </c>
      <c r="H157" t="n">
        <v>1490201</v>
      </c>
      <c r="I157" t="n">
        <v>446007</v>
      </c>
      <c r="J157" t="n">
        <v>1540534</v>
      </c>
      <c r="K157" t="n">
        <v>19</v>
      </c>
      <c r="L157" t="n">
        <v>691</v>
      </c>
      <c r="M157" t="n">
        <v>289</v>
      </c>
      <c r="N157" t="n">
        <v>285</v>
      </c>
      <c r="O157" t="n">
        <v>8</v>
      </c>
      <c r="P157" t="n">
        <v>26</v>
      </c>
      <c r="Q157" t="n">
        <v>30</v>
      </c>
      <c r="R157" t="n">
        <v>362</v>
      </c>
      <c r="S157" t="n">
        <v>78</v>
      </c>
      <c r="T157" t="n">
        <v>9</v>
      </c>
      <c r="U157" t="n">
        <v>235</v>
      </c>
      <c r="V157" t="n">
        <v>229</v>
      </c>
      <c r="W157" t="n">
        <v>126</v>
      </c>
      <c r="X157" t="n">
        <v>6</v>
      </c>
      <c r="Y157" t="n">
        <v>41</v>
      </c>
      <c r="Z157" t="n">
        <v>46</v>
      </c>
      <c r="AA157" t="n">
        <v>335</v>
      </c>
      <c r="AB157" t="n">
        <v>19</v>
      </c>
      <c r="AC157" t="n">
        <v>165</v>
      </c>
      <c r="AD157" t="n">
        <v>3457</v>
      </c>
      <c r="AE157" t="n">
        <v>1602</v>
      </c>
      <c r="AF157" t="n">
        <v>2818</v>
      </c>
      <c r="AG157" t="n">
        <v>54</v>
      </c>
      <c r="AH157" t="n">
        <v>163</v>
      </c>
      <c r="AI157" t="n">
        <v>132</v>
      </c>
      <c r="AJ157" t="n">
        <v>1439</v>
      </c>
      <c r="AK157" t="n">
        <v>668</v>
      </c>
      <c r="AL157" t="n">
        <v>754763</v>
      </c>
      <c r="AM157" t="n">
        <v>211809</v>
      </c>
      <c r="AN157" t="n">
        <v>1223889</v>
      </c>
      <c r="AO157" t="n">
        <v>1797042</v>
      </c>
      <c r="AP157" t="n">
        <v>70035</v>
      </c>
      <c r="AQ157" t="n">
        <v>74493</v>
      </c>
      <c r="AR157" t="n">
        <v>94748</v>
      </c>
      <c r="AS157" t="n">
        <v>60336</v>
      </c>
      <c r="AT157" t="n">
        <v>1713081</v>
      </c>
      <c r="AU157" t="n">
        <v>4589</v>
      </c>
      <c r="AV157" t="n">
        <v>601</v>
      </c>
      <c r="AW157" t="n">
        <v>4228</v>
      </c>
      <c r="AX157" t="n">
        <v>6048</v>
      </c>
      <c r="AY157" t="n">
        <v>223</v>
      </c>
      <c r="AZ157" t="n">
        <v>181</v>
      </c>
      <c r="BA157" t="n">
        <v>279</v>
      </c>
      <c r="BB157" t="n">
        <v>166</v>
      </c>
      <c r="BC157" t="n">
        <v>13540</v>
      </c>
    </row>
    <row r="158">
      <c r="A158" t="inlineStr">
        <is>
          <t>26-Nov-20</t>
        </is>
      </c>
      <c r="B158" t="n">
        <v>2036612</v>
      </c>
      <c r="C158" t="n">
        <v>869733</v>
      </c>
      <c r="D158" t="n">
        <v>4919254</v>
      </c>
      <c r="E158" t="n">
        <v>2483546</v>
      </c>
      <c r="F158" t="n">
        <v>2181029</v>
      </c>
      <c r="G158" t="n">
        <v>1774150</v>
      </c>
      <c r="H158" t="n">
        <v>1490194</v>
      </c>
      <c r="I158" t="n">
        <v>445921</v>
      </c>
      <c r="J158" t="n">
        <v>1540517</v>
      </c>
      <c r="K158" t="n">
        <v>18</v>
      </c>
      <c r="L158" t="n">
        <v>675</v>
      </c>
      <c r="M158" t="n">
        <v>282</v>
      </c>
      <c r="N158" t="n">
        <v>273</v>
      </c>
      <c r="O158" t="n">
        <v>8</v>
      </c>
      <c r="P158" t="n">
        <v>25</v>
      </c>
      <c r="Q158" t="n">
        <v>29</v>
      </c>
      <c r="R158" t="n">
        <v>355</v>
      </c>
      <c r="S158" t="n">
        <v>75</v>
      </c>
      <c r="T158" t="n">
        <v>8</v>
      </c>
      <c r="U158" t="n">
        <v>229</v>
      </c>
      <c r="V158" t="n">
        <v>221</v>
      </c>
      <c r="W158" t="n">
        <v>120</v>
      </c>
      <c r="X158" t="n">
        <v>5</v>
      </c>
      <c r="Y158" t="n">
        <v>39</v>
      </c>
      <c r="Z158" t="n">
        <v>45</v>
      </c>
      <c r="AA158" t="n">
        <v>328</v>
      </c>
      <c r="AB158" t="n">
        <v>18</v>
      </c>
      <c r="AC158" t="n">
        <v>158</v>
      </c>
      <c r="AD158" t="n">
        <v>3370</v>
      </c>
      <c r="AE158" t="n">
        <v>1551</v>
      </c>
      <c r="AF158" t="n">
        <v>2684</v>
      </c>
      <c r="AG158" t="n">
        <v>52</v>
      </c>
      <c r="AH158" t="n">
        <v>156</v>
      </c>
      <c r="AI158" t="n">
        <v>128</v>
      </c>
      <c r="AJ158" t="n">
        <v>1409</v>
      </c>
      <c r="AK158" t="n">
        <v>639</v>
      </c>
      <c r="AL158" t="n">
        <v>754775</v>
      </c>
      <c r="AM158" t="n">
        <v>212078</v>
      </c>
      <c r="AN158" t="n">
        <v>1224021</v>
      </c>
      <c r="AO158" t="n">
        <v>1797254</v>
      </c>
      <c r="AP158" t="n">
        <v>70039</v>
      </c>
      <c r="AQ158" t="n">
        <v>74507</v>
      </c>
      <c r="AR158" t="n">
        <v>94760</v>
      </c>
      <c r="AS158" t="n">
        <v>60465</v>
      </c>
      <c r="AT158" t="n">
        <v>1713130</v>
      </c>
      <c r="AU158" t="n">
        <v>4589</v>
      </c>
      <c r="AV158" t="n">
        <v>602</v>
      </c>
      <c r="AW158" t="n">
        <v>4229</v>
      </c>
      <c r="AX158" t="n">
        <v>6049</v>
      </c>
      <c r="AY158" t="n">
        <v>223</v>
      </c>
      <c r="AZ158" t="n">
        <v>181</v>
      </c>
      <c r="BA158" t="n">
        <v>279</v>
      </c>
      <c r="BB158" t="n">
        <v>166</v>
      </c>
      <c r="BC158" t="n">
        <v>13541</v>
      </c>
    </row>
    <row r="159">
      <c r="A159" t="inlineStr">
        <is>
          <t>27-Nov-20</t>
        </is>
      </c>
      <c r="B159" t="n">
        <v>2036608</v>
      </c>
      <c r="C159" t="n">
        <v>869576</v>
      </c>
      <c r="D159" t="n">
        <v>4919190</v>
      </c>
      <c r="E159" t="n">
        <v>2483489</v>
      </c>
      <c r="F159" t="n">
        <v>2181028</v>
      </c>
      <c r="G159" t="n">
        <v>1774144</v>
      </c>
      <c r="H159" t="n">
        <v>1490188</v>
      </c>
      <c r="I159" t="n">
        <v>445837</v>
      </c>
      <c r="J159" t="n">
        <v>1540501</v>
      </c>
      <c r="K159" t="n">
        <v>18</v>
      </c>
      <c r="L159" t="n">
        <v>660</v>
      </c>
      <c r="M159" t="n">
        <v>274</v>
      </c>
      <c r="N159" t="n">
        <v>261</v>
      </c>
      <c r="O159" t="n">
        <v>8</v>
      </c>
      <c r="P159" t="n">
        <v>24</v>
      </c>
      <c r="Q159" t="n">
        <v>29</v>
      </c>
      <c r="R159" t="n">
        <v>348</v>
      </c>
      <c r="S159" t="n">
        <v>72</v>
      </c>
      <c r="T159" t="n">
        <v>8</v>
      </c>
      <c r="U159" t="n">
        <v>224</v>
      </c>
      <c r="V159" t="n">
        <v>214</v>
      </c>
      <c r="W159" t="n">
        <v>114</v>
      </c>
      <c r="X159" t="n">
        <v>5</v>
      </c>
      <c r="Y159" t="n">
        <v>38</v>
      </c>
      <c r="Z159" t="n">
        <v>44</v>
      </c>
      <c r="AA159" t="n">
        <v>321</v>
      </c>
      <c r="AB159" t="n">
        <v>17</v>
      </c>
      <c r="AC159" t="n">
        <v>151</v>
      </c>
      <c r="AD159" t="n">
        <v>3286</v>
      </c>
      <c r="AE159" t="n">
        <v>1501</v>
      </c>
      <c r="AF159" t="n">
        <v>2556</v>
      </c>
      <c r="AG159" t="n">
        <v>50</v>
      </c>
      <c r="AH159" t="n">
        <v>150</v>
      </c>
      <c r="AI159" t="n">
        <v>124</v>
      </c>
      <c r="AJ159" t="n">
        <v>1379</v>
      </c>
      <c r="AK159" t="n">
        <v>611</v>
      </c>
      <c r="AL159" t="n">
        <v>754787</v>
      </c>
      <c r="AM159" t="n">
        <v>212340</v>
      </c>
      <c r="AN159" t="n">
        <v>1224150</v>
      </c>
      <c r="AO159" t="n">
        <v>1797455</v>
      </c>
      <c r="AP159" t="n">
        <v>70043</v>
      </c>
      <c r="AQ159" t="n">
        <v>74521</v>
      </c>
      <c r="AR159" t="n">
        <v>94773</v>
      </c>
      <c r="AS159" t="n">
        <v>60592</v>
      </c>
      <c r="AT159" t="n">
        <v>1713177</v>
      </c>
      <c r="AU159" t="n">
        <v>4589</v>
      </c>
      <c r="AV159" t="n">
        <v>603</v>
      </c>
      <c r="AW159" t="n">
        <v>4229</v>
      </c>
      <c r="AX159" t="n">
        <v>6049</v>
      </c>
      <c r="AY159" t="n">
        <v>223</v>
      </c>
      <c r="AZ159" t="n">
        <v>181</v>
      </c>
      <c r="BA159" t="n">
        <v>279</v>
      </c>
      <c r="BB159" t="n">
        <v>166</v>
      </c>
      <c r="BC159" t="n">
        <v>13541</v>
      </c>
    </row>
    <row r="160">
      <c r="A160" t="inlineStr">
        <is>
          <t>28-Nov-20</t>
        </is>
      </c>
      <c r="B160" t="n">
        <v>2036604</v>
      </c>
      <c r="C160" t="n">
        <v>869423</v>
      </c>
      <c r="D160" t="n">
        <v>4919127</v>
      </c>
      <c r="E160" t="n">
        <v>2483434</v>
      </c>
      <c r="F160" t="n">
        <v>2181026</v>
      </c>
      <c r="G160" t="n">
        <v>1774139</v>
      </c>
      <c r="H160" t="n">
        <v>1490181</v>
      </c>
      <c r="I160" t="n">
        <v>445755</v>
      </c>
      <c r="J160" t="n">
        <v>1540485</v>
      </c>
      <c r="K160" t="n">
        <v>17</v>
      </c>
      <c r="L160" t="n">
        <v>644</v>
      </c>
      <c r="M160" t="n">
        <v>267</v>
      </c>
      <c r="N160" t="n">
        <v>250</v>
      </c>
      <c r="O160" t="n">
        <v>7</v>
      </c>
      <c r="P160" t="n">
        <v>23</v>
      </c>
      <c r="Q160" t="n">
        <v>28</v>
      </c>
      <c r="R160" t="n">
        <v>341</v>
      </c>
      <c r="S160" t="n">
        <v>70</v>
      </c>
      <c r="T160" t="n">
        <v>8</v>
      </c>
      <c r="U160" t="n">
        <v>218</v>
      </c>
      <c r="V160" t="n">
        <v>207</v>
      </c>
      <c r="W160" t="n">
        <v>109</v>
      </c>
      <c r="X160" t="n">
        <v>5</v>
      </c>
      <c r="Y160" t="n">
        <v>36</v>
      </c>
      <c r="Z160" t="n">
        <v>42</v>
      </c>
      <c r="AA160" t="n">
        <v>314</v>
      </c>
      <c r="AB160" t="n">
        <v>17</v>
      </c>
      <c r="AC160" t="n">
        <v>144</v>
      </c>
      <c r="AD160" t="n">
        <v>3204</v>
      </c>
      <c r="AE160" t="n">
        <v>1453</v>
      </c>
      <c r="AF160" t="n">
        <v>2435</v>
      </c>
      <c r="AG160" t="n">
        <v>48</v>
      </c>
      <c r="AH160" t="n">
        <v>144</v>
      </c>
      <c r="AI160" t="n">
        <v>120</v>
      </c>
      <c r="AJ160" t="n">
        <v>1351</v>
      </c>
      <c r="AK160" t="n">
        <v>585</v>
      </c>
      <c r="AL160" t="n">
        <v>754799</v>
      </c>
      <c r="AM160" t="n">
        <v>212595</v>
      </c>
      <c r="AN160" t="n">
        <v>1224274</v>
      </c>
      <c r="AO160" t="n">
        <v>1797647</v>
      </c>
      <c r="AP160" t="n">
        <v>70047</v>
      </c>
      <c r="AQ160" t="n">
        <v>74535</v>
      </c>
      <c r="AR160" t="n">
        <v>94785</v>
      </c>
      <c r="AS160" t="n">
        <v>60716</v>
      </c>
      <c r="AT160" t="n">
        <v>1713223</v>
      </c>
      <c r="AU160" t="n">
        <v>4589</v>
      </c>
      <c r="AV160" t="n">
        <v>603</v>
      </c>
      <c r="AW160" t="n">
        <v>4229</v>
      </c>
      <c r="AX160" t="n">
        <v>6050</v>
      </c>
      <c r="AY160" t="n">
        <v>223</v>
      </c>
      <c r="AZ160" t="n">
        <v>181</v>
      </c>
      <c r="BA160" t="n">
        <v>279</v>
      </c>
      <c r="BB160" t="n">
        <v>167</v>
      </c>
      <c r="BC160" t="n">
        <v>13541</v>
      </c>
    </row>
    <row r="161">
      <c r="A161" t="inlineStr">
        <is>
          <t>29-Nov-20</t>
        </is>
      </c>
      <c r="B161" t="n">
        <v>2036600</v>
      </c>
      <c r="C161" t="n">
        <v>869274</v>
      </c>
      <c r="D161" t="n">
        <v>4919066</v>
      </c>
      <c r="E161" t="n">
        <v>2483382</v>
      </c>
      <c r="F161" t="n">
        <v>2181024</v>
      </c>
      <c r="G161" t="n">
        <v>1774134</v>
      </c>
      <c r="H161" t="n">
        <v>1490174</v>
      </c>
      <c r="I161" t="n">
        <v>445674</v>
      </c>
      <c r="J161" t="n">
        <v>1540470</v>
      </c>
      <c r="K161" t="n">
        <v>17</v>
      </c>
      <c r="L161" t="n">
        <v>628</v>
      </c>
      <c r="M161" t="n">
        <v>260</v>
      </c>
      <c r="N161" t="n">
        <v>239</v>
      </c>
      <c r="O161" t="n">
        <v>7</v>
      </c>
      <c r="P161" t="n">
        <v>23</v>
      </c>
      <c r="Q161" t="n">
        <v>27</v>
      </c>
      <c r="R161" t="n">
        <v>334</v>
      </c>
      <c r="S161" t="n">
        <v>67</v>
      </c>
      <c r="T161" t="n">
        <v>7</v>
      </c>
      <c r="U161" t="n">
        <v>213</v>
      </c>
      <c r="V161" t="n">
        <v>201</v>
      </c>
      <c r="W161" t="n">
        <v>104</v>
      </c>
      <c r="X161" t="n">
        <v>5</v>
      </c>
      <c r="Y161" t="n">
        <v>35</v>
      </c>
      <c r="Z161" t="n">
        <v>41</v>
      </c>
      <c r="AA161" t="n">
        <v>308</v>
      </c>
      <c r="AB161" t="n">
        <v>16</v>
      </c>
      <c r="AC161" t="n">
        <v>138</v>
      </c>
      <c r="AD161" t="n">
        <v>3124</v>
      </c>
      <c r="AE161" t="n">
        <v>1407</v>
      </c>
      <c r="AF161" t="n">
        <v>2320</v>
      </c>
      <c r="AG161" t="n">
        <v>46</v>
      </c>
      <c r="AH161" t="n">
        <v>139</v>
      </c>
      <c r="AI161" t="n">
        <v>117</v>
      </c>
      <c r="AJ161" t="n">
        <v>1323</v>
      </c>
      <c r="AK161" t="n">
        <v>560</v>
      </c>
      <c r="AL161" t="n">
        <v>754809</v>
      </c>
      <c r="AM161" t="n">
        <v>212844</v>
      </c>
      <c r="AN161" t="n">
        <v>1224394</v>
      </c>
      <c r="AO161" t="n">
        <v>1797830</v>
      </c>
      <c r="AP161" t="n">
        <v>70051</v>
      </c>
      <c r="AQ161" t="n">
        <v>74548</v>
      </c>
      <c r="AR161" t="n">
        <v>94797</v>
      </c>
      <c r="AS161" t="n">
        <v>60837</v>
      </c>
      <c r="AT161" t="n">
        <v>1713266</v>
      </c>
      <c r="AU161" t="n">
        <v>4589</v>
      </c>
      <c r="AV161" t="n">
        <v>604</v>
      </c>
      <c r="AW161" t="n">
        <v>4230</v>
      </c>
      <c r="AX161" t="n">
        <v>6050</v>
      </c>
      <c r="AY161" t="n">
        <v>223</v>
      </c>
      <c r="AZ161" t="n">
        <v>181</v>
      </c>
      <c r="BA161" t="n">
        <v>279</v>
      </c>
      <c r="BB161" t="n">
        <v>167</v>
      </c>
      <c r="BC161" t="n">
        <v>13541</v>
      </c>
    </row>
    <row r="162">
      <c r="A162" t="inlineStr">
        <is>
          <t>30-Nov-20</t>
        </is>
      </c>
      <c r="B162" t="n">
        <v>2036596</v>
      </c>
      <c r="C162" t="n">
        <v>869129</v>
      </c>
      <c r="D162" t="n">
        <v>4919006</v>
      </c>
      <c r="E162" t="n">
        <v>2483332</v>
      </c>
      <c r="F162" t="n">
        <v>2181023</v>
      </c>
      <c r="G162" t="n">
        <v>1774129</v>
      </c>
      <c r="H162" t="n">
        <v>1490168</v>
      </c>
      <c r="I162" t="n">
        <v>445596</v>
      </c>
      <c r="J162" t="n">
        <v>1540456</v>
      </c>
      <c r="K162" t="n">
        <v>16</v>
      </c>
      <c r="L162" t="n">
        <v>613</v>
      </c>
      <c r="M162" t="n">
        <v>253</v>
      </c>
      <c r="N162" t="n">
        <v>228</v>
      </c>
      <c r="O162" t="n">
        <v>7</v>
      </c>
      <c r="P162" t="n">
        <v>22</v>
      </c>
      <c r="Q162" t="n">
        <v>27</v>
      </c>
      <c r="R162" t="n">
        <v>327</v>
      </c>
      <c r="S162" t="n">
        <v>65</v>
      </c>
      <c r="T162" t="n">
        <v>7</v>
      </c>
      <c r="U162" t="n">
        <v>207</v>
      </c>
      <c r="V162" t="n">
        <v>194</v>
      </c>
      <c r="W162" t="n">
        <v>99</v>
      </c>
      <c r="X162" t="n">
        <v>5</v>
      </c>
      <c r="Y162" t="n">
        <v>34</v>
      </c>
      <c r="Z162" t="n">
        <v>40</v>
      </c>
      <c r="AA162" t="n">
        <v>301</v>
      </c>
      <c r="AB162" t="n">
        <v>15</v>
      </c>
      <c r="AC162" t="n">
        <v>132</v>
      </c>
      <c r="AD162" t="n">
        <v>3046</v>
      </c>
      <c r="AE162" t="n">
        <v>1363</v>
      </c>
      <c r="AF162" t="n">
        <v>2210</v>
      </c>
      <c r="AG162" t="n">
        <v>45</v>
      </c>
      <c r="AH162" t="n">
        <v>133</v>
      </c>
      <c r="AI162" t="n">
        <v>114</v>
      </c>
      <c r="AJ162" t="n">
        <v>1295</v>
      </c>
      <c r="AK162" t="n">
        <v>536</v>
      </c>
      <c r="AL162" t="n">
        <v>754820</v>
      </c>
      <c r="AM162" t="n">
        <v>213087</v>
      </c>
      <c r="AN162" t="n">
        <v>1224511</v>
      </c>
      <c r="AO162" t="n">
        <v>1798004</v>
      </c>
      <c r="AP162" t="n">
        <v>70055</v>
      </c>
      <c r="AQ162" t="n">
        <v>74561</v>
      </c>
      <c r="AR162" t="n">
        <v>94808</v>
      </c>
      <c r="AS162" t="n">
        <v>60956</v>
      </c>
      <c r="AT162" t="n">
        <v>1713308</v>
      </c>
      <c r="AU162" t="n">
        <v>4589</v>
      </c>
      <c r="AV162" t="n">
        <v>605</v>
      </c>
      <c r="AW162" t="n">
        <v>4230</v>
      </c>
      <c r="AX162" t="n">
        <v>6051</v>
      </c>
      <c r="AY162" t="n">
        <v>223</v>
      </c>
      <c r="AZ162" t="n">
        <v>181</v>
      </c>
      <c r="BA162" t="n">
        <v>279</v>
      </c>
      <c r="BB162" t="n">
        <v>167</v>
      </c>
      <c r="BC162" t="n">
        <v>13541</v>
      </c>
    </row>
    <row r="163">
      <c r="A163" t="inlineStr">
        <is>
          <t>01-Dec-20</t>
        </is>
      </c>
      <c r="B163" t="n">
        <v>2036592</v>
      </c>
      <c r="C163" t="n">
        <v>868987</v>
      </c>
      <c r="D163" t="n">
        <v>4918949</v>
      </c>
      <c r="E163" t="n">
        <v>2483285</v>
      </c>
      <c r="F163" t="n">
        <v>2181021</v>
      </c>
      <c r="G163" t="n">
        <v>1774124</v>
      </c>
      <c r="H163" t="n">
        <v>1490162</v>
      </c>
      <c r="I163" t="n">
        <v>445519</v>
      </c>
      <c r="J163" t="n">
        <v>1540442</v>
      </c>
      <c r="K163" t="n">
        <v>16</v>
      </c>
      <c r="L163" t="n">
        <v>598</v>
      </c>
      <c r="M163" t="n">
        <v>246</v>
      </c>
      <c r="N163" t="n">
        <v>218</v>
      </c>
      <c r="O163" t="n">
        <v>7</v>
      </c>
      <c r="P163" t="n">
        <v>21</v>
      </c>
      <c r="Q163" t="n">
        <v>26</v>
      </c>
      <c r="R163" t="n">
        <v>321</v>
      </c>
      <c r="S163" t="n">
        <v>62</v>
      </c>
      <c r="T163" t="n">
        <v>7</v>
      </c>
      <c r="U163" t="n">
        <v>202</v>
      </c>
      <c r="V163" t="n">
        <v>188</v>
      </c>
      <c r="W163" t="n">
        <v>94</v>
      </c>
      <c r="X163" t="n">
        <v>4</v>
      </c>
      <c r="Y163" t="n">
        <v>32</v>
      </c>
      <c r="Z163" t="n">
        <v>39</v>
      </c>
      <c r="AA163" t="n">
        <v>295</v>
      </c>
      <c r="AB163" t="n">
        <v>15</v>
      </c>
      <c r="AC163" t="n">
        <v>127</v>
      </c>
      <c r="AD163" t="n">
        <v>2971</v>
      </c>
      <c r="AE163" t="n">
        <v>1320</v>
      </c>
      <c r="AF163" t="n">
        <v>2106</v>
      </c>
      <c r="AG163" t="n">
        <v>43</v>
      </c>
      <c r="AH163" t="n">
        <v>128</v>
      </c>
      <c r="AI163" t="n">
        <v>110</v>
      </c>
      <c r="AJ163" t="n">
        <v>1269</v>
      </c>
      <c r="AK163" t="n">
        <v>513</v>
      </c>
      <c r="AL163" t="n">
        <v>754830</v>
      </c>
      <c r="AM163" t="n">
        <v>213324</v>
      </c>
      <c r="AN163" t="n">
        <v>1224624</v>
      </c>
      <c r="AO163" t="n">
        <v>1798170</v>
      </c>
      <c r="AP163" t="n">
        <v>70058</v>
      </c>
      <c r="AQ163" t="n">
        <v>74573</v>
      </c>
      <c r="AR163" t="n">
        <v>94820</v>
      </c>
      <c r="AS163" t="n">
        <v>61073</v>
      </c>
      <c r="AT163" t="n">
        <v>1713347</v>
      </c>
      <c r="AU163" t="n">
        <v>4589</v>
      </c>
      <c r="AV163" t="n">
        <v>605</v>
      </c>
      <c r="AW163" t="n">
        <v>4230</v>
      </c>
      <c r="AX163" t="n">
        <v>6052</v>
      </c>
      <c r="AY163" t="n">
        <v>223</v>
      </c>
      <c r="AZ163" t="n">
        <v>181</v>
      </c>
      <c r="BA163" t="n">
        <v>279</v>
      </c>
      <c r="BB163" t="n">
        <v>168</v>
      </c>
      <c r="BC163" t="n">
        <v>13541</v>
      </c>
    </row>
    <row r="164">
      <c r="A164" t="inlineStr">
        <is>
          <t>02-Dec-20</t>
        </is>
      </c>
      <c r="B164" t="n">
        <v>2036589</v>
      </c>
      <c r="C164" t="n">
        <v>868849</v>
      </c>
      <c r="D164" t="n">
        <v>4918892</v>
      </c>
      <c r="E164" t="n">
        <v>2483240</v>
      </c>
      <c r="F164" t="n">
        <v>2181019</v>
      </c>
      <c r="G164" t="n">
        <v>1774119</v>
      </c>
      <c r="H164" t="n">
        <v>1490156</v>
      </c>
      <c r="I164" t="n">
        <v>445443</v>
      </c>
      <c r="J164" t="n">
        <v>1540428</v>
      </c>
      <c r="K164" t="n">
        <v>15</v>
      </c>
      <c r="L164" t="n">
        <v>583</v>
      </c>
      <c r="M164" t="n">
        <v>240</v>
      </c>
      <c r="N164" t="n">
        <v>208</v>
      </c>
      <c r="O164" t="n">
        <v>7</v>
      </c>
      <c r="P164" t="n">
        <v>20</v>
      </c>
      <c r="Q164" t="n">
        <v>25</v>
      </c>
      <c r="R164" t="n">
        <v>314</v>
      </c>
      <c r="S164" t="n">
        <v>60</v>
      </c>
      <c r="T164" t="n">
        <v>6</v>
      </c>
      <c r="U164" t="n">
        <v>197</v>
      </c>
      <c r="V164" t="n">
        <v>182</v>
      </c>
      <c r="W164" t="n">
        <v>90</v>
      </c>
      <c r="X164" t="n">
        <v>4</v>
      </c>
      <c r="Y164" t="n">
        <v>31</v>
      </c>
      <c r="Z164" t="n">
        <v>38</v>
      </c>
      <c r="AA164" t="n">
        <v>289</v>
      </c>
      <c r="AB164" t="n">
        <v>14</v>
      </c>
      <c r="AC164" t="n">
        <v>121</v>
      </c>
      <c r="AD164" t="n">
        <v>2897</v>
      </c>
      <c r="AE164" t="n">
        <v>1279</v>
      </c>
      <c r="AF164" t="n">
        <v>2007</v>
      </c>
      <c r="AG164" t="n">
        <v>41</v>
      </c>
      <c r="AH164" t="n">
        <v>123</v>
      </c>
      <c r="AI164" t="n">
        <v>107</v>
      </c>
      <c r="AJ164" t="n">
        <v>1242</v>
      </c>
      <c r="AK164" t="n">
        <v>491</v>
      </c>
      <c r="AL164" t="n">
        <v>754840</v>
      </c>
      <c r="AM164" t="n">
        <v>213555</v>
      </c>
      <c r="AN164" t="n">
        <v>1224733</v>
      </c>
      <c r="AO164" t="n">
        <v>1798329</v>
      </c>
      <c r="AP164" t="n">
        <v>70062</v>
      </c>
      <c r="AQ164" t="n">
        <v>74584</v>
      </c>
      <c r="AR164" t="n">
        <v>94830</v>
      </c>
      <c r="AS164" t="n">
        <v>61187</v>
      </c>
      <c r="AT164" t="n">
        <v>1713385</v>
      </c>
      <c r="AU164" t="n">
        <v>4589</v>
      </c>
      <c r="AV164" t="n">
        <v>606</v>
      </c>
      <c r="AW164" t="n">
        <v>4231</v>
      </c>
      <c r="AX164" t="n">
        <v>6052</v>
      </c>
      <c r="AY164" t="n">
        <v>223</v>
      </c>
      <c r="AZ164" t="n">
        <v>181</v>
      </c>
      <c r="BA164" t="n">
        <v>279</v>
      </c>
      <c r="BB164" t="n">
        <v>168</v>
      </c>
      <c r="BC164" t="n">
        <v>13542</v>
      </c>
    </row>
    <row r="165">
      <c r="A165" t="inlineStr">
        <is>
          <t>03-Dec-20</t>
        </is>
      </c>
      <c r="B165" t="n">
        <v>2036586</v>
      </c>
      <c r="C165" t="n">
        <v>868715</v>
      </c>
      <c r="D165" t="n">
        <v>4918838</v>
      </c>
      <c r="E165" t="n">
        <v>2483197</v>
      </c>
      <c r="F165" t="n">
        <v>2181018</v>
      </c>
      <c r="G165" t="n">
        <v>1774115</v>
      </c>
      <c r="H165" t="n">
        <v>1490150</v>
      </c>
      <c r="I165" t="n">
        <v>445369</v>
      </c>
      <c r="J165" t="n">
        <v>1540415</v>
      </c>
      <c r="K165" t="n">
        <v>15</v>
      </c>
      <c r="L165" t="n">
        <v>569</v>
      </c>
      <c r="M165" t="n">
        <v>233</v>
      </c>
      <c r="N165" t="n">
        <v>198</v>
      </c>
      <c r="O165" t="n">
        <v>6</v>
      </c>
      <c r="P165" t="n">
        <v>20</v>
      </c>
      <c r="Q165" t="n">
        <v>25</v>
      </c>
      <c r="R165" t="n">
        <v>308</v>
      </c>
      <c r="S165" t="n">
        <v>57</v>
      </c>
      <c r="T165" t="n">
        <v>6</v>
      </c>
      <c r="U165" t="n">
        <v>192</v>
      </c>
      <c r="V165" t="n">
        <v>177</v>
      </c>
      <c r="W165" t="n">
        <v>85</v>
      </c>
      <c r="X165" t="n">
        <v>4</v>
      </c>
      <c r="Y165" t="n">
        <v>30</v>
      </c>
      <c r="Z165" t="n">
        <v>37</v>
      </c>
      <c r="AA165" t="n">
        <v>283</v>
      </c>
      <c r="AB165" t="n">
        <v>13</v>
      </c>
      <c r="AC165" t="n">
        <v>116</v>
      </c>
      <c r="AD165" t="n">
        <v>2825</v>
      </c>
      <c r="AE165" t="n">
        <v>1240</v>
      </c>
      <c r="AF165" t="n">
        <v>1912</v>
      </c>
      <c r="AG165" t="n">
        <v>40</v>
      </c>
      <c r="AH165" t="n">
        <v>118</v>
      </c>
      <c r="AI165" t="n">
        <v>104</v>
      </c>
      <c r="AJ165" t="n">
        <v>1217</v>
      </c>
      <c r="AK165" t="n">
        <v>471</v>
      </c>
      <c r="AL165" t="n">
        <v>754849</v>
      </c>
      <c r="AM165" t="n">
        <v>213780</v>
      </c>
      <c r="AN165" t="n">
        <v>1224839</v>
      </c>
      <c r="AO165" t="n">
        <v>1798479</v>
      </c>
      <c r="AP165" t="n">
        <v>70065</v>
      </c>
      <c r="AQ165" t="n">
        <v>74595</v>
      </c>
      <c r="AR165" t="n">
        <v>94841</v>
      </c>
      <c r="AS165" t="n">
        <v>61298</v>
      </c>
      <c r="AT165" t="n">
        <v>1713422</v>
      </c>
      <c r="AU165" t="n">
        <v>4589</v>
      </c>
      <c r="AV165" t="n">
        <v>607</v>
      </c>
      <c r="AW165" t="n">
        <v>4231</v>
      </c>
      <c r="AX165" t="n">
        <v>6052</v>
      </c>
      <c r="AY165" t="n">
        <v>223</v>
      </c>
      <c r="AZ165" t="n">
        <v>181</v>
      </c>
      <c r="BA165" t="n">
        <v>279</v>
      </c>
      <c r="BB165" t="n">
        <v>168</v>
      </c>
      <c r="BC165" t="n">
        <v>13542</v>
      </c>
    </row>
    <row r="166">
      <c r="A166" t="inlineStr">
        <is>
          <t>04-Dec-20</t>
        </is>
      </c>
      <c r="B166" t="n">
        <v>2036582</v>
      </c>
      <c r="C166" t="n">
        <v>868583</v>
      </c>
      <c r="D166" t="n">
        <v>4918784</v>
      </c>
      <c r="E166" t="n">
        <v>2483156</v>
      </c>
      <c r="F166" t="n">
        <v>2181016</v>
      </c>
      <c r="G166" t="n">
        <v>1774110</v>
      </c>
      <c r="H166" t="n">
        <v>1490144</v>
      </c>
      <c r="I166" t="n">
        <v>445297</v>
      </c>
      <c r="J166" t="n">
        <v>1540403</v>
      </c>
      <c r="K166" t="n">
        <v>14</v>
      </c>
      <c r="L166" t="n">
        <v>555</v>
      </c>
      <c r="M166" t="n">
        <v>227</v>
      </c>
      <c r="N166" t="n">
        <v>189</v>
      </c>
      <c r="O166" t="n">
        <v>6</v>
      </c>
      <c r="P166" t="n">
        <v>19</v>
      </c>
      <c r="Q166" t="n">
        <v>24</v>
      </c>
      <c r="R166" t="n">
        <v>301</v>
      </c>
      <c r="S166" t="n">
        <v>55</v>
      </c>
      <c r="T166" t="n">
        <v>6</v>
      </c>
      <c r="U166" t="n">
        <v>188</v>
      </c>
      <c r="V166" t="n">
        <v>171</v>
      </c>
      <c r="W166" t="n">
        <v>81</v>
      </c>
      <c r="X166" t="n">
        <v>4</v>
      </c>
      <c r="Y166" t="n">
        <v>29</v>
      </c>
      <c r="Z166" t="n">
        <v>36</v>
      </c>
      <c r="AA166" t="n">
        <v>277</v>
      </c>
      <c r="AB166" t="n">
        <v>13</v>
      </c>
      <c r="AC166" t="n">
        <v>111</v>
      </c>
      <c r="AD166" t="n">
        <v>2755</v>
      </c>
      <c r="AE166" t="n">
        <v>1201</v>
      </c>
      <c r="AF166" t="n">
        <v>1822</v>
      </c>
      <c r="AG166" t="n">
        <v>39</v>
      </c>
      <c r="AH166" t="n">
        <v>114</v>
      </c>
      <c r="AI166" t="n">
        <v>101</v>
      </c>
      <c r="AJ166" t="n">
        <v>1192</v>
      </c>
      <c r="AK166" t="n">
        <v>451</v>
      </c>
      <c r="AL166" t="n">
        <v>754858</v>
      </c>
      <c r="AM166" t="n">
        <v>213999</v>
      </c>
      <c r="AN166" t="n">
        <v>1224942</v>
      </c>
      <c r="AO166" t="n">
        <v>1798623</v>
      </c>
      <c r="AP166" t="n">
        <v>70068</v>
      </c>
      <c r="AQ166" t="n">
        <v>74606</v>
      </c>
      <c r="AR166" t="n">
        <v>94851</v>
      </c>
      <c r="AS166" t="n">
        <v>61408</v>
      </c>
      <c r="AT166" t="n">
        <v>1713457</v>
      </c>
      <c r="AU166" t="n">
        <v>4589</v>
      </c>
      <c r="AV166" t="n">
        <v>607</v>
      </c>
      <c r="AW166" t="n">
        <v>4231</v>
      </c>
      <c r="AX166" t="n">
        <v>6053</v>
      </c>
      <c r="AY166" t="n">
        <v>223</v>
      </c>
      <c r="AZ166" t="n">
        <v>181</v>
      </c>
      <c r="BA166" t="n">
        <v>279</v>
      </c>
      <c r="BB166" t="n">
        <v>169</v>
      </c>
      <c r="BC166" t="n">
        <v>13542</v>
      </c>
    </row>
    <row r="167">
      <c r="A167" t="inlineStr">
        <is>
          <t>05-Dec-20</t>
        </is>
      </c>
      <c r="B167" t="n">
        <v>2036579</v>
      </c>
      <c r="C167" t="n">
        <v>868455</v>
      </c>
      <c r="D167" t="n">
        <v>4918733</v>
      </c>
      <c r="E167" t="n">
        <v>2483117</v>
      </c>
      <c r="F167" t="n">
        <v>2181015</v>
      </c>
      <c r="G167" t="n">
        <v>1774106</v>
      </c>
      <c r="H167" t="n">
        <v>1490139</v>
      </c>
      <c r="I167" t="n">
        <v>445226</v>
      </c>
      <c r="J167" t="n">
        <v>1540391</v>
      </c>
      <c r="K167" t="n">
        <v>14</v>
      </c>
      <c r="L167" t="n">
        <v>541</v>
      </c>
      <c r="M167" t="n">
        <v>221</v>
      </c>
      <c r="N167" t="n">
        <v>181</v>
      </c>
      <c r="O167" t="n">
        <v>6</v>
      </c>
      <c r="P167" t="n">
        <v>18</v>
      </c>
      <c r="Q167" t="n">
        <v>24</v>
      </c>
      <c r="R167" t="n">
        <v>295</v>
      </c>
      <c r="S167" t="n">
        <v>53</v>
      </c>
      <c r="T167" t="n">
        <v>6</v>
      </c>
      <c r="U167" t="n">
        <v>183</v>
      </c>
      <c r="V167" t="n">
        <v>166</v>
      </c>
      <c r="W167" t="n">
        <v>78</v>
      </c>
      <c r="X167" t="n">
        <v>4</v>
      </c>
      <c r="Y167" t="n">
        <v>27</v>
      </c>
      <c r="Z167" t="n">
        <v>35</v>
      </c>
      <c r="AA167" t="n">
        <v>272</v>
      </c>
      <c r="AB167" t="n">
        <v>12</v>
      </c>
      <c r="AC167" t="n">
        <v>107</v>
      </c>
      <c r="AD167" t="n">
        <v>2687</v>
      </c>
      <c r="AE167" t="n">
        <v>1165</v>
      </c>
      <c r="AF167" t="n">
        <v>1737</v>
      </c>
      <c r="AG167" t="n">
        <v>37</v>
      </c>
      <c r="AH167" t="n">
        <v>109</v>
      </c>
      <c r="AI167" t="n">
        <v>98</v>
      </c>
      <c r="AJ167" t="n">
        <v>1167</v>
      </c>
      <c r="AK167" t="n">
        <v>432</v>
      </c>
      <c r="AL167" t="n">
        <v>754866</v>
      </c>
      <c r="AM167" t="n">
        <v>214214</v>
      </c>
      <c r="AN167" t="n">
        <v>1225042</v>
      </c>
      <c r="AO167" t="n">
        <v>1798760</v>
      </c>
      <c r="AP167" t="n">
        <v>70071</v>
      </c>
      <c r="AQ167" t="n">
        <v>74616</v>
      </c>
      <c r="AR167" t="n">
        <v>94861</v>
      </c>
      <c r="AS167" t="n">
        <v>61515</v>
      </c>
      <c r="AT167" t="n">
        <v>1713490</v>
      </c>
      <c r="AU167" t="n">
        <v>4589</v>
      </c>
      <c r="AV167" t="n">
        <v>608</v>
      </c>
      <c r="AW167" t="n">
        <v>4232</v>
      </c>
      <c r="AX167" t="n">
        <v>6053</v>
      </c>
      <c r="AY167" t="n">
        <v>223</v>
      </c>
      <c r="AZ167" t="n">
        <v>181</v>
      </c>
      <c r="BA167" t="n">
        <v>279</v>
      </c>
      <c r="BB167" t="n">
        <v>169</v>
      </c>
      <c r="BC167" t="n">
        <v>13542</v>
      </c>
    </row>
    <row r="168">
      <c r="A168" t="inlineStr">
        <is>
          <t>06-Dec-20</t>
        </is>
      </c>
      <c r="B168" t="n">
        <v>2036576</v>
      </c>
      <c r="C168" t="n">
        <v>868331</v>
      </c>
      <c r="D168" t="n">
        <v>4918682</v>
      </c>
      <c r="E168" t="n">
        <v>2483079</v>
      </c>
      <c r="F168" t="n">
        <v>2181014</v>
      </c>
      <c r="G168" t="n">
        <v>1774102</v>
      </c>
      <c r="H168" t="n">
        <v>1490133</v>
      </c>
      <c r="I168" t="n">
        <v>445157</v>
      </c>
      <c r="J168" t="n">
        <v>1540380</v>
      </c>
      <c r="K168" t="n">
        <v>14</v>
      </c>
      <c r="L168" t="n">
        <v>528</v>
      </c>
      <c r="M168" t="n">
        <v>215</v>
      </c>
      <c r="N168" t="n">
        <v>172</v>
      </c>
      <c r="O168" t="n">
        <v>6</v>
      </c>
      <c r="P168" t="n">
        <v>18</v>
      </c>
      <c r="Q168" t="n">
        <v>23</v>
      </c>
      <c r="R168" t="n">
        <v>289</v>
      </c>
      <c r="S168" t="n">
        <v>51</v>
      </c>
      <c r="T168" t="n">
        <v>5</v>
      </c>
      <c r="U168" t="n">
        <v>178</v>
      </c>
      <c r="V168" t="n">
        <v>161</v>
      </c>
      <c r="W168" t="n">
        <v>74</v>
      </c>
      <c r="X168" t="n">
        <v>4</v>
      </c>
      <c r="Y168" t="n">
        <v>26</v>
      </c>
      <c r="Z168" t="n">
        <v>34</v>
      </c>
      <c r="AA168" t="n">
        <v>266</v>
      </c>
      <c r="AB168" t="n">
        <v>12</v>
      </c>
      <c r="AC168" t="n">
        <v>102</v>
      </c>
      <c r="AD168" t="n">
        <v>2620</v>
      </c>
      <c r="AE168" t="n">
        <v>1129</v>
      </c>
      <c r="AF168" t="n">
        <v>1655</v>
      </c>
      <c r="AG168" t="n">
        <v>36</v>
      </c>
      <c r="AH168" t="n">
        <v>105</v>
      </c>
      <c r="AI168" t="n">
        <v>96</v>
      </c>
      <c r="AJ168" t="n">
        <v>1143</v>
      </c>
      <c r="AK168" t="n">
        <v>414</v>
      </c>
      <c r="AL168" t="n">
        <v>754874</v>
      </c>
      <c r="AM168" t="n">
        <v>214422</v>
      </c>
      <c r="AN168" t="n">
        <v>1225138</v>
      </c>
      <c r="AO168" t="n">
        <v>1798890</v>
      </c>
      <c r="AP168" t="n">
        <v>70074</v>
      </c>
      <c r="AQ168" t="n">
        <v>74626</v>
      </c>
      <c r="AR168" t="n">
        <v>94871</v>
      </c>
      <c r="AS168" t="n">
        <v>61620</v>
      </c>
      <c r="AT168" t="n">
        <v>1713522</v>
      </c>
      <c r="AU168" t="n">
        <v>4589</v>
      </c>
      <c r="AV168" t="n">
        <v>608</v>
      </c>
      <c r="AW168" t="n">
        <v>4232</v>
      </c>
      <c r="AX168" t="n">
        <v>6054</v>
      </c>
      <c r="AY168" t="n">
        <v>223</v>
      </c>
      <c r="AZ168" t="n">
        <v>181</v>
      </c>
      <c r="BA168" t="n">
        <v>279</v>
      </c>
      <c r="BB168" t="n">
        <v>169</v>
      </c>
      <c r="BC168" t="n">
        <v>13542</v>
      </c>
    </row>
    <row r="169">
      <c r="A169" t="inlineStr">
        <is>
          <t>07-Dec-20</t>
        </is>
      </c>
      <c r="B169" t="n">
        <v>2036573</v>
      </c>
      <c r="C169" t="n">
        <v>868209</v>
      </c>
      <c r="D169" t="n">
        <v>4918633</v>
      </c>
      <c r="E169" t="n">
        <v>2483044</v>
      </c>
      <c r="F169" t="n">
        <v>2181012</v>
      </c>
      <c r="G169" t="n">
        <v>1774098</v>
      </c>
      <c r="H169" t="n">
        <v>1490128</v>
      </c>
      <c r="I169" t="n">
        <v>445089</v>
      </c>
      <c r="J169" t="n">
        <v>1540369</v>
      </c>
      <c r="K169" t="n">
        <v>13</v>
      </c>
      <c r="L169" t="n">
        <v>515</v>
      </c>
      <c r="M169" t="n">
        <v>209</v>
      </c>
      <c r="N169" t="n">
        <v>165</v>
      </c>
      <c r="O169" t="n">
        <v>6</v>
      </c>
      <c r="P169" t="n">
        <v>17</v>
      </c>
      <c r="Q169" t="n">
        <v>22</v>
      </c>
      <c r="R169" t="n">
        <v>283</v>
      </c>
      <c r="S169" t="n">
        <v>49</v>
      </c>
      <c r="T169" t="n">
        <v>5</v>
      </c>
      <c r="U169" t="n">
        <v>174</v>
      </c>
      <c r="V169" t="n">
        <v>156</v>
      </c>
      <c r="W169" t="n">
        <v>70</v>
      </c>
      <c r="X169" t="n">
        <v>4</v>
      </c>
      <c r="Y169" t="n">
        <v>25</v>
      </c>
      <c r="Z169" t="n">
        <v>33</v>
      </c>
      <c r="AA169" t="n">
        <v>260</v>
      </c>
      <c r="AB169" t="n">
        <v>11</v>
      </c>
      <c r="AC169" t="n">
        <v>98</v>
      </c>
      <c r="AD169" t="n">
        <v>2555</v>
      </c>
      <c r="AE169" t="n">
        <v>1095</v>
      </c>
      <c r="AF169" t="n">
        <v>1577</v>
      </c>
      <c r="AG169" t="n">
        <v>35</v>
      </c>
      <c r="AH169" t="n">
        <v>101</v>
      </c>
      <c r="AI169" t="n">
        <v>93</v>
      </c>
      <c r="AJ169" t="n">
        <v>1119</v>
      </c>
      <c r="AK169" t="n">
        <v>396</v>
      </c>
      <c r="AL169" t="n">
        <v>754882</v>
      </c>
      <c r="AM169" t="n">
        <v>214626</v>
      </c>
      <c r="AN169" t="n">
        <v>1225232</v>
      </c>
      <c r="AO169" t="n">
        <v>1799015</v>
      </c>
      <c r="AP169" t="n">
        <v>70077</v>
      </c>
      <c r="AQ169" t="n">
        <v>74636</v>
      </c>
      <c r="AR169" t="n">
        <v>94880</v>
      </c>
      <c r="AS169" t="n">
        <v>61723</v>
      </c>
      <c r="AT169" t="n">
        <v>1713553</v>
      </c>
      <c r="AU169" t="n">
        <v>4589</v>
      </c>
      <c r="AV169" t="n">
        <v>609</v>
      </c>
      <c r="AW169" t="n">
        <v>4232</v>
      </c>
      <c r="AX169" t="n">
        <v>6054</v>
      </c>
      <c r="AY169" t="n">
        <v>223</v>
      </c>
      <c r="AZ169" t="n">
        <v>181</v>
      </c>
      <c r="BA169" t="n">
        <v>279</v>
      </c>
      <c r="BB169" t="n">
        <v>170</v>
      </c>
      <c r="BC169" t="n">
        <v>13542</v>
      </c>
    </row>
    <row r="170">
      <c r="A170" t="inlineStr">
        <is>
          <t>08-Dec-20</t>
        </is>
      </c>
      <c r="B170" t="n">
        <v>2036570</v>
      </c>
      <c r="C170" t="n">
        <v>868090</v>
      </c>
      <c r="D170" t="n">
        <v>4918585</v>
      </c>
      <c r="E170" t="n">
        <v>2483009</v>
      </c>
      <c r="F170" t="n">
        <v>2181011</v>
      </c>
      <c r="G170" t="n">
        <v>1774095</v>
      </c>
      <c r="H170" t="n">
        <v>1490123</v>
      </c>
      <c r="I170" t="n">
        <v>445022</v>
      </c>
      <c r="J170" t="n">
        <v>1540358</v>
      </c>
      <c r="K170" t="n">
        <v>13</v>
      </c>
      <c r="L170" t="n">
        <v>502</v>
      </c>
      <c r="M170" t="n">
        <v>204</v>
      </c>
      <c r="N170" t="n">
        <v>157</v>
      </c>
      <c r="O170" t="n">
        <v>6</v>
      </c>
      <c r="P170" t="n">
        <v>16</v>
      </c>
      <c r="Q170" t="n">
        <v>22</v>
      </c>
      <c r="R170" t="n">
        <v>277</v>
      </c>
      <c r="S170" t="n">
        <v>47</v>
      </c>
      <c r="T170" t="n">
        <v>5</v>
      </c>
      <c r="U170" t="n">
        <v>170</v>
      </c>
      <c r="V170" t="n">
        <v>152</v>
      </c>
      <c r="W170" t="n">
        <v>67</v>
      </c>
      <c r="X170" t="n">
        <v>3</v>
      </c>
      <c r="Y170" t="n">
        <v>24</v>
      </c>
      <c r="Z170" t="n">
        <v>32</v>
      </c>
      <c r="AA170" t="n">
        <v>255</v>
      </c>
      <c r="AB170" t="n">
        <v>11</v>
      </c>
      <c r="AC170" t="n">
        <v>94</v>
      </c>
      <c r="AD170" t="n">
        <v>2492</v>
      </c>
      <c r="AE170" t="n">
        <v>1062</v>
      </c>
      <c r="AF170" t="n">
        <v>1503</v>
      </c>
      <c r="AG170" t="n">
        <v>33</v>
      </c>
      <c r="AH170" t="n">
        <v>97</v>
      </c>
      <c r="AI170" t="n">
        <v>90</v>
      </c>
      <c r="AJ170" t="n">
        <v>1096</v>
      </c>
      <c r="AK170" t="n">
        <v>380</v>
      </c>
      <c r="AL170" t="n">
        <v>754889</v>
      </c>
      <c r="AM170" t="n">
        <v>214825</v>
      </c>
      <c r="AN170" t="n">
        <v>1225323</v>
      </c>
      <c r="AO170" t="n">
        <v>1799133</v>
      </c>
      <c r="AP170" t="n">
        <v>70080</v>
      </c>
      <c r="AQ170" t="n">
        <v>74645</v>
      </c>
      <c r="AR170" t="n">
        <v>94889</v>
      </c>
      <c r="AS170" t="n">
        <v>61823</v>
      </c>
      <c r="AT170" t="n">
        <v>1713582</v>
      </c>
      <c r="AU170" t="n">
        <v>4589</v>
      </c>
      <c r="AV170" t="n">
        <v>609</v>
      </c>
      <c r="AW170" t="n">
        <v>4232</v>
      </c>
      <c r="AX170" t="n">
        <v>6055</v>
      </c>
      <c r="AY170" t="n">
        <v>223</v>
      </c>
      <c r="AZ170" t="n">
        <v>181</v>
      </c>
      <c r="BA170" t="n">
        <v>279</v>
      </c>
      <c r="BB170" t="n">
        <v>170</v>
      </c>
      <c r="BC170" t="n">
        <v>13542</v>
      </c>
    </row>
    <row r="171">
      <c r="A171" t="inlineStr">
        <is>
          <t>09-Dec-20</t>
        </is>
      </c>
      <c r="B171" t="n">
        <v>2036567</v>
      </c>
      <c r="C171" t="n">
        <v>867975</v>
      </c>
      <c r="D171" t="n">
        <v>4918539</v>
      </c>
      <c r="E171" t="n">
        <v>2482977</v>
      </c>
      <c r="F171" t="n">
        <v>2181010</v>
      </c>
      <c r="G171" t="n">
        <v>1774091</v>
      </c>
      <c r="H171" t="n">
        <v>1490118</v>
      </c>
      <c r="I171" t="n">
        <v>444957</v>
      </c>
      <c r="J171" t="n">
        <v>1540348</v>
      </c>
      <c r="K171" t="n">
        <v>12</v>
      </c>
      <c r="L171" t="n">
        <v>489</v>
      </c>
      <c r="M171" t="n">
        <v>198</v>
      </c>
      <c r="N171" t="n">
        <v>150</v>
      </c>
      <c r="O171" t="n">
        <v>5</v>
      </c>
      <c r="P171" t="n">
        <v>16</v>
      </c>
      <c r="Q171" t="n">
        <v>21</v>
      </c>
      <c r="R171" t="n">
        <v>271</v>
      </c>
      <c r="S171" t="n">
        <v>46</v>
      </c>
      <c r="T171" t="n">
        <v>5</v>
      </c>
      <c r="U171" t="n">
        <v>165</v>
      </c>
      <c r="V171" t="n">
        <v>147</v>
      </c>
      <c r="W171" t="n">
        <v>64</v>
      </c>
      <c r="X171" t="n">
        <v>3</v>
      </c>
      <c r="Y171" t="n">
        <v>24</v>
      </c>
      <c r="Z171" t="n">
        <v>31</v>
      </c>
      <c r="AA171" t="n">
        <v>250</v>
      </c>
      <c r="AB171" t="n">
        <v>10</v>
      </c>
      <c r="AC171" t="n">
        <v>91</v>
      </c>
      <c r="AD171" t="n">
        <v>2430</v>
      </c>
      <c r="AE171" t="n">
        <v>1030</v>
      </c>
      <c r="AF171" t="n">
        <v>1433</v>
      </c>
      <c r="AG171" t="n">
        <v>32</v>
      </c>
      <c r="AH171" t="n">
        <v>93</v>
      </c>
      <c r="AI171" t="n">
        <v>88</v>
      </c>
      <c r="AJ171" t="n">
        <v>1074</v>
      </c>
      <c r="AK171" t="n">
        <v>364</v>
      </c>
      <c r="AL171" t="n">
        <v>754896</v>
      </c>
      <c r="AM171" t="n">
        <v>215018</v>
      </c>
      <c r="AN171" t="n">
        <v>1225411</v>
      </c>
      <c r="AO171" t="n">
        <v>1799246</v>
      </c>
      <c r="AP171" t="n">
        <v>70082</v>
      </c>
      <c r="AQ171" t="n">
        <v>74654</v>
      </c>
      <c r="AR171" t="n">
        <v>94898</v>
      </c>
      <c r="AS171" t="n">
        <v>61922</v>
      </c>
      <c r="AT171" t="n">
        <v>1713610</v>
      </c>
      <c r="AU171" t="n">
        <v>4589</v>
      </c>
      <c r="AV171" t="n">
        <v>610</v>
      </c>
      <c r="AW171" t="n">
        <v>4233</v>
      </c>
      <c r="AX171" t="n">
        <v>6055</v>
      </c>
      <c r="AY171" t="n">
        <v>223</v>
      </c>
      <c r="AZ171" t="n">
        <v>181</v>
      </c>
      <c r="BA171" t="n">
        <v>279</v>
      </c>
      <c r="BB171" t="n">
        <v>170</v>
      </c>
      <c r="BC171" t="n">
        <v>13542</v>
      </c>
    </row>
    <row r="172">
      <c r="A172" t="inlineStr">
        <is>
          <t>10-Dec-20</t>
        </is>
      </c>
      <c r="B172" t="n">
        <v>2036564</v>
      </c>
      <c r="C172" t="n">
        <v>867862</v>
      </c>
      <c r="D172" t="n">
        <v>4918494</v>
      </c>
      <c r="E172" t="n">
        <v>2482946</v>
      </c>
      <c r="F172" t="n">
        <v>2181009</v>
      </c>
      <c r="G172" t="n">
        <v>1774088</v>
      </c>
      <c r="H172" t="n">
        <v>1490113</v>
      </c>
      <c r="I172" t="n">
        <v>444893</v>
      </c>
      <c r="J172" t="n">
        <v>1540338</v>
      </c>
      <c r="K172" t="n">
        <v>12</v>
      </c>
      <c r="L172" t="n">
        <v>477</v>
      </c>
      <c r="M172" t="n">
        <v>193</v>
      </c>
      <c r="N172" t="n">
        <v>143</v>
      </c>
      <c r="O172" t="n">
        <v>5</v>
      </c>
      <c r="P172" t="n">
        <v>15</v>
      </c>
      <c r="Q172" t="n">
        <v>21</v>
      </c>
      <c r="R172" t="n">
        <v>265</v>
      </c>
      <c r="S172" t="n">
        <v>44</v>
      </c>
      <c r="T172" t="n">
        <v>5</v>
      </c>
      <c r="U172" t="n">
        <v>161</v>
      </c>
      <c r="V172" t="n">
        <v>143</v>
      </c>
      <c r="W172" t="n">
        <v>61</v>
      </c>
      <c r="X172" t="n">
        <v>3</v>
      </c>
      <c r="Y172" t="n">
        <v>23</v>
      </c>
      <c r="Z172" t="n">
        <v>30</v>
      </c>
      <c r="AA172" t="n">
        <v>245</v>
      </c>
      <c r="AB172" t="n">
        <v>10</v>
      </c>
      <c r="AC172" t="n">
        <v>87</v>
      </c>
      <c r="AD172" t="n">
        <v>2369</v>
      </c>
      <c r="AE172" t="n">
        <v>999</v>
      </c>
      <c r="AF172" t="n">
        <v>1366</v>
      </c>
      <c r="AG172" t="n">
        <v>31</v>
      </c>
      <c r="AH172" t="n">
        <v>90</v>
      </c>
      <c r="AI172" t="n">
        <v>86</v>
      </c>
      <c r="AJ172" t="n">
        <v>1051</v>
      </c>
      <c r="AK172" t="n">
        <v>349</v>
      </c>
      <c r="AL172" t="n">
        <v>754903</v>
      </c>
      <c r="AM172" t="n">
        <v>215207</v>
      </c>
      <c r="AN172" t="n">
        <v>1225496</v>
      </c>
      <c r="AO172" t="n">
        <v>1799354</v>
      </c>
      <c r="AP172" t="n">
        <v>70085</v>
      </c>
      <c r="AQ172" t="n">
        <v>74662</v>
      </c>
      <c r="AR172" t="n">
        <v>94907</v>
      </c>
      <c r="AS172" t="n">
        <v>62018</v>
      </c>
      <c r="AT172" t="n">
        <v>1713637</v>
      </c>
      <c r="AU172" t="n">
        <v>4589</v>
      </c>
      <c r="AV172" t="n">
        <v>610</v>
      </c>
      <c r="AW172" t="n">
        <v>4233</v>
      </c>
      <c r="AX172" t="n">
        <v>6055</v>
      </c>
      <c r="AY172" t="n">
        <v>223</v>
      </c>
      <c r="AZ172" t="n">
        <v>181</v>
      </c>
      <c r="BA172" t="n">
        <v>279</v>
      </c>
      <c r="BB172" t="n">
        <v>170</v>
      </c>
      <c r="BC172" t="n">
        <v>13542</v>
      </c>
    </row>
    <row r="173">
      <c r="A173" t="inlineStr">
        <is>
          <t>11-Dec-20</t>
        </is>
      </c>
      <c r="B173" t="n">
        <v>2036562</v>
      </c>
      <c r="C173" t="n">
        <v>867752</v>
      </c>
      <c r="D173" t="n">
        <v>4918450</v>
      </c>
      <c r="E173" t="n">
        <v>2482916</v>
      </c>
      <c r="F173" t="n">
        <v>2181007</v>
      </c>
      <c r="G173" t="n">
        <v>1774084</v>
      </c>
      <c r="H173" t="n">
        <v>1490108</v>
      </c>
      <c r="I173" t="n">
        <v>444831</v>
      </c>
      <c r="J173" t="n">
        <v>1540329</v>
      </c>
      <c r="K173" t="n">
        <v>12</v>
      </c>
      <c r="L173" t="n">
        <v>465</v>
      </c>
      <c r="M173" t="n">
        <v>188</v>
      </c>
      <c r="N173" t="n">
        <v>136</v>
      </c>
      <c r="O173" t="n">
        <v>5</v>
      </c>
      <c r="P173" t="n">
        <v>15</v>
      </c>
      <c r="Q173" t="n">
        <v>20</v>
      </c>
      <c r="R173" t="n">
        <v>260</v>
      </c>
      <c r="S173" t="n">
        <v>42</v>
      </c>
      <c r="T173" t="n">
        <v>4</v>
      </c>
      <c r="U173" t="n">
        <v>157</v>
      </c>
      <c r="V173" t="n">
        <v>138</v>
      </c>
      <c r="W173" t="n">
        <v>58</v>
      </c>
      <c r="X173" t="n">
        <v>3</v>
      </c>
      <c r="Y173" t="n">
        <v>22</v>
      </c>
      <c r="Z173" t="n">
        <v>29</v>
      </c>
      <c r="AA173" t="n">
        <v>240</v>
      </c>
      <c r="AB173" t="n">
        <v>10</v>
      </c>
      <c r="AC173" t="n">
        <v>84</v>
      </c>
      <c r="AD173" t="n">
        <v>2310</v>
      </c>
      <c r="AE173" t="n">
        <v>970</v>
      </c>
      <c r="AF173" t="n">
        <v>1302</v>
      </c>
      <c r="AG173" t="n">
        <v>30</v>
      </c>
      <c r="AH173" t="n">
        <v>86</v>
      </c>
      <c r="AI173" t="n">
        <v>83</v>
      </c>
      <c r="AJ173" t="n">
        <v>1030</v>
      </c>
      <c r="AK173" t="n">
        <v>334</v>
      </c>
      <c r="AL173" t="n">
        <v>754910</v>
      </c>
      <c r="AM173" t="n">
        <v>215391</v>
      </c>
      <c r="AN173" t="n">
        <v>1225579</v>
      </c>
      <c r="AO173" t="n">
        <v>1799456</v>
      </c>
      <c r="AP173" t="n">
        <v>70088</v>
      </c>
      <c r="AQ173" t="n">
        <v>74670</v>
      </c>
      <c r="AR173" t="n">
        <v>94915</v>
      </c>
      <c r="AS173" t="n">
        <v>62113</v>
      </c>
      <c r="AT173" t="n">
        <v>1713663</v>
      </c>
      <c r="AU173" t="n">
        <v>4589</v>
      </c>
      <c r="AV173" t="n">
        <v>611</v>
      </c>
      <c r="AW173" t="n">
        <v>4233</v>
      </c>
      <c r="AX173" t="n">
        <v>6056</v>
      </c>
      <c r="AY173" t="n">
        <v>223</v>
      </c>
      <c r="AZ173" t="n">
        <v>181</v>
      </c>
      <c r="BA173" t="n">
        <v>279</v>
      </c>
      <c r="BB173" t="n">
        <v>171</v>
      </c>
      <c r="BC173" t="n">
        <v>13543</v>
      </c>
    </row>
    <row r="174">
      <c r="A174" t="inlineStr">
        <is>
          <t>12-Dec-20</t>
        </is>
      </c>
      <c r="B174" t="n">
        <v>2036559</v>
      </c>
      <c r="C174" t="n">
        <v>867645</v>
      </c>
      <c r="D174" t="n">
        <v>4918407</v>
      </c>
      <c r="E174" t="n">
        <v>2482888</v>
      </c>
      <c r="F174" t="n">
        <v>2181006</v>
      </c>
      <c r="G174" t="n">
        <v>1774081</v>
      </c>
      <c r="H174" t="n">
        <v>1490103</v>
      </c>
      <c r="I174" t="n">
        <v>444770</v>
      </c>
      <c r="J174" t="n">
        <v>1540319</v>
      </c>
      <c r="K174" t="n">
        <v>11</v>
      </c>
      <c r="L174" t="n">
        <v>454</v>
      </c>
      <c r="M174" t="n">
        <v>183</v>
      </c>
      <c r="N174" t="n">
        <v>130</v>
      </c>
      <c r="O174" t="n">
        <v>5</v>
      </c>
      <c r="P174" t="n">
        <v>14</v>
      </c>
      <c r="Q174" t="n">
        <v>20</v>
      </c>
      <c r="R174" t="n">
        <v>255</v>
      </c>
      <c r="S174" t="n">
        <v>41</v>
      </c>
      <c r="T174" t="n">
        <v>4</v>
      </c>
      <c r="U174" t="n">
        <v>153</v>
      </c>
      <c r="V174" t="n">
        <v>134</v>
      </c>
      <c r="W174" t="n">
        <v>55</v>
      </c>
      <c r="X174" t="n">
        <v>3</v>
      </c>
      <c r="Y174" t="n">
        <v>21</v>
      </c>
      <c r="Z174" t="n">
        <v>28</v>
      </c>
      <c r="AA174" t="n">
        <v>235</v>
      </c>
      <c r="AB174" t="n">
        <v>9</v>
      </c>
      <c r="AC174" t="n">
        <v>80</v>
      </c>
      <c r="AD174" t="n">
        <v>2253</v>
      </c>
      <c r="AE174" t="n">
        <v>941</v>
      </c>
      <c r="AF174" t="n">
        <v>1241</v>
      </c>
      <c r="AG174" t="n">
        <v>29</v>
      </c>
      <c r="AH174" t="n">
        <v>83</v>
      </c>
      <c r="AI174" t="n">
        <v>81</v>
      </c>
      <c r="AJ174" t="n">
        <v>1008</v>
      </c>
      <c r="AK174" t="n">
        <v>321</v>
      </c>
      <c r="AL174" t="n">
        <v>754916</v>
      </c>
      <c r="AM174" t="n">
        <v>215571</v>
      </c>
      <c r="AN174" t="n">
        <v>1225659</v>
      </c>
      <c r="AO174" t="n">
        <v>1799554</v>
      </c>
      <c r="AP174" t="n">
        <v>70090</v>
      </c>
      <c r="AQ174" t="n">
        <v>74678</v>
      </c>
      <c r="AR174" t="n">
        <v>94923</v>
      </c>
      <c r="AS174" t="n">
        <v>62205</v>
      </c>
      <c r="AT174" t="n">
        <v>1713688</v>
      </c>
      <c r="AU174" t="n">
        <v>4589</v>
      </c>
      <c r="AV174" t="n">
        <v>611</v>
      </c>
      <c r="AW174" t="n">
        <v>4233</v>
      </c>
      <c r="AX174" t="n">
        <v>6056</v>
      </c>
      <c r="AY174" t="n">
        <v>223</v>
      </c>
      <c r="AZ174" t="n">
        <v>181</v>
      </c>
      <c r="BA174" t="n">
        <v>279</v>
      </c>
      <c r="BB174" t="n">
        <v>171</v>
      </c>
      <c r="BC174" t="n">
        <v>13543</v>
      </c>
    </row>
    <row r="175">
      <c r="A175" t="inlineStr">
        <is>
          <t>13-Dec-20</t>
        </is>
      </c>
      <c r="B175" t="n">
        <v>2036556</v>
      </c>
      <c r="C175" t="n">
        <v>867540</v>
      </c>
      <c r="D175" t="n">
        <v>4918365</v>
      </c>
      <c r="E175" t="n">
        <v>2482861</v>
      </c>
      <c r="F175" t="n">
        <v>2181005</v>
      </c>
      <c r="G175" t="n">
        <v>1774078</v>
      </c>
      <c r="H175" t="n">
        <v>1490099</v>
      </c>
      <c r="I175" t="n">
        <v>444710</v>
      </c>
      <c r="J175" t="n">
        <v>1540311</v>
      </c>
      <c r="K175" t="n">
        <v>11</v>
      </c>
      <c r="L175" t="n">
        <v>442</v>
      </c>
      <c r="M175" t="n">
        <v>178</v>
      </c>
      <c r="N175" t="n">
        <v>124</v>
      </c>
      <c r="O175" t="n">
        <v>5</v>
      </c>
      <c r="P175" t="n">
        <v>14</v>
      </c>
      <c r="Q175" t="n">
        <v>19</v>
      </c>
      <c r="R175" t="n">
        <v>249</v>
      </c>
      <c r="S175" t="n">
        <v>39</v>
      </c>
      <c r="T175" t="n">
        <v>4</v>
      </c>
      <c r="U175" t="n">
        <v>150</v>
      </c>
      <c r="V175" t="n">
        <v>130</v>
      </c>
      <c r="W175" t="n">
        <v>53</v>
      </c>
      <c r="X175" t="n">
        <v>3</v>
      </c>
      <c r="Y175" t="n">
        <v>20</v>
      </c>
      <c r="Z175" t="n">
        <v>28</v>
      </c>
      <c r="AA175" t="n">
        <v>230</v>
      </c>
      <c r="AB175" t="n">
        <v>9</v>
      </c>
      <c r="AC175" t="n">
        <v>77</v>
      </c>
      <c r="AD175" t="n">
        <v>2197</v>
      </c>
      <c r="AE175" t="n">
        <v>913</v>
      </c>
      <c r="AF175" t="n">
        <v>1183</v>
      </c>
      <c r="AG175" t="n">
        <v>28</v>
      </c>
      <c r="AH175" t="n">
        <v>80</v>
      </c>
      <c r="AI175" t="n">
        <v>79</v>
      </c>
      <c r="AJ175" t="n">
        <v>987</v>
      </c>
      <c r="AK175" t="n">
        <v>307</v>
      </c>
      <c r="AL175" t="n">
        <v>754922</v>
      </c>
      <c r="AM175" t="n">
        <v>215746</v>
      </c>
      <c r="AN175" t="n">
        <v>1225737</v>
      </c>
      <c r="AO175" t="n">
        <v>1799648</v>
      </c>
      <c r="AP175" t="n">
        <v>70092</v>
      </c>
      <c r="AQ175" t="n">
        <v>74686</v>
      </c>
      <c r="AR175" t="n">
        <v>94931</v>
      </c>
      <c r="AS175" t="n">
        <v>62296</v>
      </c>
      <c r="AT175" t="n">
        <v>1713712</v>
      </c>
      <c r="AU175" t="n">
        <v>4589</v>
      </c>
      <c r="AV175" t="n">
        <v>612</v>
      </c>
      <c r="AW175" t="n">
        <v>4234</v>
      </c>
      <c r="AX175" t="n">
        <v>6056</v>
      </c>
      <c r="AY175" t="n">
        <v>223</v>
      </c>
      <c r="AZ175" t="n">
        <v>182</v>
      </c>
      <c r="BA175" t="n">
        <v>279</v>
      </c>
      <c r="BB175" t="n">
        <v>171</v>
      </c>
      <c r="BC175" t="n">
        <v>13543</v>
      </c>
    </row>
    <row r="176">
      <c r="A176" t="inlineStr">
        <is>
          <t>14-Dec-20</t>
        </is>
      </c>
      <c r="B176" t="n">
        <v>2036554</v>
      </c>
      <c r="C176" t="n">
        <v>867439</v>
      </c>
      <c r="D176" t="n">
        <v>4918324</v>
      </c>
      <c r="E176" t="n">
        <v>2482835</v>
      </c>
      <c r="F176" t="n">
        <v>2181004</v>
      </c>
      <c r="G176" t="n">
        <v>1774075</v>
      </c>
      <c r="H176" t="n">
        <v>1490094</v>
      </c>
      <c r="I176" t="n">
        <v>444652</v>
      </c>
      <c r="J176" t="n">
        <v>1540302</v>
      </c>
      <c r="K176" t="n">
        <v>11</v>
      </c>
      <c r="L176" t="n">
        <v>431</v>
      </c>
      <c r="M176" t="n">
        <v>173</v>
      </c>
      <c r="N176" t="n">
        <v>119</v>
      </c>
      <c r="O176" t="n">
        <v>5</v>
      </c>
      <c r="P176" t="n">
        <v>13</v>
      </c>
      <c r="Q176" t="n">
        <v>19</v>
      </c>
      <c r="R176" t="n">
        <v>244</v>
      </c>
      <c r="S176" t="n">
        <v>38</v>
      </c>
      <c r="T176" t="n">
        <v>4</v>
      </c>
      <c r="U176" t="n">
        <v>146</v>
      </c>
      <c r="V176" t="n">
        <v>126</v>
      </c>
      <c r="W176" t="n">
        <v>50</v>
      </c>
      <c r="X176" t="n">
        <v>3</v>
      </c>
      <c r="Y176" t="n">
        <v>19</v>
      </c>
      <c r="Z176" t="n">
        <v>27</v>
      </c>
      <c r="AA176" t="n">
        <v>225</v>
      </c>
      <c r="AB176" t="n">
        <v>8</v>
      </c>
      <c r="AC176" t="n">
        <v>74</v>
      </c>
      <c r="AD176" t="n">
        <v>2143</v>
      </c>
      <c r="AE176" t="n">
        <v>887</v>
      </c>
      <c r="AF176" t="n">
        <v>1128</v>
      </c>
      <c r="AG176" t="n">
        <v>27</v>
      </c>
      <c r="AH176" t="n">
        <v>77</v>
      </c>
      <c r="AI176" t="n">
        <v>77</v>
      </c>
      <c r="AJ176" t="n">
        <v>967</v>
      </c>
      <c r="AK176" t="n">
        <v>295</v>
      </c>
      <c r="AL176" t="n">
        <v>754928</v>
      </c>
      <c r="AM176" t="n">
        <v>215917</v>
      </c>
      <c r="AN176" t="n">
        <v>1225813</v>
      </c>
      <c r="AO176" t="n">
        <v>1799736</v>
      </c>
      <c r="AP176" t="n">
        <v>70095</v>
      </c>
      <c r="AQ176" t="n">
        <v>74693</v>
      </c>
      <c r="AR176" t="n">
        <v>94939</v>
      </c>
      <c r="AS176" t="n">
        <v>62385</v>
      </c>
      <c r="AT176" t="n">
        <v>1713735</v>
      </c>
      <c r="AU176" t="n">
        <v>4589</v>
      </c>
      <c r="AV176" t="n">
        <v>612</v>
      </c>
      <c r="AW176" t="n">
        <v>4234</v>
      </c>
      <c r="AX176" t="n">
        <v>6056</v>
      </c>
      <c r="AY176" t="n">
        <v>224</v>
      </c>
      <c r="AZ176" t="n">
        <v>182</v>
      </c>
      <c r="BA176" t="n">
        <v>280</v>
      </c>
      <c r="BB176" t="n">
        <v>171</v>
      </c>
      <c r="BC176" t="n">
        <v>13543</v>
      </c>
    </row>
    <row r="177">
      <c r="A177" t="inlineStr">
        <is>
          <t>15-Dec-20</t>
        </is>
      </c>
      <c r="B177" t="n">
        <v>2036551</v>
      </c>
      <c r="C177" t="n">
        <v>867339</v>
      </c>
      <c r="D177" t="n">
        <v>4918285</v>
      </c>
      <c r="E177" t="n">
        <v>2482811</v>
      </c>
      <c r="F177" t="n">
        <v>2181003</v>
      </c>
      <c r="G177" t="n">
        <v>1774072</v>
      </c>
      <c r="H177" t="n">
        <v>1490090</v>
      </c>
      <c r="I177" t="n">
        <v>444594</v>
      </c>
      <c r="J177" t="n">
        <v>1540294</v>
      </c>
      <c r="K177" t="n">
        <v>10</v>
      </c>
      <c r="L177" t="n">
        <v>420</v>
      </c>
      <c r="M177" t="n">
        <v>169</v>
      </c>
      <c r="N177" t="n">
        <v>113</v>
      </c>
      <c r="O177" t="n">
        <v>5</v>
      </c>
      <c r="P177" t="n">
        <v>13</v>
      </c>
      <c r="Q177" t="n">
        <v>18</v>
      </c>
      <c r="R177" t="n">
        <v>239</v>
      </c>
      <c r="S177" t="n">
        <v>36</v>
      </c>
      <c r="T177" t="n">
        <v>4</v>
      </c>
      <c r="U177" t="n">
        <v>142</v>
      </c>
      <c r="V177" t="n">
        <v>123</v>
      </c>
      <c r="W177" t="n">
        <v>48</v>
      </c>
      <c r="X177" t="n">
        <v>3</v>
      </c>
      <c r="Y177" t="n">
        <v>19</v>
      </c>
      <c r="Z177" t="n">
        <v>26</v>
      </c>
      <c r="AA177" t="n">
        <v>220</v>
      </c>
      <c r="AB177" t="n">
        <v>8</v>
      </c>
      <c r="AC177" t="n">
        <v>72</v>
      </c>
      <c r="AD177" t="n">
        <v>2089</v>
      </c>
      <c r="AE177" t="n">
        <v>861</v>
      </c>
      <c r="AF177" t="n">
        <v>1075</v>
      </c>
      <c r="AG177" t="n">
        <v>26</v>
      </c>
      <c r="AH177" t="n">
        <v>74</v>
      </c>
      <c r="AI177" t="n">
        <v>75</v>
      </c>
      <c r="AJ177" t="n">
        <v>947</v>
      </c>
      <c r="AK177" t="n">
        <v>283</v>
      </c>
      <c r="AL177" t="n">
        <v>754934</v>
      </c>
      <c r="AM177" t="n">
        <v>216083</v>
      </c>
      <c r="AN177" t="n">
        <v>1225887</v>
      </c>
      <c r="AO177" t="n">
        <v>1799821</v>
      </c>
      <c r="AP177" t="n">
        <v>70097</v>
      </c>
      <c r="AQ177" t="n">
        <v>74700</v>
      </c>
      <c r="AR177" t="n">
        <v>94947</v>
      </c>
      <c r="AS177" t="n">
        <v>62472</v>
      </c>
      <c r="AT177" t="n">
        <v>1713756</v>
      </c>
      <c r="AU177" t="n">
        <v>4589</v>
      </c>
      <c r="AV177" t="n">
        <v>613</v>
      </c>
      <c r="AW177" t="n">
        <v>4234</v>
      </c>
      <c r="AX177" t="n">
        <v>6057</v>
      </c>
      <c r="AY177" t="n">
        <v>224</v>
      </c>
      <c r="AZ177" t="n">
        <v>182</v>
      </c>
      <c r="BA177" t="n">
        <v>280</v>
      </c>
      <c r="BB177" t="n">
        <v>172</v>
      </c>
      <c r="BC177" t="n">
        <v>13543</v>
      </c>
    </row>
    <row r="178">
      <c r="A178" t="inlineStr">
        <is>
          <t>16-Dec-20</t>
        </is>
      </c>
      <c r="B178" t="n">
        <v>2036549</v>
      </c>
      <c r="C178" t="n">
        <v>867242</v>
      </c>
      <c r="D178" t="n">
        <v>4918246</v>
      </c>
      <c r="E178" t="n">
        <v>2482787</v>
      </c>
      <c r="F178" t="n">
        <v>2181002</v>
      </c>
      <c r="G178" t="n">
        <v>1774069</v>
      </c>
      <c r="H178" t="n">
        <v>1490086</v>
      </c>
      <c r="I178" t="n">
        <v>444538</v>
      </c>
      <c r="J178" t="n">
        <v>1540286</v>
      </c>
      <c r="K178" t="n">
        <v>10</v>
      </c>
      <c r="L178" t="n">
        <v>410</v>
      </c>
      <c r="M178" t="n">
        <v>164</v>
      </c>
      <c r="N178" t="n">
        <v>108</v>
      </c>
      <c r="O178" t="n">
        <v>4</v>
      </c>
      <c r="P178" t="n">
        <v>12</v>
      </c>
      <c r="Q178" t="n">
        <v>18</v>
      </c>
      <c r="R178" t="n">
        <v>234</v>
      </c>
      <c r="S178" t="n">
        <v>35</v>
      </c>
      <c r="T178" t="n">
        <v>4</v>
      </c>
      <c r="U178" t="n">
        <v>139</v>
      </c>
      <c r="V178" t="n">
        <v>119</v>
      </c>
      <c r="W178" t="n">
        <v>46</v>
      </c>
      <c r="X178" t="n">
        <v>3</v>
      </c>
      <c r="Y178" t="n">
        <v>18</v>
      </c>
      <c r="Z178" t="n">
        <v>26</v>
      </c>
      <c r="AA178" t="n">
        <v>216</v>
      </c>
      <c r="AB178" t="n">
        <v>8</v>
      </c>
      <c r="AC178" t="n">
        <v>69</v>
      </c>
      <c r="AD178" t="n">
        <v>2037</v>
      </c>
      <c r="AE178" t="n">
        <v>836</v>
      </c>
      <c r="AF178" t="n">
        <v>1025</v>
      </c>
      <c r="AG178" t="n">
        <v>25</v>
      </c>
      <c r="AH178" t="n">
        <v>71</v>
      </c>
      <c r="AI178" t="n">
        <v>73</v>
      </c>
      <c r="AJ178" t="n">
        <v>927</v>
      </c>
      <c r="AK178" t="n">
        <v>271</v>
      </c>
      <c r="AL178" t="n">
        <v>754939</v>
      </c>
      <c r="AM178" t="n">
        <v>216246</v>
      </c>
      <c r="AN178" t="n">
        <v>1225958</v>
      </c>
      <c r="AO178" t="n">
        <v>1799902</v>
      </c>
      <c r="AP178" t="n">
        <v>70099</v>
      </c>
      <c r="AQ178" t="n">
        <v>74707</v>
      </c>
      <c r="AR178" t="n">
        <v>94954</v>
      </c>
      <c r="AS178" t="n">
        <v>62557</v>
      </c>
      <c r="AT178" t="n">
        <v>1713777</v>
      </c>
      <c r="AU178" t="n">
        <v>4589</v>
      </c>
      <c r="AV178" t="n">
        <v>613</v>
      </c>
      <c r="AW178" t="n">
        <v>4234</v>
      </c>
      <c r="AX178" t="n">
        <v>6057</v>
      </c>
      <c r="AY178" t="n">
        <v>224</v>
      </c>
      <c r="AZ178" t="n">
        <v>182</v>
      </c>
      <c r="BA178" t="n">
        <v>280</v>
      </c>
      <c r="BB178" t="n">
        <v>172</v>
      </c>
      <c r="BC178" t="n">
        <v>13543</v>
      </c>
    </row>
    <row r="179">
      <c r="A179" t="inlineStr">
        <is>
          <t>17-Dec-20</t>
        </is>
      </c>
      <c r="B179" t="n">
        <v>2294515</v>
      </c>
      <c r="C179" t="n">
        <v>976206</v>
      </c>
      <c r="D179" t="n">
        <v>5518977</v>
      </c>
      <c r="E179" t="n">
        <v>2907606</v>
      </c>
      <c r="F179" t="n">
        <v>2409079</v>
      </c>
      <c r="G179" t="n">
        <v>1961476</v>
      </c>
      <c r="H179" t="n">
        <v>1649765</v>
      </c>
      <c r="I179" t="n">
        <v>496003</v>
      </c>
      <c r="J179" t="n">
        <v>1795843</v>
      </c>
      <c r="K179" t="n">
        <v>11</v>
      </c>
      <c r="L179" t="n">
        <v>381</v>
      </c>
      <c r="M179" t="n">
        <v>169</v>
      </c>
      <c r="N179" t="n">
        <v>109</v>
      </c>
      <c r="O179" t="n">
        <v>5</v>
      </c>
      <c r="P179" t="n">
        <v>13</v>
      </c>
      <c r="Q179" t="n">
        <v>18</v>
      </c>
      <c r="R179" t="n">
        <v>220</v>
      </c>
      <c r="S179" t="n">
        <v>35</v>
      </c>
      <c r="T179" t="n">
        <v>3</v>
      </c>
      <c r="U179" t="n">
        <v>135</v>
      </c>
      <c r="V179" t="n">
        <v>116</v>
      </c>
      <c r="W179" t="n">
        <v>44</v>
      </c>
      <c r="X179" t="n">
        <v>3</v>
      </c>
      <c r="Y179" t="n">
        <v>17</v>
      </c>
      <c r="Z179" t="n">
        <v>25</v>
      </c>
      <c r="AA179" t="n">
        <v>211</v>
      </c>
      <c r="AB179" t="n">
        <v>7</v>
      </c>
      <c r="AC179" t="n">
        <v>66</v>
      </c>
      <c r="AD179" t="n">
        <v>1984</v>
      </c>
      <c r="AE179" t="n">
        <v>813</v>
      </c>
      <c r="AF179" t="n">
        <v>978</v>
      </c>
      <c r="AG179" t="n">
        <v>25</v>
      </c>
      <c r="AH179" t="n">
        <v>69</v>
      </c>
      <c r="AI179" t="n">
        <v>71</v>
      </c>
      <c r="AJ179" t="n">
        <v>907</v>
      </c>
      <c r="AK179" t="n">
        <v>260</v>
      </c>
      <c r="AL179" t="n">
        <v>754945</v>
      </c>
      <c r="AM179" t="n">
        <v>216404</v>
      </c>
      <c r="AN179" t="n">
        <v>1226027</v>
      </c>
      <c r="AO179" t="n">
        <v>1799979</v>
      </c>
      <c r="AP179" t="n">
        <v>70101</v>
      </c>
      <c r="AQ179" t="n">
        <v>74713</v>
      </c>
      <c r="AR179" t="n">
        <v>94961</v>
      </c>
      <c r="AS179" t="n">
        <v>62640</v>
      </c>
      <c r="AT179" t="n">
        <v>1713798</v>
      </c>
      <c r="AU179" t="n">
        <v>4589</v>
      </c>
      <c r="AV179" t="n">
        <v>614</v>
      </c>
      <c r="AW179" t="n">
        <v>4234</v>
      </c>
      <c r="AX179" t="n">
        <v>6057</v>
      </c>
      <c r="AY179" t="n">
        <v>224</v>
      </c>
      <c r="AZ179" t="n">
        <v>182</v>
      </c>
      <c r="BA179" t="n">
        <v>280</v>
      </c>
      <c r="BB179" t="n">
        <v>172</v>
      </c>
      <c r="BC179" t="n">
        <v>13543</v>
      </c>
    </row>
    <row r="180">
      <c r="A180" t="inlineStr">
        <is>
          <t>18-Dec-20</t>
        </is>
      </c>
      <c r="B180" t="n">
        <v>2294511</v>
      </c>
      <c r="C180" t="n">
        <v>976135</v>
      </c>
      <c r="D180" t="n">
        <v>5518930</v>
      </c>
      <c r="E180" t="n">
        <v>2907579</v>
      </c>
      <c r="F180" t="n">
        <v>2409077</v>
      </c>
      <c r="G180" t="n">
        <v>1961473</v>
      </c>
      <c r="H180" t="n">
        <v>1649760</v>
      </c>
      <c r="I180" t="n">
        <v>495960</v>
      </c>
      <c r="J180" t="n">
        <v>1795835</v>
      </c>
      <c r="K180" t="n">
        <v>12</v>
      </c>
      <c r="L180" t="n">
        <v>357</v>
      </c>
      <c r="M180" t="n">
        <v>172</v>
      </c>
      <c r="N180" t="n">
        <v>109</v>
      </c>
      <c r="O180" t="n">
        <v>5</v>
      </c>
      <c r="P180" t="n">
        <v>13</v>
      </c>
      <c r="Q180" t="n">
        <v>18</v>
      </c>
      <c r="R180" t="n">
        <v>208</v>
      </c>
      <c r="S180" t="n">
        <v>35</v>
      </c>
      <c r="T180" t="n">
        <v>3</v>
      </c>
      <c r="U180" t="n">
        <v>131</v>
      </c>
      <c r="V180" t="n">
        <v>113</v>
      </c>
      <c r="W180" t="n">
        <v>42</v>
      </c>
      <c r="X180" t="n">
        <v>2</v>
      </c>
      <c r="Y180" t="n">
        <v>17</v>
      </c>
      <c r="Z180" t="n">
        <v>24</v>
      </c>
      <c r="AA180" t="n">
        <v>206</v>
      </c>
      <c r="AB180" t="n">
        <v>7</v>
      </c>
      <c r="AC180" t="n">
        <v>64</v>
      </c>
      <c r="AD180" t="n">
        <v>1929</v>
      </c>
      <c r="AE180" t="n">
        <v>792</v>
      </c>
      <c r="AF180" t="n">
        <v>934</v>
      </c>
      <c r="AG180" t="n">
        <v>24</v>
      </c>
      <c r="AH180" t="n">
        <v>67</v>
      </c>
      <c r="AI180" t="n">
        <v>69</v>
      </c>
      <c r="AJ180" t="n">
        <v>886</v>
      </c>
      <c r="AK180" t="n">
        <v>250</v>
      </c>
      <c r="AL180" t="n">
        <v>754950</v>
      </c>
      <c r="AM180" t="n">
        <v>216558</v>
      </c>
      <c r="AN180" t="n">
        <v>1226095</v>
      </c>
      <c r="AO180" t="n">
        <v>1800052</v>
      </c>
      <c r="AP180" t="n">
        <v>70103</v>
      </c>
      <c r="AQ180" t="n">
        <v>74719</v>
      </c>
      <c r="AR180" t="n">
        <v>94968</v>
      </c>
      <c r="AS180" t="n">
        <v>62722</v>
      </c>
      <c r="AT180" t="n">
        <v>1713817</v>
      </c>
      <c r="AU180" t="n">
        <v>4590</v>
      </c>
      <c r="AV180" t="n">
        <v>614</v>
      </c>
      <c r="AW180" t="n">
        <v>4235</v>
      </c>
      <c r="AX180" t="n">
        <v>6057</v>
      </c>
      <c r="AY180" t="n">
        <v>224</v>
      </c>
      <c r="AZ180" t="n">
        <v>182</v>
      </c>
      <c r="BA180" t="n">
        <v>280</v>
      </c>
      <c r="BB180" t="n">
        <v>172</v>
      </c>
      <c r="BC180" t="n">
        <v>13543</v>
      </c>
    </row>
    <row r="181">
      <c r="A181" t="inlineStr">
        <is>
          <t>19-Dec-20</t>
        </is>
      </c>
      <c r="B181" t="n">
        <v>2294507</v>
      </c>
      <c r="C181" t="n">
        <v>976065</v>
      </c>
      <c r="D181" t="n">
        <v>5518885</v>
      </c>
      <c r="E181" t="n">
        <v>2907552</v>
      </c>
      <c r="F181" t="n">
        <v>2409076</v>
      </c>
      <c r="G181" t="n">
        <v>1961470</v>
      </c>
      <c r="H181" t="n">
        <v>1649755</v>
      </c>
      <c r="I181" t="n">
        <v>495918</v>
      </c>
      <c r="J181" t="n">
        <v>1795826</v>
      </c>
      <c r="K181" t="n">
        <v>12</v>
      </c>
      <c r="L181" t="n">
        <v>337</v>
      </c>
      <c r="M181" t="n">
        <v>173</v>
      </c>
      <c r="N181" t="n">
        <v>107</v>
      </c>
      <c r="O181" t="n">
        <v>5</v>
      </c>
      <c r="P181" t="n">
        <v>13</v>
      </c>
      <c r="Q181" t="n">
        <v>18</v>
      </c>
      <c r="R181" t="n">
        <v>198</v>
      </c>
      <c r="S181" t="n">
        <v>34</v>
      </c>
      <c r="T181" t="n">
        <v>3</v>
      </c>
      <c r="U181" t="n">
        <v>128</v>
      </c>
      <c r="V181" t="n">
        <v>110</v>
      </c>
      <c r="W181" t="n">
        <v>40</v>
      </c>
      <c r="X181" t="n">
        <v>2</v>
      </c>
      <c r="Y181" t="n">
        <v>16</v>
      </c>
      <c r="Z181" t="n">
        <v>24</v>
      </c>
      <c r="AA181" t="n">
        <v>201</v>
      </c>
      <c r="AB181" t="n">
        <v>7</v>
      </c>
      <c r="AC181" t="n">
        <v>63</v>
      </c>
      <c r="AD181" t="n">
        <v>1873</v>
      </c>
      <c r="AE181" t="n">
        <v>773</v>
      </c>
      <c r="AF181" t="n">
        <v>893</v>
      </c>
      <c r="AG181" t="n">
        <v>23</v>
      </c>
      <c r="AH181" t="n">
        <v>64</v>
      </c>
      <c r="AI181" t="n">
        <v>68</v>
      </c>
      <c r="AJ181" t="n">
        <v>863</v>
      </c>
      <c r="AK181" t="n">
        <v>241</v>
      </c>
      <c r="AL181" t="n">
        <v>754955</v>
      </c>
      <c r="AM181" t="n">
        <v>216708</v>
      </c>
      <c r="AN181" t="n">
        <v>1226161</v>
      </c>
      <c r="AO181" t="n">
        <v>1800123</v>
      </c>
      <c r="AP181" t="n">
        <v>70105</v>
      </c>
      <c r="AQ181" t="n">
        <v>74725</v>
      </c>
      <c r="AR181" t="n">
        <v>94975</v>
      </c>
      <c r="AS181" t="n">
        <v>62801</v>
      </c>
      <c r="AT181" t="n">
        <v>1713835</v>
      </c>
      <c r="AU181" t="n">
        <v>4590</v>
      </c>
      <c r="AV181" t="n">
        <v>614</v>
      </c>
      <c r="AW181" t="n">
        <v>4235</v>
      </c>
      <c r="AX181" t="n">
        <v>6058</v>
      </c>
      <c r="AY181" t="n">
        <v>224</v>
      </c>
      <c r="AZ181" t="n">
        <v>182</v>
      </c>
      <c r="BA181" t="n">
        <v>280</v>
      </c>
      <c r="BB181" t="n">
        <v>172</v>
      </c>
      <c r="BC181" t="n">
        <v>13543</v>
      </c>
    </row>
    <row r="182">
      <c r="A182" t="inlineStr">
        <is>
          <t>20-Dec-20</t>
        </is>
      </c>
      <c r="B182" t="n">
        <v>2294504</v>
      </c>
      <c r="C182" t="n">
        <v>975998</v>
      </c>
      <c r="D182" t="n">
        <v>5518840</v>
      </c>
      <c r="E182" t="n">
        <v>2907526</v>
      </c>
      <c r="F182" t="n">
        <v>2409075</v>
      </c>
      <c r="G182" t="n">
        <v>1961466</v>
      </c>
      <c r="H182" t="n">
        <v>1649751</v>
      </c>
      <c r="I182" t="n">
        <v>495876</v>
      </c>
      <c r="J182" t="n">
        <v>1795818</v>
      </c>
      <c r="K182" t="n">
        <v>13</v>
      </c>
      <c r="L182" t="n">
        <v>320</v>
      </c>
      <c r="M182" t="n">
        <v>173</v>
      </c>
      <c r="N182" t="n">
        <v>105</v>
      </c>
      <c r="O182" t="n">
        <v>5</v>
      </c>
      <c r="P182" t="n">
        <v>13</v>
      </c>
      <c r="Q182" t="n">
        <v>18</v>
      </c>
      <c r="R182" t="n">
        <v>189</v>
      </c>
      <c r="S182" t="n">
        <v>34</v>
      </c>
      <c r="T182" t="n">
        <v>3</v>
      </c>
      <c r="U182" t="n">
        <v>124</v>
      </c>
      <c r="V182" t="n">
        <v>108</v>
      </c>
      <c r="W182" t="n">
        <v>38</v>
      </c>
      <c r="X182" t="n">
        <v>2</v>
      </c>
      <c r="Y182" t="n">
        <v>16</v>
      </c>
      <c r="Z182" t="n">
        <v>23</v>
      </c>
      <c r="AA182" t="n">
        <v>196</v>
      </c>
      <c r="AB182" t="n">
        <v>7</v>
      </c>
      <c r="AC182" t="n">
        <v>61</v>
      </c>
      <c r="AD182" t="n">
        <v>1816</v>
      </c>
      <c r="AE182" t="n">
        <v>756</v>
      </c>
      <c r="AF182" t="n">
        <v>855</v>
      </c>
      <c r="AG182" t="n">
        <v>23</v>
      </c>
      <c r="AH182" t="n">
        <v>62</v>
      </c>
      <c r="AI182" t="n">
        <v>66</v>
      </c>
      <c r="AJ182" t="n">
        <v>841</v>
      </c>
      <c r="AK182" t="n">
        <v>232</v>
      </c>
      <c r="AL182" t="n">
        <v>754959</v>
      </c>
      <c r="AM182" t="n">
        <v>216853</v>
      </c>
      <c r="AN182" t="n">
        <v>1226225</v>
      </c>
      <c r="AO182" t="n">
        <v>1800190</v>
      </c>
      <c r="AP182" t="n">
        <v>70107</v>
      </c>
      <c r="AQ182" t="n">
        <v>74731</v>
      </c>
      <c r="AR182" t="n">
        <v>94982</v>
      </c>
      <c r="AS182" t="n">
        <v>62878</v>
      </c>
      <c r="AT182" t="n">
        <v>1713853</v>
      </c>
      <c r="AU182" t="n">
        <v>4590</v>
      </c>
      <c r="AV182" t="n">
        <v>615</v>
      </c>
      <c r="AW182" t="n">
        <v>4235</v>
      </c>
      <c r="AX182" t="n">
        <v>6058</v>
      </c>
      <c r="AY182" t="n">
        <v>224</v>
      </c>
      <c r="AZ182" t="n">
        <v>182</v>
      </c>
      <c r="BA182" t="n">
        <v>280</v>
      </c>
      <c r="BB182" t="n">
        <v>173</v>
      </c>
      <c r="BC182" t="n">
        <v>13543</v>
      </c>
    </row>
    <row r="183">
      <c r="A183" t="inlineStr">
        <is>
          <t>21-Dec-20</t>
        </is>
      </c>
      <c r="B183" t="n">
        <v>2294500</v>
      </c>
      <c r="C183" t="n">
        <v>975932</v>
      </c>
      <c r="D183" t="n">
        <v>5518797</v>
      </c>
      <c r="E183" t="n">
        <v>2907502</v>
      </c>
      <c r="F183" t="n">
        <v>2409074</v>
      </c>
      <c r="G183" t="n">
        <v>1961463</v>
      </c>
      <c r="H183" t="n">
        <v>1649746</v>
      </c>
      <c r="I183" t="n">
        <v>495836</v>
      </c>
      <c r="J183" t="n">
        <v>1795810</v>
      </c>
      <c r="K183" t="n">
        <v>13</v>
      </c>
      <c r="L183" t="n">
        <v>305</v>
      </c>
      <c r="M183" t="n">
        <v>172</v>
      </c>
      <c r="N183" t="n">
        <v>103</v>
      </c>
      <c r="O183" t="n">
        <v>5</v>
      </c>
      <c r="P183" t="n">
        <v>12</v>
      </c>
      <c r="Q183" t="n">
        <v>18</v>
      </c>
      <c r="R183" t="n">
        <v>181</v>
      </c>
      <c r="S183" t="n">
        <v>33</v>
      </c>
      <c r="T183" t="n">
        <v>3</v>
      </c>
      <c r="U183" t="n">
        <v>120</v>
      </c>
      <c r="V183" t="n">
        <v>106</v>
      </c>
      <c r="W183" t="n">
        <v>37</v>
      </c>
      <c r="X183" t="n">
        <v>2</v>
      </c>
      <c r="Y183" t="n">
        <v>15</v>
      </c>
      <c r="Z183" t="n">
        <v>23</v>
      </c>
      <c r="AA183" t="n">
        <v>190</v>
      </c>
      <c r="AB183" t="n">
        <v>6</v>
      </c>
      <c r="AC183" t="n">
        <v>60</v>
      </c>
      <c r="AD183" t="n">
        <v>1759</v>
      </c>
      <c r="AE183" t="n">
        <v>740</v>
      </c>
      <c r="AF183" t="n">
        <v>819</v>
      </c>
      <c r="AG183" t="n">
        <v>22</v>
      </c>
      <c r="AH183" t="n">
        <v>60</v>
      </c>
      <c r="AI183" t="n">
        <v>65</v>
      </c>
      <c r="AJ183" t="n">
        <v>818</v>
      </c>
      <c r="AK183" t="n">
        <v>223</v>
      </c>
      <c r="AL183" t="n">
        <v>754964</v>
      </c>
      <c r="AM183" t="n">
        <v>216994</v>
      </c>
      <c r="AN183" t="n">
        <v>1226288</v>
      </c>
      <c r="AO183" t="n">
        <v>1800254</v>
      </c>
      <c r="AP183" t="n">
        <v>70108</v>
      </c>
      <c r="AQ183" t="n">
        <v>74737</v>
      </c>
      <c r="AR183" t="n">
        <v>94988</v>
      </c>
      <c r="AS183" t="n">
        <v>62954</v>
      </c>
      <c r="AT183" t="n">
        <v>1713871</v>
      </c>
      <c r="AU183" t="n">
        <v>4590</v>
      </c>
      <c r="AV183" t="n">
        <v>615</v>
      </c>
      <c r="AW183" t="n">
        <v>4235</v>
      </c>
      <c r="AX183" t="n">
        <v>6058</v>
      </c>
      <c r="AY183" t="n">
        <v>224</v>
      </c>
      <c r="AZ183" t="n">
        <v>182</v>
      </c>
      <c r="BA183" t="n">
        <v>280</v>
      </c>
      <c r="BB183" t="n">
        <v>173</v>
      </c>
      <c r="BC183" t="n">
        <v>13543</v>
      </c>
    </row>
    <row r="184">
      <c r="A184" t="inlineStr">
        <is>
          <t>22-Dec-20</t>
        </is>
      </c>
      <c r="B184" t="n">
        <v>2294497</v>
      </c>
      <c r="C184" t="n">
        <v>975869</v>
      </c>
      <c r="D184" t="n">
        <v>5518755</v>
      </c>
      <c r="E184" t="n">
        <v>2907478</v>
      </c>
      <c r="F184" t="n">
        <v>2409072</v>
      </c>
      <c r="G184" t="n">
        <v>1961460</v>
      </c>
      <c r="H184" t="n">
        <v>1649742</v>
      </c>
      <c r="I184" t="n">
        <v>495797</v>
      </c>
      <c r="J184" t="n">
        <v>1795803</v>
      </c>
      <c r="K184" t="n">
        <v>13</v>
      </c>
      <c r="L184" t="n">
        <v>291</v>
      </c>
      <c r="M184" t="n">
        <v>170</v>
      </c>
      <c r="N184" t="n">
        <v>100</v>
      </c>
      <c r="O184" t="n">
        <v>5</v>
      </c>
      <c r="P184" t="n">
        <v>12</v>
      </c>
      <c r="Q184" t="n">
        <v>18</v>
      </c>
      <c r="R184" t="n">
        <v>174</v>
      </c>
      <c r="S184" t="n">
        <v>32</v>
      </c>
      <c r="T184" t="n">
        <v>3</v>
      </c>
      <c r="U184" t="n">
        <v>116</v>
      </c>
      <c r="V184" t="n">
        <v>103</v>
      </c>
      <c r="W184" t="n">
        <v>35</v>
      </c>
      <c r="X184" t="n">
        <v>2</v>
      </c>
      <c r="Y184" t="n">
        <v>15</v>
      </c>
      <c r="Z184" t="n">
        <v>22</v>
      </c>
      <c r="AA184" t="n">
        <v>185</v>
      </c>
      <c r="AB184" t="n">
        <v>6</v>
      </c>
      <c r="AC184" t="n">
        <v>59</v>
      </c>
      <c r="AD184" t="n">
        <v>1704</v>
      </c>
      <c r="AE184" t="n">
        <v>724</v>
      </c>
      <c r="AF184" t="n">
        <v>785</v>
      </c>
      <c r="AG184" t="n">
        <v>22</v>
      </c>
      <c r="AH184" t="n">
        <v>58</v>
      </c>
      <c r="AI184" t="n">
        <v>64</v>
      </c>
      <c r="AJ184" t="n">
        <v>796</v>
      </c>
      <c r="AK184" t="n">
        <v>215</v>
      </c>
      <c r="AL184" t="n">
        <v>754969</v>
      </c>
      <c r="AM184" t="n">
        <v>217130</v>
      </c>
      <c r="AN184" t="n">
        <v>1226350</v>
      </c>
      <c r="AO184" t="n">
        <v>1800316</v>
      </c>
      <c r="AP184" t="n">
        <v>70110</v>
      </c>
      <c r="AQ184" t="n">
        <v>74742</v>
      </c>
      <c r="AR184" t="n">
        <v>94995</v>
      </c>
      <c r="AS184" t="n">
        <v>63027</v>
      </c>
      <c r="AT184" t="n">
        <v>1713887</v>
      </c>
      <c r="AU184" t="n">
        <v>4590</v>
      </c>
      <c r="AV184" t="n">
        <v>616</v>
      </c>
      <c r="AW184" t="n">
        <v>4235</v>
      </c>
      <c r="AX184" t="n">
        <v>6058</v>
      </c>
      <c r="AY184" t="n">
        <v>224</v>
      </c>
      <c r="AZ184" t="n">
        <v>182</v>
      </c>
      <c r="BA184" t="n">
        <v>280</v>
      </c>
      <c r="BB184" t="n">
        <v>173</v>
      </c>
      <c r="BC184" t="n">
        <v>13543</v>
      </c>
    </row>
    <row r="185">
      <c r="A185" t="inlineStr">
        <is>
          <t>23-Dec-20</t>
        </is>
      </c>
      <c r="B185" t="n">
        <v>2294494</v>
      </c>
      <c r="C185" t="n">
        <v>975808</v>
      </c>
      <c r="D185" t="n">
        <v>5518713</v>
      </c>
      <c r="E185" t="n">
        <v>2907456</v>
      </c>
      <c r="F185" t="n">
        <v>2409071</v>
      </c>
      <c r="G185" t="n">
        <v>1961458</v>
      </c>
      <c r="H185" t="n">
        <v>1649737</v>
      </c>
      <c r="I185" t="n">
        <v>495759</v>
      </c>
      <c r="J185" t="n">
        <v>1795795</v>
      </c>
      <c r="K185" t="n">
        <v>13</v>
      </c>
      <c r="L185" t="n">
        <v>279</v>
      </c>
      <c r="M185" t="n">
        <v>167</v>
      </c>
      <c r="N185" t="n">
        <v>97</v>
      </c>
      <c r="O185" t="n">
        <v>5</v>
      </c>
      <c r="P185" t="n">
        <v>12</v>
      </c>
      <c r="Q185" t="n">
        <v>18</v>
      </c>
      <c r="R185" t="n">
        <v>168</v>
      </c>
      <c r="S185" t="n">
        <v>31</v>
      </c>
      <c r="T185" t="n">
        <v>3</v>
      </c>
      <c r="U185" t="n">
        <v>112</v>
      </c>
      <c r="V185" t="n">
        <v>101</v>
      </c>
      <c r="W185" t="n">
        <v>34</v>
      </c>
      <c r="X185" t="n">
        <v>2</v>
      </c>
      <c r="Y185" t="n">
        <v>14</v>
      </c>
      <c r="Z185" t="n">
        <v>22</v>
      </c>
      <c r="AA185" t="n">
        <v>180</v>
      </c>
      <c r="AB185" t="n">
        <v>6</v>
      </c>
      <c r="AC185" t="n">
        <v>57</v>
      </c>
      <c r="AD185" t="n">
        <v>1649</v>
      </c>
      <c r="AE185" t="n">
        <v>709</v>
      </c>
      <c r="AF185" t="n">
        <v>753</v>
      </c>
      <c r="AG185" t="n">
        <v>21</v>
      </c>
      <c r="AH185" t="n">
        <v>57</v>
      </c>
      <c r="AI185" t="n">
        <v>62</v>
      </c>
      <c r="AJ185" t="n">
        <v>774</v>
      </c>
      <c r="AK185" t="n">
        <v>208</v>
      </c>
      <c r="AL185" t="n">
        <v>754973</v>
      </c>
      <c r="AM185" t="n">
        <v>217262</v>
      </c>
      <c r="AN185" t="n">
        <v>1226410</v>
      </c>
      <c r="AO185" t="n">
        <v>1800375</v>
      </c>
      <c r="AP185" t="n">
        <v>70112</v>
      </c>
      <c r="AQ185" t="n">
        <v>74748</v>
      </c>
      <c r="AR185" t="n">
        <v>95001</v>
      </c>
      <c r="AS185" t="n">
        <v>63098</v>
      </c>
      <c r="AT185" t="n">
        <v>1713903</v>
      </c>
      <c r="AU185" t="n">
        <v>4590</v>
      </c>
      <c r="AV185" t="n">
        <v>616</v>
      </c>
      <c r="AW185" t="n">
        <v>4236</v>
      </c>
      <c r="AX185" t="n">
        <v>6058</v>
      </c>
      <c r="AY185" t="n">
        <v>224</v>
      </c>
      <c r="AZ185" t="n">
        <v>182</v>
      </c>
      <c r="BA185" t="n">
        <v>280</v>
      </c>
      <c r="BB185" t="n">
        <v>173</v>
      </c>
      <c r="BC185" t="n">
        <v>13543</v>
      </c>
    </row>
    <row r="186">
      <c r="A186" t="inlineStr">
        <is>
          <t>24-Dec-20</t>
        </is>
      </c>
      <c r="B186" t="n">
        <v>2294491</v>
      </c>
      <c r="C186" t="n">
        <v>975748</v>
      </c>
      <c r="D186" t="n">
        <v>5518673</v>
      </c>
      <c r="E186" t="n">
        <v>2907434</v>
      </c>
      <c r="F186" t="n">
        <v>2409070</v>
      </c>
      <c r="G186" t="n">
        <v>1961455</v>
      </c>
      <c r="H186" t="n">
        <v>1649733</v>
      </c>
      <c r="I186" t="n">
        <v>495722</v>
      </c>
      <c r="J186" t="n">
        <v>1795788</v>
      </c>
      <c r="K186" t="n">
        <v>13</v>
      </c>
      <c r="L186" t="n">
        <v>267</v>
      </c>
      <c r="M186" t="n">
        <v>165</v>
      </c>
      <c r="N186" t="n">
        <v>94</v>
      </c>
      <c r="O186" t="n">
        <v>5</v>
      </c>
      <c r="P186" t="n">
        <v>12</v>
      </c>
      <c r="Q186" t="n">
        <v>17</v>
      </c>
      <c r="R186" t="n">
        <v>162</v>
      </c>
      <c r="S186" t="n">
        <v>30</v>
      </c>
      <c r="T186" t="n">
        <v>3</v>
      </c>
      <c r="U186" t="n">
        <v>109</v>
      </c>
      <c r="V186" t="n">
        <v>99</v>
      </c>
      <c r="W186" t="n">
        <v>32</v>
      </c>
      <c r="X186" t="n">
        <v>2</v>
      </c>
      <c r="Y186" t="n">
        <v>14</v>
      </c>
      <c r="Z186" t="n">
        <v>21</v>
      </c>
      <c r="AA186" t="n">
        <v>175</v>
      </c>
      <c r="AB186" t="n">
        <v>6</v>
      </c>
      <c r="AC186" t="n">
        <v>56</v>
      </c>
      <c r="AD186" t="n">
        <v>1595</v>
      </c>
      <c r="AE186" t="n">
        <v>695</v>
      </c>
      <c r="AF186" t="n">
        <v>722</v>
      </c>
      <c r="AG186" t="n">
        <v>21</v>
      </c>
      <c r="AH186" t="n">
        <v>55</v>
      </c>
      <c r="AI186" t="n">
        <v>61</v>
      </c>
      <c r="AJ186" t="n">
        <v>752</v>
      </c>
      <c r="AK186" t="n">
        <v>200</v>
      </c>
      <c r="AL186" t="n">
        <v>754978</v>
      </c>
      <c r="AM186" t="n">
        <v>217390</v>
      </c>
      <c r="AN186" t="n">
        <v>1226469</v>
      </c>
      <c r="AO186" t="n">
        <v>1800432</v>
      </c>
      <c r="AP186" t="n">
        <v>70114</v>
      </c>
      <c r="AQ186" t="n">
        <v>74753</v>
      </c>
      <c r="AR186" t="n">
        <v>95007</v>
      </c>
      <c r="AS186" t="n">
        <v>63168</v>
      </c>
      <c r="AT186" t="n">
        <v>1713919</v>
      </c>
      <c r="AU186" t="n">
        <v>4590</v>
      </c>
      <c r="AV186" t="n">
        <v>616</v>
      </c>
      <c r="AW186" t="n">
        <v>4236</v>
      </c>
      <c r="AX186" t="n">
        <v>6059</v>
      </c>
      <c r="AY186" t="n">
        <v>224</v>
      </c>
      <c r="AZ186" t="n">
        <v>182</v>
      </c>
      <c r="BA186" t="n">
        <v>280</v>
      </c>
      <c r="BB186" t="n">
        <v>173</v>
      </c>
      <c r="BC186" t="n">
        <v>13543</v>
      </c>
    </row>
    <row r="187">
      <c r="A187" t="inlineStr">
        <is>
          <t>25-Dec-20</t>
        </is>
      </c>
      <c r="B187" t="n">
        <v>2294488</v>
      </c>
      <c r="C187" t="n">
        <v>975691</v>
      </c>
      <c r="D187" t="n">
        <v>5518634</v>
      </c>
      <c r="E187" t="n">
        <v>2907414</v>
      </c>
      <c r="F187" t="n">
        <v>2409069</v>
      </c>
      <c r="G187" t="n">
        <v>1961452</v>
      </c>
      <c r="H187" t="n">
        <v>1649729</v>
      </c>
      <c r="I187" t="n">
        <v>495687</v>
      </c>
      <c r="J187" t="n">
        <v>1795781</v>
      </c>
      <c r="K187" t="n">
        <v>12</v>
      </c>
      <c r="L187" t="n">
        <v>257</v>
      </c>
      <c r="M187" t="n">
        <v>162</v>
      </c>
      <c r="N187" t="n">
        <v>91</v>
      </c>
      <c r="O187" t="n">
        <v>5</v>
      </c>
      <c r="P187" t="n">
        <v>11</v>
      </c>
      <c r="Q187" t="n">
        <v>17</v>
      </c>
      <c r="R187" t="n">
        <v>157</v>
      </c>
      <c r="S187" t="n">
        <v>29</v>
      </c>
      <c r="T187" t="n">
        <v>3</v>
      </c>
      <c r="U187" t="n">
        <v>105</v>
      </c>
      <c r="V187" t="n">
        <v>97</v>
      </c>
      <c r="W187" t="n">
        <v>31</v>
      </c>
      <c r="X187" t="n">
        <v>2</v>
      </c>
      <c r="Y187" t="n">
        <v>13</v>
      </c>
      <c r="Z187" t="n">
        <v>21</v>
      </c>
      <c r="AA187" t="n">
        <v>170</v>
      </c>
      <c r="AB187" t="n">
        <v>6</v>
      </c>
      <c r="AC187" t="n">
        <v>55</v>
      </c>
      <c r="AD187" t="n">
        <v>1542</v>
      </c>
      <c r="AE187" t="n">
        <v>681</v>
      </c>
      <c r="AF187" t="n">
        <v>692</v>
      </c>
      <c r="AG187" t="n">
        <v>20</v>
      </c>
      <c r="AH187" t="n">
        <v>53</v>
      </c>
      <c r="AI187" t="n">
        <v>60</v>
      </c>
      <c r="AJ187" t="n">
        <v>731</v>
      </c>
      <c r="AK187" t="n">
        <v>193</v>
      </c>
      <c r="AL187" t="n">
        <v>754982</v>
      </c>
      <c r="AM187" t="n">
        <v>217513</v>
      </c>
      <c r="AN187" t="n">
        <v>1226527</v>
      </c>
      <c r="AO187" t="n">
        <v>1800486</v>
      </c>
      <c r="AP187" t="n">
        <v>70115</v>
      </c>
      <c r="AQ187" t="n">
        <v>74758</v>
      </c>
      <c r="AR187" t="n">
        <v>95013</v>
      </c>
      <c r="AS187" t="n">
        <v>63235</v>
      </c>
      <c r="AT187" t="n">
        <v>1713934</v>
      </c>
      <c r="AU187" t="n">
        <v>4590</v>
      </c>
      <c r="AV187" t="n">
        <v>617</v>
      </c>
      <c r="AW187" t="n">
        <v>4236</v>
      </c>
      <c r="AX187" t="n">
        <v>6059</v>
      </c>
      <c r="AY187" t="n">
        <v>224</v>
      </c>
      <c r="AZ187" t="n">
        <v>182</v>
      </c>
      <c r="BA187" t="n">
        <v>280</v>
      </c>
      <c r="BB187" t="n">
        <v>174</v>
      </c>
      <c r="BC187" t="n">
        <v>13544</v>
      </c>
    </row>
    <row r="188">
      <c r="A188" t="inlineStr">
        <is>
          <t>26-Dec-20</t>
        </is>
      </c>
      <c r="B188" t="n">
        <v>2294485</v>
      </c>
      <c r="C188" t="n">
        <v>975635</v>
      </c>
      <c r="D188" t="n">
        <v>5518596</v>
      </c>
      <c r="E188" t="n">
        <v>2907394</v>
      </c>
      <c r="F188" t="n">
        <v>2409068</v>
      </c>
      <c r="G188" t="n">
        <v>1961450</v>
      </c>
      <c r="H188" t="n">
        <v>1649725</v>
      </c>
      <c r="I188" t="n">
        <v>495652</v>
      </c>
      <c r="J188" t="n">
        <v>1795775</v>
      </c>
      <c r="K188" t="n">
        <v>12</v>
      </c>
      <c r="L188" t="n">
        <v>247</v>
      </c>
      <c r="M188" t="n">
        <v>158</v>
      </c>
      <c r="N188" t="n">
        <v>88</v>
      </c>
      <c r="O188" t="n">
        <v>5</v>
      </c>
      <c r="P188" t="n">
        <v>11</v>
      </c>
      <c r="Q188" t="n">
        <v>17</v>
      </c>
      <c r="R188" t="n">
        <v>152</v>
      </c>
      <c r="S188" t="n">
        <v>28</v>
      </c>
      <c r="T188" t="n">
        <v>3</v>
      </c>
      <c r="U188" t="n">
        <v>102</v>
      </c>
      <c r="V188" t="n">
        <v>95</v>
      </c>
      <c r="W188" t="n">
        <v>30</v>
      </c>
      <c r="X188" t="n">
        <v>2</v>
      </c>
      <c r="Y188" t="n">
        <v>13</v>
      </c>
      <c r="Z188" t="n">
        <v>21</v>
      </c>
      <c r="AA188" t="n">
        <v>165</v>
      </c>
      <c r="AB188" t="n">
        <v>5</v>
      </c>
      <c r="AC188" t="n">
        <v>54</v>
      </c>
      <c r="AD188" t="n">
        <v>1491</v>
      </c>
      <c r="AE188" t="n">
        <v>667</v>
      </c>
      <c r="AF188" t="n">
        <v>664</v>
      </c>
      <c r="AG188" t="n">
        <v>20</v>
      </c>
      <c r="AH188" t="n">
        <v>52</v>
      </c>
      <c r="AI188" t="n">
        <v>59</v>
      </c>
      <c r="AJ188" t="n">
        <v>710</v>
      </c>
      <c r="AK188" t="n">
        <v>186</v>
      </c>
      <c r="AL188" t="n">
        <v>754986</v>
      </c>
      <c r="AM188" t="n">
        <v>217632</v>
      </c>
      <c r="AN188" t="n">
        <v>1226584</v>
      </c>
      <c r="AO188" t="n">
        <v>1800539</v>
      </c>
      <c r="AP188" t="n">
        <v>70117</v>
      </c>
      <c r="AQ188" t="n">
        <v>74763</v>
      </c>
      <c r="AR188" t="n">
        <v>95019</v>
      </c>
      <c r="AS188" t="n">
        <v>63301</v>
      </c>
      <c r="AT188" t="n">
        <v>1713948</v>
      </c>
      <c r="AU188" t="n">
        <v>4590</v>
      </c>
      <c r="AV188" t="n">
        <v>617</v>
      </c>
      <c r="AW188" t="n">
        <v>4236</v>
      </c>
      <c r="AX188" t="n">
        <v>6059</v>
      </c>
      <c r="AY188" t="n">
        <v>224</v>
      </c>
      <c r="AZ188" t="n">
        <v>182</v>
      </c>
      <c r="BA188" t="n">
        <v>280</v>
      </c>
      <c r="BB188" t="n">
        <v>174</v>
      </c>
      <c r="BC188" t="n">
        <v>13544</v>
      </c>
    </row>
    <row r="189">
      <c r="A189" t="inlineStr">
        <is>
          <t>27-Dec-20</t>
        </is>
      </c>
      <c r="B189" t="n">
        <v>2294482</v>
      </c>
      <c r="C189" t="n">
        <v>975582</v>
      </c>
      <c r="D189" t="n">
        <v>5518559</v>
      </c>
      <c r="E189" t="n">
        <v>2907375</v>
      </c>
      <c r="F189" t="n">
        <v>2409067</v>
      </c>
      <c r="G189" t="n">
        <v>1961447</v>
      </c>
      <c r="H189" t="n">
        <v>1649721</v>
      </c>
      <c r="I189" t="n">
        <v>495618</v>
      </c>
      <c r="J189" t="n">
        <v>1795769</v>
      </c>
      <c r="K189" t="n">
        <v>12</v>
      </c>
      <c r="L189" t="n">
        <v>238</v>
      </c>
      <c r="M189" t="n">
        <v>155</v>
      </c>
      <c r="N189" t="n">
        <v>84</v>
      </c>
      <c r="O189" t="n">
        <v>4</v>
      </c>
      <c r="P189" t="n">
        <v>11</v>
      </c>
      <c r="Q189" t="n">
        <v>16</v>
      </c>
      <c r="R189" t="n">
        <v>147</v>
      </c>
      <c r="S189" t="n">
        <v>28</v>
      </c>
      <c r="T189" t="n">
        <v>3</v>
      </c>
      <c r="U189" t="n">
        <v>98</v>
      </c>
      <c r="V189" t="n">
        <v>93</v>
      </c>
      <c r="W189" t="n">
        <v>28</v>
      </c>
      <c r="X189" t="n">
        <v>2</v>
      </c>
      <c r="Y189" t="n">
        <v>13</v>
      </c>
      <c r="Z189" t="n">
        <v>20</v>
      </c>
      <c r="AA189" t="n">
        <v>160</v>
      </c>
      <c r="AB189" t="n">
        <v>5</v>
      </c>
      <c r="AC189" t="n">
        <v>53</v>
      </c>
      <c r="AD189" t="n">
        <v>1442</v>
      </c>
      <c r="AE189" t="n">
        <v>654</v>
      </c>
      <c r="AF189" t="n">
        <v>638</v>
      </c>
      <c r="AG189" t="n">
        <v>20</v>
      </c>
      <c r="AH189" t="n">
        <v>50</v>
      </c>
      <c r="AI189" t="n">
        <v>58</v>
      </c>
      <c r="AJ189" t="n">
        <v>689</v>
      </c>
      <c r="AK189" t="n">
        <v>180</v>
      </c>
      <c r="AL189" t="n">
        <v>754990</v>
      </c>
      <c r="AM189" t="n">
        <v>217748</v>
      </c>
      <c r="AN189" t="n">
        <v>1226640</v>
      </c>
      <c r="AO189" t="n">
        <v>1800589</v>
      </c>
      <c r="AP189" t="n">
        <v>70119</v>
      </c>
      <c r="AQ189" t="n">
        <v>74767</v>
      </c>
      <c r="AR189" t="n">
        <v>95025</v>
      </c>
      <c r="AS189" t="n">
        <v>63364</v>
      </c>
      <c r="AT189" t="n">
        <v>1713962</v>
      </c>
      <c r="AU189" t="n">
        <v>4590</v>
      </c>
      <c r="AV189" t="n">
        <v>617</v>
      </c>
      <c r="AW189" t="n">
        <v>4236</v>
      </c>
      <c r="AX189" t="n">
        <v>6059</v>
      </c>
      <c r="AY189" t="n">
        <v>224</v>
      </c>
      <c r="AZ189" t="n">
        <v>182</v>
      </c>
      <c r="BA189" t="n">
        <v>280</v>
      </c>
      <c r="BB189" t="n">
        <v>174</v>
      </c>
      <c r="BC189" t="n">
        <v>13544</v>
      </c>
    </row>
    <row r="190">
      <c r="A190" t="inlineStr">
        <is>
          <t>28-Dec-20</t>
        </is>
      </c>
      <c r="B190" t="n">
        <v>2294479</v>
      </c>
      <c r="C190" t="n">
        <v>975530</v>
      </c>
      <c r="D190" t="n">
        <v>5518523</v>
      </c>
      <c r="E190" t="n">
        <v>2907356</v>
      </c>
      <c r="F190" t="n">
        <v>2409066</v>
      </c>
      <c r="G190" t="n">
        <v>1961445</v>
      </c>
      <c r="H190" t="n">
        <v>1649717</v>
      </c>
      <c r="I190" t="n">
        <v>495585</v>
      </c>
      <c r="J190" t="n">
        <v>1795762</v>
      </c>
      <c r="K190" t="n">
        <v>12</v>
      </c>
      <c r="L190" t="n">
        <v>230</v>
      </c>
      <c r="M190" t="n">
        <v>152</v>
      </c>
      <c r="N190" t="n">
        <v>81</v>
      </c>
      <c r="O190" t="n">
        <v>4</v>
      </c>
      <c r="P190" t="n">
        <v>10</v>
      </c>
      <c r="Q190" t="n">
        <v>16</v>
      </c>
      <c r="R190" t="n">
        <v>142</v>
      </c>
      <c r="S190" t="n">
        <v>27</v>
      </c>
      <c r="T190" t="n">
        <v>3</v>
      </c>
      <c r="U190" t="n">
        <v>95</v>
      </c>
      <c r="V190" t="n">
        <v>91</v>
      </c>
      <c r="W190" t="n">
        <v>27</v>
      </c>
      <c r="X190" t="n">
        <v>2</v>
      </c>
      <c r="Y190" t="n">
        <v>12</v>
      </c>
      <c r="Z190" t="n">
        <v>20</v>
      </c>
      <c r="AA190" t="n">
        <v>156</v>
      </c>
      <c r="AB190" t="n">
        <v>5</v>
      </c>
      <c r="AC190" t="n">
        <v>52</v>
      </c>
      <c r="AD190" t="n">
        <v>1394</v>
      </c>
      <c r="AE190" t="n">
        <v>641</v>
      </c>
      <c r="AF190" t="n">
        <v>612</v>
      </c>
      <c r="AG190" t="n">
        <v>19</v>
      </c>
      <c r="AH190" t="n">
        <v>49</v>
      </c>
      <c r="AI190" t="n">
        <v>57</v>
      </c>
      <c r="AJ190" t="n">
        <v>670</v>
      </c>
      <c r="AK190" t="n">
        <v>174</v>
      </c>
      <c r="AL190" t="n">
        <v>754994</v>
      </c>
      <c r="AM190" t="n">
        <v>217859</v>
      </c>
      <c r="AN190" t="n">
        <v>1226694</v>
      </c>
      <c r="AO190" t="n">
        <v>1800637</v>
      </c>
      <c r="AP190" t="n">
        <v>70120</v>
      </c>
      <c r="AQ190" t="n">
        <v>74772</v>
      </c>
      <c r="AR190" t="n">
        <v>95030</v>
      </c>
      <c r="AS190" t="n">
        <v>63426</v>
      </c>
      <c r="AT190" t="n">
        <v>1713975</v>
      </c>
      <c r="AU190" t="n">
        <v>4590</v>
      </c>
      <c r="AV190" t="n">
        <v>617</v>
      </c>
      <c r="AW190" t="n">
        <v>4236</v>
      </c>
      <c r="AX190" t="n">
        <v>6059</v>
      </c>
      <c r="AY190" t="n">
        <v>224</v>
      </c>
      <c r="AZ190" t="n">
        <v>182</v>
      </c>
      <c r="BA190" t="n">
        <v>280</v>
      </c>
      <c r="BB190" t="n">
        <v>174</v>
      </c>
      <c r="BC190" t="n">
        <v>13544</v>
      </c>
    </row>
    <row r="191">
      <c r="A191" t="inlineStr">
        <is>
          <t>29-Dec-20</t>
        </is>
      </c>
      <c r="B191" t="n">
        <v>2294476</v>
      </c>
      <c r="C191" t="n">
        <v>975480</v>
      </c>
      <c r="D191" t="n">
        <v>5518487</v>
      </c>
      <c r="E191" t="n">
        <v>2907339</v>
      </c>
      <c r="F191" t="n">
        <v>2409065</v>
      </c>
      <c r="G191" t="n">
        <v>1961442</v>
      </c>
      <c r="H191" t="n">
        <v>1649714</v>
      </c>
      <c r="I191" t="n">
        <v>495553</v>
      </c>
      <c r="J191" t="n">
        <v>1795757</v>
      </c>
      <c r="K191" t="n">
        <v>12</v>
      </c>
      <c r="L191" t="n">
        <v>221</v>
      </c>
      <c r="M191" t="n">
        <v>148</v>
      </c>
      <c r="N191" t="n">
        <v>78</v>
      </c>
      <c r="O191" t="n">
        <v>4</v>
      </c>
      <c r="P191" t="n">
        <v>10</v>
      </c>
      <c r="Q191" t="n">
        <v>15</v>
      </c>
      <c r="R191" t="n">
        <v>138</v>
      </c>
      <c r="S191" t="n">
        <v>26</v>
      </c>
      <c r="T191" t="n">
        <v>3</v>
      </c>
      <c r="U191" t="n">
        <v>92</v>
      </c>
      <c r="V191" t="n">
        <v>90</v>
      </c>
      <c r="W191" t="n">
        <v>26</v>
      </c>
      <c r="X191" t="n">
        <v>2</v>
      </c>
      <c r="Y191" t="n">
        <v>12</v>
      </c>
      <c r="Z191" t="n">
        <v>19</v>
      </c>
      <c r="AA191" t="n">
        <v>151</v>
      </c>
      <c r="AB191" t="n">
        <v>5</v>
      </c>
      <c r="AC191" t="n">
        <v>51</v>
      </c>
      <c r="AD191" t="n">
        <v>1347</v>
      </c>
      <c r="AE191" t="n">
        <v>628</v>
      </c>
      <c r="AF191" t="n">
        <v>587</v>
      </c>
      <c r="AG191" t="n">
        <v>19</v>
      </c>
      <c r="AH191" t="n">
        <v>47</v>
      </c>
      <c r="AI191" t="n">
        <v>55</v>
      </c>
      <c r="AJ191" t="n">
        <v>650</v>
      </c>
      <c r="AK191" t="n">
        <v>168</v>
      </c>
      <c r="AL191" t="n">
        <v>754998</v>
      </c>
      <c r="AM191" t="n">
        <v>217967</v>
      </c>
      <c r="AN191" t="n">
        <v>1226747</v>
      </c>
      <c r="AO191" t="n">
        <v>1800683</v>
      </c>
      <c r="AP191" t="n">
        <v>70122</v>
      </c>
      <c r="AQ191" t="n">
        <v>74776</v>
      </c>
      <c r="AR191" t="n">
        <v>95036</v>
      </c>
      <c r="AS191" t="n">
        <v>63486</v>
      </c>
      <c r="AT191" t="n">
        <v>1713988</v>
      </c>
      <c r="AU191" t="n">
        <v>4590</v>
      </c>
      <c r="AV191" t="n">
        <v>618</v>
      </c>
      <c r="AW191" t="n">
        <v>4237</v>
      </c>
      <c r="AX191" t="n">
        <v>6059</v>
      </c>
      <c r="AY191" t="n">
        <v>224</v>
      </c>
      <c r="AZ191" t="n">
        <v>182</v>
      </c>
      <c r="BA191" t="n">
        <v>280</v>
      </c>
      <c r="BB191" t="n">
        <v>174</v>
      </c>
      <c r="BC191" t="n">
        <v>13544</v>
      </c>
    </row>
    <row r="192">
      <c r="A192" t="inlineStr">
        <is>
          <t>30-Dec-20</t>
        </is>
      </c>
      <c r="B192" t="n">
        <v>2294473</v>
      </c>
      <c r="C192" t="n">
        <v>975431</v>
      </c>
      <c r="D192" t="n">
        <v>5518453</v>
      </c>
      <c r="E192" t="n">
        <v>2907322</v>
      </c>
      <c r="F192" t="n">
        <v>2409064</v>
      </c>
      <c r="G192" t="n">
        <v>1961440</v>
      </c>
      <c r="H192" t="n">
        <v>1649710</v>
      </c>
      <c r="I192" t="n">
        <v>495523</v>
      </c>
      <c r="J192" t="n">
        <v>1795751</v>
      </c>
      <c r="K192" t="n">
        <v>11</v>
      </c>
      <c r="L192" t="n">
        <v>214</v>
      </c>
      <c r="M192" t="n">
        <v>145</v>
      </c>
      <c r="N192" t="n">
        <v>75</v>
      </c>
      <c r="O192" t="n">
        <v>4</v>
      </c>
      <c r="P192" t="n">
        <v>10</v>
      </c>
      <c r="Q192" t="n">
        <v>15</v>
      </c>
      <c r="R192" t="n">
        <v>134</v>
      </c>
      <c r="S192" t="n">
        <v>25</v>
      </c>
      <c r="T192" t="n">
        <v>3</v>
      </c>
      <c r="U192" t="n">
        <v>89</v>
      </c>
      <c r="V192" t="n">
        <v>88</v>
      </c>
      <c r="W192" t="n">
        <v>25</v>
      </c>
      <c r="X192" t="n">
        <v>2</v>
      </c>
      <c r="Y192" t="n">
        <v>12</v>
      </c>
      <c r="Z192" t="n">
        <v>19</v>
      </c>
      <c r="AA192" t="n">
        <v>147</v>
      </c>
      <c r="AB192" t="n">
        <v>5</v>
      </c>
      <c r="AC192" t="n">
        <v>50</v>
      </c>
      <c r="AD192" t="n">
        <v>1302</v>
      </c>
      <c r="AE192" t="n">
        <v>615</v>
      </c>
      <c r="AF192" t="n">
        <v>564</v>
      </c>
      <c r="AG192" t="n">
        <v>18</v>
      </c>
      <c r="AH192" t="n">
        <v>46</v>
      </c>
      <c r="AI192" t="n">
        <v>54</v>
      </c>
      <c r="AJ192" t="n">
        <v>631</v>
      </c>
      <c r="AK192" t="n">
        <v>162</v>
      </c>
      <c r="AL192" t="n">
        <v>755002</v>
      </c>
      <c r="AM192" t="n">
        <v>218072</v>
      </c>
      <c r="AN192" t="n">
        <v>1226800</v>
      </c>
      <c r="AO192" t="n">
        <v>1800727</v>
      </c>
      <c r="AP192" t="n">
        <v>70123</v>
      </c>
      <c r="AQ192" t="n">
        <v>74781</v>
      </c>
      <c r="AR192" t="n">
        <v>95041</v>
      </c>
      <c r="AS192" t="n">
        <v>63544</v>
      </c>
      <c r="AT192" t="n">
        <v>1714001</v>
      </c>
      <c r="AU192" t="n">
        <v>4590</v>
      </c>
      <c r="AV192" t="n">
        <v>618</v>
      </c>
      <c r="AW192" t="n">
        <v>4237</v>
      </c>
      <c r="AX192" t="n">
        <v>6059</v>
      </c>
      <c r="AY192" t="n">
        <v>224</v>
      </c>
      <c r="AZ192" t="n">
        <v>182</v>
      </c>
      <c r="BA192" t="n">
        <v>280</v>
      </c>
      <c r="BB192" t="n">
        <v>174</v>
      </c>
      <c r="BC192" t="n">
        <v>13544</v>
      </c>
    </row>
    <row r="193">
      <c r="A193" t="inlineStr">
        <is>
          <t>31-Dec-20</t>
        </is>
      </c>
      <c r="B193" t="n">
        <v>2294471</v>
      </c>
      <c r="C193" t="n">
        <v>975385</v>
      </c>
      <c r="D193" t="n">
        <v>5518419</v>
      </c>
      <c r="E193" t="n">
        <v>2907306</v>
      </c>
      <c r="F193" t="n">
        <v>2409063</v>
      </c>
      <c r="G193" t="n">
        <v>1961438</v>
      </c>
      <c r="H193" t="n">
        <v>1649707</v>
      </c>
      <c r="I193" t="n">
        <v>495493</v>
      </c>
      <c r="J193" t="n">
        <v>1795745</v>
      </c>
      <c r="K193" t="n">
        <v>11</v>
      </c>
      <c r="L193" t="n">
        <v>206</v>
      </c>
      <c r="M193" t="n">
        <v>141</v>
      </c>
      <c r="N193" t="n">
        <v>72</v>
      </c>
      <c r="O193" t="n">
        <v>4</v>
      </c>
      <c r="P193" t="n">
        <v>10</v>
      </c>
      <c r="Q193" t="n">
        <v>15</v>
      </c>
      <c r="R193" t="n">
        <v>130</v>
      </c>
      <c r="S193" t="n">
        <v>24</v>
      </c>
      <c r="T193" t="n">
        <v>3</v>
      </c>
      <c r="U193" t="n">
        <v>86</v>
      </c>
      <c r="V193" t="n">
        <v>86</v>
      </c>
      <c r="W193" t="n">
        <v>24</v>
      </c>
      <c r="X193" t="n">
        <v>2</v>
      </c>
      <c r="Y193" t="n">
        <v>11</v>
      </c>
      <c r="Z193" t="n">
        <v>19</v>
      </c>
      <c r="AA193" t="n">
        <v>143</v>
      </c>
      <c r="AB193" t="n">
        <v>4</v>
      </c>
      <c r="AC193" t="n">
        <v>49</v>
      </c>
      <c r="AD193" t="n">
        <v>1258</v>
      </c>
      <c r="AE193" t="n">
        <v>603</v>
      </c>
      <c r="AF193" t="n">
        <v>541</v>
      </c>
      <c r="AG193" t="n">
        <v>18</v>
      </c>
      <c r="AH193" t="n">
        <v>45</v>
      </c>
      <c r="AI193" t="n">
        <v>53</v>
      </c>
      <c r="AJ193" t="n">
        <v>613</v>
      </c>
      <c r="AK193" t="n">
        <v>156</v>
      </c>
      <c r="AL193" t="n">
        <v>755006</v>
      </c>
      <c r="AM193" t="n">
        <v>218172</v>
      </c>
      <c r="AN193" t="n">
        <v>1226851</v>
      </c>
      <c r="AO193" t="n">
        <v>1800770</v>
      </c>
      <c r="AP193" t="n">
        <v>70125</v>
      </c>
      <c r="AQ193" t="n">
        <v>74785</v>
      </c>
      <c r="AR193" t="n">
        <v>95047</v>
      </c>
      <c r="AS193" t="n">
        <v>63600</v>
      </c>
      <c r="AT193" t="n">
        <v>1714013</v>
      </c>
      <c r="AU193" t="n">
        <v>4590</v>
      </c>
      <c r="AV193" t="n">
        <v>618</v>
      </c>
      <c r="AW193" t="n">
        <v>4237</v>
      </c>
      <c r="AX193" t="n">
        <v>6060</v>
      </c>
      <c r="AY193" t="n">
        <v>224</v>
      </c>
      <c r="AZ193" t="n">
        <v>182</v>
      </c>
      <c r="BA193" t="n">
        <v>280</v>
      </c>
      <c r="BB193" t="n">
        <v>175</v>
      </c>
      <c r="BC193" t="n">
        <v>13544</v>
      </c>
    </row>
    <row r="194">
      <c r="A194" t="inlineStr">
        <is>
          <t>01-Jan-21</t>
        </is>
      </c>
      <c r="B194" t="n">
        <v>2294468</v>
      </c>
      <c r="C194" t="n">
        <v>975339</v>
      </c>
      <c r="D194" t="n">
        <v>5518387</v>
      </c>
      <c r="E194" t="n">
        <v>2907290</v>
      </c>
      <c r="F194" t="n">
        <v>2409062</v>
      </c>
      <c r="G194" t="n">
        <v>1961436</v>
      </c>
      <c r="H194" t="n">
        <v>1649703</v>
      </c>
      <c r="I194" t="n">
        <v>495463</v>
      </c>
      <c r="J194" t="n">
        <v>1795740</v>
      </c>
      <c r="K194" t="n">
        <v>11</v>
      </c>
      <c r="L194" t="n">
        <v>199</v>
      </c>
      <c r="M194" t="n">
        <v>138</v>
      </c>
      <c r="N194" t="n">
        <v>70</v>
      </c>
      <c r="O194" t="n">
        <v>4</v>
      </c>
      <c r="P194" t="n">
        <v>9</v>
      </c>
      <c r="Q194" t="n">
        <v>14</v>
      </c>
      <c r="R194" t="n">
        <v>126</v>
      </c>
      <c r="S194" t="n">
        <v>23</v>
      </c>
      <c r="T194" t="n">
        <v>3</v>
      </c>
      <c r="U194" t="n">
        <v>83</v>
      </c>
      <c r="V194" t="n">
        <v>84</v>
      </c>
      <c r="W194" t="n">
        <v>23</v>
      </c>
      <c r="X194" t="n">
        <v>2</v>
      </c>
      <c r="Y194" t="n">
        <v>11</v>
      </c>
      <c r="Z194" t="n">
        <v>18</v>
      </c>
      <c r="AA194" t="n">
        <v>138</v>
      </c>
      <c r="AB194" t="n">
        <v>4</v>
      </c>
      <c r="AC194" t="n">
        <v>49</v>
      </c>
      <c r="AD194" t="n">
        <v>1216</v>
      </c>
      <c r="AE194" t="n">
        <v>590</v>
      </c>
      <c r="AF194" t="n">
        <v>520</v>
      </c>
      <c r="AG194" t="n">
        <v>18</v>
      </c>
      <c r="AH194" t="n">
        <v>43</v>
      </c>
      <c r="AI194" t="n">
        <v>52</v>
      </c>
      <c r="AJ194" t="n">
        <v>595</v>
      </c>
      <c r="AK194" t="n">
        <v>151</v>
      </c>
      <c r="AL194" t="n">
        <v>755010</v>
      </c>
      <c r="AM194" t="n">
        <v>218270</v>
      </c>
      <c r="AN194" t="n">
        <v>1226901</v>
      </c>
      <c r="AO194" t="n">
        <v>1800811</v>
      </c>
      <c r="AP194" t="n">
        <v>70126</v>
      </c>
      <c r="AQ194" t="n">
        <v>74789</v>
      </c>
      <c r="AR194" t="n">
        <v>95052</v>
      </c>
      <c r="AS194" t="n">
        <v>63655</v>
      </c>
      <c r="AT194" t="n">
        <v>1714024</v>
      </c>
      <c r="AU194" t="n">
        <v>4590</v>
      </c>
      <c r="AV194" t="n">
        <v>619</v>
      </c>
      <c r="AW194" t="n">
        <v>4237</v>
      </c>
      <c r="AX194" t="n">
        <v>6060</v>
      </c>
      <c r="AY194" t="n">
        <v>224</v>
      </c>
      <c r="AZ194" t="n">
        <v>182</v>
      </c>
      <c r="BA194" t="n">
        <v>280</v>
      </c>
      <c r="BB194" t="n">
        <v>175</v>
      </c>
      <c r="BC194" t="n">
        <v>13544</v>
      </c>
    </row>
    <row r="195">
      <c r="A195" t="inlineStr">
        <is>
          <t>02-Jan-21</t>
        </is>
      </c>
      <c r="B195" t="n">
        <v>2294466</v>
      </c>
      <c r="C195" t="n">
        <v>975296</v>
      </c>
      <c r="D195" t="n">
        <v>5518355</v>
      </c>
      <c r="E195" t="n">
        <v>2907275</v>
      </c>
      <c r="F195" t="n">
        <v>2409061</v>
      </c>
      <c r="G195" t="n">
        <v>1961433</v>
      </c>
      <c r="H195" t="n">
        <v>1649700</v>
      </c>
      <c r="I195" t="n">
        <v>495435</v>
      </c>
      <c r="J195" t="n">
        <v>1795735</v>
      </c>
      <c r="K195" t="n">
        <v>11</v>
      </c>
      <c r="L195" t="n">
        <v>192</v>
      </c>
      <c r="M195" t="n">
        <v>134</v>
      </c>
      <c r="N195" t="n">
        <v>67</v>
      </c>
      <c r="O195" t="n">
        <v>4</v>
      </c>
      <c r="P195" t="n">
        <v>9</v>
      </c>
      <c r="Q195" t="n">
        <v>14</v>
      </c>
      <c r="R195" t="n">
        <v>122</v>
      </c>
      <c r="S195" t="n">
        <v>23</v>
      </c>
      <c r="T195" t="n">
        <v>2</v>
      </c>
      <c r="U195" t="n">
        <v>80</v>
      </c>
      <c r="V195" t="n">
        <v>82</v>
      </c>
      <c r="W195" t="n">
        <v>22</v>
      </c>
      <c r="X195" t="n">
        <v>2</v>
      </c>
      <c r="Y195" t="n">
        <v>11</v>
      </c>
      <c r="Z195" t="n">
        <v>18</v>
      </c>
      <c r="AA195" t="n">
        <v>134</v>
      </c>
      <c r="AB195" t="n">
        <v>4</v>
      </c>
      <c r="AC195" t="n">
        <v>48</v>
      </c>
      <c r="AD195" t="n">
        <v>1175</v>
      </c>
      <c r="AE195" t="n">
        <v>578</v>
      </c>
      <c r="AF195" t="n">
        <v>499</v>
      </c>
      <c r="AG195" t="n">
        <v>17</v>
      </c>
      <c r="AH195" t="n">
        <v>42</v>
      </c>
      <c r="AI195" t="n">
        <v>51</v>
      </c>
      <c r="AJ195" t="n">
        <v>578</v>
      </c>
      <c r="AK195" t="n">
        <v>146</v>
      </c>
      <c r="AL195" t="n">
        <v>755014</v>
      </c>
      <c r="AM195" t="n">
        <v>218364</v>
      </c>
      <c r="AN195" t="n">
        <v>1226950</v>
      </c>
      <c r="AO195" t="n">
        <v>1800850</v>
      </c>
      <c r="AP195" t="n">
        <v>70128</v>
      </c>
      <c r="AQ195" t="n">
        <v>74793</v>
      </c>
      <c r="AR195" t="n">
        <v>95057</v>
      </c>
      <c r="AS195" t="n">
        <v>63709</v>
      </c>
      <c r="AT195" t="n">
        <v>1714035</v>
      </c>
      <c r="AU195" t="n">
        <v>4590</v>
      </c>
      <c r="AV195" t="n">
        <v>619</v>
      </c>
      <c r="AW195" t="n">
        <v>4237</v>
      </c>
      <c r="AX195" t="n">
        <v>6060</v>
      </c>
      <c r="AY195" t="n">
        <v>224</v>
      </c>
      <c r="AZ195" t="n">
        <v>182</v>
      </c>
      <c r="BA195" t="n">
        <v>280</v>
      </c>
      <c r="BB195" t="n">
        <v>175</v>
      </c>
      <c r="BC195" t="n">
        <v>13544</v>
      </c>
    </row>
    <row r="196">
      <c r="A196" t="inlineStr">
        <is>
          <t>03-Jan-21</t>
        </is>
      </c>
      <c r="B196" t="n">
        <v>2294463</v>
      </c>
      <c r="C196" t="n">
        <v>975253</v>
      </c>
      <c r="D196" t="n">
        <v>5518324</v>
      </c>
      <c r="E196" t="n">
        <v>2907261</v>
      </c>
      <c r="F196" t="n">
        <v>2409060</v>
      </c>
      <c r="G196" t="n">
        <v>1961431</v>
      </c>
      <c r="H196" t="n">
        <v>1649697</v>
      </c>
      <c r="I196" t="n">
        <v>495408</v>
      </c>
      <c r="J196" t="n">
        <v>1795730</v>
      </c>
      <c r="K196" t="n">
        <v>10</v>
      </c>
      <c r="L196" t="n">
        <v>186</v>
      </c>
      <c r="M196" t="n">
        <v>131</v>
      </c>
      <c r="N196" t="n">
        <v>64</v>
      </c>
      <c r="O196" t="n">
        <v>4</v>
      </c>
      <c r="P196" t="n">
        <v>9</v>
      </c>
      <c r="Q196" t="n">
        <v>14</v>
      </c>
      <c r="R196" t="n">
        <v>118</v>
      </c>
      <c r="S196" t="n">
        <v>22</v>
      </c>
      <c r="T196" t="n">
        <v>2</v>
      </c>
      <c r="U196" t="n">
        <v>77</v>
      </c>
      <c r="V196" t="n">
        <v>81</v>
      </c>
      <c r="W196" t="n">
        <v>21</v>
      </c>
      <c r="X196" t="n">
        <v>2</v>
      </c>
      <c r="Y196" t="n">
        <v>10</v>
      </c>
      <c r="Z196" t="n">
        <v>18</v>
      </c>
      <c r="AA196" t="n">
        <v>131</v>
      </c>
      <c r="AB196" t="n">
        <v>4</v>
      </c>
      <c r="AC196" t="n">
        <v>47</v>
      </c>
      <c r="AD196" t="n">
        <v>1135</v>
      </c>
      <c r="AE196" t="n">
        <v>566</v>
      </c>
      <c r="AF196" t="n">
        <v>479</v>
      </c>
      <c r="AG196" t="n">
        <v>17</v>
      </c>
      <c r="AH196" t="n">
        <v>41</v>
      </c>
      <c r="AI196" t="n">
        <v>50</v>
      </c>
      <c r="AJ196" t="n">
        <v>561</v>
      </c>
      <c r="AK196" t="n">
        <v>141</v>
      </c>
      <c r="AL196" t="n">
        <v>755017</v>
      </c>
      <c r="AM196" t="n">
        <v>218455</v>
      </c>
      <c r="AN196" t="n">
        <v>1226999</v>
      </c>
      <c r="AO196" t="n">
        <v>1800887</v>
      </c>
      <c r="AP196" t="n">
        <v>70129</v>
      </c>
      <c r="AQ196" t="n">
        <v>74797</v>
      </c>
      <c r="AR196" t="n">
        <v>95062</v>
      </c>
      <c r="AS196" t="n">
        <v>63760</v>
      </c>
      <c r="AT196" t="n">
        <v>1714046</v>
      </c>
      <c r="AU196" t="n">
        <v>4590</v>
      </c>
      <c r="AV196" t="n">
        <v>619</v>
      </c>
      <c r="AW196" t="n">
        <v>4237</v>
      </c>
      <c r="AX196" t="n">
        <v>6060</v>
      </c>
      <c r="AY196" t="n">
        <v>224</v>
      </c>
      <c r="AZ196" t="n">
        <v>182</v>
      </c>
      <c r="BA196" t="n">
        <v>280</v>
      </c>
      <c r="BB196" t="n">
        <v>175</v>
      </c>
      <c r="BC196" t="n">
        <v>13544</v>
      </c>
    </row>
    <row r="197">
      <c r="A197" t="inlineStr">
        <is>
          <t>04-Jan-21</t>
        </is>
      </c>
      <c r="B197" t="n">
        <v>2294461</v>
      </c>
      <c r="C197" t="n">
        <v>975212</v>
      </c>
      <c r="D197" t="n">
        <v>5518294</v>
      </c>
      <c r="E197" t="n">
        <v>2907247</v>
      </c>
      <c r="F197" t="n">
        <v>2409059</v>
      </c>
      <c r="G197" t="n">
        <v>1961429</v>
      </c>
      <c r="H197" t="n">
        <v>1649694</v>
      </c>
      <c r="I197" t="n">
        <v>495381</v>
      </c>
      <c r="J197" t="n">
        <v>1795725</v>
      </c>
      <c r="K197" t="n">
        <v>10</v>
      </c>
      <c r="L197" t="n">
        <v>179</v>
      </c>
      <c r="M197" t="n">
        <v>128</v>
      </c>
      <c r="N197" t="n">
        <v>62</v>
      </c>
      <c r="O197" t="n">
        <v>4</v>
      </c>
      <c r="P197" t="n">
        <v>8</v>
      </c>
      <c r="Q197" t="n">
        <v>13</v>
      </c>
      <c r="R197" t="n">
        <v>115</v>
      </c>
      <c r="S197" t="n">
        <v>21</v>
      </c>
      <c r="T197" t="n">
        <v>2</v>
      </c>
      <c r="U197" t="n">
        <v>75</v>
      </c>
      <c r="V197" t="n">
        <v>79</v>
      </c>
      <c r="W197" t="n">
        <v>21</v>
      </c>
      <c r="X197" t="n">
        <v>2</v>
      </c>
      <c r="Y197" t="n">
        <v>10</v>
      </c>
      <c r="Z197" t="n">
        <v>17</v>
      </c>
      <c r="AA197" t="n">
        <v>127</v>
      </c>
      <c r="AB197" t="n">
        <v>4</v>
      </c>
      <c r="AC197" t="n">
        <v>46</v>
      </c>
      <c r="AD197" t="n">
        <v>1097</v>
      </c>
      <c r="AE197" t="n">
        <v>553</v>
      </c>
      <c r="AF197" t="n">
        <v>460</v>
      </c>
      <c r="AG197" t="n">
        <v>17</v>
      </c>
      <c r="AH197" t="n">
        <v>40</v>
      </c>
      <c r="AI197" t="n">
        <v>49</v>
      </c>
      <c r="AJ197" t="n">
        <v>545</v>
      </c>
      <c r="AK197" t="n">
        <v>136</v>
      </c>
      <c r="AL197" t="n">
        <v>755021</v>
      </c>
      <c r="AM197" t="n">
        <v>218543</v>
      </c>
      <c r="AN197" t="n">
        <v>1227046</v>
      </c>
      <c r="AO197" t="n">
        <v>1800924</v>
      </c>
      <c r="AP197" t="n">
        <v>70130</v>
      </c>
      <c r="AQ197" t="n">
        <v>74800</v>
      </c>
      <c r="AR197" t="n">
        <v>95067</v>
      </c>
      <c r="AS197" t="n">
        <v>63811</v>
      </c>
      <c r="AT197" t="n">
        <v>1714057</v>
      </c>
      <c r="AU197" t="n">
        <v>4590</v>
      </c>
      <c r="AV197" t="n">
        <v>619</v>
      </c>
      <c r="AW197" t="n">
        <v>4237</v>
      </c>
      <c r="AX197" t="n">
        <v>6060</v>
      </c>
      <c r="AY197" t="n">
        <v>224</v>
      </c>
      <c r="AZ197" t="n">
        <v>182</v>
      </c>
      <c r="BA197" t="n">
        <v>280</v>
      </c>
      <c r="BB197" t="n">
        <v>175</v>
      </c>
      <c r="BC197" t="n">
        <v>13544</v>
      </c>
    </row>
    <row r="198">
      <c r="A198" t="inlineStr">
        <is>
          <t>05-Jan-21</t>
        </is>
      </c>
      <c r="B198" t="n">
        <v>2294458</v>
      </c>
      <c r="C198" t="n">
        <v>975173</v>
      </c>
      <c r="D198" t="n">
        <v>5518264</v>
      </c>
      <c r="E198" t="n">
        <v>2907233</v>
      </c>
      <c r="F198" t="n">
        <v>2409058</v>
      </c>
      <c r="G198" t="n">
        <v>1961428</v>
      </c>
      <c r="H198" t="n">
        <v>1649691</v>
      </c>
      <c r="I198" t="n">
        <v>495355</v>
      </c>
      <c r="J198" t="n">
        <v>1795720</v>
      </c>
      <c r="K198" t="n">
        <v>10</v>
      </c>
      <c r="L198" t="n">
        <v>173</v>
      </c>
      <c r="M198" t="n">
        <v>125</v>
      </c>
      <c r="N198" t="n">
        <v>60</v>
      </c>
      <c r="O198" t="n">
        <v>4</v>
      </c>
      <c r="P198" t="n">
        <v>8</v>
      </c>
      <c r="Q198" t="n">
        <v>13</v>
      </c>
      <c r="R198" t="n">
        <v>111</v>
      </c>
      <c r="S198" t="n">
        <v>20</v>
      </c>
      <c r="T198" t="n">
        <v>2</v>
      </c>
      <c r="U198" t="n">
        <v>72</v>
      </c>
      <c r="V198" t="n">
        <v>77</v>
      </c>
      <c r="W198" t="n">
        <v>20</v>
      </c>
      <c r="X198" t="n">
        <v>2</v>
      </c>
      <c r="Y198" t="n">
        <v>10</v>
      </c>
      <c r="Z198" t="n">
        <v>17</v>
      </c>
      <c r="AA198" t="n">
        <v>123</v>
      </c>
      <c r="AB198" t="n">
        <v>4</v>
      </c>
      <c r="AC198" t="n">
        <v>45</v>
      </c>
      <c r="AD198" t="n">
        <v>1060</v>
      </c>
      <c r="AE198" t="n">
        <v>542</v>
      </c>
      <c r="AF198" t="n">
        <v>442</v>
      </c>
      <c r="AG198" t="n">
        <v>16</v>
      </c>
      <c r="AH198" t="n">
        <v>38</v>
      </c>
      <c r="AI198" t="n">
        <v>48</v>
      </c>
      <c r="AJ198" t="n">
        <v>529</v>
      </c>
      <c r="AK198" t="n">
        <v>131</v>
      </c>
      <c r="AL198" t="n">
        <v>755024</v>
      </c>
      <c r="AM198" t="n">
        <v>218627</v>
      </c>
      <c r="AN198" t="n">
        <v>1227092</v>
      </c>
      <c r="AO198" t="n">
        <v>1800958</v>
      </c>
      <c r="AP198" t="n">
        <v>70132</v>
      </c>
      <c r="AQ198" t="n">
        <v>74804</v>
      </c>
      <c r="AR198" t="n">
        <v>95072</v>
      </c>
      <c r="AS198" t="n">
        <v>63859</v>
      </c>
      <c r="AT198" t="n">
        <v>1714067</v>
      </c>
      <c r="AU198" t="n">
        <v>4590</v>
      </c>
      <c r="AV198" t="n">
        <v>619</v>
      </c>
      <c r="AW198" t="n">
        <v>4238</v>
      </c>
      <c r="AX198" t="n">
        <v>6060</v>
      </c>
      <c r="AY198" t="n">
        <v>224</v>
      </c>
      <c r="AZ198" t="n">
        <v>182</v>
      </c>
      <c r="BA198" t="n">
        <v>280</v>
      </c>
      <c r="BB198" t="n">
        <v>175</v>
      </c>
      <c r="BC198" t="n">
        <v>13544</v>
      </c>
    </row>
    <row r="199">
      <c r="A199" t="inlineStr">
        <is>
          <t>06-Jan-21</t>
        </is>
      </c>
      <c r="B199" t="n">
        <v>2294456</v>
      </c>
      <c r="C199" t="n">
        <v>975135</v>
      </c>
      <c r="D199" t="n">
        <v>5518236</v>
      </c>
      <c r="E199" t="n">
        <v>2907221</v>
      </c>
      <c r="F199" t="n">
        <v>2409058</v>
      </c>
      <c r="G199" t="n">
        <v>1961426</v>
      </c>
      <c r="H199" t="n">
        <v>1649688</v>
      </c>
      <c r="I199" t="n">
        <v>495330</v>
      </c>
      <c r="J199" t="n">
        <v>1795716</v>
      </c>
      <c r="K199" t="n">
        <v>10</v>
      </c>
      <c r="L199" t="n">
        <v>167</v>
      </c>
      <c r="M199" t="n">
        <v>121</v>
      </c>
      <c r="N199" t="n">
        <v>57</v>
      </c>
      <c r="O199" t="n">
        <v>3</v>
      </c>
      <c r="P199" t="n">
        <v>8</v>
      </c>
      <c r="Q199" t="n">
        <v>13</v>
      </c>
      <c r="R199" t="n">
        <v>108</v>
      </c>
      <c r="S199" t="n">
        <v>20</v>
      </c>
      <c r="T199" t="n">
        <v>2</v>
      </c>
      <c r="U199" t="n">
        <v>70</v>
      </c>
      <c r="V199" t="n">
        <v>76</v>
      </c>
      <c r="W199" t="n">
        <v>19</v>
      </c>
      <c r="X199" t="n">
        <v>2</v>
      </c>
      <c r="Y199" t="n">
        <v>9</v>
      </c>
      <c r="Z199" t="n">
        <v>16</v>
      </c>
      <c r="AA199" t="n">
        <v>119</v>
      </c>
      <c r="AB199" t="n">
        <v>4</v>
      </c>
      <c r="AC199" t="n">
        <v>44</v>
      </c>
      <c r="AD199" t="n">
        <v>1024</v>
      </c>
      <c r="AE199" t="n">
        <v>530</v>
      </c>
      <c r="AF199" t="n">
        <v>424</v>
      </c>
      <c r="AG199" t="n">
        <v>16</v>
      </c>
      <c r="AH199" t="n">
        <v>37</v>
      </c>
      <c r="AI199" t="n">
        <v>47</v>
      </c>
      <c r="AJ199" t="n">
        <v>513</v>
      </c>
      <c r="AK199" t="n">
        <v>127</v>
      </c>
      <c r="AL199" t="n">
        <v>755028</v>
      </c>
      <c r="AM199" t="n">
        <v>218709</v>
      </c>
      <c r="AN199" t="n">
        <v>1227137</v>
      </c>
      <c r="AO199" t="n">
        <v>1800992</v>
      </c>
      <c r="AP199" t="n">
        <v>70133</v>
      </c>
      <c r="AQ199" t="n">
        <v>74807</v>
      </c>
      <c r="AR199" t="n">
        <v>95077</v>
      </c>
      <c r="AS199" t="n">
        <v>63907</v>
      </c>
      <c r="AT199" t="n">
        <v>1714077</v>
      </c>
      <c r="AU199" t="n">
        <v>4590</v>
      </c>
      <c r="AV199" t="n">
        <v>620</v>
      </c>
      <c r="AW199" t="n">
        <v>4238</v>
      </c>
      <c r="AX199" t="n">
        <v>6060</v>
      </c>
      <c r="AY199" t="n">
        <v>224</v>
      </c>
      <c r="AZ199" t="n">
        <v>182</v>
      </c>
      <c r="BA199" t="n">
        <v>280</v>
      </c>
      <c r="BB199" t="n">
        <v>175</v>
      </c>
      <c r="BC199" t="n">
        <v>13544</v>
      </c>
    </row>
    <row r="200">
      <c r="A200" t="inlineStr">
        <is>
          <t>07-Jan-21</t>
        </is>
      </c>
      <c r="B200" t="n">
        <v>2294454</v>
      </c>
      <c r="C200" t="n">
        <v>975098</v>
      </c>
      <c r="D200" t="n">
        <v>5518208</v>
      </c>
      <c r="E200" t="n">
        <v>2907208</v>
      </c>
      <c r="F200" t="n">
        <v>2409057</v>
      </c>
      <c r="G200" t="n">
        <v>1961424</v>
      </c>
      <c r="H200" t="n">
        <v>1649685</v>
      </c>
      <c r="I200" t="n">
        <v>495306</v>
      </c>
      <c r="J200" t="n">
        <v>1795712</v>
      </c>
      <c r="K200" t="n">
        <v>9</v>
      </c>
      <c r="L200" t="n">
        <v>162</v>
      </c>
      <c r="M200" t="n">
        <v>118</v>
      </c>
      <c r="N200" t="n">
        <v>55</v>
      </c>
      <c r="O200" t="n">
        <v>3</v>
      </c>
      <c r="P200" t="n">
        <v>8</v>
      </c>
      <c r="Q200" t="n">
        <v>12</v>
      </c>
      <c r="R200" t="n">
        <v>105</v>
      </c>
      <c r="S200" t="n">
        <v>19</v>
      </c>
      <c r="T200" t="n">
        <v>2</v>
      </c>
      <c r="U200" t="n">
        <v>67</v>
      </c>
      <c r="V200" t="n">
        <v>74</v>
      </c>
      <c r="W200" t="n">
        <v>18</v>
      </c>
      <c r="X200" t="n">
        <v>2</v>
      </c>
      <c r="Y200" t="n">
        <v>9</v>
      </c>
      <c r="Z200" t="n">
        <v>16</v>
      </c>
      <c r="AA200" t="n">
        <v>116</v>
      </c>
      <c r="AB200" t="n">
        <v>3</v>
      </c>
      <c r="AC200" t="n">
        <v>43</v>
      </c>
      <c r="AD200" t="n">
        <v>990</v>
      </c>
      <c r="AE200" t="n">
        <v>518</v>
      </c>
      <c r="AF200" t="n">
        <v>407</v>
      </c>
      <c r="AG200" t="n">
        <v>15</v>
      </c>
      <c r="AH200" t="n">
        <v>36</v>
      </c>
      <c r="AI200" t="n">
        <v>46</v>
      </c>
      <c r="AJ200" t="n">
        <v>498</v>
      </c>
      <c r="AK200" t="n">
        <v>122</v>
      </c>
      <c r="AL200" t="n">
        <v>755031</v>
      </c>
      <c r="AM200" t="n">
        <v>218789</v>
      </c>
      <c r="AN200" t="n">
        <v>1227181</v>
      </c>
      <c r="AO200" t="n">
        <v>1801024</v>
      </c>
      <c r="AP200" t="n">
        <v>70134</v>
      </c>
      <c r="AQ200" t="n">
        <v>74811</v>
      </c>
      <c r="AR200" t="n">
        <v>95081</v>
      </c>
      <c r="AS200" t="n">
        <v>63953</v>
      </c>
      <c r="AT200" t="n">
        <v>1714086</v>
      </c>
      <c r="AU200" t="n">
        <v>4590</v>
      </c>
      <c r="AV200" t="n">
        <v>620</v>
      </c>
      <c r="AW200" t="n">
        <v>4238</v>
      </c>
      <c r="AX200" t="n">
        <v>6060</v>
      </c>
      <c r="AY200" t="n">
        <v>224</v>
      </c>
      <c r="AZ200" t="n">
        <v>182</v>
      </c>
      <c r="BA200" t="n">
        <v>280</v>
      </c>
      <c r="BB200" t="n">
        <v>175</v>
      </c>
      <c r="BC200" t="n">
        <v>13544</v>
      </c>
    </row>
    <row r="201">
      <c r="A201" t="inlineStr">
        <is>
          <t>08-Jan-21</t>
        </is>
      </c>
      <c r="B201" t="n">
        <v>2294452</v>
      </c>
      <c r="C201" t="n">
        <v>975062</v>
      </c>
      <c r="D201" t="n">
        <v>5518181</v>
      </c>
      <c r="E201" t="n">
        <v>2907197</v>
      </c>
      <c r="F201" t="n">
        <v>2409056</v>
      </c>
      <c r="G201" t="n">
        <v>1961422</v>
      </c>
      <c r="H201" t="n">
        <v>1649682</v>
      </c>
      <c r="I201" t="n">
        <v>495282</v>
      </c>
      <c r="J201" t="n">
        <v>1795707</v>
      </c>
      <c r="K201" t="n">
        <v>9</v>
      </c>
      <c r="L201" t="n">
        <v>156</v>
      </c>
      <c r="M201" t="n">
        <v>115</v>
      </c>
      <c r="N201" t="n">
        <v>53</v>
      </c>
      <c r="O201" t="n">
        <v>3</v>
      </c>
      <c r="P201" t="n">
        <v>8</v>
      </c>
      <c r="Q201" t="n">
        <v>12</v>
      </c>
      <c r="R201" t="n">
        <v>102</v>
      </c>
      <c r="S201" t="n">
        <v>18</v>
      </c>
      <c r="T201" t="n">
        <v>2</v>
      </c>
      <c r="U201" t="n">
        <v>65</v>
      </c>
      <c r="V201" t="n">
        <v>72</v>
      </c>
      <c r="W201" t="n">
        <v>17</v>
      </c>
      <c r="X201" t="n">
        <v>2</v>
      </c>
      <c r="Y201" t="n">
        <v>9</v>
      </c>
      <c r="Z201" t="n">
        <v>16</v>
      </c>
      <c r="AA201" t="n">
        <v>113</v>
      </c>
      <c r="AB201" t="n">
        <v>3</v>
      </c>
      <c r="AC201" t="n">
        <v>42</v>
      </c>
      <c r="AD201" t="n">
        <v>956</v>
      </c>
      <c r="AE201" t="n">
        <v>507</v>
      </c>
      <c r="AF201" t="n">
        <v>391</v>
      </c>
      <c r="AG201" t="n">
        <v>15</v>
      </c>
      <c r="AH201" t="n">
        <v>35</v>
      </c>
      <c r="AI201" t="n">
        <v>45</v>
      </c>
      <c r="AJ201" t="n">
        <v>484</v>
      </c>
      <c r="AK201" t="n">
        <v>118</v>
      </c>
      <c r="AL201" t="n">
        <v>755035</v>
      </c>
      <c r="AM201" t="n">
        <v>218865</v>
      </c>
      <c r="AN201" t="n">
        <v>1227224</v>
      </c>
      <c r="AO201" t="n">
        <v>1801054</v>
      </c>
      <c r="AP201" t="n">
        <v>70136</v>
      </c>
      <c r="AQ201" t="n">
        <v>74814</v>
      </c>
      <c r="AR201" t="n">
        <v>95086</v>
      </c>
      <c r="AS201" t="n">
        <v>63997</v>
      </c>
      <c r="AT201" t="n">
        <v>1714095</v>
      </c>
      <c r="AU201" t="n">
        <v>4590</v>
      </c>
      <c r="AV201" t="n">
        <v>620</v>
      </c>
      <c r="AW201" t="n">
        <v>4238</v>
      </c>
      <c r="AX201" t="n">
        <v>6060</v>
      </c>
      <c r="AY201" t="n">
        <v>224</v>
      </c>
      <c r="AZ201" t="n">
        <v>182</v>
      </c>
      <c r="BA201" t="n">
        <v>280</v>
      </c>
      <c r="BB201" t="n">
        <v>176</v>
      </c>
      <c r="BC201" t="n">
        <v>13544</v>
      </c>
    </row>
    <row r="202">
      <c r="A202" t="inlineStr">
        <is>
          <t>09-Jan-21</t>
        </is>
      </c>
      <c r="B202" t="n">
        <v>2294449</v>
      </c>
      <c r="C202" t="n">
        <v>975028</v>
      </c>
      <c r="D202" t="n">
        <v>5518154</v>
      </c>
      <c r="E202" t="n">
        <v>2907185</v>
      </c>
      <c r="F202" t="n">
        <v>2409055</v>
      </c>
      <c r="G202" t="n">
        <v>1961420</v>
      </c>
      <c r="H202" t="n">
        <v>1649679</v>
      </c>
      <c r="I202" t="n">
        <v>495259</v>
      </c>
      <c r="J202" t="n">
        <v>1795703</v>
      </c>
      <c r="K202" t="n">
        <v>9</v>
      </c>
      <c r="L202" t="n">
        <v>151</v>
      </c>
      <c r="M202" t="n">
        <v>112</v>
      </c>
      <c r="N202" t="n">
        <v>51</v>
      </c>
      <c r="O202" t="n">
        <v>3</v>
      </c>
      <c r="P202" t="n">
        <v>7</v>
      </c>
      <c r="Q202" t="n">
        <v>12</v>
      </c>
      <c r="R202" t="n">
        <v>99</v>
      </c>
      <c r="S202" t="n">
        <v>18</v>
      </c>
      <c r="T202" t="n">
        <v>2</v>
      </c>
      <c r="U202" t="n">
        <v>63</v>
      </c>
      <c r="V202" t="n">
        <v>71</v>
      </c>
      <c r="W202" t="n">
        <v>17</v>
      </c>
      <c r="X202" t="n">
        <v>2</v>
      </c>
      <c r="Y202" t="n">
        <v>9</v>
      </c>
      <c r="Z202" t="n">
        <v>15</v>
      </c>
      <c r="AA202" t="n">
        <v>109</v>
      </c>
      <c r="AB202" t="n">
        <v>3</v>
      </c>
      <c r="AC202" t="n">
        <v>41</v>
      </c>
      <c r="AD202" t="n">
        <v>924</v>
      </c>
      <c r="AE202" t="n">
        <v>495</v>
      </c>
      <c r="AF202" t="n">
        <v>376</v>
      </c>
      <c r="AG202" t="n">
        <v>15</v>
      </c>
      <c r="AH202" t="n">
        <v>34</v>
      </c>
      <c r="AI202" t="n">
        <v>44</v>
      </c>
      <c r="AJ202" t="n">
        <v>469</v>
      </c>
      <c r="AK202" t="n">
        <v>114</v>
      </c>
      <c r="AL202" t="n">
        <v>755038</v>
      </c>
      <c r="AM202" t="n">
        <v>218939</v>
      </c>
      <c r="AN202" t="n">
        <v>1227266</v>
      </c>
      <c r="AO202" t="n">
        <v>1801084</v>
      </c>
      <c r="AP202" t="n">
        <v>70137</v>
      </c>
      <c r="AQ202" t="n">
        <v>74817</v>
      </c>
      <c r="AR202" t="n">
        <v>95090</v>
      </c>
      <c r="AS202" t="n">
        <v>64040</v>
      </c>
      <c r="AT202" t="n">
        <v>1714104</v>
      </c>
      <c r="AU202" t="n">
        <v>4590</v>
      </c>
      <c r="AV202" t="n">
        <v>620</v>
      </c>
      <c r="AW202" t="n">
        <v>4238</v>
      </c>
      <c r="AX202" t="n">
        <v>6061</v>
      </c>
      <c r="AY202" t="n">
        <v>224</v>
      </c>
      <c r="AZ202" t="n">
        <v>182</v>
      </c>
      <c r="BA202" t="n">
        <v>280</v>
      </c>
      <c r="BB202" t="n">
        <v>176</v>
      </c>
      <c r="BC202" t="n">
        <v>13544</v>
      </c>
    </row>
    <row r="203">
      <c r="A203" t="inlineStr">
        <is>
          <t>10-Jan-21</t>
        </is>
      </c>
      <c r="B203" t="n">
        <v>2294447</v>
      </c>
      <c r="C203" t="n">
        <v>974995</v>
      </c>
      <c r="D203" t="n">
        <v>5518128</v>
      </c>
      <c r="E203" t="n">
        <v>2907174</v>
      </c>
      <c r="F203" t="n">
        <v>2409054</v>
      </c>
      <c r="G203" t="n">
        <v>1961419</v>
      </c>
      <c r="H203" t="n">
        <v>1649677</v>
      </c>
      <c r="I203" t="n">
        <v>495237</v>
      </c>
      <c r="J203" t="n">
        <v>1795699</v>
      </c>
      <c r="K203" t="n">
        <v>9</v>
      </c>
      <c r="L203" t="n">
        <v>146</v>
      </c>
      <c r="M203" t="n">
        <v>109</v>
      </c>
      <c r="N203" t="n">
        <v>49</v>
      </c>
      <c r="O203" t="n">
        <v>3</v>
      </c>
      <c r="P203" t="n">
        <v>7</v>
      </c>
      <c r="Q203" t="n">
        <v>11</v>
      </c>
      <c r="R203" t="n">
        <v>96</v>
      </c>
      <c r="S203" t="n">
        <v>17</v>
      </c>
      <c r="T203" t="n">
        <v>2</v>
      </c>
      <c r="U203" t="n">
        <v>61</v>
      </c>
      <c r="V203" t="n">
        <v>69</v>
      </c>
      <c r="W203" t="n">
        <v>16</v>
      </c>
      <c r="X203" t="n">
        <v>1</v>
      </c>
      <c r="Y203" t="n">
        <v>8</v>
      </c>
      <c r="Z203" t="n">
        <v>15</v>
      </c>
      <c r="AA203" t="n">
        <v>106</v>
      </c>
      <c r="AB203" t="n">
        <v>3</v>
      </c>
      <c r="AC203" t="n">
        <v>41</v>
      </c>
      <c r="AD203" t="n">
        <v>893</v>
      </c>
      <c r="AE203" t="n">
        <v>484</v>
      </c>
      <c r="AF203" t="n">
        <v>361</v>
      </c>
      <c r="AG203" t="n">
        <v>14</v>
      </c>
      <c r="AH203" t="n">
        <v>33</v>
      </c>
      <c r="AI203" t="n">
        <v>43</v>
      </c>
      <c r="AJ203" t="n">
        <v>456</v>
      </c>
      <c r="AK203" t="n">
        <v>110</v>
      </c>
      <c r="AL203" t="n">
        <v>755041</v>
      </c>
      <c r="AM203" t="n">
        <v>219011</v>
      </c>
      <c r="AN203" t="n">
        <v>1227307</v>
      </c>
      <c r="AO203" t="n">
        <v>1801112</v>
      </c>
      <c r="AP203" t="n">
        <v>70138</v>
      </c>
      <c r="AQ203" t="n">
        <v>74820</v>
      </c>
      <c r="AR203" t="n">
        <v>95094</v>
      </c>
      <c r="AS203" t="n">
        <v>64082</v>
      </c>
      <c r="AT203" t="n">
        <v>1714112</v>
      </c>
      <c r="AU203" t="n">
        <v>4590</v>
      </c>
      <c r="AV203" t="n">
        <v>621</v>
      </c>
      <c r="AW203" t="n">
        <v>4238</v>
      </c>
      <c r="AX203" t="n">
        <v>6061</v>
      </c>
      <c r="AY203" t="n">
        <v>224</v>
      </c>
      <c r="AZ203" t="n">
        <v>182</v>
      </c>
      <c r="BA203" t="n">
        <v>280</v>
      </c>
      <c r="BB203" t="n">
        <v>176</v>
      </c>
      <c r="BC203" t="n">
        <v>13544</v>
      </c>
    </row>
    <row r="204">
      <c r="A204" t="inlineStr">
        <is>
          <t>11-Jan-21</t>
        </is>
      </c>
      <c r="B204" t="n">
        <v>2294445</v>
      </c>
      <c r="C204" t="n">
        <v>974963</v>
      </c>
      <c r="D204" t="n">
        <v>5518103</v>
      </c>
      <c r="E204" t="n">
        <v>2907164</v>
      </c>
      <c r="F204" t="n">
        <v>2409054</v>
      </c>
      <c r="G204" t="n">
        <v>1961417</v>
      </c>
      <c r="H204" t="n">
        <v>1649674</v>
      </c>
      <c r="I204" t="n">
        <v>495215</v>
      </c>
      <c r="J204" t="n">
        <v>1795696</v>
      </c>
      <c r="K204" t="n">
        <v>9</v>
      </c>
      <c r="L204" t="n">
        <v>141</v>
      </c>
      <c r="M204" t="n">
        <v>106</v>
      </c>
      <c r="N204" t="n">
        <v>47</v>
      </c>
      <c r="O204" t="n">
        <v>3</v>
      </c>
      <c r="P204" t="n">
        <v>7</v>
      </c>
      <c r="Q204" t="n">
        <v>11</v>
      </c>
      <c r="R204" t="n">
        <v>93</v>
      </c>
      <c r="S204" t="n">
        <v>17</v>
      </c>
      <c r="T204" t="n">
        <v>2</v>
      </c>
      <c r="U204" t="n">
        <v>59</v>
      </c>
      <c r="V204" t="n">
        <v>68</v>
      </c>
      <c r="W204" t="n">
        <v>15</v>
      </c>
      <c r="X204" t="n">
        <v>1</v>
      </c>
      <c r="Y204" t="n">
        <v>8</v>
      </c>
      <c r="Z204" t="n">
        <v>15</v>
      </c>
      <c r="AA204" t="n">
        <v>103</v>
      </c>
      <c r="AB204" t="n">
        <v>3</v>
      </c>
      <c r="AC204" t="n">
        <v>40</v>
      </c>
      <c r="AD204" t="n">
        <v>862</v>
      </c>
      <c r="AE204" t="n">
        <v>473</v>
      </c>
      <c r="AF204" t="n">
        <v>347</v>
      </c>
      <c r="AG204" t="n">
        <v>14</v>
      </c>
      <c r="AH204" t="n">
        <v>32</v>
      </c>
      <c r="AI204" t="n">
        <v>42</v>
      </c>
      <c r="AJ204" t="n">
        <v>442</v>
      </c>
      <c r="AK204" t="n">
        <v>106</v>
      </c>
      <c r="AL204" t="n">
        <v>755044</v>
      </c>
      <c r="AM204" t="n">
        <v>219080</v>
      </c>
      <c r="AN204" t="n">
        <v>1227348</v>
      </c>
      <c r="AO204" t="n">
        <v>1801139</v>
      </c>
      <c r="AP204" t="n">
        <v>70139</v>
      </c>
      <c r="AQ204" t="n">
        <v>74823</v>
      </c>
      <c r="AR204" t="n">
        <v>95099</v>
      </c>
      <c r="AS204" t="n">
        <v>64123</v>
      </c>
      <c r="AT204" t="n">
        <v>1714121</v>
      </c>
      <c r="AU204" t="n">
        <v>4590</v>
      </c>
      <c r="AV204" t="n">
        <v>621</v>
      </c>
      <c r="AW204" t="n">
        <v>4238</v>
      </c>
      <c r="AX204" t="n">
        <v>6061</v>
      </c>
      <c r="AY204" t="n">
        <v>224</v>
      </c>
      <c r="AZ204" t="n">
        <v>182</v>
      </c>
      <c r="BA204" t="n">
        <v>280</v>
      </c>
      <c r="BB204" t="n">
        <v>176</v>
      </c>
      <c r="BC204" t="n">
        <v>13544</v>
      </c>
    </row>
    <row r="205">
      <c r="A205" t="inlineStr">
        <is>
          <t>12-Jan-21</t>
        </is>
      </c>
      <c r="B205" t="n">
        <v>2294443</v>
      </c>
      <c r="C205" t="n">
        <v>974932</v>
      </c>
      <c r="D205" t="n">
        <v>5518079</v>
      </c>
      <c r="E205" t="n">
        <v>2907154</v>
      </c>
      <c r="F205" t="n">
        <v>2409053</v>
      </c>
      <c r="G205" t="n">
        <v>1961416</v>
      </c>
      <c r="H205" t="n">
        <v>1649671</v>
      </c>
      <c r="I205" t="n">
        <v>495194</v>
      </c>
      <c r="J205" t="n">
        <v>1795692</v>
      </c>
      <c r="K205" t="n">
        <v>8</v>
      </c>
      <c r="L205" t="n">
        <v>136</v>
      </c>
      <c r="M205" t="n">
        <v>104</v>
      </c>
      <c r="N205" t="n">
        <v>45</v>
      </c>
      <c r="O205" t="n">
        <v>3</v>
      </c>
      <c r="P205" t="n">
        <v>7</v>
      </c>
      <c r="Q205" t="n">
        <v>11</v>
      </c>
      <c r="R205" t="n">
        <v>90</v>
      </c>
      <c r="S205" t="n">
        <v>16</v>
      </c>
      <c r="T205" t="n">
        <v>2</v>
      </c>
      <c r="U205" t="n">
        <v>57</v>
      </c>
      <c r="V205" t="n">
        <v>66</v>
      </c>
      <c r="W205" t="n">
        <v>15</v>
      </c>
      <c r="X205" t="n">
        <v>1</v>
      </c>
      <c r="Y205" t="n">
        <v>8</v>
      </c>
      <c r="Z205" t="n">
        <v>14</v>
      </c>
      <c r="AA205" t="n">
        <v>100</v>
      </c>
      <c r="AB205" t="n">
        <v>3</v>
      </c>
      <c r="AC205" t="n">
        <v>39</v>
      </c>
      <c r="AD205" t="n">
        <v>833</v>
      </c>
      <c r="AE205" t="n">
        <v>463</v>
      </c>
      <c r="AF205" t="n">
        <v>333</v>
      </c>
      <c r="AG205" t="n">
        <v>14</v>
      </c>
      <c r="AH205" t="n">
        <v>31</v>
      </c>
      <c r="AI205" t="n">
        <v>41</v>
      </c>
      <c r="AJ205" t="n">
        <v>429</v>
      </c>
      <c r="AK205" t="n">
        <v>103</v>
      </c>
      <c r="AL205" t="n">
        <v>755047</v>
      </c>
      <c r="AM205" t="n">
        <v>219146</v>
      </c>
      <c r="AN205" t="n">
        <v>1227387</v>
      </c>
      <c r="AO205" t="n">
        <v>1801165</v>
      </c>
      <c r="AP205" t="n">
        <v>70140</v>
      </c>
      <c r="AQ205" t="n">
        <v>74826</v>
      </c>
      <c r="AR205" t="n">
        <v>95103</v>
      </c>
      <c r="AS205" t="n">
        <v>64163</v>
      </c>
      <c r="AT205" t="n">
        <v>1714129</v>
      </c>
      <c r="AU205" t="n">
        <v>4590</v>
      </c>
      <c r="AV205" t="n">
        <v>621</v>
      </c>
      <c r="AW205" t="n">
        <v>4238</v>
      </c>
      <c r="AX205" t="n">
        <v>6061</v>
      </c>
      <c r="AY205" t="n">
        <v>224</v>
      </c>
      <c r="AZ205" t="n">
        <v>182</v>
      </c>
      <c r="BA205" t="n">
        <v>280</v>
      </c>
      <c r="BB205" t="n">
        <v>176</v>
      </c>
      <c r="BC205" t="n">
        <v>13544</v>
      </c>
    </row>
    <row r="206">
      <c r="A206" t="inlineStr">
        <is>
          <t>13-Jan-21</t>
        </is>
      </c>
      <c r="B206" t="n">
        <v>2294441</v>
      </c>
      <c r="C206" t="n">
        <v>974902</v>
      </c>
      <c r="D206" t="n">
        <v>5518055</v>
      </c>
      <c r="E206" t="n">
        <v>2907144</v>
      </c>
      <c r="F206" t="n">
        <v>2409052</v>
      </c>
      <c r="G206" t="n">
        <v>1961414</v>
      </c>
      <c r="H206" t="n">
        <v>1649669</v>
      </c>
      <c r="I206" t="n">
        <v>495174</v>
      </c>
      <c r="J206" t="n">
        <v>1795688</v>
      </c>
      <c r="K206" t="n">
        <v>8</v>
      </c>
      <c r="L206" t="n">
        <v>131</v>
      </c>
      <c r="M206" t="n">
        <v>101</v>
      </c>
      <c r="N206" t="n">
        <v>43</v>
      </c>
      <c r="O206" t="n">
        <v>3</v>
      </c>
      <c r="P206" t="n">
        <v>6</v>
      </c>
      <c r="Q206" t="n">
        <v>10</v>
      </c>
      <c r="R206" t="n">
        <v>88</v>
      </c>
      <c r="S206" t="n">
        <v>16</v>
      </c>
      <c r="T206" t="n">
        <v>2</v>
      </c>
      <c r="U206" t="n">
        <v>55</v>
      </c>
      <c r="V206" t="n">
        <v>64</v>
      </c>
      <c r="W206" t="n">
        <v>14</v>
      </c>
      <c r="X206" t="n">
        <v>1</v>
      </c>
      <c r="Y206" t="n">
        <v>8</v>
      </c>
      <c r="Z206" t="n">
        <v>14</v>
      </c>
      <c r="AA206" t="n">
        <v>97</v>
      </c>
      <c r="AB206" t="n">
        <v>3</v>
      </c>
      <c r="AC206" t="n">
        <v>38</v>
      </c>
      <c r="AD206" t="n">
        <v>805</v>
      </c>
      <c r="AE206" t="n">
        <v>452</v>
      </c>
      <c r="AF206" t="n">
        <v>320</v>
      </c>
      <c r="AG206" t="n">
        <v>13</v>
      </c>
      <c r="AH206" t="n">
        <v>30</v>
      </c>
      <c r="AI206" t="n">
        <v>40</v>
      </c>
      <c r="AJ206" t="n">
        <v>417</v>
      </c>
      <c r="AK206" t="n">
        <v>99</v>
      </c>
      <c r="AL206" t="n">
        <v>755050</v>
      </c>
      <c r="AM206" t="n">
        <v>219211</v>
      </c>
      <c r="AN206" t="n">
        <v>1227426</v>
      </c>
      <c r="AO206" t="n">
        <v>1801191</v>
      </c>
      <c r="AP206" t="n">
        <v>70141</v>
      </c>
      <c r="AQ206" t="n">
        <v>74829</v>
      </c>
      <c r="AR206" t="n">
        <v>95107</v>
      </c>
      <c r="AS206" t="n">
        <v>64201</v>
      </c>
      <c r="AT206" t="n">
        <v>1714136</v>
      </c>
      <c r="AU206" t="n">
        <v>4590</v>
      </c>
      <c r="AV206" t="n">
        <v>621</v>
      </c>
      <c r="AW206" t="n">
        <v>4239</v>
      </c>
      <c r="AX206" t="n">
        <v>6061</v>
      </c>
      <c r="AY206" t="n">
        <v>224</v>
      </c>
      <c r="AZ206" t="n">
        <v>182</v>
      </c>
      <c r="BA206" t="n">
        <v>280</v>
      </c>
      <c r="BB206" t="n">
        <v>176</v>
      </c>
      <c r="BC206" t="n">
        <v>13544</v>
      </c>
    </row>
    <row r="207">
      <c r="A207" t="inlineStr">
        <is>
          <t>14-Jan-21</t>
        </is>
      </c>
      <c r="B207" t="n">
        <v>2294440</v>
      </c>
      <c r="C207" t="n">
        <v>974873</v>
      </c>
      <c r="D207" t="n">
        <v>5518032</v>
      </c>
      <c r="E207" t="n">
        <v>2907135</v>
      </c>
      <c r="F207" t="n">
        <v>2409052</v>
      </c>
      <c r="G207" t="n">
        <v>1961413</v>
      </c>
      <c r="H207" t="n">
        <v>1649667</v>
      </c>
      <c r="I207" t="n">
        <v>495154</v>
      </c>
      <c r="J207" t="n">
        <v>1795685</v>
      </c>
      <c r="K207" t="n">
        <v>8</v>
      </c>
      <c r="L207" t="n">
        <v>127</v>
      </c>
      <c r="M207" t="n">
        <v>98</v>
      </c>
      <c r="N207" t="n">
        <v>42</v>
      </c>
      <c r="O207" t="n">
        <v>3</v>
      </c>
      <c r="P207" t="n">
        <v>6</v>
      </c>
      <c r="Q207" t="n">
        <v>10</v>
      </c>
      <c r="R207" t="n">
        <v>85</v>
      </c>
      <c r="S207" t="n">
        <v>15</v>
      </c>
      <c r="T207" t="n">
        <v>2</v>
      </c>
      <c r="U207" t="n">
        <v>53</v>
      </c>
      <c r="V207" t="n">
        <v>63</v>
      </c>
      <c r="W207" t="n">
        <v>14</v>
      </c>
      <c r="X207" t="n">
        <v>1</v>
      </c>
      <c r="Y207" t="n">
        <v>7</v>
      </c>
      <c r="Z207" t="n">
        <v>14</v>
      </c>
      <c r="AA207" t="n">
        <v>94</v>
      </c>
      <c r="AB207" t="n">
        <v>3</v>
      </c>
      <c r="AC207" t="n">
        <v>37</v>
      </c>
      <c r="AD207" t="n">
        <v>778</v>
      </c>
      <c r="AE207" t="n">
        <v>441</v>
      </c>
      <c r="AF207" t="n">
        <v>307</v>
      </c>
      <c r="AG207" t="n">
        <v>13</v>
      </c>
      <c r="AH207" t="n">
        <v>29</v>
      </c>
      <c r="AI207" t="n">
        <v>39</v>
      </c>
      <c r="AJ207" t="n">
        <v>405</v>
      </c>
      <c r="AK207" t="n">
        <v>96</v>
      </c>
      <c r="AL207" t="n">
        <v>755053</v>
      </c>
      <c r="AM207" t="n">
        <v>219273</v>
      </c>
      <c r="AN207" t="n">
        <v>1227463</v>
      </c>
      <c r="AO207" t="n">
        <v>1801215</v>
      </c>
      <c r="AP207" t="n">
        <v>70142</v>
      </c>
      <c r="AQ207" t="n">
        <v>74832</v>
      </c>
      <c r="AR207" t="n">
        <v>95111</v>
      </c>
      <c r="AS207" t="n">
        <v>64239</v>
      </c>
      <c r="AT207" t="n">
        <v>1714144</v>
      </c>
      <c r="AU207" t="n">
        <v>4590</v>
      </c>
      <c r="AV207" t="n">
        <v>621</v>
      </c>
      <c r="AW207" t="n">
        <v>4239</v>
      </c>
      <c r="AX207" t="n">
        <v>6061</v>
      </c>
      <c r="AY207" t="n">
        <v>224</v>
      </c>
      <c r="AZ207" t="n">
        <v>182</v>
      </c>
      <c r="BA207" t="n">
        <v>280</v>
      </c>
      <c r="BB207" t="n">
        <v>176</v>
      </c>
      <c r="BC207" t="n">
        <v>13544</v>
      </c>
    </row>
    <row r="208">
      <c r="A208" t="inlineStr">
        <is>
          <t>15-Jan-21</t>
        </is>
      </c>
      <c r="B208" t="n">
        <v>2552406</v>
      </c>
      <c r="C208" t="n">
        <v>1083891</v>
      </c>
      <c r="D208" t="n">
        <v>6118783</v>
      </c>
      <c r="E208" t="n">
        <v>3331972</v>
      </c>
      <c r="F208" t="n">
        <v>2637129</v>
      </c>
      <c r="G208" t="n">
        <v>2148822</v>
      </c>
      <c r="H208" t="n">
        <v>1809348</v>
      </c>
      <c r="I208" t="n">
        <v>546649</v>
      </c>
      <c r="J208" t="n">
        <v>2051247</v>
      </c>
      <c r="K208" t="n">
        <v>9</v>
      </c>
      <c r="L208" t="n">
        <v>115</v>
      </c>
      <c r="M208" t="n">
        <v>101</v>
      </c>
      <c r="N208" t="n">
        <v>42</v>
      </c>
      <c r="O208" t="n">
        <v>3</v>
      </c>
      <c r="P208" t="n">
        <v>6</v>
      </c>
      <c r="Q208" t="n">
        <v>10</v>
      </c>
      <c r="R208" t="n">
        <v>79</v>
      </c>
      <c r="S208" t="n">
        <v>15</v>
      </c>
      <c r="T208" t="n">
        <v>2</v>
      </c>
      <c r="U208" t="n">
        <v>51</v>
      </c>
      <c r="V208" t="n">
        <v>62</v>
      </c>
      <c r="W208" t="n">
        <v>13</v>
      </c>
      <c r="X208" t="n">
        <v>1</v>
      </c>
      <c r="Y208" t="n">
        <v>7</v>
      </c>
      <c r="Z208" t="n">
        <v>13</v>
      </c>
      <c r="AA208" t="n">
        <v>91</v>
      </c>
      <c r="AB208" t="n">
        <v>3</v>
      </c>
      <c r="AC208" t="n">
        <v>37</v>
      </c>
      <c r="AD208" t="n">
        <v>751</v>
      </c>
      <c r="AE208" t="n">
        <v>432</v>
      </c>
      <c r="AF208" t="n">
        <v>295</v>
      </c>
      <c r="AG208" t="n">
        <v>13</v>
      </c>
      <c r="AH208" t="n">
        <v>29</v>
      </c>
      <c r="AI208" t="n">
        <v>38</v>
      </c>
      <c r="AJ208" t="n">
        <v>392</v>
      </c>
      <c r="AK208" t="n">
        <v>93</v>
      </c>
      <c r="AL208" t="n">
        <v>755056</v>
      </c>
      <c r="AM208" t="n">
        <v>219333</v>
      </c>
      <c r="AN208" t="n">
        <v>1227500</v>
      </c>
      <c r="AO208" t="n">
        <v>1801238</v>
      </c>
      <c r="AP208" t="n">
        <v>70143</v>
      </c>
      <c r="AQ208" t="n">
        <v>74835</v>
      </c>
      <c r="AR208" t="n">
        <v>95114</v>
      </c>
      <c r="AS208" t="n">
        <v>64275</v>
      </c>
      <c r="AT208" t="n">
        <v>1714151</v>
      </c>
      <c r="AU208" t="n">
        <v>4590</v>
      </c>
      <c r="AV208" t="n">
        <v>621</v>
      </c>
      <c r="AW208" t="n">
        <v>4239</v>
      </c>
      <c r="AX208" t="n">
        <v>6061</v>
      </c>
      <c r="AY208" t="n">
        <v>224</v>
      </c>
      <c r="AZ208" t="n">
        <v>182</v>
      </c>
      <c r="BA208" t="n">
        <v>280</v>
      </c>
      <c r="BB208" t="n">
        <v>176</v>
      </c>
      <c r="BC208" t="n">
        <v>13544</v>
      </c>
    </row>
    <row r="209">
      <c r="A209" t="inlineStr">
        <is>
          <t>16-Jan-21</t>
        </is>
      </c>
      <c r="B209" t="n">
        <v>2552403</v>
      </c>
      <c r="C209" t="n">
        <v>1083872</v>
      </c>
      <c r="D209" t="n">
        <v>6118754</v>
      </c>
      <c r="E209" t="n">
        <v>3331961</v>
      </c>
      <c r="F209" t="n">
        <v>2637128</v>
      </c>
      <c r="G209" t="n">
        <v>2148820</v>
      </c>
      <c r="H209" t="n">
        <v>1809345</v>
      </c>
      <c r="I209" t="n">
        <v>546635</v>
      </c>
      <c r="J209" t="n">
        <v>2051244</v>
      </c>
      <c r="K209" t="n">
        <v>9</v>
      </c>
      <c r="L209" t="n">
        <v>106</v>
      </c>
      <c r="M209" t="n">
        <v>103</v>
      </c>
      <c r="N209" t="n">
        <v>42</v>
      </c>
      <c r="O209" t="n">
        <v>3</v>
      </c>
      <c r="P209" t="n">
        <v>6</v>
      </c>
      <c r="Q209" t="n">
        <v>10</v>
      </c>
      <c r="R209" t="n">
        <v>73</v>
      </c>
      <c r="S209" t="n">
        <v>15</v>
      </c>
      <c r="T209" t="n">
        <v>2</v>
      </c>
      <c r="U209" t="n">
        <v>49</v>
      </c>
      <c r="V209" t="n">
        <v>60</v>
      </c>
      <c r="W209" t="n">
        <v>13</v>
      </c>
      <c r="X209" t="n">
        <v>1</v>
      </c>
      <c r="Y209" t="n">
        <v>7</v>
      </c>
      <c r="Z209" t="n">
        <v>13</v>
      </c>
      <c r="AA209" t="n">
        <v>88</v>
      </c>
      <c r="AB209" t="n">
        <v>3</v>
      </c>
      <c r="AC209" t="n">
        <v>36</v>
      </c>
      <c r="AD209" t="n">
        <v>723</v>
      </c>
      <c r="AE209" t="n">
        <v>423</v>
      </c>
      <c r="AF209" t="n">
        <v>284</v>
      </c>
      <c r="AG209" t="n">
        <v>13</v>
      </c>
      <c r="AH209" t="n">
        <v>28</v>
      </c>
      <c r="AI209" t="n">
        <v>37</v>
      </c>
      <c r="AJ209" t="n">
        <v>380</v>
      </c>
      <c r="AK209" t="n">
        <v>90</v>
      </c>
      <c r="AL209" t="n">
        <v>755059</v>
      </c>
      <c r="AM209" t="n">
        <v>219391</v>
      </c>
      <c r="AN209" t="n">
        <v>1227536</v>
      </c>
      <c r="AO209" t="n">
        <v>1801260</v>
      </c>
      <c r="AP209" t="n">
        <v>70144</v>
      </c>
      <c r="AQ209" t="n">
        <v>74837</v>
      </c>
      <c r="AR209" t="n">
        <v>95118</v>
      </c>
      <c r="AS209" t="n">
        <v>64310</v>
      </c>
      <c r="AT209" t="n">
        <v>1714158</v>
      </c>
      <c r="AU209" t="n">
        <v>4590</v>
      </c>
      <c r="AV209" t="n">
        <v>622</v>
      </c>
      <c r="AW209" t="n">
        <v>4239</v>
      </c>
      <c r="AX209" t="n">
        <v>6061</v>
      </c>
      <c r="AY209" t="n">
        <v>224</v>
      </c>
      <c r="AZ209" t="n">
        <v>182</v>
      </c>
      <c r="BA209" t="n">
        <v>280</v>
      </c>
      <c r="BB209" t="n">
        <v>176</v>
      </c>
      <c r="BC209" t="n">
        <v>13544</v>
      </c>
    </row>
    <row r="210">
      <c r="A210" t="inlineStr">
        <is>
          <t>17-Jan-21</t>
        </is>
      </c>
      <c r="B210" t="n">
        <v>2552401</v>
      </c>
      <c r="C210" t="n">
        <v>1083854</v>
      </c>
      <c r="D210" t="n">
        <v>6118726</v>
      </c>
      <c r="E210" t="n">
        <v>3331951</v>
      </c>
      <c r="F210" t="n">
        <v>2637128</v>
      </c>
      <c r="G210" t="n">
        <v>2148818</v>
      </c>
      <c r="H210" t="n">
        <v>1809342</v>
      </c>
      <c r="I210" t="n">
        <v>546621</v>
      </c>
      <c r="J210" t="n">
        <v>2051240</v>
      </c>
      <c r="K210" t="n">
        <v>9</v>
      </c>
      <c r="L210" t="n">
        <v>98</v>
      </c>
      <c r="M210" t="n">
        <v>104</v>
      </c>
      <c r="N210" t="n">
        <v>41</v>
      </c>
      <c r="O210" t="n">
        <v>3</v>
      </c>
      <c r="P210" t="n">
        <v>6</v>
      </c>
      <c r="Q210" t="n">
        <v>10</v>
      </c>
      <c r="R210" t="n">
        <v>68</v>
      </c>
      <c r="S210" t="n">
        <v>15</v>
      </c>
      <c r="T210" t="n">
        <v>2</v>
      </c>
      <c r="U210" t="n">
        <v>47</v>
      </c>
      <c r="V210" t="n">
        <v>59</v>
      </c>
      <c r="W210" t="n">
        <v>12</v>
      </c>
      <c r="X210" t="n">
        <v>1</v>
      </c>
      <c r="Y210" t="n">
        <v>7</v>
      </c>
      <c r="Z210" t="n">
        <v>13</v>
      </c>
      <c r="AA210" t="n">
        <v>85</v>
      </c>
      <c r="AB210" t="n">
        <v>2</v>
      </c>
      <c r="AC210" t="n">
        <v>36</v>
      </c>
      <c r="AD210" t="n">
        <v>695</v>
      </c>
      <c r="AE210" t="n">
        <v>416</v>
      </c>
      <c r="AF210" t="n">
        <v>274</v>
      </c>
      <c r="AG210" t="n">
        <v>12</v>
      </c>
      <c r="AH210" t="n">
        <v>27</v>
      </c>
      <c r="AI210" t="n">
        <v>36</v>
      </c>
      <c r="AJ210" t="n">
        <v>367</v>
      </c>
      <c r="AK210" t="n">
        <v>87</v>
      </c>
      <c r="AL210" t="n">
        <v>755061</v>
      </c>
      <c r="AM210" t="n">
        <v>219447</v>
      </c>
      <c r="AN210" t="n">
        <v>1227571</v>
      </c>
      <c r="AO210" t="n">
        <v>1801282</v>
      </c>
      <c r="AP210" t="n">
        <v>70146</v>
      </c>
      <c r="AQ210" t="n">
        <v>74840</v>
      </c>
      <c r="AR210" t="n">
        <v>95122</v>
      </c>
      <c r="AS210" t="n">
        <v>64344</v>
      </c>
      <c r="AT210" t="n">
        <v>1714164</v>
      </c>
      <c r="AU210" t="n">
        <v>4590</v>
      </c>
      <c r="AV210" t="n">
        <v>622</v>
      </c>
      <c r="AW210" t="n">
        <v>4239</v>
      </c>
      <c r="AX210" t="n">
        <v>6061</v>
      </c>
      <c r="AY210" t="n">
        <v>224</v>
      </c>
      <c r="AZ210" t="n">
        <v>182</v>
      </c>
      <c r="BA210" t="n">
        <v>280</v>
      </c>
      <c r="BB210" t="n">
        <v>177</v>
      </c>
      <c r="BC210" t="n">
        <v>13544</v>
      </c>
    </row>
    <row r="211">
      <c r="A211" t="inlineStr">
        <is>
          <t>18-Jan-21</t>
        </is>
      </c>
      <c r="B211" t="n">
        <v>2552398</v>
      </c>
      <c r="C211" t="n">
        <v>1083836</v>
      </c>
      <c r="D211" t="n">
        <v>6118699</v>
      </c>
      <c r="E211" t="n">
        <v>3331941</v>
      </c>
      <c r="F211" t="n">
        <v>2637127</v>
      </c>
      <c r="G211" t="n">
        <v>2148817</v>
      </c>
      <c r="H211" t="n">
        <v>1809340</v>
      </c>
      <c r="I211" t="n">
        <v>546608</v>
      </c>
      <c r="J211" t="n">
        <v>2051236</v>
      </c>
      <c r="K211" t="n">
        <v>9</v>
      </c>
      <c r="L211" t="n">
        <v>91</v>
      </c>
      <c r="M211" t="n">
        <v>104</v>
      </c>
      <c r="N211" t="n">
        <v>41</v>
      </c>
      <c r="O211" t="n">
        <v>3</v>
      </c>
      <c r="P211" t="n">
        <v>6</v>
      </c>
      <c r="Q211" t="n">
        <v>10</v>
      </c>
      <c r="R211" t="n">
        <v>64</v>
      </c>
      <c r="S211" t="n">
        <v>14</v>
      </c>
      <c r="T211" t="n">
        <v>2</v>
      </c>
      <c r="U211" t="n">
        <v>45</v>
      </c>
      <c r="V211" t="n">
        <v>58</v>
      </c>
      <c r="W211" t="n">
        <v>12</v>
      </c>
      <c r="X211" t="n">
        <v>1</v>
      </c>
      <c r="Y211" t="n">
        <v>7</v>
      </c>
      <c r="Z211" t="n">
        <v>13</v>
      </c>
      <c r="AA211" t="n">
        <v>82</v>
      </c>
      <c r="AB211" t="n">
        <v>2</v>
      </c>
      <c r="AC211" t="n">
        <v>35</v>
      </c>
      <c r="AD211" t="n">
        <v>668</v>
      </c>
      <c r="AE211" t="n">
        <v>409</v>
      </c>
      <c r="AF211" t="n">
        <v>264</v>
      </c>
      <c r="AG211" t="n">
        <v>12</v>
      </c>
      <c r="AH211" t="n">
        <v>26</v>
      </c>
      <c r="AI211" t="n">
        <v>36</v>
      </c>
      <c r="AJ211" t="n">
        <v>354</v>
      </c>
      <c r="AK211" t="n">
        <v>84</v>
      </c>
      <c r="AL211" t="n">
        <v>755064</v>
      </c>
      <c r="AM211" t="n">
        <v>219501</v>
      </c>
      <c r="AN211" t="n">
        <v>1227606</v>
      </c>
      <c r="AO211" t="n">
        <v>1801302</v>
      </c>
      <c r="AP211" t="n">
        <v>70147</v>
      </c>
      <c r="AQ211" t="n">
        <v>74842</v>
      </c>
      <c r="AR211" t="n">
        <v>95125</v>
      </c>
      <c r="AS211" t="n">
        <v>64377</v>
      </c>
      <c r="AT211" t="n">
        <v>1714171</v>
      </c>
      <c r="AU211" t="n">
        <v>4590</v>
      </c>
      <c r="AV211" t="n">
        <v>622</v>
      </c>
      <c r="AW211" t="n">
        <v>4239</v>
      </c>
      <c r="AX211" t="n">
        <v>6061</v>
      </c>
      <c r="AY211" t="n">
        <v>224</v>
      </c>
      <c r="AZ211" t="n">
        <v>182</v>
      </c>
      <c r="BA211" t="n">
        <v>280</v>
      </c>
      <c r="BB211" t="n">
        <v>177</v>
      </c>
      <c r="BC211" t="n">
        <v>13544</v>
      </c>
    </row>
    <row r="212">
      <c r="A212" t="inlineStr">
        <is>
          <t>19-Jan-21</t>
        </is>
      </c>
      <c r="B212" t="n">
        <v>2552396</v>
      </c>
      <c r="C212" t="n">
        <v>1083819</v>
      </c>
      <c r="D212" t="n">
        <v>6118673</v>
      </c>
      <c r="E212" t="n">
        <v>3331932</v>
      </c>
      <c r="F212" t="n">
        <v>2637126</v>
      </c>
      <c r="G212" t="n">
        <v>2148815</v>
      </c>
      <c r="H212" t="n">
        <v>1809337</v>
      </c>
      <c r="I212" t="n">
        <v>546596</v>
      </c>
      <c r="J212" t="n">
        <v>2051233</v>
      </c>
      <c r="K212" t="n">
        <v>10</v>
      </c>
      <c r="L212" t="n">
        <v>85</v>
      </c>
      <c r="M212" t="n">
        <v>104</v>
      </c>
      <c r="N212" t="n">
        <v>40</v>
      </c>
      <c r="O212" t="n">
        <v>3</v>
      </c>
      <c r="P212" t="n">
        <v>6</v>
      </c>
      <c r="Q212" t="n">
        <v>10</v>
      </c>
      <c r="R212" t="n">
        <v>61</v>
      </c>
      <c r="S212" t="n">
        <v>14</v>
      </c>
      <c r="T212" t="n">
        <v>2</v>
      </c>
      <c r="U212" t="n">
        <v>44</v>
      </c>
      <c r="V212" t="n">
        <v>57</v>
      </c>
      <c r="W212" t="n">
        <v>11</v>
      </c>
      <c r="X212" t="n">
        <v>1</v>
      </c>
      <c r="Y212" t="n">
        <v>7</v>
      </c>
      <c r="Z212" t="n">
        <v>12</v>
      </c>
      <c r="AA212" t="n">
        <v>79</v>
      </c>
      <c r="AB212" t="n">
        <v>2</v>
      </c>
      <c r="AC212" t="n">
        <v>35</v>
      </c>
      <c r="AD212" t="n">
        <v>641</v>
      </c>
      <c r="AE212" t="n">
        <v>403</v>
      </c>
      <c r="AF212" t="n">
        <v>255</v>
      </c>
      <c r="AG212" t="n">
        <v>12</v>
      </c>
      <c r="AH212" t="n">
        <v>26</v>
      </c>
      <c r="AI212" t="n">
        <v>35</v>
      </c>
      <c r="AJ212" t="n">
        <v>342</v>
      </c>
      <c r="AK212" t="n">
        <v>82</v>
      </c>
      <c r="AL212" t="n">
        <v>755067</v>
      </c>
      <c r="AM212" t="n">
        <v>219552</v>
      </c>
      <c r="AN212" t="n">
        <v>1227640</v>
      </c>
      <c r="AO212" t="n">
        <v>1801322</v>
      </c>
      <c r="AP212" t="n">
        <v>70147</v>
      </c>
      <c r="AQ212" t="n">
        <v>74845</v>
      </c>
      <c r="AR212" t="n">
        <v>95129</v>
      </c>
      <c r="AS212" t="n">
        <v>64408</v>
      </c>
      <c r="AT212" t="n">
        <v>1714177</v>
      </c>
      <c r="AU212" t="n">
        <v>4590</v>
      </c>
      <c r="AV212" t="n">
        <v>622</v>
      </c>
      <c r="AW212" t="n">
        <v>4239</v>
      </c>
      <c r="AX212" t="n">
        <v>6061</v>
      </c>
      <c r="AY212" t="n">
        <v>224</v>
      </c>
      <c r="AZ212" t="n">
        <v>182</v>
      </c>
      <c r="BA212" t="n">
        <v>280</v>
      </c>
      <c r="BB212" t="n">
        <v>177</v>
      </c>
      <c r="BC212" t="n">
        <v>13544</v>
      </c>
    </row>
    <row r="213">
      <c r="A213" t="inlineStr">
        <is>
          <t>20-Jan-21</t>
        </is>
      </c>
      <c r="B213" t="n">
        <v>2552393</v>
      </c>
      <c r="C213" t="n">
        <v>1083803</v>
      </c>
      <c r="D213" t="n">
        <v>6118646</v>
      </c>
      <c r="E213" t="n">
        <v>3331922</v>
      </c>
      <c r="F213" t="n">
        <v>2637125</v>
      </c>
      <c r="G213" t="n">
        <v>2148814</v>
      </c>
      <c r="H213" t="n">
        <v>1809335</v>
      </c>
      <c r="I213" t="n">
        <v>546583</v>
      </c>
      <c r="J213" t="n">
        <v>2051230</v>
      </c>
      <c r="K213" t="n">
        <v>10</v>
      </c>
      <c r="L213" t="n">
        <v>80</v>
      </c>
      <c r="M213" t="n">
        <v>103</v>
      </c>
      <c r="N213" t="n">
        <v>39</v>
      </c>
      <c r="O213" t="n">
        <v>3</v>
      </c>
      <c r="P213" t="n">
        <v>6</v>
      </c>
      <c r="Q213" t="n">
        <v>10</v>
      </c>
      <c r="R213" t="n">
        <v>58</v>
      </c>
      <c r="S213" t="n">
        <v>14</v>
      </c>
      <c r="T213" t="n">
        <v>2</v>
      </c>
      <c r="U213" t="n">
        <v>42</v>
      </c>
      <c r="V213" t="n">
        <v>57</v>
      </c>
      <c r="W213" t="n">
        <v>11</v>
      </c>
      <c r="X213" t="n">
        <v>1</v>
      </c>
      <c r="Y213" t="n">
        <v>6</v>
      </c>
      <c r="Z213" t="n">
        <v>12</v>
      </c>
      <c r="AA213" t="n">
        <v>77</v>
      </c>
      <c r="AB213" t="n">
        <v>2</v>
      </c>
      <c r="AC213" t="n">
        <v>35</v>
      </c>
      <c r="AD213" t="n">
        <v>614</v>
      </c>
      <c r="AE213" t="n">
        <v>397</v>
      </c>
      <c r="AF213" t="n">
        <v>246</v>
      </c>
      <c r="AG213" t="n">
        <v>12</v>
      </c>
      <c r="AH213" t="n">
        <v>25</v>
      </c>
      <c r="AI213" t="n">
        <v>35</v>
      </c>
      <c r="AJ213" t="n">
        <v>329</v>
      </c>
      <c r="AK213" t="n">
        <v>79</v>
      </c>
      <c r="AL213" t="n">
        <v>755070</v>
      </c>
      <c r="AM213" t="n">
        <v>219602</v>
      </c>
      <c r="AN213" t="n">
        <v>1227674</v>
      </c>
      <c r="AO213" t="n">
        <v>1801342</v>
      </c>
      <c r="AP213" t="n">
        <v>70148</v>
      </c>
      <c r="AQ213" t="n">
        <v>74847</v>
      </c>
      <c r="AR213" t="n">
        <v>95132</v>
      </c>
      <c r="AS213" t="n">
        <v>64439</v>
      </c>
      <c r="AT213" t="n">
        <v>1714183</v>
      </c>
      <c r="AU213" t="n">
        <v>4590</v>
      </c>
      <c r="AV213" t="n">
        <v>622</v>
      </c>
      <c r="AW213" t="n">
        <v>4239</v>
      </c>
      <c r="AX213" t="n">
        <v>6061</v>
      </c>
      <c r="AY213" t="n">
        <v>224</v>
      </c>
      <c r="AZ213" t="n">
        <v>182</v>
      </c>
      <c r="BA213" t="n">
        <v>280</v>
      </c>
      <c r="BB213" t="n">
        <v>177</v>
      </c>
      <c r="BC213" t="n">
        <v>13544</v>
      </c>
    </row>
    <row r="214">
      <c r="A214" t="inlineStr">
        <is>
          <t>21-Jan-21</t>
        </is>
      </c>
      <c r="B214" t="n">
        <v>2552391</v>
      </c>
      <c r="C214" t="n">
        <v>1083788</v>
      </c>
      <c r="D214" t="n">
        <v>6118621</v>
      </c>
      <c r="E214" t="n">
        <v>3331914</v>
      </c>
      <c r="F214" t="n">
        <v>2637124</v>
      </c>
      <c r="G214" t="n">
        <v>2148812</v>
      </c>
      <c r="H214" t="n">
        <v>1809332</v>
      </c>
      <c r="I214" t="n">
        <v>546572</v>
      </c>
      <c r="J214" t="n">
        <v>2051227</v>
      </c>
      <c r="K214" t="n">
        <v>10</v>
      </c>
      <c r="L214" t="n">
        <v>75</v>
      </c>
      <c r="M214" t="n">
        <v>102</v>
      </c>
      <c r="N214" t="n">
        <v>38</v>
      </c>
      <c r="O214" t="n">
        <v>3</v>
      </c>
      <c r="P214" t="n">
        <v>6</v>
      </c>
      <c r="Q214" t="n">
        <v>10</v>
      </c>
      <c r="R214" t="n">
        <v>55</v>
      </c>
      <c r="S214" t="n">
        <v>13</v>
      </c>
      <c r="T214" t="n">
        <v>2</v>
      </c>
      <c r="U214" t="n">
        <v>40</v>
      </c>
      <c r="V214" t="n">
        <v>56</v>
      </c>
      <c r="W214" t="n">
        <v>11</v>
      </c>
      <c r="X214" t="n">
        <v>1</v>
      </c>
      <c r="Y214" t="n">
        <v>6</v>
      </c>
      <c r="Z214" t="n">
        <v>12</v>
      </c>
      <c r="AA214" t="n">
        <v>74</v>
      </c>
      <c r="AB214" t="n">
        <v>2</v>
      </c>
      <c r="AC214" t="n">
        <v>35</v>
      </c>
      <c r="AD214" t="n">
        <v>589</v>
      </c>
      <c r="AE214" t="n">
        <v>391</v>
      </c>
      <c r="AF214" t="n">
        <v>238</v>
      </c>
      <c r="AG214" t="n">
        <v>12</v>
      </c>
      <c r="AH214" t="n">
        <v>25</v>
      </c>
      <c r="AI214" t="n">
        <v>34</v>
      </c>
      <c r="AJ214" t="n">
        <v>317</v>
      </c>
      <c r="AK214" t="n">
        <v>77</v>
      </c>
      <c r="AL214" t="n">
        <v>755072</v>
      </c>
      <c r="AM214" t="n">
        <v>219649</v>
      </c>
      <c r="AN214" t="n">
        <v>1227707</v>
      </c>
      <c r="AO214" t="n">
        <v>1801360</v>
      </c>
      <c r="AP214" t="n">
        <v>70149</v>
      </c>
      <c r="AQ214" t="n">
        <v>74849</v>
      </c>
      <c r="AR214" t="n">
        <v>95136</v>
      </c>
      <c r="AS214" t="n">
        <v>64468</v>
      </c>
      <c r="AT214" t="n">
        <v>1714189</v>
      </c>
      <c r="AU214" t="n">
        <v>4590</v>
      </c>
      <c r="AV214" t="n">
        <v>622</v>
      </c>
      <c r="AW214" t="n">
        <v>4239</v>
      </c>
      <c r="AX214" t="n">
        <v>6061</v>
      </c>
      <c r="AY214" t="n">
        <v>224</v>
      </c>
      <c r="AZ214" t="n">
        <v>182</v>
      </c>
      <c r="BA214" t="n">
        <v>280</v>
      </c>
      <c r="BB214" t="n">
        <v>177</v>
      </c>
      <c r="BC214" t="n">
        <v>13544</v>
      </c>
    </row>
    <row r="215">
      <c r="A215" t="inlineStr">
        <is>
          <t>22-Jan-21</t>
        </is>
      </c>
      <c r="B215" t="n">
        <v>2552388</v>
      </c>
      <c r="C215" t="n">
        <v>1083773</v>
      </c>
      <c r="D215" t="n">
        <v>6118596</v>
      </c>
      <c r="E215" t="n">
        <v>3331905</v>
      </c>
      <c r="F215" t="n">
        <v>2637124</v>
      </c>
      <c r="G215" t="n">
        <v>2148811</v>
      </c>
      <c r="H215" t="n">
        <v>1809330</v>
      </c>
      <c r="I215" t="n">
        <v>546560</v>
      </c>
      <c r="J215" t="n">
        <v>2051224</v>
      </c>
      <c r="K215" t="n">
        <v>10</v>
      </c>
      <c r="L215" t="n">
        <v>71</v>
      </c>
      <c r="M215" t="n">
        <v>101</v>
      </c>
      <c r="N215" t="n">
        <v>37</v>
      </c>
      <c r="O215" t="n">
        <v>3</v>
      </c>
      <c r="P215" t="n">
        <v>6</v>
      </c>
      <c r="Q215" t="n">
        <v>10</v>
      </c>
      <c r="R215" t="n">
        <v>52</v>
      </c>
      <c r="S215" t="n">
        <v>13</v>
      </c>
      <c r="T215" t="n">
        <v>2</v>
      </c>
      <c r="U215" t="n">
        <v>38</v>
      </c>
      <c r="V215" t="n">
        <v>55</v>
      </c>
      <c r="W215" t="n">
        <v>10</v>
      </c>
      <c r="X215" t="n">
        <v>1</v>
      </c>
      <c r="Y215" t="n">
        <v>6</v>
      </c>
      <c r="Z215" t="n">
        <v>12</v>
      </c>
      <c r="AA215" t="n">
        <v>71</v>
      </c>
      <c r="AB215" t="n">
        <v>2</v>
      </c>
      <c r="AC215" t="n">
        <v>34</v>
      </c>
      <c r="AD215" t="n">
        <v>564</v>
      </c>
      <c r="AE215" t="n">
        <v>385</v>
      </c>
      <c r="AF215" t="n">
        <v>230</v>
      </c>
      <c r="AG215" t="n">
        <v>12</v>
      </c>
      <c r="AH215" t="n">
        <v>24</v>
      </c>
      <c r="AI215" t="n">
        <v>33</v>
      </c>
      <c r="AJ215" t="n">
        <v>305</v>
      </c>
      <c r="AK215" t="n">
        <v>75</v>
      </c>
      <c r="AL215" t="n">
        <v>755075</v>
      </c>
      <c r="AM215" t="n">
        <v>219694</v>
      </c>
      <c r="AN215" t="n">
        <v>1227740</v>
      </c>
      <c r="AO215" t="n">
        <v>1801378</v>
      </c>
      <c r="AP215" t="n">
        <v>70150</v>
      </c>
      <c r="AQ215" t="n">
        <v>74852</v>
      </c>
      <c r="AR215" t="n">
        <v>95139</v>
      </c>
      <c r="AS215" t="n">
        <v>64496</v>
      </c>
      <c r="AT215" t="n">
        <v>1714195</v>
      </c>
      <c r="AU215" t="n">
        <v>4590</v>
      </c>
      <c r="AV215" t="n">
        <v>622</v>
      </c>
      <c r="AW215" t="n">
        <v>4239</v>
      </c>
      <c r="AX215" t="n">
        <v>6061</v>
      </c>
      <c r="AY215" t="n">
        <v>224</v>
      </c>
      <c r="AZ215" t="n">
        <v>182</v>
      </c>
      <c r="BA215" t="n">
        <v>280</v>
      </c>
      <c r="BB215" t="n">
        <v>177</v>
      </c>
      <c r="BC215" t="n">
        <v>13544</v>
      </c>
    </row>
    <row r="216">
      <c r="A216" t="inlineStr">
        <is>
          <t>23-Jan-21</t>
        </is>
      </c>
      <c r="B216" t="n">
        <v>2552386</v>
      </c>
      <c r="C216" t="n">
        <v>1083758</v>
      </c>
      <c r="D216" t="n">
        <v>6118571</v>
      </c>
      <c r="E216" t="n">
        <v>3331897</v>
      </c>
      <c r="F216" t="n">
        <v>2637123</v>
      </c>
      <c r="G216" t="n">
        <v>2148809</v>
      </c>
      <c r="H216" t="n">
        <v>1809327</v>
      </c>
      <c r="I216" t="n">
        <v>546550</v>
      </c>
      <c r="J216" t="n">
        <v>2051221</v>
      </c>
      <c r="K216" t="n">
        <v>10</v>
      </c>
      <c r="L216" t="n">
        <v>67</v>
      </c>
      <c r="M216" t="n">
        <v>100</v>
      </c>
      <c r="N216" t="n">
        <v>36</v>
      </c>
      <c r="O216" t="n">
        <v>3</v>
      </c>
      <c r="P216" t="n">
        <v>6</v>
      </c>
      <c r="Q216" t="n">
        <v>10</v>
      </c>
      <c r="R216" t="n">
        <v>50</v>
      </c>
      <c r="S216" t="n">
        <v>13</v>
      </c>
      <c r="T216" t="n">
        <v>2</v>
      </c>
      <c r="U216" t="n">
        <v>37</v>
      </c>
      <c r="V216" t="n">
        <v>54</v>
      </c>
      <c r="W216" t="n">
        <v>10</v>
      </c>
      <c r="X216" t="n">
        <v>1</v>
      </c>
      <c r="Y216" t="n">
        <v>6</v>
      </c>
      <c r="Z216" t="n">
        <v>12</v>
      </c>
      <c r="AA216" t="n">
        <v>68</v>
      </c>
      <c r="AB216" t="n">
        <v>2</v>
      </c>
      <c r="AC216" t="n">
        <v>34</v>
      </c>
      <c r="AD216" t="n">
        <v>540</v>
      </c>
      <c r="AE216" t="n">
        <v>380</v>
      </c>
      <c r="AF216" t="n">
        <v>222</v>
      </c>
      <c r="AG216" t="n">
        <v>11</v>
      </c>
      <c r="AH216" t="n">
        <v>24</v>
      </c>
      <c r="AI216" t="n">
        <v>33</v>
      </c>
      <c r="AJ216" t="n">
        <v>294</v>
      </c>
      <c r="AK216" t="n">
        <v>72</v>
      </c>
      <c r="AL216" t="n">
        <v>755078</v>
      </c>
      <c r="AM216" t="n">
        <v>219738</v>
      </c>
      <c r="AN216" t="n">
        <v>1227772</v>
      </c>
      <c r="AO216" t="n">
        <v>1801395</v>
      </c>
      <c r="AP216" t="n">
        <v>70151</v>
      </c>
      <c r="AQ216" t="n">
        <v>74854</v>
      </c>
      <c r="AR216" t="n">
        <v>95143</v>
      </c>
      <c r="AS216" t="n">
        <v>64523</v>
      </c>
      <c r="AT216" t="n">
        <v>1714200</v>
      </c>
      <c r="AU216" t="n">
        <v>4590</v>
      </c>
      <c r="AV216" t="n">
        <v>622</v>
      </c>
      <c r="AW216" t="n">
        <v>4240</v>
      </c>
      <c r="AX216" t="n">
        <v>6062</v>
      </c>
      <c r="AY216" t="n">
        <v>224</v>
      </c>
      <c r="AZ216" t="n">
        <v>182</v>
      </c>
      <c r="BA216" t="n">
        <v>280</v>
      </c>
      <c r="BB216" t="n">
        <v>177</v>
      </c>
      <c r="BC216" t="n">
        <v>13544</v>
      </c>
    </row>
    <row r="217">
      <c r="A217" t="inlineStr">
        <is>
          <t>24-Jan-21</t>
        </is>
      </c>
      <c r="B217" t="n">
        <v>2552383</v>
      </c>
      <c r="C217" t="n">
        <v>1083745</v>
      </c>
      <c r="D217" t="n">
        <v>6118547</v>
      </c>
      <c r="E217" t="n">
        <v>3331889</v>
      </c>
      <c r="F217" t="n">
        <v>2637122</v>
      </c>
      <c r="G217" t="n">
        <v>2148808</v>
      </c>
      <c r="H217" t="n">
        <v>1809325</v>
      </c>
      <c r="I217" t="n">
        <v>546539</v>
      </c>
      <c r="J217" t="n">
        <v>2051218</v>
      </c>
      <c r="K217" t="n">
        <v>10</v>
      </c>
      <c r="L217" t="n">
        <v>64</v>
      </c>
      <c r="M217" t="n">
        <v>98</v>
      </c>
      <c r="N217" t="n">
        <v>35</v>
      </c>
      <c r="O217" t="n">
        <v>3</v>
      </c>
      <c r="P217" t="n">
        <v>6</v>
      </c>
      <c r="Q217" t="n">
        <v>10</v>
      </c>
      <c r="R217" t="n">
        <v>48</v>
      </c>
      <c r="S217" t="n">
        <v>12</v>
      </c>
      <c r="T217" t="n">
        <v>2</v>
      </c>
      <c r="U217" t="n">
        <v>35</v>
      </c>
      <c r="V217" t="n">
        <v>53</v>
      </c>
      <c r="W217" t="n">
        <v>10</v>
      </c>
      <c r="X217" t="n">
        <v>1</v>
      </c>
      <c r="Y217" t="n">
        <v>6</v>
      </c>
      <c r="Z217" t="n">
        <v>11</v>
      </c>
      <c r="AA217" t="n">
        <v>66</v>
      </c>
      <c r="AB217" t="n">
        <v>2</v>
      </c>
      <c r="AC217" t="n">
        <v>34</v>
      </c>
      <c r="AD217" t="n">
        <v>517</v>
      </c>
      <c r="AE217" t="n">
        <v>374</v>
      </c>
      <c r="AF217" t="n">
        <v>214</v>
      </c>
      <c r="AG217" t="n">
        <v>11</v>
      </c>
      <c r="AH217" t="n">
        <v>23</v>
      </c>
      <c r="AI217" t="n">
        <v>32</v>
      </c>
      <c r="AJ217" t="n">
        <v>283</v>
      </c>
      <c r="AK217" t="n">
        <v>70</v>
      </c>
      <c r="AL217" t="n">
        <v>755080</v>
      </c>
      <c r="AM217" t="n">
        <v>219779</v>
      </c>
      <c r="AN217" t="n">
        <v>1227804</v>
      </c>
      <c r="AO217" t="n">
        <v>1801412</v>
      </c>
      <c r="AP217" t="n">
        <v>70152</v>
      </c>
      <c r="AQ217" t="n">
        <v>74856</v>
      </c>
      <c r="AR217" t="n">
        <v>95146</v>
      </c>
      <c r="AS217" t="n">
        <v>64550</v>
      </c>
      <c r="AT217" t="n">
        <v>1714206</v>
      </c>
      <c r="AU217" t="n">
        <v>4590</v>
      </c>
      <c r="AV217" t="n">
        <v>623</v>
      </c>
      <c r="AW217" t="n">
        <v>4240</v>
      </c>
      <c r="AX217" t="n">
        <v>6062</v>
      </c>
      <c r="AY217" t="n">
        <v>224</v>
      </c>
      <c r="AZ217" t="n">
        <v>182</v>
      </c>
      <c r="BA217" t="n">
        <v>280</v>
      </c>
      <c r="BB217" t="n">
        <v>177</v>
      </c>
      <c r="BC217" t="n">
        <v>13545</v>
      </c>
    </row>
    <row r="218">
      <c r="A218" t="inlineStr">
        <is>
          <t>25-Jan-21</t>
        </is>
      </c>
      <c r="B218" t="n">
        <v>2552381</v>
      </c>
      <c r="C218" t="n">
        <v>1083732</v>
      </c>
      <c r="D218" t="n">
        <v>6118523</v>
      </c>
      <c r="E218" t="n">
        <v>3331881</v>
      </c>
      <c r="F218" t="n">
        <v>2637122</v>
      </c>
      <c r="G218" t="n">
        <v>2148807</v>
      </c>
      <c r="H218" t="n">
        <v>1809323</v>
      </c>
      <c r="I218" t="n">
        <v>546529</v>
      </c>
      <c r="J218" t="n">
        <v>2051215</v>
      </c>
      <c r="K218" t="n">
        <v>9</v>
      </c>
      <c r="L218" t="n">
        <v>61</v>
      </c>
      <c r="M218" t="n">
        <v>97</v>
      </c>
      <c r="N218" t="n">
        <v>34</v>
      </c>
      <c r="O218" t="n">
        <v>3</v>
      </c>
      <c r="P218" t="n">
        <v>6</v>
      </c>
      <c r="Q218" t="n">
        <v>9</v>
      </c>
      <c r="R218" t="n">
        <v>46</v>
      </c>
      <c r="S218" t="n">
        <v>12</v>
      </c>
      <c r="T218" t="n">
        <v>2</v>
      </c>
      <c r="U218" t="n">
        <v>34</v>
      </c>
      <c r="V218" t="n">
        <v>53</v>
      </c>
      <c r="W218" t="n">
        <v>9</v>
      </c>
      <c r="X218" t="n">
        <v>1</v>
      </c>
      <c r="Y218" t="n">
        <v>6</v>
      </c>
      <c r="Z218" t="n">
        <v>11</v>
      </c>
      <c r="AA218" t="n">
        <v>63</v>
      </c>
      <c r="AB218" t="n">
        <v>2</v>
      </c>
      <c r="AC218" t="n">
        <v>34</v>
      </c>
      <c r="AD218" t="n">
        <v>494</v>
      </c>
      <c r="AE218" t="n">
        <v>369</v>
      </c>
      <c r="AF218" t="n">
        <v>207</v>
      </c>
      <c r="AG218" t="n">
        <v>11</v>
      </c>
      <c r="AH218" t="n">
        <v>22</v>
      </c>
      <c r="AI218" t="n">
        <v>32</v>
      </c>
      <c r="AJ218" t="n">
        <v>272</v>
      </c>
      <c r="AK218" t="n">
        <v>68</v>
      </c>
      <c r="AL218" t="n">
        <v>755083</v>
      </c>
      <c r="AM218" t="n">
        <v>219819</v>
      </c>
      <c r="AN218" t="n">
        <v>1227835</v>
      </c>
      <c r="AO218" t="n">
        <v>1801428</v>
      </c>
      <c r="AP218" t="n">
        <v>70153</v>
      </c>
      <c r="AQ218" t="n">
        <v>74858</v>
      </c>
      <c r="AR218" t="n">
        <v>95149</v>
      </c>
      <c r="AS218" t="n">
        <v>64575</v>
      </c>
      <c r="AT218" t="n">
        <v>1714211</v>
      </c>
      <c r="AU218" t="n">
        <v>4590</v>
      </c>
      <c r="AV218" t="n">
        <v>623</v>
      </c>
      <c r="AW218" t="n">
        <v>4240</v>
      </c>
      <c r="AX218" t="n">
        <v>6062</v>
      </c>
      <c r="AY218" t="n">
        <v>224</v>
      </c>
      <c r="AZ218" t="n">
        <v>182</v>
      </c>
      <c r="BA218" t="n">
        <v>280</v>
      </c>
      <c r="BB218" t="n">
        <v>177</v>
      </c>
      <c r="BC218" t="n">
        <v>13545</v>
      </c>
    </row>
    <row r="219">
      <c r="A219" t="inlineStr">
        <is>
          <t>26-Jan-21</t>
        </is>
      </c>
      <c r="B219" t="n">
        <v>2552378</v>
      </c>
      <c r="C219" t="n">
        <v>1083719</v>
      </c>
      <c r="D219" t="n">
        <v>6118500</v>
      </c>
      <c r="E219" t="n">
        <v>3331873</v>
      </c>
      <c r="F219" t="n">
        <v>2637121</v>
      </c>
      <c r="G219" t="n">
        <v>2148805</v>
      </c>
      <c r="H219" t="n">
        <v>1809320</v>
      </c>
      <c r="I219" t="n">
        <v>546519</v>
      </c>
      <c r="J219" t="n">
        <v>2051212</v>
      </c>
      <c r="K219" t="n">
        <v>9</v>
      </c>
      <c r="L219" t="n">
        <v>58</v>
      </c>
      <c r="M219" t="n">
        <v>95</v>
      </c>
      <c r="N219" t="n">
        <v>33</v>
      </c>
      <c r="O219" t="n">
        <v>3</v>
      </c>
      <c r="P219" t="n">
        <v>5</v>
      </c>
      <c r="Q219" t="n">
        <v>9</v>
      </c>
      <c r="R219" t="n">
        <v>44</v>
      </c>
      <c r="S219" t="n">
        <v>12</v>
      </c>
      <c r="T219" t="n">
        <v>2</v>
      </c>
      <c r="U219" t="n">
        <v>32</v>
      </c>
      <c r="V219" t="n">
        <v>52</v>
      </c>
      <c r="W219" t="n">
        <v>9</v>
      </c>
      <c r="X219" t="n">
        <v>1</v>
      </c>
      <c r="Y219" t="n">
        <v>6</v>
      </c>
      <c r="Z219" t="n">
        <v>11</v>
      </c>
      <c r="AA219" t="n">
        <v>61</v>
      </c>
      <c r="AB219" t="n">
        <v>2</v>
      </c>
      <c r="AC219" t="n">
        <v>34</v>
      </c>
      <c r="AD219" t="n">
        <v>473</v>
      </c>
      <c r="AE219" t="n">
        <v>364</v>
      </c>
      <c r="AF219" t="n">
        <v>200</v>
      </c>
      <c r="AG219" t="n">
        <v>11</v>
      </c>
      <c r="AH219" t="n">
        <v>22</v>
      </c>
      <c r="AI219" t="n">
        <v>31</v>
      </c>
      <c r="AJ219" t="n">
        <v>262</v>
      </c>
      <c r="AK219" t="n">
        <v>66</v>
      </c>
      <c r="AL219" t="n">
        <v>755086</v>
      </c>
      <c r="AM219" t="n">
        <v>219857</v>
      </c>
      <c r="AN219" t="n">
        <v>1227866</v>
      </c>
      <c r="AO219" t="n">
        <v>1801444</v>
      </c>
      <c r="AP219" t="n">
        <v>70154</v>
      </c>
      <c r="AQ219" t="n">
        <v>74860</v>
      </c>
      <c r="AR219" t="n">
        <v>95152</v>
      </c>
      <c r="AS219" t="n">
        <v>64599</v>
      </c>
      <c r="AT219" t="n">
        <v>1714216</v>
      </c>
      <c r="AU219" t="n">
        <v>4590</v>
      </c>
      <c r="AV219" t="n">
        <v>623</v>
      </c>
      <c r="AW219" t="n">
        <v>4240</v>
      </c>
      <c r="AX219" t="n">
        <v>6062</v>
      </c>
      <c r="AY219" t="n">
        <v>224</v>
      </c>
      <c r="AZ219" t="n">
        <v>182</v>
      </c>
      <c r="BA219" t="n">
        <v>280</v>
      </c>
      <c r="BB219" t="n">
        <v>177</v>
      </c>
      <c r="BC219" t="n">
        <v>13545</v>
      </c>
    </row>
    <row r="220">
      <c r="A220" t="inlineStr">
        <is>
          <t>27-Jan-21</t>
        </is>
      </c>
      <c r="B220" t="n">
        <v>2552376</v>
      </c>
      <c r="C220" t="n">
        <v>1083707</v>
      </c>
      <c r="D220" t="n">
        <v>6118477</v>
      </c>
      <c r="E220" t="n">
        <v>3331866</v>
      </c>
      <c r="F220" t="n">
        <v>2637120</v>
      </c>
      <c r="G220" t="n">
        <v>2148804</v>
      </c>
      <c r="H220" t="n">
        <v>1809318</v>
      </c>
      <c r="I220" t="n">
        <v>546510</v>
      </c>
      <c r="J220" t="n">
        <v>2051210</v>
      </c>
      <c r="K220" t="n">
        <v>9</v>
      </c>
      <c r="L220" t="n">
        <v>55</v>
      </c>
      <c r="M220" t="n">
        <v>94</v>
      </c>
      <c r="N220" t="n">
        <v>32</v>
      </c>
      <c r="O220" t="n">
        <v>3</v>
      </c>
      <c r="P220" t="n">
        <v>5</v>
      </c>
      <c r="Q220" t="n">
        <v>9</v>
      </c>
      <c r="R220" t="n">
        <v>42</v>
      </c>
      <c r="S220" t="n">
        <v>11</v>
      </c>
      <c r="T220" t="n">
        <v>2</v>
      </c>
      <c r="U220" t="n">
        <v>31</v>
      </c>
      <c r="V220" t="n">
        <v>51</v>
      </c>
      <c r="W220" t="n">
        <v>9</v>
      </c>
      <c r="X220" t="n">
        <v>1</v>
      </c>
      <c r="Y220" t="n">
        <v>5</v>
      </c>
      <c r="Z220" t="n">
        <v>11</v>
      </c>
      <c r="AA220" t="n">
        <v>59</v>
      </c>
      <c r="AB220" t="n">
        <v>2</v>
      </c>
      <c r="AC220" t="n">
        <v>34</v>
      </c>
      <c r="AD220" t="n">
        <v>453</v>
      </c>
      <c r="AE220" t="n">
        <v>358</v>
      </c>
      <c r="AF220" t="n">
        <v>194</v>
      </c>
      <c r="AG220" t="n">
        <v>11</v>
      </c>
      <c r="AH220" t="n">
        <v>21</v>
      </c>
      <c r="AI220" t="n">
        <v>31</v>
      </c>
      <c r="AJ220" t="n">
        <v>252</v>
      </c>
      <c r="AK220" t="n">
        <v>64</v>
      </c>
      <c r="AL220" t="n">
        <v>755088</v>
      </c>
      <c r="AM220" t="n">
        <v>219894</v>
      </c>
      <c r="AN220" t="n">
        <v>1227896</v>
      </c>
      <c r="AO220" t="n">
        <v>1801459</v>
      </c>
      <c r="AP220" t="n">
        <v>70155</v>
      </c>
      <c r="AQ220" t="n">
        <v>74862</v>
      </c>
      <c r="AR220" t="n">
        <v>95155</v>
      </c>
      <c r="AS220" t="n">
        <v>64622</v>
      </c>
      <c r="AT220" t="n">
        <v>1714221</v>
      </c>
      <c r="AU220" t="n">
        <v>4590</v>
      </c>
      <c r="AV220" t="n">
        <v>623</v>
      </c>
      <c r="AW220" t="n">
        <v>4240</v>
      </c>
      <c r="AX220" t="n">
        <v>6062</v>
      </c>
      <c r="AY220" t="n">
        <v>224</v>
      </c>
      <c r="AZ220" t="n">
        <v>182</v>
      </c>
      <c r="BA220" t="n">
        <v>280</v>
      </c>
      <c r="BB220" t="n">
        <v>177</v>
      </c>
      <c r="BC220" t="n">
        <v>13545</v>
      </c>
    </row>
    <row r="221">
      <c r="A221" t="inlineStr">
        <is>
          <t>28-Jan-21</t>
        </is>
      </c>
      <c r="B221" t="n">
        <v>2552374</v>
      </c>
      <c r="C221" t="n">
        <v>1083696</v>
      </c>
      <c r="D221" t="n">
        <v>6118455</v>
      </c>
      <c r="E221" t="n">
        <v>3331859</v>
      </c>
      <c r="F221" t="n">
        <v>2637120</v>
      </c>
      <c r="G221" t="n">
        <v>2148803</v>
      </c>
      <c r="H221" t="n">
        <v>1809316</v>
      </c>
      <c r="I221" t="n">
        <v>546501</v>
      </c>
      <c r="J221" t="n">
        <v>2051207</v>
      </c>
      <c r="K221" t="n">
        <v>9</v>
      </c>
      <c r="L221" t="n">
        <v>53</v>
      </c>
      <c r="M221" t="n">
        <v>92</v>
      </c>
      <c r="N221" t="n">
        <v>31</v>
      </c>
      <c r="O221" t="n">
        <v>3</v>
      </c>
      <c r="P221" t="n">
        <v>5</v>
      </c>
      <c r="Q221" t="n">
        <v>9</v>
      </c>
      <c r="R221" t="n">
        <v>40</v>
      </c>
      <c r="S221" t="n">
        <v>11</v>
      </c>
      <c r="T221" t="n">
        <v>2</v>
      </c>
      <c r="U221" t="n">
        <v>29</v>
      </c>
      <c r="V221" t="n">
        <v>50</v>
      </c>
      <c r="W221" t="n">
        <v>8</v>
      </c>
      <c r="X221" t="n">
        <v>1</v>
      </c>
      <c r="Y221" t="n">
        <v>5</v>
      </c>
      <c r="Z221" t="n">
        <v>11</v>
      </c>
      <c r="AA221" t="n">
        <v>56</v>
      </c>
      <c r="AB221" t="n">
        <v>2</v>
      </c>
      <c r="AC221" t="n">
        <v>33</v>
      </c>
      <c r="AD221" t="n">
        <v>433</v>
      </c>
      <c r="AE221" t="n">
        <v>353</v>
      </c>
      <c r="AF221" t="n">
        <v>187</v>
      </c>
      <c r="AG221" t="n">
        <v>11</v>
      </c>
      <c r="AH221" t="n">
        <v>21</v>
      </c>
      <c r="AI221" t="n">
        <v>30</v>
      </c>
      <c r="AJ221" t="n">
        <v>242</v>
      </c>
      <c r="AK221" t="n">
        <v>62</v>
      </c>
      <c r="AL221" t="n">
        <v>755091</v>
      </c>
      <c r="AM221" t="n">
        <v>219929</v>
      </c>
      <c r="AN221" t="n">
        <v>1227926</v>
      </c>
      <c r="AO221" t="n">
        <v>1801474</v>
      </c>
      <c r="AP221" t="n">
        <v>70156</v>
      </c>
      <c r="AQ221" t="n">
        <v>74864</v>
      </c>
      <c r="AR221" t="n">
        <v>95158</v>
      </c>
      <c r="AS221" t="n">
        <v>64645</v>
      </c>
      <c r="AT221" t="n">
        <v>1714226</v>
      </c>
      <c r="AU221" t="n">
        <v>4590</v>
      </c>
      <c r="AV221" t="n">
        <v>623</v>
      </c>
      <c r="AW221" t="n">
        <v>4240</v>
      </c>
      <c r="AX221" t="n">
        <v>6062</v>
      </c>
      <c r="AY221" t="n">
        <v>224</v>
      </c>
      <c r="AZ221" t="n">
        <v>182</v>
      </c>
      <c r="BA221" t="n">
        <v>280</v>
      </c>
      <c r="BB221" t="n">
        <v>177</v>
      </c>
      <c r="BC221" t="n">
        <v>13545</v>
      </c>
    </row>
    <row r="222">
      <c r="A222" t="inlineStr">
        <is>
          <t>29-Jan-21</t>
        </is>
      </c>
      <c r="B222" t="n">
        <v>2552371</v>
      </c>
      <c r="C222" t="n">
        <v>1083685</v>
      </c>
      <c r="D222" t="n">
        <v>6118433</v>
      </c>
      <c r="E222" t="n">
        <v>3331852</v>
      </c>
      <c r="F222" t="n">
        <v>2637119</v>
      </c>
      <c r="G222" t="n">
        <v>2148802</v>
      </c>
      <c r="H222" t="n">
        <v>1809314</v>
      </c>
      <c r="I222" t="n">
        <v>546493</v>
      </c>
      <c r="J222" t="n">
        <v>2051205</v>
      </c>
      <c r="K222" t="n">
        <v>9</v>
      </c>
      <c r="L222" t="n">
        <v>50</v>
      </c>
      <c r="M222" t="n">
        <v>90</v>
      </c>
      <c r="N222" t="n">
        <v>30</v>
      </c>
      <c r="O222" t="n">
        <v>3</v>
      </c>
      <c r="P222" t="n">
        <v>5</v>
      </c>
      <c r="Q222" t="n">
        <v>9</v>
      </c>
      <c r="R222" t="n">
        <v>39</v>
      </c>
      <c r="S222" t="n">
        <v>11</v>
      </c>
      <c r="T222" t="n">
        <v>2</v>
      </c>
      <c r="U222" t="n">
        <v>28</v>
      </c>
      <c r="V222" t="n">
        <v>50</v>
      </c>
      <c r="W222" t="n">
        <v>8</v>
      </c>
      <c r="X222" t="n">
        <v>1</v>
      </c>
      <c r="Y222" t="n">
        <v>5</v>
      </c>
      <c r="Z222" t="n">
        <v>10</v>
      </c>
      <c r="AA222" t="n">
        <v>54</v>
      </c>
      <c r="AB222" t="n">
        <v>2</v>
      </c>
      <c r="AC222" t="n">
        <v>33</v>
      </c>
      <c r="AD222" t="n">
        <v>414</v>
      </c>
      <c r="AE222" t="n">
        <v>348</v>
      </c>
      <c r="AF222" t="n">
        <v>181</v>
      </c>
      <c r="AG222" t="n">
        <v>10</v>
      </c>
      <c r="AH222" t="n">
        <v>21</v>
      </c>
      <c r="AI222" t="n">
        <v>30</v>
      </c>
      <c r="AJ222" t="n">
        <v>233</v>
      </c>
      <c r="AK222" t="n">
        <v>61</v>
      </c>
      <c r="AL222" t="n">
        <v>755093</v>
      </c>
      <c r="AM222" t="n">
        <v>219962</v>
      </c>
      <c r="AN222" t="n">
        <v>1227956</v>
      </c>
      <c r="AO222" t="n">
        <v>1801488</v>
      </c>
      <c r="AP222" t="n">
        <v>70157</v>
      </c>
      <c r="AQ222" t="n">
        <v>74866</v>
      </c>
      <c r="AR222" t="n">
        <v>95161</v>
      </c>
      <c r="AS222" t="n">
        <v>64666</v>
      </c>
      <c r="AT222" t="n">
        <v>1714231</v>
      </c>
      <c r="AU222" t="n">
        <v>4590</v>
      </c>
      <c r="AV222" t="n">
        <v>623</v>
      </c>
      <c r="AW222" t="n">
        <v>4240</v>
      </c>
      <c r="AX222" t="n">
        <v>6062</v>
      </c>
      <c r="AY222" t="n">
        <v>224</v>
      </c>
      <c r="AZ222" t="n">
        <v>182</v>
      </c>
      <c r="BA222" t="n">
        <v>280</v>
      </c>
      <c r="BB222" t="n">
        <v>177</v>
      </c>
      <c r="BC222" t="n">
        <v>13545</v>
      </c>
    </row>
    <row r="223">
      <c r="A223" t="inlineStr">
        <is>
          <t>30-Jan-21</t>
        </is>
      </c>
      <c r="B223" t="n">
        <v>2552369</v>
      </c>
      <c r="C223" t="n">
        <v>1083675</v>
      </c>
      <c r="D223" t="n">
        <v>6118411</v>
      </c>
      <c r="E223" t="n">
        <v>3331846</v>
      </c>
      <c r="F223" t="n">
        <v>2637118</v>
      </c>
      <c r="G223" t="n">
        <v>2148800</v>
      </c>
      <c r="H223" t="n">
        <v>1809312</v>
      </c>
      <c r="I223" t="n">
        <v>546484</v>
      </c>
      <c r="J223" t="n">
        <v>2051202</v>
      </c>
      <c r="K223" t="n">
        <v>9</v>
      </c>
      <c r="L223" t="n">
        <v>48</v>
      </c>
      <c r="M223" t="n">
        <v>89</v>
      </c>
      <c r="N223" t="n">
        <v>29</v>
      </c>
      <c r="O223" t="n">
        <v>3</v>
      </c>
      <c r="P223" t="n">
        <v>5</v>
      </c>
      <c r="Q223" t="n">
        <v>8</v>
      </c>
      <c r="R223" t="n">
        <v>37</v>
      </c>
      <c r="S223" t="n">
        <v>10</v>
      </c>
      <c r="T223" t="n">
        <v>2</v>
      </c>
      <c r="U223" t="n">
        <v>27</v>
      </c>
      <c r="V223" t="n">
        <v>49</v>
      </c>
      <c r="W223" t="n">
        <v>8</v>
      </c>
      <c r="X223" t="n">
        <v>1</v>
      </c>
      <c r="Y223" t="n">
        <v>5</v>
      </c>
      <c r="Z223" t="n">
        <v>10</v>
      </c>
      <c r="AA223" t="n">
        <v>52</v>
      </c>
      <c r="AB223" t="n">
        <v>2</v>
      </c>
      <c r="AC223" t="n">
        <v>33</v>
      </c>
      <c r="AD223" t="n">
        <v>396</v>
      </c>
      <c r="AE223" t="n">
        <v>343</v>
      </c>
      <c r="AF223" t="n">
        <v>175</v>
      </c>
      <c r="AG223" t="n">
        <v>10</v>
      </c>
      <c r="AH223" t="n">
        <v>20</v>
      </c>
      <c r="AI223" t="n">
        <v>29</v>
      </c>
      <c r="AJ223" t="n">
        <v>224</v>
      </c>
      <c r="AK223" t="n">
        <v>59</v>
      </c>
      <c r="AL223" t="n">
        <v>755096</v>
      </c>
      <c r="AM223" t="n">
        <v>219994</v>
      </c>
      <c r="AN223" t="n">
        <v>1227985</v>
      </c>
      <c r="AO223" t="n">
        <v>1801502</v>
      </c>
      <c r="AP223" t="n">
        <v>70157</v>
      </c>
      <c r="AQ223" t="n">
        <v>74868</v>
      </c>
      <c r="AR223" t="n">
        <v>95164</v>
      </c>
      <c r="AS223" t="n">
        <v>64687</v>
      </c>
      <c r="AT223" t="n">
        <v>1714235</v>
      </c>
      <c r="AU223" t="n">
        <v>4590</v>
      </c>
      <c r="AV223" t="n">
        <v>623</v>
      </c>
      <c r="AW223" t="n">
        <v>4240</v>
      </c>
      <c r="AX223" t="n">
        <v>6062</v>
      </c>
      <c r="AY223" t="n">
        <v>224</v>
      </c>
      <c r="AZ223" t="n">
        <v>182</v>
      </c>
      <c r="BA223" t="n">
        <v>280</v>
      </c>
      <c r="BB223" t="n">
        <v>177</v>
      </c>
      <c r="BC223" t="n">
        <v>13545</v>
      </c>
    </row>
    <row r="224">
      <c r="A224" t="inlineStr">
        <is>
          <t>31-Jan-21</t>
        </is>
      </c>
      <c r="B224" t="n">
        <v>2552367</v>
      </c>
      <c r="C224" t="n">
        <v>1083665</v>
      </c>
      <c r="D224" t="n">
        <v>6118390</v>
      </c>
      <c r="E224" t="n">
        <v>3331839</v>
      </c>
      <c r="F224" t="n">
        <v>2637118</v>
      </c>
      <c r="G224" t="n">
        <v>2148799</v>
      </c>
      <c r="H224" t="n">
        <v>1809310</v>
      </c>
      <c r="I224" t="n">
        <v>546476</v>
      </c>
      <c r="J224" t="n">
        <v>2051200</v>
      </c>
      <c r="K224" t="n">
        <v>9</v>
      </c>
      <c r="L224" t="n">
        <v>46</v>
      </c>
      <c r="M224" t="n">
        <v>87</v>
      </c>
      <c r="N224" t="n">
        <v>28</v>
      </c>
      <c r="O224" t="n">
        <v>3</v>
      </c>
      <c r="P224" t="n">
        <v>5</v>
      </c>
      <c r="Q224" t="n">
        <v>8</v>
      </c>
      <c r="R224" t="n">
        <v>36</v>
      </c>
      <c r="S224" t="n">
        <v>10</v>
      </c>
      <c r="T224" t="n">
        <v>2</v>
      </c>
      <c r="U224" t="n">
        <v>26</v>
      </c>
      <c r="V224" t="n">
        <v>48</v>
      </c>
      <c r="W224" t="n">
        <v>8</v>
      </c>
      <c r="X224" t="n">
        <v>1</v>
      </c>
      <c r="Y224" t="n">
        <v>5</v>
      </c>
      <c r="Z224" t="n">
        <v>10</v>
      </c>
      <c r="AA224" t="n">
        <v>50</v>
      </c>
      <c r="AB224" t="n">
        <v>2</v>
      </c>
      <c r="AC224" t="n">
        <v>33</v>
      </c>
      <c r="AD224" t="n">
        <v>379</v>
      </c>
      <c r="AE224" t="n">
        <v>337</v>
      </c>
      <c r="AF224" t="n">
        <v>170</v>
      </c>
      <c r="AG224" t="n">
        <v>10</v>
      </c>
      <c r="AH224" t="n">
        <v>20</v>
      </c>
      <c r="AI224" t="n">
        <v>29</v>
      </c>
      <c r="AJ224" t="n">
        <v>215</v>
      </c>
      <c r="AK224" t="n">
        <v>57</v>
      </c>
      <c r="AL224" t="n">
        <v>755098</v>
      </c>
      <c r="AM224" t="n">
        <v>220024</v>
      </c>
      <c r="AN224" t="n">
        <v>1228013</v>
      </c>
      <c r="AO224" t="n">
        <v>1801515</v>
      </c>
      <c r="AP224" t="n">
        <v>70158</v>
      </c>
      <c r="AQ224" t="n">
        <v>74870</v>
      </c>
      <c r="AR224" t="n">
        <v>95167</v>
      </c>
      <c r="AS224" t="n">
        <v>64707</v>
      </c>
      <c r="AT224" t="n">
        <v>1714240</v>
      </c>
      <c r="AU224" t="n">
        <v>4590</v>
      </c>
      <c r="AV224" t="n">
        <v>623</v>
      </c>
      <c r="AW224" t="n">
        <v>4240</v>
      </c>
      <c r="AX224" t="n">
        <v>6062</v>
      </c>
      <c r="AY224" t="n">
        <v>224</v>
      </c>
      <c r="AZ224" t="n">
        <v>182</v>
      </c>
      <c r="BA224" t="n">
        <v>280</v>
      </c>
      <c r="BB224" t="n">
        <v>178</v>
      </c>
      <c r="BC224" t="n">
        <v>13545</v>
      </c>
    </row>
    <row r="225">
      <c r="A225" t="inlineStr">
        <is>
          <t>01-Feb-21</t>
        </is>
      </c>
      <c r="B225" t="n">
        <v>2552365</v>
      </c>
      <c r="C225" t="n">
        <v>1083655</v>
      </c>
      <c r="D225" t="n">
        <v>6118369</v>
      </c>
      <c r="E225" t="n">
        <v>3331833</v>
      </c>
      <c r="F225" t="n">
        <v>2637117</v>
      </c>
      <c r="G225" t="n">
        <v>2148798</v>
      </c>
      <c r="H225" t="n">
        <v>1809308</v>
      </c>
      <c r="I225" t="n">
        <v>546469</v>
      </c>
      <c r="J225" t="n">
        <v>2051198</v>
      </c>
      <c r="K225" t="n">
        <v>9</v>
      </c>
      <c r="L225" t="n">
        <v>44</v>
      </c>
      <c r="M225" t="n">
        <v>86</v>
      </c>
      <c r="N225" t="n">
        <v>27</v>
      </c>
      <c r="O225" t="n">
        <v>3</v>
      </c>
      <c r="P225" t="n">
        <v>5</v>
      </c>
      <c r="Q225" t="n">
        <v>8</v>
      </c>
      <c r="R225" t="n">
        <v>34</v>
      </c>
      <c r="S225" t="n">
        <v>10</v>
      </c>
      <c r="T225" t="n">
        <v>2</v>
      </c>
      <c r="U225" t="n">
        <v>25</v>
      </c>
      <c r="V225" t="n">
        <v>47</v>
      </c>
      <c r="W225" t="n">
        <v>7</v>
      </c>
      <c r="X225" t="n">
        <v>1</v>
      </c>
      <c r="Y225" t="n">
        <v>5</v>
      </c>
      <c r="Z225" t="n">
        <v>10</v>
      </c>
      <c r="AA225" t="n">
        <v>48</v>
      </c>
      <c r="AB225" t="n">
        <v>2</v>
      </c>
      <c r="AC225" t="n">
        <v>33</v>
      </c>
      <c r="AD225" t="n">
        <v>362</v>
      </c>
      <c r="AE225" t="n">
        <v>332</v>
      </c>
      <c r="AF225" t="n">
        <v>164</v>
      </c>
      <c r="AG225" t="n">
        <v>10</v>
      </c>
      <c r="AH225" t="n">
        <v>19</v>
      </c>
      <c r="AI225" t="n">
        <v>28</v>
      </c>
      <c r="AJ225" t="n">
        <v>207</v>
      </c>
      <c r="AK225" t="n">
        <v>55</v>
      </c>
      <c r="AL225" t="n">
        <v>755101</v>
      </c>
      <c r="AM225" t="n">
        <v>220054</v>
      </c>
      <c r="AN225" t="n">
        <v>1228042</v>
      </c>
      <c r="AO225" t="n">
        <v>1801528</v>
      </c>
      <c r="AP225" t="n">
        <v>70159</v>
      </c>
      <c r="AQ225" t="n">
        <v>74871</v>
      </c>
      <c r="AR225" t="n">
        <v>95170</v>
      </c>
      <c r="AS225" t="n">
        <v>64726</v>
      </c>
      <c r="AT225" t="n">
        <v>1714244</v>
      </c>
      <c r="AU225" t="n">
        <v>4590</v>
      </c>
      <c r="AV225" t="n">
        <v>623</v>
      </c>
      <c r="AW225" t="n">
        <v>4240</v>
      </c>
      <c r="AX225" t="n">
        <v>6062</v>
      </c>
      <c r="AY225" t="n">
        <v>224</v>
      </c>
      <c r="AZ225" t="n">
        <v>182</v>
      </c>
      <c r="BA225" t="n">
        <v>280</v>
      </c>
      <c r="BB225" t="n">
        <v>178</v>
      </c>
      <c r="BC225" t="n">
        <v>13545</v>
      </c>
    </row>
    <row r="226">
      <c r="A226" t="inlineStr">
        <is>
          <t>02-Feb-21</t>
        </is>
      </c>
      <c r="B226" t="n">
        <v>2552362</v>
      </c>
      <c r="C226" t="n">
        <v>1083646</v>
      </c>
      <c r="D226" t="n">
        <v>6118349</v>
      </c>
      <c r="E226" t="n">
        <v>3331827</v>
      </c>
      <c r="F226" t="n">
        <v>2637116</v>
      </c>
      <c r="G226" t="n">
        <v>2148797</v>
      </c>
      <c r="H226" t="n">
        <v>1809306</v>
      </c>
      <c r="I226" t="n">
        <v>546461</v>
      </c>
      <c r="J226" t="n">
        <v>2051195</v>
      </c>
      <c r="K226" t="n">
        <v>9</v>
      </c>
      <c r="L226" t="n">
        <v>42</v>
      </c>
      <c r="M226" t="n">
        <v>84</v>
      </c>
      <c r="N226" t="n">
        <v>26</v>
      </c>
      <c r="O226" t="n">
        <v>2</v>
      </c>
      <c r="P226" t="n">
        <v>5</v>
      </c>
      <c r="Q226" t="n">
        <v>8</v>
      </c>
      <c r="R226" t="n">
        <v>33</v>
      </c>
      <c r="S226" t="n">
        <v>9</v>
      </c>
      <c r="T226" t="n">
        <v>2</v>
      </c>
      <c r="U226" t="n">
        <v>24</v>
      </c>
      <c r="V226" t="n">
        <v>47</v>
      </c>
      <c r="W226" t="n">
        <v>7</v>
      </c>
      <c r="X226" t="n">
        <v>1</v>
      </c>
      <c r="Y226" t="n">
        <v>5</v>
      </c>
      <c r="Z226" t="n">
        <v>10</v>
      </c>
      <c r="AA226" t="n">
        <v>46</v>
      </c>
      <c r="AB226" t="n">
        <v>2</v>
      </c>
      <c r="AC226" t="n">
        <v>32</v>
      </c>
      <c r="AD226" t="n">
        <v>347</v>
      </c>
      <c r="AE226" t="n">
        <v>327</v>
      </c>
      <c r="AF226" t="n">
        <v>159</v>
      </c>
      <c r="AG226" t="n">
        <v>10</v>
      </c>
      <c r="AH226" t="n">
        <v>19</v>
      </c>
      <c r="AI226" t="n">
        <v>28</v>
      </c>
      <c r="AJ226" t="n">
        <v>199</v>
      </c>
      <c r="AK226" t="n">
        <v>54</v>
      </c>
      <c r="AL226" t="n">
        <v>755103</v>
      </c>
      <c r="AM226" t="n">
        <v>220081</v>
      </c>
      <c r="AN226" t="n">
        <v>1228069</v>
      </c>
      <c r="AO226" t="n">
        <v>1801540</v>
      </c>
      <c r="AP226" t="n">
        <v>70160</v>
      </c>
      <c r="AQ226" t="n">
        <v>74873</v>
      </c>
      <c r="AR226" t="n">
        <v>95173</v>
      </c>
      <c r="AS226" t="n">
        <v>64745</v>
      </c>
      <c r="AT226" t="n">
        <v>1714248</v>
      </c>
      <c r="AU226" t="n">
        <v>4590</v>
      </c>
      <c r="AV226" t="n">
        <v>623</v>
      </c>
      <c r="AW226" t="n">
        <v>4240</v>
      </c>
      <c r="AX226" t="n">
        <v>6062</v>
      </c>
      <c r="AY226" t="n">
        <v>224</v>
      </c>
      <c r="AZ226" t="n">
        <v>182</v>
      </c>
      <c r="BA226" t="n">
        <v>280</v>
      </c>
      <c r="BB226" t="n">
        <v>178</v>
      </c>
      <c r="BC226" t="n">
        <v>13545</v>
      </c>
    </row>
    <row r="227">
      <c r="A227" t="inlineStr">
        <is>
          <t>03-Feb-21</t>
        </is>
      </c>
      <c r="B227" t="n">
        <v>2552360</v>
      </c>
      <c r="C227" t="n">
        <v>1083637</v>
      </c>
      <c r="D227" t="n">
        <v>6118329</v>
      </c>
      <c r="E227" t="n">
        <v>3331821</v>
      </c>
      <c r="F227" t="n">
        <v>2637116</v>
      </c>
      <c r="G227" t="n">
        <v>2148796</v>
      </c>
      <c r="H227" t="n">
        <v>1809304</v>
      </c>
      <c r="I227" t="n">
        <v>546454</v>
      </c>
      <c r="J227" t="n">
        <v>2051193</v>
      </c>
      <c r="K227" t="n">
        <v>9</v>
      </c>
      <c r="L227" t="n">
        <v>40</v>
      </c>
      <c r="M227" t="n">
        <v>82</v>
      </c>
      <c r="N227" t="n">
        <v>25</v>
      </c>
      <c r="O227" t="n">
        <v>2</v>
      </c>
      <c r="P227" t="n">
        <v>5</v>
      </c>
      <c r="Q227" t="n">
        <v>8</v>
      </c>
      <c r="R227" t="n">
        <v>32</v>
      </c>
      <c r="S227" t="n">
        <v>9</v>
      </c>
      <c r="T227" t="n">
        <v>2</v>
      </c>
      <c r="U227" t="n">
        <v>23</v>
      </c>
      <c r="V227" t="n">
        <v>46</v>
      </c>
      <c r="W227" t="n">
        <v>7</v>
      </c>
      <c r="X227" t="n">
        <v>1</v>
      </c>
      <c r="Y227" t="n">
        <v>5</v>
      </c>
      <c r="Z227" t="n">
        <v>9</v>
      </c>
      <c r="AA227" t="n">
        <v>45</v>
      </c>
      <c r="AB227" t="n">
        <v>1</v>
      </c>
      <c r="AC227" t="n">
        <v>32</v>
      </c>
      <c r="AD227" t="n">
        <v>332</v>
      </c>
      <c r="AE227" t="n">
        <v>322</v>
      </c>
      <c r="AF227" t="n">
        <v>153</v>
      </c>
      <c r="AG227" t="n">
        <v>10</v>
      </c>
      <c r="AH227" t="n">
        <v>18</v>
      </c>
      <c r="AI227" t="n">
        <v>27</v>
      </c>
      <c r="AJ227" t="n">
        <v>192</v>
      </c>
      <c r="AK227" t="n">
        <v>52</v>
      </c>
      <c r="AL227" t="n">
        <v>755106</v>
      </c>
      <c r="AM227" t="n">
        <v>220108</v>
      </c>
      <c r="AN227" t="n">
        <v>1228097</v>
      </c>
      <c r="AO227" t="n">
        <v>1801552</v>
      </c>
      <c r="AP227" t="n">
        <v>70161</v>
      </c>
      <c r="AQ227" t="n">
        <v>74875</v>
      </c>
      <c r="AR227" t="n">
        <v>95175</v>
      </c>
      <c r="AS227" t="n">
        <v>64763</v>
      </c>
      <c r="AT227" t="n">
        <v>1714252</v>
      </c>
      <c r="AU227" t="n">
        <v>4590</v>
      </c>
      <c r="AV227" t="n">
        <v>623</v>
      </c>
      <c r="AW227" t="n">
        <v>4241</v>
      </c>
      <c r="AX227" t="n">
        <v>6062</v>
      </c>
      <c r="AY227" t="n">
        <v>224</v>
      </c>
      <c r="AZ227" t="n">
        <v>182</v>
      </c>
      <c r="BA227" t="n">
        <v>280</v>
      </c>
      <c r="BB227" t="n">
        <v>178</v>
      </c>
      <c r="BC227" t="n">
        <v>13545</v>
      </c>
    </row>
    <row r="228">
      <c r="A228" t="inlineStr">
        <is>
          <t>04-Feb-21</t>
        </is>
      </c>
      <c r="B228" t="n">
        <v>2552358</v>
      </c>
      <c r="C228" t="n">
        <v>1083629</v>
      </c>
      <c r="D228" t="n">
        <v>6118310</v>
      </c>
      <c r="E228" t="n">
        <v>3331816</v>
      </c>
      <c r="F228" t="n">
        <v>2637115</v>
      </c>
      <c r="G228" t="n">
        <v>2148795</v>
      </c>
      <c r="H228" t="n">
        <v>1809303</v>
      </c>
      <c r="I228" t="n">
        <v>546447</v>
      </c>
      <c r="J228" t="n">
        <v>2051191</v>
      </c>
      <c r="K228" t="n">
        <v>9</v>
      </c>
      <c r="L228" t="n">
        <v>38</v>
      </c>
      <c r="M228" t="n">
        <v>81</v>
      </c>
      <c r="N228" t="n">
        <v>24</v>
      </c>
      <c r="O228" t="n">
        <v>2</v>
      </c>
      <c r="P228" t="n">
        <v>4</v>
      </c>
      <c r="Q228" t="n">
        <v>8</v>
      </c>
      <c r="R228" t="n">
        <v>30</v>
      </c>
      <c r="S228" t="n">
        <v>9</v>
      </c>
      <c r="T228" t="n">
        <v>2</v>
      </c>
      <c r="U228" t="n">
        <v>22</v>
      </c>
      <c r="V228" t="n">
        <v>45</v>
      </c>
      <c r="W228" t="n">
        <v>7</v>
      </c>
      <c r="X228" t="n">
        <v>1</v>
      </c>
      <c r="Y228" t="n">
        <v>5</v>
      </c>
      <c r="Z228" t="n">
        <v>9</v>
      </c>
      <c r="AA228" t="n">
        <v>43</v>
      </c>
      <c r="AB228" t="n">
        <v>1</v>
      </c>
      <c r="AC228" t="n">
        <v>32</v>
      </c>
      <c r="AD228" t="n">
        <v>317</v>
      </c>
      <c r="AE228" t="n">
        <v>317</v>
      </c>
      <c r="AF228" t="n">
        <v>148</v>
      </c>
      <c r="AG228" t="n">
        <v>10</v>
      </c>
      <c r="AH228" t="n">
        <v>18</v>
      </c>
      <c r="AI228" t="n">
        <v>26</v>
      </c>
      <c r="AJ228" t="n">
        <v>184</v>
      </c>
      <c r="AK228" t="n">
        <v>51</v>
      </c>
      <c r="AL228" t="n">
        <v>755108</v>
      </c>
      <c r="AM228" t="n">
        <v>220134</v>
      </c>
      <c r="AN228" t="n">
        <v>1228123</v>
      </c>
      <c r="AO228" t="n">
        <v>1801564</v>
      </c>
      <c r="AP228" t="n">
        <v>70162</v>
      </c>
      <c r="AQ228" t="n">
        <v>74877</v>
      </c>
      <c r="AR228" t="n">
        <v>95178</v>
      </c>
      <c r="AS228" t="n">
        <v>64780</v>
      </c>
      <c r="AT228" t="n">
        <v>1714256</v>
      </c>
      <c r="AU228" t="n">
        <v>4590</v>
      </c>
      <c r="AV228" t="n">
        <v>623</v>
      </c>
      <c r="AW228" t="n">
        <v>4241</v>
      </c>
      <c r="AX228" t="n">
        <v>6062</v>
      </c>
      <c r="AY228" t="n">
        <v>224</v>
      </c>
      <c r="AZ228" t="n">
        <v>182</v>
      </c>
      <c r="BA228" t="n">
        <v>280</v>
      </c>
      <c r="BB228" t="n">
        <v>178</v>
      </c>
      <c r="BC228" t="n">
        <v>13545</v>
      </c>
    </row>
    <row r="229">
      <c r="A229" t="inlineStr">
        <is>
          <t>05-Feb-21</t>
        </is>
      </c>
      <c r="B229" t="n">
        <v>2552356</v>
      </c>
      <c r="C229" t="n">
        <v>1083621</v>
      </c>
      <c r="D229" t="n">
        <v>6118290</v>
      </c>
      <c r="E229" t="n">
        <v>3331810</v>
      </c>
      <c r="F229" t="n">
        <v>2637115</v>
      </c>
      <c r="G229" t="n">
        <v>2148794</v>
      </c>
      <c r="H229" t="n">
        <v>1809301</v>
      </c>
      <c r="I229" t="n">
        <v>546441</v>
      </c>
      <c r="J229" t="n">
        <v>2051189</v>
      </c>
      <c r="K229" t="n">
        <v>9</v>
      </c>
      <c r="L229" t="n">
        <v>37</v>
      </c>
      <c r="M229" t="n">
        <v>79</v>
      </c>
      <c r="N229" t="n">
        <v>24</v>
      </c>
      <c r="O229" t="n">
        <v>2</v>
      </c>
      <c r="P229" t="n">
        <v>4</v>
      </c>
      <c r="Q229" t="n">
        <v>7</v>
      </c>
      <c r="R229" t="n">
        <v>29</v>
      </c>
      <c r="S229" t="n">
        <v>9</v>
      </c>
      <c r="T229" t="n">
        <v>2</v>
      </c>
      <c r="U229" t="n">
        <v>21</v>
      </c>
      <c r="V229" t="n">
        <v>44</v>
      </c>
      <c r="W229" t="n">
        <v>6</v>
      </c>
      <c r="X229" t="n">
        <v>1</v>
      </c>
      <c r="Y229" t="n">
        <v>4</v>
      </c>
      <c r="Z229" t="n">
        <v>9</v>
      </c>
      <c r="AA229" t="n">
        <v>41</v>
      </c>
      <c r="AB229" t="n">
        <v>1</v>
      </c>
      <c r="AC229" t="n">
        <v>32</v>
      </c>
      <c r="AD229" t="n">
        <v>303</v>
      </c>
      <c r="AE229" t="n">
        <v>312</v>
      </c>
      <c r="AF229" t="n">
        <v>144</v>
      </c>
      <c r="AG229" t="n">
        <v>9</v>
      </c>
      <c r="AH229" t="n">
        <v>17</v>
      </c>
      <c r="AI229" t="n">
        <v>26</v>
      </c>
      <c r="AJ229" t="n">
        <v>177</v>
      </c>
      <c r="AK229" t="n">
        <v>49</v>
      </c>
      <c r="AL229" t="n">
        <v>755111</v>
      </c>
      <c r="AM229" t="n">
        <v>220158</v>
      </c>
      <c r="AN229" t="n">
        <v>1228150</v>
      </c>
      <c r="AO229" t="n">
        <v>1801575</v>
      </c>
      <c r="AP229" t="n">
        <v>70162</v>
      </c>
      <c r="AQ229" t="n">
        <v>74878</v>
      </c>
      <c r="AR229" t="n">
        <v>95181</v>
      </c>
      <c r="AS229" t="n">
        <v>64796</v>
      </c>
      <c r="AT229" t="n">
        <v>1714260</v>
      </c>
      <c r="AU229" t="n">
        <v>4590</v>
      </c>
      <c r="AV229" t="n">
        <v>624</v>
      </c>
      <c r="AW229" t="n">
        <v>4241</v>
      </c>
      <c r="AX229" t="n">
        <v>6062</v>
      </c>
      <c r="AY229" t="n">
        <v>224</v>
      </c>
      <c r="AZ229" t="n">
        <v>182</v>
      </c>
      <c r="BA229" t="n">
        <v>280</v>
      </c>
      <c r="BB229" t="n">
        <v>178</v>
      </c>
      <c r="BC229" t="n">
        <v>13545</v>
      </c>
    </row>
    <row r="230">
      <c r="A230" t="inlineStr">
        <is>
          <t>06-Feb-21</t>
        </is>
      </c>
      <c r="B230" t="n">
        <v>2552354</v>
      </c>
      <c r="C230" t="n">
        <v>1083613</v>
      </c>
      <c r="D230" t="n">
        <v>6118272</v>
      </c>
      <c r="E230" t="n">
        <v>3331805</v>
      </c>
      <c r="F230" t="n">
        <v>2637114</v>
      </c>
      <c r="G230" t="n">
        <v>2148793</v>
      </c>
      <c r="H230" t="n">
        <v>1809299</v>
      </c>
      <c r="I230" t="n">
        <v>546434</v>
      </c>
      <c r="J230" t="n">
        <v>2051187</v>
      </c>
      <c r="K230" t="n">
        <v>9</v>
      </c>
      <c r="L230" t="n">
        <v>35</v>
      </c>
      <c r="M230" t="n">
        <v>78</v>
      </c>
      <c r="N230" t="n">
        <v>23</v>
      </c>
      <c r="O230" t="n">
        <v>2</v>
      </c>
      <c r="P230" t="n">
        <v>4</v>
      </c>
      <c r="Q230" t="n">
        <v>7</v>
      </c>
      <c r="R230" t="n">
        <v>28</v>
      </c>
      <c r="S230" t="n">
        <v>8</v>
      </c>
      <c r="T230" t="n">
        <v>2</v>
      </c>
      <c r="U230" t="n">
        <v>20</v>
      </c>
      <c r="V230" t="n">
        <v>44</v>
      </c>
      <c r="W230" t="n">
        <v>6</v>
      </c>
      <c r="X230" t="n">
        <v>1</v>
      </c>
      <c r="Y230" t="n">
        <v>4</v>
      </c>
      <c r="Z230" t="n">
        <v>9</v>
      </c>
      <c r="AA230" t="n">
        <v>40</v>
      </c>
      <c r="AB230" t="n">
        <v>1</v>
      </c>
      <c r="AC230" t="n">
        <v>31</v>
      </c>
      <c r="AD230" t="n">
        <v>290</v>
      </c>
      <c r="AE230" t="n">
        <v>307</v>
      </c>
      <c r="AF230" t="n">
        <v>139</v>
      </c>
      <c r="AG230" t="n">
        <v>9</v>
      </c>
      <c r="AH230" t="n">
        <v>17</v>
      </c>
      <c r="AI230" t="n">
        <v>25</v>
      </c>
      <c r="AJ230" t="n">
        <v>170</v>
      </c>
      <c r="AK230" t="n">
        <v>48</v>
      </c>
      <c r="AL230" t="n">
        <v>755113</v>
      </c>
      <c r="AM230" t="n">
        <v>220181</v>
      </c>
      <c r="AN230" t="n">
        <v>1228176</v>
      </c>
      <c r="AO230" t="n">
        <v>1801586</v>
      </c>
      <c r="AP230" t="n">
        <v>70163</v>
      </c>
      <c r="AQ230" t="n">
        <v>74880</v>
      </c>
      <c r="AR230" t="n">
        <v>95183</v>
      </c>
      <c r="AS230" t="n">
        <v>64812</v>
      </c>
      <c r="AT230" t="n">
        <v>1714263</v>
      </c>
      <c r="AU230" t="n">
        <v>4590</v>
      </c>
      <c r="AV230" t="n">
        <v>624</v>
      </c>
      <c r="AW230" t="n">
        <v>4241</v>
      </c>
      <c r="AX230" t="n">
        <v>6062</v>
      </c>
      <c r="AY230" t="n">
        <v>224</v>
      </c>
      <c r="AZ230" t="n">
        <v>182</v>
      </c>
      <c r="BA230" t="n">
        <v>280</v>
      </c>
      <c r="BB230" t="n">
        <v>178</v>
      </c>
      <c r="BC230" t="n">
        <v>13545</v>
      </c>
    </row>
    <row r="231">
      <c r="A231" t="inlineStr">
        <is>
          <t>07-Feb-21</t>
        </is>
      </c>
      <c r="B231" t="n">
        <v>2552352</v>
      </c>
      <c r="C231" t="n">
        <v>1083606</v>
      </c>
      <c r="D231" t="n">
        <v>6118253</v>
      </c>
      <c r="E231" t="n">
        <v>3331800</v>
      </c>
      <c r="F231" t="n">
        <v>2637114</v>
      </c>
      <c r="G231" t="n">
        <v>2148792</v>
      </c>
      <c r="H231" t="n">
        <v>1809297</v>
      </c>
      <c r="I231" t="n">
        <v>546428</v>
      </c>
      <c r="J231" t="n">
        <v>2051185</v>
      </c>
      <c r="K231" t="n">
        <v>8</v>
      </c>
      <c r="L231" t="n">
        <v>34</v>
      </c>
      <c r="M231" t="n">
        <v>76</v>
      </c>
      <c r="N231" t="n">
        <v>22</v>
      </c>
      <c r="O231" t="n">
        <v>2</v>
      </c>
      <c r="P231" t="n">
        <v>4</v>
      </c>
      <c r="Q231" t="n">
        <v>7</v>
      </c>
      <c r="R231" t="n">
        <v>27</v>
      </c>
      <c r="S231" t="n">
        <v>8</v>
      </c>
      <c r="T231" t="n">
        <v>2</v>
      </c>
      <c r="U231" t="n">
        <v>19</v>
      </c>
      <c r="V231" t="n">
        <v>43</v>
      </c>
      <c r="W231" t="n">
        <v>6</v>
      </c>
      <c r="X231" t="n">
        <v>1</v>
      </c>
      <c r="Y231" t="n">
        <v>4</v>
      </c>
      <c r="Z231" t="n">
        <v>9</v>
      </c>
      <c r="AA231" t="n">
        <v>38</v>
      </c>
      <c r="AB231" t="n">
        <v>1</v>
      </c>
      <c r="AC231" t="n">
        <v>31</v>
      </c>
      <c r="AD231" t="n">
        <v>277</v>
      </c>
      <c r="AE231" t="n">
        <v>301</v>
      </c>
      <c r="AF231" t="n">
        <v>134</v>
      </c>
      <c r="AG231" t="n">
        <v>9</v>
      </c>
      <c r="AH231" t="n">
        <v>17</v>
      </c>
      <c r="AI231" t="n">
        <v>25</v>
      </c>
      <c r="AJ231" t="n">
        <v>164</v>
      </c>
      <c r="AK231" t="n">
        <v>46</v>
      </c>
      <c r="AL231" t="n">
        <v>755116</v>
      </c>
      <c r="AM231" t="n">
        <v>220204</v>
      </c>
      <c r="AN231" t="n">
        <v>1228201</v>
      </c>
      <c r="AO231" t="n">
        <v>1801597</v>
      </c>
      <c r="AP231" t="n">
        <v>70164</v>
      </c>
      <c r="AQ231" t="n">
        <v>74881</v>
      </c>
      <c r="AR231" t="n">
        <v>95186</v>
      </c>
      <c r="AS231" t="n">
        <v>64827</v>
      </c>
      <c r="AT231" t="n">
        <v>1714267</v>
      </c>
      <c r="AU231" t="n">
        <v>4590</v>
      </c>
      <c r="AV231" t="n">
        <v>624</v>
      </c>
      <c r="AW231" t="n">
        <v>4241</v>
      </c>
      <c r="AX231" t="n">
        <v>6062</v>
      </c>
      <c r="AY231" t="n">
        <v>224</v>
      </c>
      <c r="AZ231" t="n">
        <v>182</v>
      </c>
      <c r="BA231" t="n">
        <v>280</v>
      </c>
      <c r="BB231" t="n">
        <v>178</v>
      </c>
      <c r="BC231" t="n">
        <v>13545</v>
      </c>
    </row>
    <row r="232">
      <c r="A232" t="inlineStr">
        <is>
          <t>08-Feb-21</t>
        </is>
      </c>
      <c r="B232" t="n">
        <v>2552350</v>
      </c>
      <c r="C232" t="n">
        <v>1083598</v>
      </c>
      <c r="D232" t="n">
        <v>6118235</v>
      </c>
      <c r="E232" t="n">
        <v>3331795</v>
      </c>
      <c r="F232" t="n">
        <v>2637113</v>
      </c>
      <c r="G232" t="n">
        <v>2148791</v>
      </c>
      <c r="H232" t="n">
        <v>1809296</v>
      </c>
      <c r="I232" t="n">
        <v>546423</v>
      </c>
      <c r="J232" t="n">
        <v>2051184</v>
      </c>
      <c r="K232" t="n">
        <v>8</v>
      </c>
      <c r="L232" t="n">
        <v>32</v>
      </c>
      <c r="M232" t="n">
        <v>75</v>
      </c>
      <c r="N232" t="n">
        <v>21</v>
      </c>
      <c r="O232" t="n">
        <v>2</v>
      </c>
      <c r="P232" t="n">
        <v>4</v>
      </c>
      <c r="Q232" t="n">
        <v>7</v>
      </c>
      <c r="R232" t="n">
        <v>26</v>
      </c>
      <c r="S232" t="n">
        <v>8</v>
      </c>
      <c r="T232" t="n">
        <v>2</v>
      </c>
      <c r="U232" t="n">
        <v>18</v>
      </c>
      <c r="V232" t="n">
        <v>42</v>
      </c>
      <c r="W232" t="n">
        <v>6</v>
      </c>
      <c r="X232" t="n">
        <v>1</v>
      </c>
      <c r="Y232" t="n">
        <v>4</v>
      </c>
      <c r="Z232" t="n">
        <v>9</v>
      </c>
      <c r="AA232" t="n">
        <v>37</v>
      </c>
      <c r="AB232" t="n">
        <v>1</v>
      </c>
      <c r="AC232" t="n">
        <v>31</v>
      </c>
      <c r="AD232" t="n">
        <v>265</v>
      </c>
      <c r="AE232" t="n">
        <v>296</v>
      </c>
      <c r="AF232" t="n">
        <v>130</v>
      </c>
      <c r="AG232" t="n">
        <v>9</v>
      </c>
      <c r="AH232" t="n">
        <v>16</v>
      </c>
      <c r="AI232" t="n">
        <v>24</v>
      </c>
      <c r="AJ232" t="n">
        <v>157</v>
      </c>
      <c r="AK232" t="n">
        <v>45</v>
      </c>
      <c r="AL232" t="n">
        <v>755118</v>
      </c>
      <c r="AM232" t="n">
        <v>220225</v>
      </c>
      <c r="AN232" t="n">
        <v>1228227</v>
      </c>
      <c r="AO232" t="n">
        <v>1801607</v>
      </c>
      <c r="AP232" t="n">
        <v>70165</v>
      </c>
      <c r="AQ232" t="n">
        <v>74883</v>
      </c>
      <c r="AR232" t="n">
        <v>95188</v>
      </c>
      <c r="AS232" t="n">
        <v>64842</v>
      </c>
      <c r="AT232" t="n">
        <v>1714270</v>
      </c>
      <c r="AU232" t="n">
        <v>4590</v>
      </c>
      <c r="AV232" t="n">
        <v>624</v>
      </c>
      <c r="AW232" t="n">
        <v>4241</v>
      </c>
      <c r="AX232" t="n">
        <v>6062</v>
      </c>
      <c r="AY232" t="n">
        <v>224</v>
      </c>
      <c r="AZ232" t="n">
        <v>182</v>
      </c>
      <c r="BA232" t="n">
        <v>280</v>
      </c>
      <c r="BB232" t="n">
        <v>178</v>
      </c>
      <c r="BC232" t="n">
        <v>13545</v>
      </c>
    </row>
    <row r="233">
      <c r="A233" t="inlineStr">
        <is>
          <t>09-Feb-21</t>
        </is>
      </c>
      <c r="B233" t="n">
        <v>2552348</v>
      </c>
      <c r="C233" t="n">
        <v>1083592</v>
      </c>
      <c r="D233" t="n">
        <v>6118217</v>
      </c>
      <c r="E233" t="n">
        <v>3331790</v>
      </c>
      <c r="F233" t="n">
        <v>2637112</v>
      </c>
      <c r="G233" t="n">
        <v>2148790</v>
      </c>
      <c r="H233" t="n">
        <v>1809294</v>
      </c>
      <c r="I233" t="n">
        <v>546417</v>
      </c>
      <c r="J233" t="n">
        <v>2051182</v>
      </c>
      <c r="K233" t="n">
        <v>8</v>
      </c>
      <c r="L233" t="n">
        <v>31</v>
      </c>
      <c r="M233" t="n">
        <v>73</v>
      </c>
      <c r="N233" t="n">
        <v>21</v>
      </c>
      <c r="O233" t="n">
        <v>2</v>
      </c>
      <c r="P233" t="n">
        <v>4</v>
      </c>
      <c r="Q233" t="n">
        <v>7</v>
      </c>
      <c r="R233" t="n">
        <v>25</v>
      </c>
      <c r="S233" t="n">
        <v>8</v>
      </c>
      <c r="T233" t="n">
        <v>2</v>
      </c>
      <c r="U233" t="n">
        <v>17</v>
      </c>
      <c r="V233" t="n">
        <v>42</v>
      </c>
      <c r="W233" t="n">
        <v>6</v>
      </c>
      <c r="X233" t="n">
        <v>1</v>
      </c>
      <c r="Y233" t="n">
        <v>4</v>
      </c>
      <c r="Z233" t="n">
        <v>8</v>
      </c>
      <c r="AA233" t="n">
        <v>35</v>
      </c>
      <c r="AB233" t="n">
        <v>1</v>
      </c>
      <c r="AC233" t="n">
        <v>31</v>
      </c>
      <c r="AD233" t="n">
        <v>254</v>
      </c>
      <c r="AE233" t="n">
        <v>292</v>
      </c>
      <c r="AF233" t="n">
        <v>126</v>
      </c>
      <c r="AG233" t="n">
        <v>9</v>
      </c>
      <c r="AH233" t="n">
        <v>16</v>
      </c>
      <c r="AI233" t="n">
        <v>24</v>
      </c>
      <c r="AJ233" t="n">
        <v>151</v>
      </c>
      <c r="AK233" t="n">
        <v>44</v>
      </c>
      <c r="AL233" t="n">
        <v>755121</v>
      </c>
      <c r="AM233" t="n">
        <v>220245</v>
      </c>
      <c r="AN233" t="n">
        <v>1228251</v>
      </c>
      <c r="AO233" t="n">
        <v>1801617</v>
      </c>
      <c r="AP233" t="n">
        <v>70165</v>
      </c>
      <c r="AQ233" t="n">
        <v>74884</v>
      </c>
      <c r="AR233" t="n">
        <v>95191</v>
      </c>
      <c r="AS233" t="n">
        <v>64856</v>
      </c>
      <c r="AT233" t="n">
        <v>1714274</v>
      </c>
      <c r="AU233" t="n">
        <v>4590</v>
      </c>
      <c r="AV233" t="n">
        <v>624</v>
      </c>
      <c r="AW233" t="n">
        <v>4241</v>
      </c>
      <c r="AX233" t="n">
        <v>6062</v>
      </c>
      <c r="AY233" t="n">
        <v>224</v>
      </c>
      <c r="AZ233" t="n">
        <v>182</v>
      </c>
      <c r="BA233" t="n">
        <v>280</v>
      </c>
      <c r="BB233" t="n">
        <v>178</v>
      </c>
      <c r="BC233" t="n">
        <v>13545</v>
      </c>
    </row>
    <row r="234">
      <c r="A234" t="inlineStr">
        <is>
          <t>10-Feb-21</t>
        </is>
      </c>
      <c r="B234" t="n">
        <v>2552346</v>
      </c>
      <c r="C234" t="n">
        <v>1083585</v>
      </c>
      <c r="D234" t="n">
        <v>6118200</v>
      </c>
      <c r="E234" t="n">
        <v>3331786</v>
      </c>
      <c r="F234" t="n">
        <v>2637112</v>
      </c>
      <c r="G234" t="n">
        <v>2148789</v>
      </c>
      <c r="H234" t="n">
        <v>1809293</v>
      </c>
      <c r="I234" t="n">
        <v>546412</v>
      </c>
      <c r="J234" t="n">
        <v>2051180</v>
      </c>
      <c r="K234" t="n">
        <v>8</v>
      </c>
      <c r="L234" t="n">
        <v>29</v>
      </c>
      <c r="M234" t="n">
        <v>72</v>
      </c>
      <c r="N234" t="n">
        <v>20</v>
      </c>
      <c r="O234" t="n">
        <v>2</v>
      </c>
      <c r="P234" t="n">
        <v>4</v>
      </c>
      <c r="Q234" t="n">
        <v>7</v>
      </c>
      <c r="R234" t="n">
        <v>24</v>
      </c>
      <c r="S234" t="n">
        <v>7</v>
      </c>
      <c r="T234" t="n">
        <v>2</v>
      </c>
      <c r="U234" t="n">
        <v>17</v>
      </c>
      <c r="V234" t="n">
        <v>41</v>
      </c>
      <c r="W234" t="n">
        <v>5</v>
      </c>
      <c r="X234" t="n">
        <v>1</v>
      </c>
      <c r="Y234" t="n">
        <v>4</v>
      </c>
      <c r="Z234" t="n">
        <v>8</v>
      </c>
      <c r="AA234" t="n">
        <v>34</v>
      </c>
      <c r="AB234" t="n">
        <v>1</v>
      </c>
      <c r="AC234" t="n">
        <v>31</v>
      </c>
      <c r="AD234" t="n">
        <v>243</v>
      </c>
      <c r="AE234" t="n">
        <v>287</v>
      </c>
      <c r="AF234" t="n">
        <v>122</v>
      </c>
      <c r="AG234" t="n">
        <v>9</v>
      </c>
      <c r="AH234" t="n">
        <v>16</v>
      </c>
      <c r="AI234" t="n">
        <v>24</v>
      </c>
      <c r="AJ234" t="n">
        <v>146</v>
      </c>
      <c r="AK234" t="n">
        <v>42</v>
      </c>
      <c r="AL234" t="n">
        <v>755123</v>
      </c>
      <c r="AM234" t="n">
        <v>220265</v>
      </c>
      <c r="AN234" t="n">
        <v>1228276</v>
      </c>
      <c r="AO234" t="n">
        <v>1801626</v>
      </c>
      <c r="AP234" t="n">
        <v>70166</v>
      </c>
      <c r="AQ234" t="n">
        <v>74886</v>
      </c>
      <c r="AR234" t="n">
        <v>95193</v>
      </c>
      <c r="AS234" t="n">
        <v>64869</v>
      </c>
      <c r="AT234" t="n">
        <v>1714277</v>
      </c>
      <c r="AU234" t="n">
        <v>4590</v>
      </c>
      <c r="AV234" t="n">
        <v>624</v>
      </c>
      <c r="AW234" t="n">
        <v>4241</v>
      </c>
      <c r="AX234" t="n">
        <v>6062</v>
      </c>
      <c r="AY234" t="n">
        <v>224</v>
      </c>
      <c r="AZ234" t="n">
        <v>182</v>
      </c>
      <c r="BA234" t="n">
        <v>280</v>
      </c>
      <c r="BB234" t="n">
        <v>178</v>
      </c>
      <c r="BC234" t="n">
        <v>13545</v>
      </c>
    </row>
    <row r="235">
      <c r="A235" t="inlineStr">
        <is>
          <t>11-Feb-21</t>
        </is>
      </c>
      <c r="B235" t="n">
        <v>2552343</v>
      </c>
      <c r="C235" t="n">
        <v>1083579</v>
      </c>
      <c r="D235" t="n">
        <v>6118183</v>
      </c>
      <c r="E235" t="n">
        <v>3331781</v>
      </c>
      <c r="F235" t="n">
        <v>2637111</v>
      </c>
      <c r="G235" t="n">
        <v>2148788</v>
      </c>
      <c r="H235" t="n">
        <v>1809291</v>
      </c>
      <c r="I235" t="n">
        <v>546406</v>
      </c>
      <c r="J235" t="n">
        <v>2051178</v>
      </c>
      <c r="K235" t="n">
        <v>8</v>
      </c>
      <c r="L235" t="n">
        <v>28</v>
      </c>
      <c r="M235" t="n">
        <v>71</v>
      </c>
      <c r="N235" t="n">
        <v>19</v>
      </c>
      <c r="O235" t="n">
        <v>2</v>
      </c>
      <c r="P235" t="n">
        <v>4</v>
      </c>
      <c r="Q235" t="n">
        <v>6</v>
      </c>
      <c r="R235" t="n">
        <v>23</v>
      </c>
      <c r="S235" t="n">
        <v>7</v>
      </c>
      <c r="T235" t="n">
        <v>2</v>
      </c>
      <c r="U235" t="n">
        <v>16</v>
      </c>
      <c r="V235" t="n">
        <v>40</v>
      </c>
      <c r="W235" t="n">
        <v>5</v>
      </c>
      <c r="X235" t="n">
        <v>1</v>
      </c>
      <c r="Y235" t="n">
        <v>4</v>
      </c>
      <c r="Z235" t="n">
        <v>8</v>
      </c>
      <c r="AA235" t="n">
        <v>33</v>
      </c>
      <c r="AB235" t="n">
        <v>1</v>
      </c>
      <c r="AC235" t="n">
        <v>30</v>
      </c>
      <c r="AD235" t="n">
        <v>232</v>
      </c>
      <c r="AE235" t="n">
        <v>282</v>
      </c>
      <c r="AF235" t="n">
        <v>118</v>
      </c>
      <c r="AG235" t="n">
        <v>9</v>
      </c>
      <c r="AH235" t="n">
        <v>15</v>
      </c>
      <c r="AI235" t="n">
        <v>23</v>
      </c>
      <c r="AJ235" t="n">
        <v>140</v>
      </c>
      <c r="AK235" t="n">
        <v>41</v>
      </c>
      <c r="AL235" t="n">
        <v>755125</v>
      </c>
      <c r="AM235" t="n">
        <v>220284</v>
      </c>
      <c r="AN235" t="n">
        <v>1228300</v>
      </c>
      <c r="AO235" t="n">
        <v>1801635</v>
      </c>
      <c r="AP235" t="n">
        <v>70167</v>
      </c>
      <c r="AQ235" t="n">
        <v>74887</v>
      </c>
      <c r="AR235" t="n">
        <v>95195</v>
      </c>
      <c r="AS235" t="n">
        <v>64882</v>
      </c>
      <c r="AT235" t="n">
        <v>1714280</v>
      </c>
      <c r="AU235" t="n">
        <v>4590</v>
      </c>
      <c r="AV235" t="n">
        <v>624</v>
      </c>
      <c r="AW235" t="n">
        <v>4241</v>
      </c>
      <c r="AX235" t="n">
        <v>6062</v>
      </c>
      <c r="AY235" t="n">
        <v>224</v>
      </c>
      <c r="AZ235" t="n">
        <v>182</v>
      </c>
      <c r="BA235" t="n">
        <v>280</v>
      </c>
      <c r="BB235" t="n">
        <v>178</v>
      </c>
      <c r="BC235" t="n">
        <v>13545</v>
      </c>
    </row>
    <row r="236">
      <c r="A236" t="inlineStr">
        <is>
          <t>12-Feb-21</t>
        </is>
      </c>
      <c r="B236" t="n">
        <v>2552342</v>
      </c>
      <c r="C236" t="n">
        <v>1083573</v>
      </c>
      <c r="D236" t="n">
        <v>6118166</v>
      </c>
      <c r="E236" t="n">
        <v>3331777</v>
      </c>
      <c r="F236" t="n">
        <v>2637111</v>
      </c>
      <c r="G236" t="n">
        <v>2148787</v>
      </c>
      <c r="H236" t="n">
        <v>1809290</v>
      </c>
      <c r="I236" t="n">
        <v>546401</v>
      </c>
      <c r="J236" t="n">
        <v>2051177</v>
      </c>
      <c r="K236" t="n">
        <v>8</v>
      </c>
      <c r="L236" t="n">
        <v>27</v>
      </c>
      <c r="M236" t="n">
        <v>69</v>
      </c>
      <c r="N236" t="n">
        <v>19</v>
      </c>
      <c r="O236" t="n">
        <v>2</v>
      </c>
      <c r="P236" t="n">
        <v>4</v>
      </c>
      <c r="Q236" t="n">
        <v>6</v>
      </c>
      <c r="R236" t="n">
        <v>22</v>
      </c>
      <c r="S236" t="n">
        <v>7</v>
      </c>
      <c r="T236" t="n">
        <v>2</v>
      </c>
      <c r="U236" t="n">
        <v>15</v>
      </c>
      <c r="V236" t="n">
        <v>40</v>
      </c>
      <c r="W236" t="n">
        <v>5</v>
      </c>
      <c r="X236" t="n">
        <v>1</v>
      </c>
      <c r="Y236" t="n">
        <v>4</v>
      </c>
      <c r="Z236" t="n">
        <v>8</v>
      </c>
      <c r="AA236" t="n">
        <v>31</v>
      </c>
      <c r="AB236" t="n">
        <v>1</v>
      </c>
      <c r="AC236" t="n">
        <v>30</v>
      </c>
      <c r="AD236" t="n">
        <v>222</v>
      </c>
      <c r="AE236" t="n">
        <v>277</v>
      </c>
      <c r="AF236" t="n">
        <v>114</v>
      </c>
      <c r="AG236" t="n">
        <v>8</v>
      </c>
      <c r="AH236" t="n">
        <v>15</v>
      </c>
      <c r="AI236" t="n">
        <v>23</v>
      </c>
      <c r="AJ236" t="n">
        <v>135</v>
      </c>
      <c r="AK236" t="n">
        <v>40</v>
      </c>
      <c r="AL236" t="n">
        <v>755128</v>
      </c>
      <c r="AM236" t="n">
        <v>220302</v>
      </c>
      <c r="AN236" t="n">
        <v>1228323</v>
      </c>
      <c r="AO236" t="n">
        <v>1801644</v>
      </c>
      <c r="AP236" t="n">
        <v>70167</v>
      </c>
      <c r="AQ236" t="n">
        <v>74889</v>
      </c>
      <c r="AR236" t="n">
        <v>95197</v>
      </c>
      <c r="AS236" t="n">
        <v>64895</v>
      </c>
      <c r="AT236" t="n">
        <v>1714283</v>
      </c>
      <c r="AU236" t="n">
        <v>4590</v>
      </c>
      <c r="AV236" t="n">
        <v>624</v>
      </c>
      <c r="AW236" t="n">
        <v>4241</v>
      </c>
      <c r="AX236" t="n">
        <v>6062</v>
      </c>
      <c r="AY236" t="n">
        <v>224</v>
      </c>
      <c r="AZ236" t="n">
        <v>182</v>
      </c>
      <c r="BA236" t="n">
        <v>280</v>
      </c>
      <c r="BB236" t="n">
        <v>178</v>
      </c>
      <c r="BC236" t="n">
        <v>13545</v>
      </c>
    </row>
    <row r="237">
      <c r="A237" t="inlineStr">
        <is>
          <t>13-Feb-21</t>
        </is>
      </c>
      <c r="B237" t="n">
        <v>2810309</v>
      </c>
      <c r="C237" t="n">
        <v>1192605</v>
      </c>
      <c r="D237" t="n">
        <v>6718926</v>
      </c>
      <c r="E237" t="n">
        <v>3756619</v>
      </c>
      <c r="F237" t="n">
        <v>2865189</v>
      </c>
      <c r="G237" t="n">
        <v>2336197</v>
      </c>
      <c r="H237" t="n">
        <v>1968972</v>
      </c>
      <c r="I237" t="n">
        <v>597906</v>
      </c>
      <c r="J237" t="n">
        <v>2306742</v>
      </c>
      <c r="K237" t="n">
        <v>8</v>
      </c>
      <c r="L237" t="n">
        <v>26</v>
      </c>
      <c r="M237" t="n">
        <v>71</v>
      </c>
      <c r="N237" t="n">
        <v>20</v>
      </c>
      <c r="O237" t="n">
        <v>2</v>
      </c>
      <c r="P237" t="n">
        <v>4</v>
      </c>
      <c r="Q237" t="n">
        <v>6</v>
      </c>
      <c r="R237" t="n">
        <v>22</v>
      </c>
      <c r="S237" t="n">
        <v>7</v>
      </c>
      <c r="T237" t="n">
        <v>2</v>
      </c>
      <c r="U237" t="n">
        <v>14</v>
      </c>
      <c r="V237" t="n">
        <v>39</v>
      </c>
      <c r="W237" t="n">
        <v>5</v>
      </c>
      <c r="X237" t="n">
        <v>1</v>
      </c>
      <c r="Y237" t="n">
        <v>4</v>
      </c>
      <c r="Z237" t="n">
        <v>8</v>
      </c>
      <c r="AA237" t="n">
        <v>30</v>
      </c>
      <c r="AB237" t="n">
        <v>1</v>
      </c>
      <c r="AC237" t="n">
        <v>30</v>
      </c>
      <c r="AD237" t="n">
        <v>212</v>
      </c>
      <c r="AE237" t="n">
        <v>272</v>
      </c>
      <c r="AF237" t="n">
        <v>110</v>
      </c>
      <c r="AG237" t="n">
        <v>8</v>
      </c>
      <c r="AH237" t="n">
        <v>15</v>
      </c>
      <c r="AI237" t="n">
        <v>22</v>
      </c>
      <c r="AJ237" t="n">
        <v>129</v>
      </c>
      <c r="AK237" t="n">
        <v>39</v>
      </c>
      <c r="AL237" t="n">
        <v>755130</v>
      </c>
      <c r="AM237" t="n">
        <v>220319</v>
      </c>
      <c r="AN237" t="n">
        <v>1228346</v>
      </c>
      <c r="AO237" t="n">
        <v>1801653</v>
      </c>
      <c r="AP237" t="n">
        <v>70168</v>
      </c>
      <c r="AQ237" t="n">
        <v>74890</v>
      </c>
      <c r="AR237" t="n">
        <v>95200</v>
      </c>
      <c r="AS237" t="n">
        <v>64907</v>
      </c>
      <c r="AT237" t="n">
        <v>1714286</v>
      </c>
      <c r="AU237" t="n">
        <v>4590</v>
      </c>
      <c r="AV237" t="n">
        <v>624</v>
      </c>
      <c r="AW237" t="n">
        <v>4241</v>
      </c>
      <c r="AX237" t="n">
        <v>6062</v>
      </c>
      <c r="AY237" t="n">
        <v>224</v>
      </c>
      <c r="AZ237" t="n">
        <v>182</v>
      </c>
      <c r="BA237" t="n">
        <v>280</v>
      </c>
      <c r="BB237" t="n">
        <v>178</v>
      </c>
      <c r="BC237" t="n">
        <v>13545</v>
      </c>
    </row>
    <row r="238">
      <c r="A238" t="inlineStr">
        <is>
          <t>14-Feb-21</t>
        </is>
      </c>
      <c r="B238" t="n">
        <v>2810307</v>
      </c>
      <c r="C238" t="n">
        <v>1192599</v>
      </c>
      <c r="D238" t="n">
        <v>6718907</v>
      </c>
      <c r="E238" t="n">
        <v>3756613</v>
      </c>
      <c r="F238" t="n">
        <v>2865188</v>
      </c>
      <c r="G238" t="n">
        <v>2336196</v>
      </c>
      <c r="H238" t="n">
        <v>1968971</v>
      </c>
      <c r="I238" t="n">
        <v>597901</v>
      </c>
      <c r="J238" t="n">
        <v>2306740</v>
      </c>
      <c r="K238" t="n">
        <v>8</v>
      </c>
      <c r="L238" t="n">
        <v>25</v>
      </c>
      <c r="M238" t="n">
        <v>71</v>
      </c>
      <c r="N238" t="n">
        <v>21</v>
      </c>
      <c r="O238" t="n">
        <v>2</v>
      </c>
      <c r="P238" t="n">
        <v>4</v>
      </c>
      <c r="Q238" t="n">
        <v>6</v>
      </c>
      <c r="R238" t="n">
        <v>21</v>
      </c>
      <c r="S238" t="n">
        <v>6</v>
      </c>
      <c r="T238" t="n">
        <v>2</v>
      </c>
      <c r="U238" t="n">
        <v>14</v>
      </c>
      <c r="V238" t="n">
        <v>38</v>
      </c>
      <c r="W238" t="n">
        <v>5</v>
      </c>
      <c r="X238" t="n">
        <v>1</v>
      </c>
      <c r="Y238" t="n">
        <v>4</v>
      </c>
      <c r="Z238" t="n">
        <v>8</v>
      </c>
      <c r="AA238" t="n">
        <v>29</v>
      </c>
      <c r="AB238" t="n">
        <v>1</v>
      </c>
      <c r="AC238" t="n">
        <v>29</v>
      </c>
      <c r="AD238" t="n">
        <v>203</v>
      </c>
      <c r="AE238" t="n">
        <v>269</v>
      </c>
      <c r="AF238" t="n">
        <v>107</v>
      </c>
      <c r="AG238" t="n">
        <v>8</v>
      </c>
      <c r="AH238" t="n">
        <v>14</v>
      </c>
      <c r="AI238" t="n">
        <v>22</v>
      </c>
      <c r="AJ238" t="n">
        <v>125</v>
      </c>
      <c r="AK238" t="n">
        <v>38</v>
      </c>
      <c r="AL238" t="n">
        <v>755132</v>
      </c>
      <c r="AM238" t="n">
        <v>220335</v>
      </c>
      <c r="AN238" t="n">
        <v>1228369</v>
      </c>
      <c r="AO238" t="n">
        <v>1801661</v>
      </c>
      <c r="AP238" t="n">
        <v>70169</v>
      </c>
      <c r="AQ238" t="n">
        <v>74891</v>
      </c>
      <c r="AR238" t="n">
        <v>95202</v>
      </c>
      <c r="AS238" t="n">
        <v>64918</v>
      </c>
      <c r="AT238" t="n">
        <v>1714289</v>
      </c>
      <c r="AU238" t="n">
        <v>4590</v>
      </c>
      <c r="AV238" t="n">
        <v>624</v>
      </c>
      <c r="AW238" t="n">
        <v>4241</v>
      </c>
      <c r="AX238" t="n">
        <v>6062</v>
      </c>
      <c r="AY238" t="n">
        <v>224</v>
      </c>
      <c r="AZ238" t="n">
        <v>182</v>
      </c>
      <c r="BA238" t="n">
        <v>280</v>
      </c>
      <c r="BB238" t="n">
        <v>178</v>
      </c>
      <c r="BC238" t="n">
        <v>13545</v>
      </c>
    </row>
    <row r="239">
      <c r="A239" t="inlineStr">
        <is>
          <t>15-Feb-21</t>
        </is>
      </c>
      <c r="B239" t="n">
        <v>2810305</v>
      </c>
      <c r="C239" t="n">
        <v>1192594</v>
      </c>
      <c r="D239" t="n">
        <v>6718888</v>
      </c>
      <c r="E239" t="n">
        <v>3756606</v>
      </c>
      <c r="F239" t="n">
        <v>2865188</v>
      </c>
      <c r="G239" t="n">
        <v>2336195</v>
      </c>
      <c r="H239" t="n">
        <v>1968969</v>
      </c>
      <c r="I239" t="n">
        <v>597897</v>
      </c>
      <c r="J239" t="n">
        <v>2306739</v>
      </c>
      <c r="K239" t="n">
        <v>8</v>
      </c>
      <c r="L239" t="n">
        <v>24</v>
      </c>
      <c r="M239" t="n">
        <v>72</v>
      </c>
      <c r="N239" t="n">
        <v>22</v>
      </c>
      <c r="O239" t="n">
        <v>2</v>
      </c>
      <c r="P239" t="n">
        <v>4</v>
      </c>
      <c r="Q239" t="n">
        <v>6</v>
      </c>
      <c r="R239" t="n">
        <v>20</v>
      </c>
      <c r="S239" t="n">
        <v>6</v>
      </c>
      <c r="T239" t="n">
        <v>2</v>
      </c>
      <c r="U239" t="n">
        <v>13</v>
      </c>
      <c r="V239" t="n">
        <v>38</v>
      </c>
      <c r="W239" t="n">
        <v>5</v>
      </c>
      <c r="X239" t="n">
        <v>1</v>
      </c>
      <c r="Y239" t="n">
        <v>3</v>
      </c>
      <c r="Z239" t="n">
        <v>7</v>
      </c>
      <c r="AA239" t="n">
        <v>28</v>
      </c>
      <c r="AB239" t="n">
        <v>1</v>
      </c>
      <c r="AC239" t="n">
        <v>29</v>
      </c>
      <c r="AD239" t="n">
        <v>194</v>
      </c>
      <c r="AE239" t="n">
        <v>265</v>
      </c>
      <c r="AF239" t="n">
        <v>105</v>
      </c>
      <c r="AG239" t="n">
        <v>8</v>
      </c>
      <c r="AH239" t="n">
        <v>14</v>
      </c>
      <c r="AI239" t="n">
        <v>21</v>
      </c>
      <c r="AJ239" t="n">
        <v>120</v>
      </c>
      <c r="AK239" t="n">
        <v>36</v>
      </c>
      <c r="AL239" t="n">
        <v>755135</v>
      </c>
      <c r="AM239" t="n">
        <v>220351</v>
      </c>
      <c r="AN239" t="n">
        <v>1228392</v>
      </c>
      <c r="AO239" t="n">
        <v>1801669</v>
      </c>
      <c r="AP239" t="n">
        <v>70169</v>
      </c>
      <c r="AQ239" t="n">
        <v>74893</v>
      </c>
      <c r="AR239" t="n">
        <v>95204</v>
      </c>
      <c r="AS239" t="n">
        <v>64929</v>
      </c>
      <c r="AT239" t="n">
        <v>1714292</v>
      </c>
      <c r="AU239" t="n">
        <v>4590</v>
      </c>
      <c r="AV239" t="n">
        <v>624</v>
      </c>
      <c r="AW239" t="n">
        <v>4241</v>
      </c>
      <c r="AX239" t="n">
        <v>6062</v>
      </c>
      <c r="AY239" t="n">
        <v>224</v>
      </c>
      <c r="AZ239" t="n">
        <v>182</v>
      </c>
      <c r="BA239" t="n">
        <v>280</v>
      </c>
      <c r="BB239" t="n">
        <v>178</v>
      </c>
      <c r="BC239" t="n">
        <v>13545</v>
      </c>
    </row>
    <row r="240">
      <c r="A240" t="inlineStr">
        <is>
          <t>16-Feb-21</t>
        </is>
      </c>
      <c r="B240" t="n">
        <v>2810303</v>
      </c>
      <c r="C240" t="n">
        <v>1192589</v>
      </c>
      <c r="D240" t="n">
        <v>6718870</v>
      </c>
      <c r="E240" t="n">
        <v>3756600</v>
      </c>
      <c r="F240" t="n">
        <v>2865187</v>
      </c>
      <c r="G240" t="n">
        <v>2336195</v>
      </c>
      <c r="H240" t="n">
        <v>1968968</v>
      </c>
      <c r="I240" t="n">
        <v>597892</v>
      </c>
      <c r="J240" t="n">
        <v>2306737</v>
      </c>
      <c r="K240" t="n">
        <v>8</v>
      </c>
      <c r="L240" t="n">
        <v>23</v>
      </c>
      <c r="M240" t="n">
        <v>72</v>
      </c>
      <c r="N240" t="n">
        <v>22</v>
      </c>
      <c r="O240" t="n">
        <v>2</v>
      </c>
      <c r="P240" t="n">
        <v>3</v>
      </c>
      <c r="Q240" t="n">
        <v>6</v>
      </c>
      <c r="R240" t="n">
        <v>19</v>
      </c>
      <c r="S240" t="n">
        <v>6</v>
      </c>
      <c r="T240" t="n">
        <v>2</v>
      </c>
      <c r="U240" t="n">
        <v>13</v>
      </c>
      <c r="V240" t="n">
        <v>37</v>
      </c>
      <c r="W240" t="n">
        <v>5</v>
      </c>
      <c r="X240" t="n">
        <v>1</v>
      </c>
      <c r="Y240" t="n">
        <v>3</v>
      </c>
      <c r="Z240" t="n">
        <v>7</v>
      </c>
      <c r="AA240" t="n">
        <v>27</v>
      </c>
      <c r="AB240" t="n">
        <v>1</v>
      </c>
      <c r="AC240" t="n">
        <v>29</v>
      </c>
      <c r="AD240" t="n">
        <v>186</v>
      </c>
      <c r="AE240" t="n">
        <v>262</v>
      </c>
      <c r="AF240" t="n">
        <v>103</v>
      </c>
      <c r="AG240" t="n">
        <v>8</v>
      </c>
      <c r="AH240" t="n">
        <v>14</v>
      </c>
      <c r="AI240" t="n">
        <v>21</v>
      </c>
      <c r="AJ240" t="n">
        <v>115</v>
      </c>
      <c r="AK240" t="n">
        <v>35</v>
      </c>
      <c r="AL240" t="n">
        <v>755137</v>
      </c>
      <c r="AM240" t="n">
        <v>220366</v>
      </c>
      <c r="AN240" t="n">
        <v>1228414</v>
      </c>
      <c r="AO240" t="n">
        <v>1801677</v>
      </c>
      <c r="AP240" t="n">
        <v>70170</v>
      </c>
      <c r="AQ240" t="n">
        <v>74894</v>
      </c>
      <c r="AR240" t="n">
        <v>95206</v>
      </c>
      <c r="AS240" t="n">
        <v>64940</v>
      </c>
      <c r="AT240" t="n">
        <v>1714295</v>
      </c>
      <c r="AU240" t="n">
        <v>4590</v>
      </c>
      <c r="AV240" t="n">
        <v>624</v>
      </c>
      <c r="AW240" t="n">
        <v>4241</v>
      </c>
      <c r="AX240" t="n">
        <v>6062</v>
      </c>
      <c r="AY240" t="n">
        <v>224</v>
      </c>
      <c r="AZ240" t="n">
        <v>182</v>
      </c>
      <c r="BA240" t="n">
        <v>280</v>
      </c>
      <c r="BB240" t="n">
        <v>178</v>
      </c>
      <c r="BC240" t="n">
        <v>13545</v>
      </c>
    </row>
    <row r="241">
      <c r="A241" t="inlineStr">
        <is>
          <t>17-Feb-21</t>
        </is>
      </c>
      <c r="B241" t="n">
        <v>2810301</v>
      </c>
      <c r="C241" t="n">
        <v>1192584</v>
      </c>
      <c r="D241" t="n">
        <v>6718851</v>
      </c>
      <c r="E241" t="n">
        <v>3756594</v>
      </c>
      <c r="F241" t="n">
        <v>2865187</v>
      </c>
      <c r="G241" t="n">
        <v>2336194</v>
      </c>
      <c r="H241" t="n">
        <v>1968967</v>
      </c>
      <c r="I241" t="n">
        <v>597888</v>
      </c>
      <c r="J241" t="n">
        <v>2306736</v>
      </c>
      <c r="K241" t="n">
        <v>7</v>
      </c>
      <c r="L241" t="n">
        <v>22</v>
      </c>
      <c r="M241" t="n">
        <v>72</v>
      </c>
      <c r="N241" t="n">
        <v>22</v>
      </c>
      <c r="O241" t="n">
        <v>2</v>
      </c>
      <c r="P241" t="n">
        <v>3</v>
      </c>
      <c r="Q241" t="n">
        <v>6</v>
      </c>
      <c r="R241" t="n">
        <v>19</v>
      </c>
      <c r="S241" t="n">
        <v>6</v>
      </c>
      <c r="T241" t="n">
        <v>1</v>
      </c>
      <c r="U241" t="n">
        <v>12</v>
      </c>
      <c r="V241" t="n">
        <v>37</v>
      </c>
      <c r="W241" t="n">
        <v>4</v>
      </c>
      <c r="X241" t="n">
        <v>1</v>
      </c>
      <c r="Y241" t="n">
        <v>3</v>
      </c>
      <c r="Z241" t="n">
        <v>7</v>
      </c>
      <c r="AA241" t="n">
        <v>26</v>
      </c>
      <c r="AB241" t="n">
        <v>1</v>
      </c>
      <c r="AC241" t="n">
        <v>29</v>
      </c>
      <c r="AD241" t="n">
        <v>178</v>
      </c>
      <c r="AE241" t="n">
        <v>259</v>
      </c>
      <c r="AF241" t="n">
        <v>101</v>
      </c>
      <c r="AG241" t="n">
        <v>8</v>
      </c>
      <c r="AH241" t="n">
        <v>13</v>
      </c>
      <c r="AI241" t="n">
        <v>20</v>
      </c>
      <c r="AJ241" t="n">
        <v>111</v>
      </c>
      <c r="AK241" t="n">
        <v>34</v>
      </c>
      <c r="AL241" t="n">
        <v>755139</v>
      </c>
      <c r="AM241" t="n">
        <v>220380</v>
      </c>
      <c r="AN241" t="n">
        <v>1228436</v>
      </c>
      <c r="AO241" t="n">
        <v>1801685</v>
      </c>
      <c r="AP241" t="n">
        <v>70171</v>
      </c>
      <c r="AQ241" t="n">
        <v>74895</v>
      </c>
      <c r="AR241" t="n">
        <v>95208</v>
      </c>
      <c r="AS241" t="n">
        <v>64950</v>
      </c>
      <c r="AT241" t="n">
        <v>1714297</v>
      </c>
      <c r="AU241" t="n">
        <v>4590</v>
      </c>
      <c r="AV241" t="n">
        <v>624</v>
      </c>
      <c r="AW241" t="n">
        <v>4241</v>
      </c>
      <c r="AX241" t="n">
        <v>6062</v>
      </c>
      <c r="AY241" t="n">
        <v>224</v>
      </c>
      <c r="AZ241" t="n">
        <v>182</v>
      </c>
      <c r="BA241" t="n">
        <v>280</v>
      </c>
      <c r="BB241" t="n">
        <v>178</v>
      </c>
      <c r="BC241" t="n">
        <v>13545</v>
      </c>
    </row>
    <row r="242">
      <c r="A242" t="inlineStr">
        <is>
          <t>18-Feb-21</t>
        </is>
      </c>
      <c r="B242" t="n">
        <v>2810300</v>
      </c>
      <c r="C242" t="n">
        <v>1192579</v>
      </c>
      <c r="D242" t="n">
        <v>6718833</v>
      </c>
      <c r="E242" t="n">
        <v>3756588</v>
      </c>
      <c r="F242" t="n">
        <v>2865186</v>
      </c>
      <c r="G242" t="n">
        <v>2336193</v>
      </c>
      <c r="H242" t="n">
        <v>1968965</v>
      </c>
      <c r="I242" t="n">
        <v>597884</v>
      </c>
      <c r="J242" t="n">
        <v>2306735</v>
      </c>
      <c r="K242" t="n">
        <v>7</v>
      </c>
      <c r="L242" t="n">
        <v>21</v>
      </c>
      <c r="M242" t="n">
        <v>71</v>
      </c>
      <c r="N242" t="n">
        <v>22</v>
      </c>
      <c r="O242" t="n">
        <v>2</v>
      </c>
      <c r="P242" t="n">
        <v>3</v>
      </c>
      <c r="Q242" t="n">
        <v>6</v>
      </c>
      <c r="R242" t="n">
        <v>18</v>
      </c>
      <c r="S242" t="n">
        <v>5</v>
      </c>
      <c r="T242" t="n">
        <v>1</v>
      </c>
      <c r="U242" t="n">
        <v>12</v>
      </c>
      <c r="V242" t="n">
        <v>37</v>
      </c>
      <c r="W242" t="n">
        <v>4</v>
      </c>
      <c r="X242" t="n">
        <v>1</v>
      </c>
      <c r="Y242" t="n">
        <v>3</v>
      </c>
      <c r="Z242" t="n">
        <v>7</v>
      </c>
      <c r="AA242" t="n">
        <v>25</v>
      </c>
      <c r="AB242" t="n">
        <v>1</v>
      </c>
      <c r="AC242" t="n">
        <v>28</v>
      </c>
      <c r="AD242" t="n">
        <v>171</v>
      </c>
      <c r="AE242" t="n">
        <v>256</v>
      </c>
      <c r="AF242" t="n">
        <v>99</v>
      </c>
      <c r="AG242" t="n">
        <v>8</v>
      </c>
      <c r="AH242" t="n">
        <v>13</v>
      </c>
      <c r="AI242" t="n">
        <v>20</v>
      </c>
      <c r="AJ242" t="n">
        <v>107</v>
      </c>
      <c r="AK242" t="n">
        <v>33</v>
      </c>
      <c r="AL242" t="n">
        <v>755141</v>
      </c>
      <c r="AM242" t="n">
        <v>220394</v>
      </c>
      <c r="AN242" t="n">
        <v>1228457</v>
      </c>
      <c r="AO242" t="n">
        <v>1801693</v>
      </c>
      <c r="AP242" t="n">
        <v>70171</v>
      </c>
      <c r="AQ242" t="n">
        <v>74896</v>
      </c>
      <c r="AR242" t="n">
        <v>95210</v>
      </c>
      <c r="AS242" t="n">
        <v>64960</v>
      </c>
      <c r="AT242" t="n">
        <v>1714300</v>
      </c>
      <c r="AU242" t="n">
        <v>4590</v>
      </c>
      <c r="AV242" t="n">
        <v>624</v>
      </c>
      <c r="AW242" t="n">
        <v>4242</v>
      </c>
      <c r="AX242" t="n">
        <v>6062</v>
      </c>
      <c r="AY242" t="n">
        <v>224</v>
      </c>
      <c r="AZ242" t="n">
        <v>182</v>
      </c>
      <c r="BA242" t="n">
        <v>280</v>
      </c>
      <c r="BB242" t="n">
        <v>178</v>
      </c>
      <c r="BC242" t="n">
        <v>13545</v>
      </c>
    </row>
    <row r="243">
      <c r="A243" t="inlineStr">
        <is>
          <t>19-Feb-21</t>
        </is>
      </c>
      <c r="B243" t="n">
        <v>2810298</v>
      </c>
      <c r="C243" t="n">
        <v>1192574</v>
      </c>
      <c r="D243" t="n">
        <v>6718816</v>
      </c>
      <c r="E243" t="n">
        <v>3756583</v>
      </c>
      <c r="F243" t="n">
        <v>2865186</v>
      </c>
      <c r="G243" t="n">
        <v>2336192</v>
      </c>
      <c r="H243" t="n">
        <v>1968964</v>
      </c>
      <c r="I243" t="n">
        <v>597880</v>
      </c>
      <c r="J243" t="n">
        <v>2306734</v>
      </c>
      <c r="K243" t="n">
        <v>7</v>
      </c>
      <c r="L243" t="n">
        <v>21</v>
      </c>
      <c r="M243" t="n">
        <v>71</v>
      </c>
      <c r="N243" t="n">
        <v>22</v>
      </c>
      <c r="O243" t="n">
        <v>2</v>
      </c>
      <c r="P243" t="n">
        <v>3</v>
      </c>
      <c r="Q243" t="n">
        <v>6</v>
      </c>
      <c r="R243" t="n">
        <v>17</v>
      </c>
      <c r="S243" t="n">
        <v>5</v>
      </c>
      <c r="T243" t="n">
        <v>1</v>
      </c>
      <c r="U243" t="n">
        <v>11</v>
      </c>
      <c r="V243" t="n">
        <v>36</v>
      </c>
      <c r="W243" t="n">
        <v>4</v>
      </c>
      <c r="X243" t="n">
        <v>1</v>
      </c>
      <c r="Y243" t="n">
        <v>3</v>
      </c>
      <c r="Z243" t="n">
        <v>7</v>
      </c>
      <c r="AA243" t="n">
        <v>24</v>
      </c>
      <c r="AB243" t="n">
        <v>1</v>
      </c>
      <c r="AC243" t="n">
        <v>28</v>
      </c>
      <c r="AD243" t="n">
        <v>163</v>
      </c>
      <c r="AE243" t="n">
        <v>253</v>
      </c>
      <c r="AF243" t="n">
        <v>97</v>
      </c>
      <c r="AG243" t="n">
        <v>8</v>
      </c>
      <c r="AH243" t="n">
        <v>13</v>
      </c>
      <c r="AI243" t="n">
        <v>20</v>
      </c>
      <c r="AJ243" t="n">
        <v>103</v>
      </c>
      <c r="AK243" t="n">
        <v>32</v>
      </c>
      <c r="AL243" t="n">
        <v>755143</v>
      </c>
      <c r="AM243" t="n">
        <v>220407</v>
      </c>
      <c r="AN243" t="n">
        <v>1228479</v>
      </c>
      <c r="AO243" t="n">
        <v>1801700</v>
      </c>
      <c r="AP243" t="n">
        <v>70172</v>
      </c>
      <c r="AQ243" t="n">
        <v>74898</v>
      </c>
      <c r="AR243" t="n">
        <v>95212</v>
      </c>
      <c r="AS243" t="n">
        <v>64970</v>
      </c>
      <c r="AT243" t="n">
        <v>1714302</v>
      </c>
      <c r="AU243" t="n">
        <v>4590</v>
      </c>
      <c r="AV243" t="n">
        <v>624</v>
      </c>
      <c r="AW243" t="n">
        <v>4242</v>
      </c>
      <c r="AX243" t="n">
        <v>6062</v>
      </c>
      <c r="AY243" t="n">
        <v>224</v>
      </c>
      <c r="AZ243" t="n">
        <v>182</v>
      </c>
      <c r="BA243" t="n">
        <v>280</v>
      </c>
      <c r="BB243" t="n">
        <v>178</v>
      </c>
      <c r="BC243" t="n">
        <v>13545</v>
      </c>
    </row>
    <row r="244">
      <c r="A244" t="inlineStr">
        <is>
          <t>20-Feb-21</t>
        </is>
      </c>
      <c r="B244" t="n">
        <v>2810296</v>
      </c>
      <c r="C244" t="n">
        <v>1192570</v>
      </c>
      <c r="D244" t="n">
        <v>6718798</v>
      </c>
      <c r="E244" t="n">
        <v>3756577</v>
      </c>
      <c r="F244" t="n">
        <v>2865185</v>
      </c>
      <c r="G244" t="n">
        <v>2336191</v>
      </c>
      <c r="H244" t="n">
        <v>1968963</v>
      </c>
      <c r="I244" t="n">
        <v>597876</v>
      </c>
      <c r="J244" t="n">
        <v>2306733</v>
      </c>
      <c r="K244" t="n">
        <v>7</v>
      </c>
      <c r="L244" t="n">
        <v>20</v>
      </c>
      <c r="M244" t="n">
        <v>70</v>
      </c>
      <c r="N244" t="n">
        <v>22</v>
      </c>
      <c r="O244" t="n">
        <v>2</v>
      </c>
      <c r="P244" t="n">
        <v>3</v>
      </c>
      <c r="Q244" t="n">
        <v>5</v>
      </c>
      <c r="R244" t="n">
        <v>17</v>
      </c>
      <c r="S244" t="n">
        <v>5</v>
      </c>
      <c r="T244" t="n">
        <v>1</v>
      </c>
      <c r="U244" t="n">
        <v>11</v>
      </c>
      <c r="V244" t="n">
        <v>36</v>
      </c>
      <c r="W244" t="n">
        <v>4</v>
      </c>
      <c r="X244" t="n">
        <v>1</v>
      </c>
      <c r="Y244" t="n">
        <v>3</v>
      </c>
      <c r="Z244" t="n">
        <v>7</v>
      </c>
      <c r="AA244" t="n">
        <v>23</v>
      </c>
      <c r="AB244" t="n">
        <v>1</v>
      </c>
      <c r="AC244" t="n">
        <v>28</v>
      </c>
      <c r="AD244" t="n">
        <v>156</v>
      </c>
      <c r="AE244" t="n">
        <v>250</v>
      </c>
      <c r="AF244" t="n">
        <v>96</v>
      </c>
      <c r="AG244" t="n">
        <v>7</v>
      </c>
      <c r="AH244" t="n">
        <v>13</v>
      </c>
      <c r="AI244" t="n">
        <v>19</v>
      </c>
      <c r="AJ244" t="n">
        <v>99</v>
      </c>
      <c r="AK244" t="n">
        <v>31</v>
      </c>
      <c r="AL244" t="n">
        <v>755146</v>
      </c>
      <c r="AM244" t="n">
        <v>220419</v>
      </c>
      <c r="AN244" t="n">
        <v>1228500</v>
      </c>
      <c r="AO244" t="n">
        <v>1801708</v>
      </c>
      <c r="AP244" t="n">
        <v>70173</v>
      </c>
      <c r="AQ244" t="n">
        <v>74899</v>
      </c>
      <c r="AR244" t="n">
        <v>95214</v>
      </c>
      <c r="AS244" t="n">
        <v>64979</v>
      </c>
      <c r="AT244" t="n">
        <v>1714305</v>
      </c>
      <c r="AU244" t="n">
        <v>4590</v>
      </c>
      <c r="AV244" t="n">
        <v>624</v>
      </c>
      <c r="AW244" t="n">
        <v>4242</v>
      </c>
      <c r="AX244" t="n">
        <v>6063</v>
      </c>
      <c r="AY244" t="n">
        <v>224</v>
      </c>
      <c r="AZ244" t="n">
        <v>182</v>
      </c>
      <c r="BA244" t="n">
        <v>280</v>
      </c>
      <c r="BB244" t="n">
        <v>178</v>
      </c>
      <c r="BC244" t="n">
        <v>13545</v>
      </c>
    </row>
    <row r="245">
      <c r="A245" t="inlineStr">
        <is>
          <t>21-Feb-21</t>
        </is>
      </c>
      <c r="B245" t="n">
        <v>2810294</v>
      </c>
      <c r="C245" t="n">
        <v>1192566</v>
      </c>
      <c r="D245" t="n">
        <v>6718781</v>
      </c>
      <c r="E245" t="n">
        <v>3756572</v>
      </c>
      <c r="F245" t="n">
        <v>2865185</v>
      </c>
      <c r="G245" t="n">
        <v>2336191</v>
      </c>
      <c r="H245" t="n">
        <v>1968961</v>
      </c>
      <c r="I245" t="n">
        <v>597872</v>
      </c>
      <c r="J245" t="n">
        <v>2306731</v>
      </c>
      <c r="K245" t="n">
        <v>7</v>
      </c>
      <c r="L245" t="n">
        <v>19</v>
      </c>
      <c r="M245" t="n">
        <v>69</v>
      </c>
      <c r="N245" t="n">
        <v>22</v>
      </c>
      <c r="O245" t="n">
        <v>2</v>
      </c>
      <c r="P245" t="n">
        <v>3</v>
      </c>
      <c r="Q245" t="n">
        <v>5</v>
      </c>
      <c r="R245" t="n">
        <v>16</v>
      </c>
      <c r="S245" t="n">
        <v>5</v>
      </c>
      <c r="T245" t="n">
        <v>1</v>
      </c>
      <c r="U245" t="n">
        <v>10</v>
      </c>
      <c r="V245" t="n">
        <v>35</v>
      </c>
      <c r="W245" t="n">
        <v>4</v>
      </c>
      <c r="X245" t="n">
        <v>1</v>
      </c>
      <c r="Y245" t="n">
        <v>3</v>
      </c>
      <c r="Z245" t="n">
        <v>7</v>
      </c>
      <c r="AA245" t="n">
        <v>22</v>
      </c>
      <c r="AB245" t="n">
        <v>1</v>
      </c>
      <c r="AC245" t="n">
        <v>27</v>
      </c>
      <c r="AD245" t="n">
        <v>150</v>
      </c>
      <c r="AE245" t="n">
        <v>248</v>
      </c>
      <c r="AF245" t="n">
        <v>94</v>
      </c>
      <c r="AG245" t="n">
        <v>7</v>
      </c>
      <c r="AH245" t="n">
        <v>12</v>
      </c>
      <c r="AI245" t="n">
        <v>19</v>
      </c>
      <c r="AJ245" t="n">
        <v>95</v>
      </c>
      <c r="AK245" t="n">
        <v>30</v>
      </c>
      <c r="AL245" t="n">
        <v>755148</v>
      </c>
      <c r="AM245" t="n">
        <v>220432</v>
      </c>
      <c r="AN245" t="n">
        <v>1228521</v>
      </c>
      <c r="AO245" t="n">
        <v>1801715</v>
      </c>
      <c r="AP245" t="n">
        <v>70173</v>
      </c>
      <c r="AQ245" t="n">
        <v>74900</v>
      </c>
      <c r="AR245" t="n">
        <v>95216</v>
      </c>
      <c r="AS245" t="n">
        <v>64988</v>
      </c>
      <c r="AT245" t="n">
        <v>1714307</v>
      </c>
      <c r="AU245" t="n">
        <v>4590</v>
      </c>
      <c r="AV245" t="n">
        <v>624</v>
      </c>
      <c r="AW245" t="n">
        <v>4242</v>
      </c>
      <c r="AX245" t="n">
        <v>6063</v>
      </c>
      <c r="AY245" t="n">
        <v>224</v>
      </c>
      <c r="AZ245" t="n">
        <v>182</v>
      </c>
      <c r="BA245" t="n">
        <v>280</v>
      </c>
      <c r="BB245" t="n">
        <v>178</v>
      </c>
      <c r="BC245" t="n">
        <v>13545</v>
      </c>
    </row>
    <row r="246">
      <c r="A246" t="inlineStr">
        <is>
          <t>22-Feb-21</t>
        </is>
      </c>
      <c r="B246" t="n">
        <v>2810292</v>
      </c>
      <c r="C246" t="n">
        <v>1192562</v>
      </c>
      <c r="D246" t="n">
        <v>6718764</v>
      </c>
      <c r="E246" t="n">
        <v>3756566</v>
      </c>
      <c r="F246" t="n">
        <v>2865184</v>
      </c>
      <c r="G246" t="n">
        <v>2336190</v>
      </c>
      <c r="H246" t="n">
        <v>1968960</v>
      </c>
      <c r="I246" t="n">
        <v>597869</v>
      </c>
      <c r="J246" t="n">
        <v>2306730</v>
      </c>
      <c r="K246" t="n">
        <v>7</v>
      </c>
      <c r="L246" t="n">
        <v>18</v>
      </c>
      <c r="M246" t="n">
        <v>69</v>
      </c>
      <c r="N246" t="n">
        <v>22</v>
      </c>
      <c r="O246" t="n">
        <v>2</v>
      </c>
      <c r="P246" t="n">
        <v>3</v>
      </c>
      <c r="Q246" t="n">
        <v>5</v>
      </c>
      <c r="R246" t="n">
        <v>16</v>
      </c>
      <c r="S246" t="n">
        <v>5</v>
      </c>
      <c r="T246" t="n">
        <v>1</v>
      </c>
      <c r="U246" t="n">
        <v>10</v>
      </c>
      <c r="V246" t="n">
        <v>35</v>
      </c>
      <c r="W246" t="n">
        <v>4</v>
      </c>
      <c r="X246" t="n">
        <v>1</v>
      </c>
      <c r="Y246" t="n">
        <v>3</v>
      </c>
      <c r="Z246" t="n">
        <v>6</v>
      </c>
      <c r="AA246" t="n">
        <v>21</v>
      </c>
      <c r="AB246" t="n">
        <v>1</v>
      </c>
      <c r="AC246" t="n">
        <v>27</v>
      </c>
      <c r="AD246" t="n">
        <v>144</v>
      </c>
      <c r="AE246" t="n">
        <v>245</v>
      </c>
      <c r="AF246" t="n">
        <v>93</v>
      </c>
      <c r="AG246" t="n">
        <v>7</v>
      </c>
      <c r="AH246" t="n">
        <v>12</v>
      </c>
      <c r="AI246" t="n">
        <v>19</v>
      </c>
      <c r="AJ246" t="n">
        <v>92</v>
      </c>
      <c r="AK246" t="n">
        <v>29</v>
      </c>
      <c r="AL246" t="n">
        <v>755150</v>
      </c>
      <c r="AM246" t="n">
        <v>220443</v>
      </c>
      <c r="AN246" t="n">
        <v>1228542</v>
      </c>
      <c r="AO246" t="n">
        <v>1801722</v>
      </c>
      <c r="AP246" t="n">
        <v>70174</v>
      </c>
      <c r="AQ246" t="n">
        <v>74901</v>
      </c>
      <c r="AR246" t="n">
        <v>95218</v>
      </c>
      <c r="AS246" t="n">
        <v>64996</v>
      </c>
      <c r="AT246" t="n">
        <v>1714309</v>
      </c>
      <c r="AU246" t="n">
        <v>4590</v>
      </c>
      <c r="AV246" t="n">
        <v>624</v>
      </c>
      <c r="AW246" t="n">
        <v>4242</v>
      </c>
      <c r="AX246" t="n">
        <v>6063</v>
      </c>
      <c r="AY246" t="n">
        <v>224</v>
      </c>
      <c r="AZ246" t="n">
        <v>182</v>
      </c>
      <c r="BA246" t="n">
        <v>280</v>
      </c>
      <c r="BB246" t="n">
        <v>178</v>
      </c>
      <c r="BC246" t="n">
        <v>13545</v>
      </c>
    </row>
    <row r="247">
      <c r="A247" t="inlineStr">
        <is>
          <t>23-Feb-21</t>
        </is>
      </c>
      <c r="B247" t="n">
        <v>2810291</v>
      </c>
      <c r="C247" t="n">
        <v>1192558</v>
      </c>
      <c r="D247" t="n">
        <v>6718747</v>
      </c>
      <c r="E247" t="n">
        <v>3756561</v>
      </c>
      <c r="F247" t="n">
        <v>2865184</v>
      </c>
      <c r="G247" t="n">
        <v>2336189</v>
      </c>
      <c r="H247" t="n">
        <v>1968959</v>
      </c>
      <c r="I247" t="n">
        <v>597865</v>
      </c>
      <c r="J247" t="n">
        <v>2306729</v>
      </c>
      <c r="K247" t="n">
        <v>7</v>
      </c>
      <c r="L247" t="n">
        <v>17</v>
      </c>
      <c r="M247" t="n">
        <v>68</v>
      </c>
      <c r="N247" t="n">
        <v>22</v>
      </c>
      <c r="O247" t="n">
        <v>2</v>
      </c>
      <c r="P247" t="n">
        <v>3</v>
      </c>
      <c r="Q247" t="n">
        <v>5</v>
      </c>
      <c r="R247" t="n">
        <v>15</v>
      </c>
      <c r="S247" t="n">
        <v>5</v>
      </c>
      <c r="T247" t="n">
        <v>1</v>
      </c>
      <c r="U247" t="n">
        <v>9</v>
      </c>
      <c r="V247" t="n">
        <v>35</v>
      </c>
      <c r="W247" t="n">
        <v>4</v>
      </c>
      <c r="X247" t="n">
        <v>1</v>
      </c>
      <c r="Y247" t="n">
        <v>3</v>
      </c>
      <c r="Z247" t="n">
        <v>6</v>
      </c>
      <c r="AA247" t="n">
        <v>21</v>
      </c>
      <c r="AB247" t="n">
        <v>1</v>
      </c>
      <c r="AC247" t="n">
        <v>27</v>
      </c>
      <c r="AD247" t="n">
        <v>137</v>
      </c>
      <c r="AE247" t="n">
        <v>243</v>
      </c>
      <c r="AF247" t="n">
        <v>91</v>
      </c>
      <c r="AG247" t="n">
        <v>7</v>
      </c>
      <c r="AH247" t="n">
        <v>12</v>
      </c>
      <c r="AI247" t="n">
        <v>18</v>
      </c>
      <c r="AJ247" t="n">
        <v>88</v>
      </c>
      <c r="AK247" t="n">
        <v>28</v>
      </c>
      <c r="AL247" t="n">
        <v>755152</v>
      </c>
      <c r="AM247" t="n">
        <v>220454</v>
      </c>
      <c r="AN247" t="n">
        <v>1228562</v>
      </c>
      <c r="AO247" t="n">
        <v>1801729</v>
      </c>
      <c r="AP247" t="n">
        <v>70174</v>
      </c>
      <c r="AQ247" t="n">
        <v>74902</v>
      </c>
      <c r="AR247" t="n">
        <v>95220</v>
      </c>
      <c r="AS247" t="n">
        <v>65004</v>
      </c>
      <c r="AT247" t="n">
        <v>1714311</v>
      </c>
      <c r="AU247" t="n">
        <v>4590</v>
      </c>
      <c r="AV247" t="n">
        <v>624</v>
      </c>
      <c r="AW247" t="n">
        <v>4242</v>
      </c>
      <c r="AX247" t="n">
        <v>6063</v>
      </c>
      <c r="AY247" t="n">
        <v>224</v>
      </c>
      <c r="AZ247" t="n">
        <v>182</v>
      </c>
      <c r="BA247" t="n">
        <v>280</v>
      </c>
      <c r="BB247" t="n">
        <v>178</v>
      </c>
      <c r="BC247" t="n">
        <v>13545</v>
      </c>
    </row>
    <row r="248">
      <c r="A248" t="inlineStr">
        <is>
          <t>24-Feb-21</t>
        </is>
      </c>
      <c r="B248" t="n">
        <v>2810289</v>
      </c>
      <c r="C248" t="n">
        <v>1192554</v>
      </c>
      <c r="D248" t="n">
        <v>6718730</v>
      </c>
      <c r="E248" t="n">
        <v>3756556</v>
      </c>
      <c r="F248" t="n">
        <v>2865183</v>
      </c>
      <c r="G248" t="n">
        <v>2336188</v>
      </c>
      <c r="H248" t="n">
        <v>1968958</v>
      </c>
      <c r="I248" t="n">
        <v>597862</v>
      </c>
      <c r="J248" t="n">
        <v>2306728</v>
      </c>
      <c r="K248" t="n">
        <v>7</v>
      </c>
      <c r="L248" t="n">
        <v>17</v>
      </c>
      <c r="M248" t="n">
        <v>67</v>
      </c>
      <c r="N248" t="n">
        <v>21</v>
      </c>
      <c r="O248" t="n">
        <v>2</v>
      </c>
      <c r="P248" t="n">
        <v>3</v>
      </c>
      <c r="Q248" t="n">
        <v>5</v>
      </c>
      <c r="R248" t="n">
        <v>14</v>
      </c>
      <c r="S248" t="n">
        <v>4</v>
      </c>
      <c r="T248" t="n">
        <v>1</v>
      </c>
      <c r="U248" t="n">
        <v>9</v>
      </c>
      <c r="V248" t="n">
        <v>34</v>
      </c>
      <c r="W248" t="n">
        <v>4</v>
      </c>
      <c r="X248" t="n">
        <v>1</v>
      </c>
      <c r="Y248" t="n">
        <v>3</v>
      </c>
      <c r="Z248" t="n">
        <v>6</v>
      </c>
      <c r="AA248" t="n">
        <v>20</v>
      </c>
      <c r="AB248" t="n">
        <v>1</v>
      </c>
      <c r="AC248" t="n">
        <v>27</v>
      </c>
      <c r="AD248" t="n">
        <v>132</v>
      </c>
      <c r="AE248" t="n">
        <v>240</v>
      </c>
      <c r="AF248" t="n">
        <v>90</v>
      </c>
      <c r="AG248" t="n">
        <v>7</v>
      </c>
      <c r="AH248" t="n">
        <v>12</v>
      </c>
      <c r="AI248" t="n">
        <v>18</v>
      </c>
      <c r="AJ248" t="n">
        <v>85</v>
      </c>
      <c r="AK248" t="n">
        <v>27</v>
      </c>
      <c r="AL248" t="n">
        <v>755154</v>
      </c>
      <c r="AM248" t="n">
        <v>220465</v>
      </c>
      <c r="AN248" t="n">
        <v>1228582</v>
      </c>
      <c r="AO248" t="n">
        <v>1801736</v>
      </c>
      <c r="AP248" t="n">
        <v>70175</v>
      </c>
      <c r="AQ248" t="n">
        <v>74903</v>
      </c>
      <c r="AR248" t="n">
        <v>95221</v>
      </c>
      <c r="AS248" t="n">
        <v>65012</v>
      </c>
      <c r="AT248" t="n">
        <v>1714313</v>
      </c>
      <c r="AU248" t="n">
        <v>4590</v>
      </c>
      <c r="AV248" t="n">
        <v>624</v>
      </c>
      <c r="AW248" t="n">
        <v>4242</v>
      </c>
      <c r="AX248" t="n">
        <v>6063</v>
      </c>
      <c r="AY248" t="n">
        <v>224</v>
      </c>
      <c r="AZ248" t="n">
        <v>182</v>
      </c>
      <c r="BA248" t="n">
        <v>280</v>
      </c>
      <c r="BB248" t="n">
        <v>178</v>
      </c>
      <c r="BC248" t="n">
        <v>13545</v>
      </c>
    </row>
    <row r="249">
      <c r="A249" t="inlineStr">
        <is>
          <t>25-Feb-21</t>
        </is>
      </c>
      <c r="B249" t="n">
        <v>2810287</v>
      </c>
      <c r="C249" t="n">
        <v>1192551</v>
      </c>
      <c r="D249" t="n">
        <v>6718713</v>
      </c>
      <c r="E249" t="n">
        <v>3756550</v>
      </c>
      <c r="F249" t="n">
        <v>2865183</v>
      </c>
      <c r="G249" t="n">
        <v>2336188</v>
      </c>
      <c r="H249" t="n">
        <v>1968956</v>
      </c>
      <c r="I249" t="n">
        <v>597859</v>
      </c>
      <c r="J249" t="n">
        <v>2306727</v>
      </c>
      <c r="K249" t="n">
        <v>7</v>
      </c>
      <c r="L249" t="n">
        <v>16</v>
      </c>
      <c r="M249" t="n">
        <v>66</v>
      </c>
      <c r="N249" t="n">
        <v>21</v>
      </c>
      <c r="O249" t="n">
        <v>2</v>
      </c>
      <c r="P249" t="n">
        <v>3</v>
      </c>
      <c r="Q249" t="n">
        <v>5</v>
      </c>
      <c r="R249" t="n">
        <v>14</v>
      </c>
      <c r="S249" t="n">
        <v>4</v>
      </c>
      <c r="T249" t="n">
        <v>1</v>
      </c>
      <c r="U249" t="n">
        <v>9</v>
      </c>
      <c r="V249" t="n">
        <v>34</v>
      </c>
      <c r="W249" t="n">
        <v>4</v>
      </c>
      <c r="X249" t="n">
        <v>1</v>
      </c>
      <c r="Y249" t="n">
        <v>3</v>
      </c>
      <c r="Z249" t="n">
        <v>6</v>
      </c>
      <c r="AA249" t="n">
        <v>19</v>
      </c>
      <c r="AB249" t="n">
        <v>1</v>
      </c>
      <c r="AC249" t="n">
        <v>26</v>
      </c>
      <c r="AD249" t="n">
        <v>126</v>
      </c>
      <c r="AE249" t="n">
        <v>238</v>
      </c>
      <c r="AF249" t="n">
        <v>88</v>
      </c>
      <c r="AG249" t="n">
        <v>7</v>
      </c>
      <c r="AH249" t="n">
        <v>11</v>
      </c>
      <c r="AI249" t="n">
        <v>17</v>
      </c>
      <c r="AJ249" t="n">
        <v>82</v>
      </c>
      <c r="AK249" t="n">
        <v>26</v>
      </c>
      <c r="AL249" t="n">
        <v>755156</v>
      </c>
      <c r="AM249" t="n">
        <v>220475</v>
      </c>
      <c r="AN249" t="n">
        <v>1228603</v>
      </c>
      <c r="AO249" t="n">
        <v>1801743</v>
      </c>
      <c r="AP249" t="n">
        <v>70176</v>
      </c>
      <c r="AQ249" t="n">
        <v>74904</v>
      </c>
      <c r="AR249" t="n">
        <v>95223</v>
      </c>
      <c r="AS249" t="n">
        <v>65020</v>
      </c>
      <c r="AT249" t="n">
        <v>1714315</v>
      </c>
      <c r="AU249" t="n">
        <v>4590</v>
      </c>
      <c r="AV249" t="n">
        <v>624</v>
      </c>
      <c r="AW249" t="n">
        <v>4242</v>
      </c>
      <c r="AX249" t="n">
        <v>6063</v>
      </c>
      <c r="AY249" t="n">
        <v>224</v>
      </c>
      <c r="AZ249" t="n">
        <v>182</v>
      </c>
      <c r="BA249" t="n">
        <v>280</v>
      </c>
      <c r="BB249" t="n">
        <v>178</v>
      </c>
      <c r="BC249" t="n">
        <v>13545</v>
      </c>
    </row>
    <row r="250">
      <c r="A250" t="inlineStr">
        <is>
          <t>26-Feb-21</t>
        </is>
      </c>
      <c r="B250" t="n">
        <v>2810286</v>
      </c>
      <c r="C250" t="n">
        <v>1192547</v>
      </c>
      <c r="D250" t="n">
        <v>6718697</v>
      </c>
      <c r="E250" t="n">
        <v>3756545</v>
      </c>
      <c r="F250" t="n">
        <v>2865183</v>
      </c>
      <c r="G250" t="n">
        <v>2336187</v>
      </c>
      <c r="H250" t="n">
        <v>1968955</v>
      </c>
      <c r="I250" t="n">
        <v>597856</v>
      </c>
      <c r="J250" t="n">
        <v>2306726</v>
      </c>
      <c r="K250" t="n">
        <v>7</v>
      </c>
      <c r="L250" t="n">
        <v>15</v>
      </c>
      <c r="M250" t="n">
        <v>66</v>
      </c>
      <c r="N250" t="n">
        <v>21</v>
      </c>
      <c r="O250" t="n">
        <v>2</v>
      </c>
      <c r="P250" t="n">
        <v>3</v>
      </c>
      <c r="Q250" t="n">
        <v>5</v>
      </c>
      <c r="R250" t="n">
        <v>13</v>
      </c>
      <c r="S250" t="n">
        <v>4</v>
      </c>
      <c r="T250" t="n">
        <v>1</v>
      </c>
      <c r="U250" t="n">
        <v>8</v>
      </c>
      <c r="V250" t="n">
        <v>34</v>
      </c>
      <c r="W250" t="n">
        <v>4</v>
      </c>
      <c r="X250" t="n">
        <v>1</v>
      </c>
      <c r="Y250" t="n">
        <v>3</v>
      </c>
      <c r="Z250" t="n">
        <v>6</v>
      </c>
      <c r="AA250" t="n">
        <v>18</v>
      </c>
      <c r="AB250" t="n">
        <v>1</v>
      </c>
      <c r="AC250" t="n">
        <v>26</v>
      </c>
      <c r="AD250" t="n">
        <v>121</v>
      </c>
      <c r="AE250" t="n">
        <v>235</v>
      </c>
      <c r="AF250" t="n">
        <v>87</v>
      </c>
      <c r="AG250" t="n">
        <v>7</v>
      </c>
      <c r="AH250" t="n">
        <v>11</v>
      </c>
      <c r="AI250" t="n">
        <v>17</v>
      </c>
      <c r="AJ250" t="n">
        <v>79</v>
      </c>
      <c r="AK250" t="n">
        <v>25</v>
      </c>
      <c r="AL250" t="n">
        <v>755158</v>
      </c>
      <c r="AM250" t="n">
        <v>220485</v>
      </c>
      <c r="AN250" t="n">
        <v>1228622</v>
      </c>
      <c r="AO250" t="n">
        <v>1801750</v>
      </c>
      <c r="AP250" t="n">
        <v>70176</v>
      </c>
      <c r="AQ250" t="n">
        <v>74905</v>
      </c>
      <c r="AR250" t="n">
        <v>95225</v>
      </c>
      <c r="AS250" t="n">
        <v>65027</v>
      </c>
      <c r="AT250" t="n">
        <v>1714317</v>
      </c>
      <c r="AU250" t="n">
        <v>4590</v>
      </c>
      <c r="AV250" t="n">
        <v>624</v>
      </c>
      <c r="AW250" t="n">
        <v>4242</v>
      </c>
      <c r="AX250" t="n">
        <v>6063</v>
      </c>
      <c r="AY250" t="n">
        <v>224</v>
      </c>
      <c r="AZ250" t="n">
        <v>182</v>
      </c>
      <c r="BA250" t="n">
        <v>280</v>
      </c>
      <c r="BB250" t="n">
        <v>178</v>
      </c>
      <c r="BC250" t="n">
        <v>13545</v>
      </c>
    </row>
    <row r="251">
      <c r="A251" t="inlineStr">
        <is>
          <t>27-Feb-21</t>
        </is>
      </c>
      <c r="B251" t="n">
        <v>2810284</v>
      </c>
      <c r="C251" t="n">
        <v>1192544</v>
      </c>
      <c r="D251" t="n">
        <v>6718681</v>
      </c>
      <c r="E251" t="n">
        <v>3756540</v>
      </c>
      <c r="F251" t="n">
        <v>2865182</v>
      </c>
      <c r="G251" t="n">
        <v>2336186</v>
      </c>
      <c r="H251" t="n">
        <v>1968954</v>
      </c>
      <c r="I251" t="n">
        <v>597853</v>
      </c>
      <c r="J251" t="n">
        <v>2306725</v>
      </c>
      <c r="K251" t="n">
        <v>7</v>
      </c>
      <c r="L251" t="n">
        <v>15</v>
      </c>
      <c r="M251" t="n">
        <v>65</v>
      </c>
      <c r="N251" t="n">
        <v>20</v>
      </c>
      <c r="O251" t="n">
        <v>2</v>
      </c>
      <c r="P251" t="n">
        <v>3</v>
      </c>
      <c r="Q251" t="n">
        <v>5</v>
      </c>
      <c r="R251" t="n">
        <v>13</v>
      </c>
      <c r="S251" t="n">
        <v>4</v>
      </c>
      <c r="T251" t="n">
        <v>1</v>
      </c>
      <c r="U251" t="n">
        <v>8</v>
      </c>
      <c r="V251" t="n">
        <v>33</v>
      </c>
      <c r="W251" t="n">
        <v>4</v>
      </c>
      <c r="X251" t="n">
        <v>1</v>
      </c>
      <c r="Y251" t="n">
        <v>3</v>
      </c>
      <c r="Z251" t="n">
        <v>6</v>
      </c>
      <c r="AA251" t="n">
        <v>18</v>
      </c>
      <c r="AB251" t="n">
        <v>1</v>
      </c>
      <c r="AC251" t="n">
        <v>26</v>
      </c>
      <c r="AD251" t="n">
        <v>116</v>
      </c>
      <c r="AE251" t="n">
        <v>232</v>
      </c>
      <c r="AF251" t="n">
        <v>86</v>
      </c>
      <c r="AG251" t="n">
        <v>7</v>
      </c>
      <c r="AH251" t="n">
        <v>11</v>
      </c>
      <c r="AI251" t="n">
        <v>17</v>
      </c>
      <c r="AJ251" t="n">
        <v>76</v>
      </c>
      <c r="AK251" t="n">
        <v>25</v>
      </c>
      <c r="AL251" t="n">
        <v>755160</v>
      </c>
      <c r="AM251" t="n">
        <v>220494</v>
      </c>
      <c r="AN251" t="n">
        <v>1228642</v>
      </c>
      <c r="AO251" t="n">
        <v>1801757</v>
      </c>
      <c r="AP251" t="n">
        <v>70177</v>
      </c>
      <c r="AQ251" t="n">
        <v>74906</v>
      </c>
      <c r="AR251" t="n">
        <v>95227</v>
      </c>
      <c r="AS251" t="n">
        <v>65034</v>
      </c>
      <c r="AT251" t="n">
        <v>1714319</v>
      </c>
      <c r="AU251" t="n">
        <v>4590</v>
      </c>
      <c r="AV251" t="n">
        <v>624</v>
      </c>
      <c r="AW251" t="n">
        <v>4242</v>
      </c>
      <c r="AX251" t="n">
        <v>6063</v>
      </c>
      <c r="AY251" t="n">
        <v>224</v>
      </c>
      <c r="AZ251" t="n">
        <v>182</v>
      </c>
      <c r="BA251" t="n">
        <v>280</v>
      </c>
      <c r="BB251" t="n">
        <v>178</v>
      </c>
      <c r="BC251" t="n">
        <v>13545</v>
      </c>
    </row>
    <row r="252">
      <c r="A252" t="inlineStr">
        <is>
          <t>28-Feb-21</t>
        </is>
      </c>
      <c r="B252" t="n">
        <v>2810282</v>
      </c>
      <c r="C252" t="n">
        <v>1192541</v>
      </c>
      <c r="D252" t="n">
        <v>6718665</v>
      </c>
      <c r="E252" t="n">
        <v>3756535</v>
      </c>
      <c r="F252" t="n">
        <v>2865182</v>
      </c>
      <c r="G252" t="n">
        <v>2336186</v>
      </c>
      <c r="H252" t="n">
        <v>1968953</v>
      </c>
      <c r="I252" t="n">
        <v>597850</v>
      </c>
      <c r="J252" t="n">
        <v>2306724</v>
      </c>
      <c r="K252" t="n">
        <v>6</v>
      </c>
      <c r="L252" t="n">
        <v>14</v>
      </c>
      <c r="M252" t="n">
        <v>64</v>
      </c>
      <c r="N252" t="n">
        <v>20</v>
      </c>
      <c r="O252" t="n">
        <v>2</v>
      </c>
      <c r="P252" t="n">
        <v>3</v>
      </c>
      <c r="Q252" t="n">
        <v>5</v>
      </c>
      <c r="R252" t="n">
        <v>12</v>
      </c>
      <c r="S252" t="n">
        <v>4</v>
      </c>
      <c r="T252" t="n">
        <v>1</v>
      </c>
      <c r="U252" t="n">
        <v>8</v>
      </c>
      <c r="V252" t="n">
        <v>33</v>
      </c>
      <c r="W252" t="n">
        <v>4</v>
      </c>
      <c r="X252" t="n">
        <v>1</v>
      </c>
      <c r="Y252" t="n">
        <v>3</v>
      </c>
      <c r="Z252" t="n">
        <v>6</v>
      </c>
      <c r="AA252" t="n">
        <v>17</v>
      </c>
      <c r="AB252" t="n">
        <v>1</v>
      </c>
      <c r="AC252" t="n">
        <v>25</v>
      </c>
      <c r="AD252" t="n">
        <v>111</v>
      </c>
      <c r="AE252" t="n">
        <v>230</v>
      </c>
      <c r="AF252" t="n">
        <v>84</v>
      </c>
      <c r="AG252" t="n">
        <v>7</v>
      </c>
      <c r="AH252" t="n">
        <v>11</v>
      </c>
      <c r="AI252" t="n">
        <v>16</v>
      </c>
      <c r="AJ252" t="n">
        <v>73</v>
      </c>
      <c r="AK252" t="n">
        <v>24</v>
      </c>
      <c r="AL252" t="n">
        <v>755162</v>
      </c>
      <c r="AM252" t="n">
        <v>220503</v>
      </c>
      <c r="AN252" t="n">
        <v>1228662</v>
      </c>
      <c r="AO252" t="n">
        <v>1801763</v>
      </c>
      <c r="AP252" t="n">
        <v>70177</v>
      </c>
      <c r="AQ252" t="n">
        <v>74907</v>
      </c>
      <c r="AR252" t="n">
        <v>95228</v>
      </c>
      <c r="AS252" t="n">
        <v>65041</v>
      </c>
      <c r="AT252" t="n">
        <v>1714321</v>
      </c>
      <c r="AU252" t="n">
        <v>4590</v>
      </c>
      <c r="AV252" t="n">
        <v>624</v>
      </c>
      <c r="AW252" t="n">
        <v>4242</v>
      </c>
      <c r="AX252" t="n">
        <v>6063</v>
      </c>
      <c r="AY252" t="n">
        <v>224</v>
      </c>
      <c r="AZ252" t="n">
        <v>182</v>
      </c>
      <c r="BA252" t="n">
        <v>280</v>
      </c>
      <c r="BB252" t="n">
        <v>178</v>
      </c>
      <c r="BC252" t="n">
        <v>13545</v>
      </c>
    </row>
    <row r="253">
      <c r="A253" t="inlineStr">
        <is>
          <t>01-Mar-21</t>
        </is>
      </c>
      <c r="B253" t="n">
        <v>2810281</v>
      </c>
      <c r="C253" t="n">
        <v>1192538</v>
      </c>
      <c r="D253" t="n">
        <v>6718650</v>
      </c>
      <c r="E253" t="n">
        <v>3756530</v>
      </c>
      <c r="F253" t="n">
        <v>2865181</v>
      </c>
      <c r="G253" t="n">
        <v>2336185</v>
      </c>
      <c r="H253" t="n">
        <v>1968952</v>
      </c>
      <c r="I253" t="n">
        <v>597848</v>
      </c>
      <c r="J253" t="n">
        <v>2306724</v>
      </c>
      <c r="K253" t="n">
        <v>6</v>
      </c>
      <c r="L253" t="n">
        <v>14</v>
      </c>
      <c r="M253" t="n">
        <v>63</v>
      </c>
      <c r="N253" t="n">
        <v>20</v>
      </c>
      <c r="O253" t="n">
        <v>2</v>
      </c>
      <c r="P253" t="n">
        <v>3</v>
      </c>
      <c r="Q253" t="n">
        <v>5</v>
      </c>
      <c r="R253" t="n">
        <v>12</v>
      </c>
      <c r="S253" t="n">
        <v>4</v>
      </c>
      <c r="T253" t="n">
        <v>1</v>
      </c>
      <c r="U253" t="n">
        <v>7</v>
      </c>
      <c r="V253" t="n">
        <v>32</v>
      </c>
      <c r="W253" t="n">
        <v>4</v>
      </c>
      <c r="X253" t="n">
        <v>1</v>
      </c>
      <c r="Y253" t="n">
        <v>3</v>
      </c>
      <c r="Z253" t="n">
        <v>6</v>
      </c>
      <c r="AA253" t="n">
        <v>16</v>
      </c>
      <c r="AB253" t="n">
        <v>1</v>
      </c>
      <c r="AC253" t="n">
        <v>25</v>
      </c>
      <c r="AD253" t="n">
        <v>106</v>
      </c>
      <c r="AE253" t="n">
        <v>227</v>
      </c>
      <c r="AF253" t="n">
        <v>83</v>
      </c>
      <c r="AG253" t="n">
        <v>7</v>
      </c>
      <c r="AH253" t="n">
        <v>10</v>
      </c>
      <c r="AI253" t="n">
        <v>16</v>
      </c>
      <c r="AJ253" t="n">
        <v>70</v>
      </c>
      <c r="AK253" t="n">
        <v>23</v>
      </c>
      <c r="AL253" t="n">
        <v>755164</v>
      </c>
      <c r="AM253" t="n">
        <v>220511</v>
      </c>
      <c r="AN253" t="n">
        <v>1228681</v>
      </c>
      <c r="AO253" t="n">
        <v>1801770</v>
      </c>
      <c r="AP253" t="n">
        <v>70178</v>
      </c>
      <c r="AQ253" t="n">
        <v>74908</v>
      </c>
      <c r="AR253" t="n">
        <v>95230</v>
      </c>
      <c r="AS253" t="n">
        <v>65047</v>
      </c>
      <c r="AT253" t="n">
        <v>1714323</v>
      </c>
      <c r="AU253" t="n">
        <v>4590</v>
      </c>
      <c r="AV253" t="n">
        <v>624</v>
      </c>
      <c r="AW253" t="n">
        <v>4242</v>
      </c>
      <c r="AX253" t="n">
        <v>6063</v>
      </c>
      <c r="AY253" t="n">
        <v>224</v>
      </c>
      <c r="AZ253" t="n">
        <v>182</v>
      </c>
      <c r="BA253" t="n">
        <v>280</v>
      </c>
      <c r="BB253" t="n">
        <v>178</v>
      </c>
      <c r="BC253" t="n">
        <v>13545</v>
      </c>
    </row>
    <row r="254">
      <c r="A254" t="inlineStr">
        <is>
          <t>02-Mar-21</t>
        </is>
      </c>
      <c r="B254" t="n">
        <v>2810279</v>
      </c>
      <c r="C254" t="n">
        <v>1192535</v>
      </c>
      <c r="D254" t="n">
        <v>6718634</v>
      </c>
      <c r="E254" t="n">
        <v>3756526</v>
      </c>
      <c r="F254" t="n">
        <v>2865181</v>
      </c>
      <c r="G254" t="n">
        <v>2336184</v>
      </c>
      <c r="H254" t="n">
        <v>1968951</v>
      </c>
      <c r="I254" t="n">
        <v>597845</v>
      </c>
      <c r="J254" t="n">
        <v>2306723</v>
      </c>
      <c r="K254" t="n">
        <v>6</v>
      </c>
      <c r="L254" t="n">
        <v>13</v>
      </c>
      <c r="M254" t="n">
        <v>62</v>
      </c>
      <c r="N254" t="n">
        <v>20</v>
      </c>
      <c r="O254" t="n">
        <v>2</v>
      </c>
      <c r="P254" t="n">
        <v>3</v>
      </c>
      <c r="Q254" t="n">
        <v>4</v>
      </c>
      <c r="R254" t="n">
        <v>12</v>
      </c>
      <c r="S254" t="n">
        <v>4</v>
      </c>
      <c r="T254" t="n">
        <v>1</v>
      </c>
      <c r="U254" t="n">
        <v>7</v>
      </c>
      <c r="V254" t="n">
        <v>32</v>
      </c>
      <c r="W254" t="n">
        <v>4</v>
      </c>
      <c r="X254" t="n">
        <v>1</v>
      </c>
      <c r="Y254" t="n">
        <v>3</v>
      </c>
      <c r="Z254" t="n">
        <v>6</v>
      </c>
      <c r="AA254" t="n">
        <v>16</v>
      </c>
      <c r="AB254" t="n">
        <v>1</v>
      </c>
      <c r="AC254" t="n">
        <v>25</v>
      </c>
      <c r="AD254" t="n">
        <v>102</v>
      </c>
      <c r="AE254" t="n">
        <v>225</v>
      </c>
      <c r="AF254" t="n">
        <v>82</v>
      </c>
      <c r="AG254" t="n">
        <v>6</v>
      </c>
      <c r="AH254" t="n">
        <v>10</v>
      </c>
      <c r="AI254" t="n">
        <v>16</v>
      </c>
      <c r="AJ254" t="n">
        <v>68</v>
      </c>
      <c r="AK254" t="n">
        <v>22</v>
      </c>
      <c r="AL254" t="n">
        <v>755166</v>
      </c>
      <c r="AM254" t="n">
        <v>220520</v>
      </c>
      <c r="AN254" t="n">
        <v>1228700</v>
      </c>
      <c r="AO254" t="n">
        <v>1801776</v>
      </c>
      <c r="AP254" t="n">
        <v>70178</v>
      </c>
      <c r="AQ254" t="n">
        <v>74909</v>
      </c>
      <c r="AR254" t="n">
        <v>95231</v>
      </c>
      <c r="AS254" t="n">
        <v>65053</v>
      </c>
      <c r="AT254" t="n">
        <v>1714325</v>
      </c>
      <c r="AU254" t="n">
        <v>4590</v>
      </c>
      <c r="AV254" t="n">
        <v>625</v>
      </c>
      <c r="AW254" t="n">
        <v>4242</v>
      </c>
      <c r="AX254" t="n">
        <v>6063</v>
      </c>
      <c r="AY254" t="n">
        <v>224</v>
      </c>
      <c r="AZ254" t="n">
        <v>182</v>
      </c>
      <c r="BA254" t="n">
        <v>280</v>
      </c>
      <c r="BB254" t="n">
        <v>178</v>
      </c>
      <c r="BC254" t="n">
        <v>13545</v>
      </c>
    </row>
    <row r="255">
      <c r="A255" t="inlineStr">
        <is>
          <t>03-Mar-21</t>
        </is>
      </c>
      <c r="B255" t="n">
        <v>2810278</v>
      </c>
      <c r="C255" t="n">
        <v>1192532</v>
      </c>
      <c r="D255" t="n">
        <v>6718619</v>
      </c>
      <c r="E255" t="n">
        <v>3756521</v>
      </c>
      <c r="F255" t="n">
        <v>2865181</v>
      </c>
      <c r="G255" t="n">
        <v>2336184</v>
      </c>
      <c r="H255" t="n">
        <v>1968950</v>
      </c>
      <c r="I255" t="n">
        <v>597842</v>
      </c>
      <c r="J255" t="n">
        <v>2306722</v>
      </c>
      <c r="K255" t="n">
        <v>6</v>
      </c>
      <c r="L255" t="n">
        <v>13</v>
      </c>
      <c r="M255" t="n">
        <v>62</v>
      </c>
      <c r="N255" t="n">
        <v>19</v>
      </c>
      <c r="O255" t="n">
        <v>2</v>
      </c>
      <c r="P255" t="n">
        <v>3</v>
      </c>
      <c r="Q255" t="n">
        <v>4</v>
      </c>
      <c r="R255" t="n">
        <v>11</v>
      </c>
      <c r="S255" t="n">
        <v>4</v>
      </c>
      <c r="T255" t="n">
        <v>1</v>
      </c>
      <c r="U255" t="n">
        <v>7</v>
      </c>
      <c r="V255" t="n">
        <v>32</v>
      </c>
      <c r="W255" t="n">
        <v>4</v>
      </c>
      <c r="X255" t="n">
        <v>1</v>
      </c>
      <c r="Y255" t="n">
        <v>3</v>
      </c>
      <c r="Z255" t="n">
        <v>5</v>
      </c>
      <c r="AA255" t="n">
        <v>15</v>
      </c>
      <c r="AB255" t="n">
        <v>1</v>
      </c>
      <c r="AC255" t="n">
        <v>25</v>
      </c>
      <c r="AD255" t="n">
        <v>97</v>
      </c>
      <c r="AE255" t="n">
        <v>222</v>
      </c>
      <c r="AF255" t="n">
        <v>81</v>
      </c>
      <c r="AG255" t="n">
        <v>6</v>
      </c>
      <c r="AH255" t="n">
        <v>10</v>
      </c>
      <c r="AI255" t="n">
        <v>15</v>
      </c>
      <c r="AJ255" t="n">
        <v>65</v>
      </c>
      <c r="AK255" t="n">
        <v>22</v>
      </c>
      <c r="AL255" t="n">
        <v>755168</v>
      </c>
      <c r="AM255" t="n">
        <v>220527</v>
      </c>
      <c r="AN255" t="n">
        <v>1228719</v>
      </c>
      <c r="AO255" t="n">
        <v>1801782</v>
      </c>
      <c r="AP255" t="n">
        <v>70179</v>
      </c>
      <c r="AQ255" t="n">
        <v>74910</v>
      </c>
      <c r="AR255" t="n">
        <v>95233</v>
      </c>
      <c r="AS255" t="n">
        <v>65059</v>
      </c>
      <c r="AT255" t="n">
        <v>1714326</v>
      </c>
      <c r="AU255" t="n">
        <v>4590</v>
      </c>
      <c r="AV255" t="n">
        <v>625</v>
      </c>
      <c r="AW255" t="n">
        <v>4242</v>
      </c>
      <c r="AX255" t="n">
        <v>6063</v>
      </c>
      <c r="AY255" t="n">
        <v>224</v>
      </c>
      <c r="AZ255" t="n">
        <v>182</v>
      </c>
      <c r="BA255" t="n">
        <v>280</v>
      </c>
      <c r="BB255" t="n">
        <v>178</v>
      </c>
      <c r="BC255" t="n">
        <v>13545</v>
      </c>
    </row>
    <row r="256">
      <c r="A256" t="inlineStr">
        <is>
          <t>04-Mar-21</t>
        </is>
      </c>
      <c r="B256" t="n">
        <v>2810276</v>
      </c>
      <c r="C256" t="n">
        <v>1192529</v>
      </c>
      <c r="D256" t="n">
        <v>6718604</v>
      </c>
      <c r="E256" t="n">
        <v>3756516</v>
      </c>
      <c r="F256" t="n">
        <v>2865180</v>
      </c>
      <c r="G256" t="n">
        <v>2336183</v>
      </c>
      <c r="H256" t="n">
        <v>1968949</v>
      </c>
      <c r="I256" t="n">
        <v>597840</v>
      </c>
      <c r="J256" t="n">
        <v>2306721</v>
      </c>
      <c r="K256" t="n">
        <v>6</v>
      </c>
      <c r="L256" t="n">
        <v>12</v>
      </c>
      <c r="M256" t="n">
        <v>61</v>
      </c>
      <c r="N256" t="n">
        <v>19</v>
      </c>
      <c r="O256" t="n">
        <v>2</v>
      </c>
      <c r="P256" t="n">
        <v>3</v>
      </c>
      <c r="Q256" t="n">
        <v>4</v>
      </c>
      <c r="R256" t="n">
        <v>11</v>
      </c>
      <c r="S256" t="n">
        <v>3</v>
      </c>
      <c r="T256" t="n">
        <v>1</v>
      </c>
      <c r="U256" t="n">
        <v>6</v>
      </c>
      <c r="V256" t="n">
        <v>31</v>
      </c>
      <c r="W256" t="n">
        <v>4</v>
      </c>
      <c r="X256" t="n">
        <v>1</v>
      </c>
      <c r="Y256" t="n">
        <v>2</v>
      </c>
      <c r="Z256" t="n">
        <v>5</v>
      </c>
      <c r="AA256" t="n">
        <v>15</v>
      </c>
      <c r="AB256" t="n">
        <v>1</v>
      </c>
      <c r="AC256" t="n">
        <v>24</v>
      </c>
      <c r="AD256" t="n">
        <v>93</v>
      </c>
      <c r="AE256" t="n">
        <v>220</v>
      </c>
      <c r="AF256" t="n">
        <v>80</v>
      </c>
      <c r="AG256" t="n">
        <v>6</v>
      </c>
      <c r="AH256" t="n">
        <v>10</v>
      </c>
      <c r="AI256" t="n">
        <v>15</v>
      </c>
      <c r="AJ256" t="n">
        <v>63</v>
      </c>
      <c r="AK256" t="n">
        <v>21</v>
      </c>
      <c r="AL256" t="n">
        <v>755170</v>
      </c>
      <c r="AM256" t="n">
        <v>220535</v>
      </c>
      <c r="AN256" t="n">
        <v>1228737</v>
      </c>
      <c r="AO256" t="n">
        <v>1801788</v>
      </c>
      <c r="AP256" t="n">
        <v>70179</v>
      </c>
      <c r="AQ256" t="n">
        <v>74911</v>
      </c>
      <c r="AR256" t="n">
        <v>95235</v>
      </c>
      <c r="AS256" t="n">
        <v>65065</v>
      </c>
      <c r="AT256" t="n">
        <v>1714328</v>
      </c>
      <c r="AU256" t="n">
        <v>4590</v>
      </c>
      <c r="AV256" t="n">
        <v>625</v>
      </c>
      <c r="AW256" t="n">
        <v>4242</v>
      </c>
      <c r="AX256" t="n">
        <v>6063</v>
      </c>
      <c r="AY256" t="n">
        <v>224</v>
      </c>
      <c r="AZ256" t="n">
        <v>182</v>
      </c>
      <c r="BA256" t="n">
        <v>280</v>
      </c>
      <c r="BB256" t="n">
        <v>178</v>
      </c>
      <c r="BC256" t="n">
        <v>13545</v>
      </c>
    </row>
    <row r="257">
      <c r="A257" t="inlineStr">
        <is>
          <t>05-Mar-21</t>
        </is>
      </c>
      <c r="B257" t="n">
        <v>2810275</v>
      </c>
      <c r="C257" t="n">
        <v>1192527</v>
      </c>
      <c r="D257" t="n">
        <v>6718589</v>
      </c>
      <c r="E257" t="n">
        <v>3756511</v>
      </c>
      <c r="F257" t="n">
        <v>2865180</v>
      </c>
      <c r="G257" t="n">
        <v>2336183</v>
      </c>
      <c r="H257" t="n">
        <v>1968948</v>
      </c>
      <c r="I257" t="n">
        <v>597838</v>
      </c>
      <c r="J257" t="n">
        <v>2306720</v>
      </c>
      <c r="K257" t="n">
        <v>6</v>
      </c>
      <c r="L257" t="n">
        <v>12</v>
      </c>
      <c r="M257" t="n">
        <v>60</v>
      </c>
      <c r="N257" t="n">
        <v>19</v>
      </c>
      <c r="O257" t="n">
        <v>2</v>
      </c>
      <c r="P257" t="n">
        <v>3</v>
      </c>
      <c r="Q257" t="n">
        <v>4</v>
      </c>
      <c r="R257" t="n">
        <v>10</v>
      </c>
      <c r="S257" t="n">
        <v>3</v>
      </c>
      <c r="T257" t="n">
        <v>1</v>
      </c>
      <c r="U257" t="n">
        <v>6</v>
      </c>
      <c r="V257" t="n">
        <v>31</v>
      </c>
      <c r="W257" t="n">
        <v>4</v>
      </c>
      <c r="X257" t="n">
        <v>1</v>
      </c>
      <c r="Y257" t="n">
        <v>2</v>
      </c>
      <c r="Z257" t="n">
        <v>5</v>
      </c>
      <c r="AA257" t="n">
        <v>14</v>
      </c>
      <c r="AB257" t="n">
        <v>1</v>
      </c>
      <c r="AC257" t="n">
        <v>24</v>
      </c>
      <c r="AD257" t="n">
        <v>89</v>
      </c>
      <c r="AE257" t="n">
        <v>217</v>
      </c>
      <c r="AF257" t="n">
        <v>78</v>
      </c>
      <c r="AG257" t="n">
        <v>6</v>
      </c>
      <c r="AH257" t="n">
        <v>10</v>
      </c>
      <c r="AI257" t="n">
        <v>15</v>
      </c>
      <c r="AJ257" t="n">
        <v>60</v>
      </c>
      <c r="AK257" t="n">
        <v>20</v>
      </c>
      <c r="AL257" t="n">
        <v>755172</v>
      </c>
      <c r="AM257" t="n">
        <v>220542</v>
      </c>
      <c r="AN257" t="n">
        <v>1228756</v>
      </c>
      <c r="AO257" t="n">
        <v>1801794</v>
      </c>
      <c r="AP257" t="n">
        <v>70180</v>
      </c>
      <c r="AQ257" t="n">
        <v>74912</v>
      </c>
      <c r="AR257" t="n">
        <v>95236</v>
      </c>
      <c r="AS257" t="n">
        <v>65071</v>
      </c>
      <c r="AT257" t="n">
        <v>1714329</v>
      </c>
      <c r="AU257" t="n">
        <v>4590</v>
      </c>
      <c r="AV257" t="n">
        <v>625</v>
      </c>
      <c r="AW257" t="n">
        <v>4242</v>
      </c>
      <c r="AX257" t="n">
        <v>6063</v>
      </c>
      <c r="AY257" t="n">
        <v>224</v>
      </c>
      <c r="AZ257" t="n">
        <v>182</v>
      </c>
      <c r="BA257" t="n">
        <v>280</v>
      </c>
      <c r="BB257" t="n">
        <v>178</v>
      </c>
      <c r="BC257" t="n">
        <v>13545</v>
      </c>
    </row>
    <row r="258">
      <c r="A258" t="inlineStr">
        <is>
          <t>06-Mar-21</t>
        </is>
      </c>
      <c r="B258" t="n">
        <v>2810273</v>
      </c>
      <c r="C258" t="n">
        <v>1192524</v>
      </c>
      <c r="D258" t="n">
        <v>6718574</v>
      </c>
      <c r="E258" t="n">
        <v>3756507</v>
      </c>
      <c r="F258" t="n">
        <v>2865179</v>
      </c>
      <c r="G258" t="n">
        <v>2336182</v>
      </c>
      <c r="H258" t="n">
        <v>1968947</v>
      </c>
      <c r="I258" t="n">
        <v>597836</v>
      </c>
      <c r="J258" t="n">
        <v>2306720</v>
      </c>
      <c r="K258" t="n">
        <v>6</v>
      </c>
      <c r="L258" t="n">
        <v>11</v>
      </c>
      <c r="M258" t="n">
        <v>59</v>
      </c>
      <c r="N258" t="n">
        <v>18</v>
      </c>
      <c r="O258" t="n">
        <v>2</v>
      </c>
      <c r="P258" t="n">
        <v>2</v>
      </c>
      <c r="Q258" t="n">
        <v>4</v>
      </c>
      <c r="R258" t="n">
        <v>10</v>
      </c>
      <c r="S258" t="n">
        <v>3</v>
      </c>
      <c r="T258" t="n">
        <v>1</v>
      </c>
      <c r="U258" t="n">
        <v>6</v>
      </c>
      <c r="V258" t="n">
        <v>31</v>
      </c>
      <c r="W258" t="n">
        <v>3</v>
      </c>
      <c r="X258" t="n">
        <v>1</v>
      </c>
      <c r="Y258" t="n">
        <v>2</v>
      </c>
      <c r="Z258" t="n">
        <v>5</v>
      </c>
      <c r="AA258" t="n">
        <v>14</v>
      </c>
      <c r="AB258" t="n">
        <v>1</v>
      </c>
      <c r="AC258" t="n">
        <v>24</v>
      </c>
      <c r="AD258" t="n">
        <v>86</v>
      </c>
      <c r="AE258" t="n">
        <v>215</v>
      </c>
      <c r="AF258" t="n">
        <v>77</v>
      </c>
      <c r="AG258" t="n">
        <v>6</v>
      </c>
      <c r="AH258" t="n">
        <v>9</v>
      </c>
      <c r="AI258" t="n">
        <v>15</v>
      </c>
      <c r="AJ258" t="n">
        <v>58</v>
      </c>
      <c r="AK258" t="n">
        <v>20</v>
      </c>
      <c r="AL258" t="n">
        <v>755173</v>
      </c>
      <c r="AM258" t="n">
        <v>220549</v>
      </c>
      <c r="AN258" t="n">
        <v>1228774</v>
      </c>
      <c r="AO258" t="n">
        <v>1801800</v>
      </c>
      <c r="AP258" t="n">
        <v>70180</v>
      </c>
      <c r="AQ258" t="n">
        <v>74913</v>
      </c>
      <c r="AR258" t="n">
        <v>95238</v>
      </c>
      <c r="AS258" t="n">
        <v>65076</v>
      </c>
      <c r="AT258" t="n">
        <v>1714331</v>
      </c>
      <c r="AU258" t="n">
        <v>4590</v>
      </c>
      <c r="AV258" t="n">
        <v>625</v>
      </c>
      <c r="AW258" t="n">
        <v>4242</v>
      </c>
      <c r="AX258" t="n">
        <v>6063</v>
      </c>
      <c r="AY258" t="n">
        <v>224</v>
      </c>
      <c r="AZ258" t="n">
        <v>182</v>
      </c>
      <c r="BA258" t="n">
        <v>280</v>
      </c>
      <c r="BB258" t="n">
        <v>179</v>
      </c>
      <c r="BC258" t="n">
        <v>13545</v>
      </c>
    </row>
    <row r="259">
      <c r="A259" t="inlineStr">
        <is>
          <t>07-Mar-21</t>
        </is>
      </c>
      <c r="B259" t="n">
        <v>2810272</v>
      </c>
      <c r="C259" t="n">
        <v>1192522</v>
      </c>
      <c r="D259" t="n">
        <v>6718560</v>
      </c>
      <c r="E259" t="n">
        <v>3756502</v>
      </c>
      <c r="F259" t="n">
        <v>2865179</v>
      </c>
      <c r="G259" t="n">
        <v>2336181</v>
      </c>
      <c r="H259" t="n">
        <v>1968946</v>
      </c>
      <c r="I259" t="n">
        <v>597833</v>
      </c>
      <c r="J259" t="n">
        <v>2306719</v>
      </c>
      <c r="K259" t="n">
        <v>6</v>
      </c>
      <c r="L259" t="n">
        <v>11</v>
      </c>
      <c r="M259" t="n">
        <v>59</v>
      </c>
      <c r="N259" t="n">
        <v>18</v>
      </c>
      <c r="O259" t="n">
        <v>2</v>
      </c>
      <c r="P259" t="n">
        <v>2</v>
      </c>
      <c r="Q259" t="n">
        <v>4</v>
      </c>
      <c r="R259" t="n">
        <v>10</v>
      </c>
      <c r="S259" t="n">
        <v>3</v>
      </c>
      <c r="T259" t="n">
        <v>1</v>
      </c>
      <c r="U259" t="n">
        <v>6</v>
      </c>
      <c r="V259" t="n">
        <v>30</v>
      </c>
      <c r="W259" t="n">
        <v>3</v>
      </c>
      <c r="X259" t="n">
        <v>1</v>
      </c>
      <c r="Y259" t="n">
        <v>2</v>
      </c>
      <c r="Z259" t="n">
        <v>5</v>
      </c>
      <c r="AA259" t="n">
        <v>13</v>
      </c>
      <c r="AB259" t="n">
        <v>1</v>
      </c>
      <c r="AC259" t="n">
        <v>24</v>
      </c>
      <c r="AD259" t="n">
        <v>82</v>
      </c>
      <c r="AE259" t="n">
        <v>213</v>
      </c>
      <c r="AF259" t="n">
        <v>76</v>
      </c>
      <c r="AG259" t="n">
        <v>6</v>
      </c>
      <c r="AH259" t="n">
        <v>9</v>
      </c>
      <c r="AI259" t="n">
        <v>14</v>
      </c>
      <c r="AJ259" t="n">
        <v>56</v>
      </c>
      <c r="AK259" t="n">
        <v>19</v>
      </c>
      <c r="AL259" t="n">
        <v>755175</v>
      </c>
      <c r="AM259" t="n">
        <v>220556</v>
      </c>
      <c r="AN259" t="n">
        <v>1228792</v>
      </c>
      <c r="AO259" t="n">
        <v>1801806</v>
      </c>
      <c r="AP259" t="n">
        <v>70181</v>
      </c>
      <c r="AQ259" t="n">
        <v>74914</v>
      </c>
      <c r="AR259" t="n">
        <v>95239</v>
      </c>
      <c r="AS259" t="n">
        <v>65081</v>
      </c>
      <c r="AT259" t="n">
        <v>1714332</v>
      </c>
      <c r="AU259" t="n">
        <v>4590</v>
      </c>
      <c r="AV259" t="n">
        <v>625</v>
      </c>
      <c r="AW259" t="n">
        <v>4243</v>
      </c>
      <c r="AX259" t="n">
        <v>6063</v>
      </c>
      <c r="AY259" t="n">
        <v>224</v>
      </c>
      <c r="AZ259" t="n">
        <v>182</v>
      </c>
      <c r="BA259" t="n">
        <v>280</v>
      </c>
      <c r="BB259" t="n">
        <v>179</v>
      </c>
      <c r="BC259" t="n">
        <v>13545</v>
      </c>
    </row>
    <row r="260">
      <c r="A260" t="inlineStr">
        <is>
          <t>08-Mar-21</t>
        </is>
      </c>
      <c r="B260" t="n">
        <v>2810270</v>
      </c>
      <c r="C260" t="n">
        <v>1192520</v>
      </c>
      <c r="D260" t="n">
        <v>6718545</v>
      </c>
      <c r="E260" t="n">
        <v>3756498</v>
      </c>
      <c r="F260" t="n">
        <v>2865179</v>
      </c>
      <c r="G260" t="n">
        <v>2336181</v>
      </c>
      <c r="H260" t="n">
        <v>1968945</v>
      </c>
      <c r="I260" t="n">
        <v>597831</v>
      </c>
      <c r="J260" t="n">
        <v>2306718</v>
      </c>
      <c r="K260" t="n">
        <v>6</v>
      </c>
      <c r="L260" t="n">
        <v>10</v>
      </c>
      <c r="M260" t="n">
        <v>58</v>
      </c>
      <c r="N260" t="n">
        <v>18</v>
      </c>
      <c r="O260" t="n">
        <v>2</v>
      </c>
      <c r="P260" t="n">
        <v>2</v>
      </c>
      <c r="Q260" t="n">
        <v>4</v>
      </c>
      <c r="R260" t="n">
        <v>9</v>
      </c>
      <c r="S260" t="n">
        <v>3</v>
      </c>
      <c r="T260" t="n">
        <v>1</v>
      </c>
      <c r="U260" t="n">
        <v>5</v>
      </c>
      <c r="V260" t="n">
        <v>30</v>
      </c>
      <c r="W260" t="n">
        <v>3</v>
      </c>
      <c r="X260" t="n">
        <v>1</v>
      </c>
      <c r="Y260" t="n">
        <v>2</v>
      </c>
      <c r="Z260" t="n">
        <v>5</v>
      </c>
      <c r="AA260" t="n">
        <v>13</v>
      </c>
      <c r="AB260" t="n">
        <v>1</v>
      </c>
      <c r="AC260" t="n">
        <v>23</v>
      </c>
      <c r="AD260" t="n">
        <v>79</v>
      </c>
      <c r="AE260" t="n">
        <v>210</v>
      </c>
      <c r="AF260" t="n">
        <v>75</v>
      </c>
      <c r="AG260" t="n">
        <v>6</v>
      </c>
      <c r="AH260" t="n">
        <v>9</v>
      </c>
      <c r="AI260" t="n">
        <v>14</v>
      </c>
      <c r="AJ260" t="n">
        <v>54</v>
      </c>
      <c r="AK260" t="n">
        <v>18</v>
      </c>
      <c r="AL260" t="n">
        <v>755177</v>
      </c>
      <c r="AM260" t="n">
        <v>220562</v>
      </c>
      <c r="AN260" t="n">
        <v>1228810</v>
      </c>
      <c r="AO260" t="n">
        <v>1801812</v>
      </c>
      <c r="AP260" t="n">
        <v>70181</v>
      </c>
      <c r="AQ260" t="n">
        <v>74914</v>
      </c>
      <c r="AR260" t="n">
        <v>95240</v>
      </c>
      <c r="AS260" t="n">
        <v>65086</v>
      </c>
      <c r="AT260" t="n">
        <v>1714334</v>
      </c>
      <c r="AU260" t="n">
        <v>4590</v>
      </c>
      <c r="AV260" t="n">
        <v>625</v>
      </c>
      <c r="AW260" t="n">
        <v>4243</v>
      </c>
      <c r="AX260" t="n">
        <v>6063</v>
      </c>
      <c r="AY260" t="n">
        <v>224</v>
      </c>
      <c r="AZ260" t="n">
        <v>182</v>
      </c>
      <c r="BA260" t="n">
        <v>280</v>
      </c>
      <c r="BB260" t="n">
        <v>179</v>
      </c>
      <c r="BC260" t="n">
        <v>13545</v>
      </c>
    </row>
    <row r="261">
      <c r="A261" t="inlineStr">
        <is>
          <t>09-Mar-21</t>
        </is>
      </c>
      <c r="B261" t="n">
        <v>2810269</v>
      </c>
      <c r="C261" t="n">
        <v>1192518</v>
      </c>
      <c r="D261" t="n">
        <v>6718531</v>
      </c>
      <c r="E261" t="n">
        <v>3756494</v>
      </c>
      <c r="F261" t="n">
        <v>2865178</v>
      </c>
      <c r="G261" t="n">
        <v>2336180</v>
      </c>
      <c r="H261" t="n">
        <v>1968944</v>
      </c>
      <c r="I261" t="n">
        <v>597829</v>
      </c>
      <c r="J261" t="n">
        <v>2306717</v>
      </c>
      <c r="K261" t="n">
        <v>6</v>
      </c>
      <c r="L261" t="n">
        <v>10</v>
      </c>
      <c r="M261" t="n">
        <v>57</v>
      </c>
      <c r="N261" t="n">
        <v>18</v>
      </c>
      <c r="O261" t="n">
        <v>1</v>
      </c>
      <c r="P261" t="n">
        <v>2</v>
      </c>
      <c r="Q261" t="n">
        <v>4</v>
      </c>
      <c r="R261" t="n">
        <v>9</v>
      </c>
      <c r="S261" t="n">
        <v>3</v>
      </c>
      <c r="T261" t="n">
        <v>1</v>
      </c>
      <c r="U261" t="n">
        <v>5</v>
      </c>
      <c r="V261" t="n">
        <v>30</v>
      </c>
      <c r="W261" t="n">
        <v>3</v>
      </c>
      <c r="X261" t="n">
        <v>1</v>
      </c>
      <c r="Y261" t="n">
        <v>2</v>
      </c>
      <c r="Z261" t="n">
        <v>5</v>
      </c>
      <c r="AA261" t="n">
        <v>12</v>
      </c>
      <c r="AB261" t="n">
        <v>1</v>
      </c>
      <c r="AC261" t="n">
        <v>23</v>
      </c>
      <c r="AD261" t="n">
        <v>75</v>
      </c>
      <c r="AE261" t="n">
        <v>208</v>
      </c>
      <c r="AF261" t="n">
        <v>74</v>
      </c>
      <c r="AG261" t="n">
        <v>6</v>
      </c>
      <c r="AH261" t="n">
        <v>9</v>
      </c>
      <c r="AI261" t="n">
        <v>14</v>
      </c>
      <c r="AJ261" t="n">
        <v>52</v>
      </c>
      <c r="AK261" t="n">
        <v>18</v>
      </c>
      <c r="AL261" t="n">
        <v>755179</v>
      </c>
      <c r="AM261" t="n">
        <v>220568</v>
      </c>
      <c r="AN261" t="n">
        <v>1228827</v>
      </c>
      <c r="AO261" t="n">
        <v>1801818</v>
      </c>
      <c r="AP261" t="n">
        <v>70182</v>
      </c>
      <c r="AQ261" t="n">
        <v>74915</v>
      </c>
      <c r="AR261" t="n">
        <v>95242</v>
      </c>
      <c r="AS261" t="n">
        <v>65091</v>
      </c>
      <c r="AT261" t="n">
        <v>1714335</v>
      </c>
      <c r="AU261" t="n">
        <v>4590</v>
      </c>
      <c r="AV261" t="n">
        <v>625</v>
      </c>
      <c r="AW261" t="n">
        <v>4243</v>
      </c>
      <c r="AX261" t="n">
        <v>6063</v>
      </c>
      <c r="AY261" t="n">
        <v>224</v>
      </c>
      <c r="AZ261" t="n">
        <v>182</v>
      </c>
      <c r="BA261" t="n">
        <v>280</v>
      </c>
      <c r="BB261" t="n">
        <v>179</v>
      </c>
      <c r="BC261" t="n">
        <v>13545</v>
      </c>
    </row>
    <row r="262">
      <c r="A262" t="inlineStr">
        <is>
          <t>10-Mar-21</t>
        </is>
      </c>
      <c r="B262" t="n">
        <v>2810267</v>
      </c>
      <c r="C262" t="n">
        <v>1192516</v>
      </c>
      <c r="D262" t="n">
        <v>6718517</v>
      </c>
      <c r="E262" t="n">
        <v>3756489</v>
      </c>
      <c r="F262" t="n">
        <v>2865178</v>
      </c>
      <c r="G262" t="n">
        <v>2336180</v>
      </c>
      <c r="H262" t="n">
        <v>1968943</v>
      </c>
      <c r="I262" t="n">
        <v>597827</v>
      </c>
      <c r="J262" t="n">
        <v>2306717</v>
      </c>
      <c r="K262" t="n">
        <v>6</v>
      </c>
      <c r="L262" t="n">
        <v>9</v>
      </c>
      <c r="M262" t="n">
        <v>56</v>
      </c>
      <c r="N262" t="n">
        <v>17</v>
      </c>
      <c r="O262" t="n">
        <v>1</v>
      </c>
      <c r="P262" t="n">
        <v>2</v>
      </c>
      <c r="Q262" t="n">
        <v>4</v>
      </c>
      <c r="R262" t="n">
        <v>9</v>
      </c>
      <c r="S262" t="n">
        <v>3</v>
      </c>
      <c r="T262" t="n">
        <v>1</v>
      </c>
      <c r="U262" t="n">
        <v>5</v>
      </c>
      <c r="V262" t="n">
        <v>29</v>
      </c>
      <c r="W262" t="n">
        <v>3</v>
      </c>
      <c r="X262" t="n">
        <v>1</v>
      </c>
      <c r="Y262" t="n">
        <v>2</v>
      </c>
      <c r="Z262" t="n">
        <v>5</v>
      </c>
      <c r="AA262" t="n">
        <v>12</v>
      </c>
      <c r="AB262" t="n">
        <v>0</v>
      </c>
      <c r="AC262" t="n">
        <v>23</v>
      </c>
      <c r="AD262" t="n">
        <v>72</v>
      </c>
      <c r="AE262" t="n">
        <v>205</v>
      </c>
      <c r="AF262" t="n">
        <v>73</v>
      </c>
      <c r="AG262" t="n">
        <v>6</v>
      </c>
      <c r="AH262" t="n">
        <v>9</v>
      </c>
      <c r="AI262" t="n">
        <v>13</v>
      </c>
      <c r="AJ262" t="n">
        <v>50</v>
      </c>
      <c r="AK262" t="n">
        <v>17</v>
      </c>
      <c r="AL262" t="n">
        <v>755181</v>
      </c>
      <c r="AM262" t="n">
        <v>220574</v>
      </c>
      <c r="AN262" t="n">
        <v>1228845</v>
      </c>
      <c r="AO262" t="n">
        <v>1801824</v>
      </c>
      <c r="AP262" t="n">
        <v>70182</v>
      </c>
      <c r="AQ262" t="n">
        <v>74916</v>
      </c>
      <c r="AR262" t="n">
        <v>95243</v>
      </c>
      <c r="AS262" t="n">
        <v>65096</v>
      </c>
      <c r="AT262" t="n">
        <v>1714337</v>
      </c>
      <c r="AU262" t="n">
        <v>4590</v>
      </c>
      <c r="AV262" t="n">
        <v>625</v>
      </c>
      <c r="AW262" t="n">
        <v>4243</v>
      </c>
      <c r="AX262" t="n">
        <v>6063</v>
      </c>
      <c r="AY262" t="n">
        <v>224</v>
      </c>
      <c r="AZ262" t="n">
        <v>182</v>
      </c>
      <c r="BA262" t="n">
        <v>280</v>
      </c>
      <c r="BB262" t="n">
        <v>179</v>
      </c>
      <c r="BC262" t="n">
        <v>13545</v>
      </c>
    </row>
    <row r="263">
      <c r="A263" t="inlineStr">
        <is>
          <t>11-Mar-21</t>
        </is>
      </c>
      <c r="B263" t="n">
        <v>2810266</v>
      </c>
      <c r="C263" t="n">
        <v>1192514</v>
      </c>
      <c r="D263" t="n">
        <v>6718504</v>
      </c>
      <c r="E263" t="n">
        <v>3756485</v>
      </c>
      <c r="F263" t="n">
        <v>2865178</v>
      </c>
      <c r="G263" t="n">
        <v>2336179</v>
      </c>
      <c r="H263" t="n">
        <v>1968942</v>
      </c>
      <c r="I263" t="n">
        <v>597826</v>
      </c>
      <c r="J263" t="n">
        <v>2306716</v>
      </c>
      <c r="K263" t="n">
        <v>6</v>
      </c>
      <c r="L263" t="n">
        <v>9</v>
      </c>
      <c r="M263" t="n">
        <v>56</v>
      </c>
      <c r="N263" t="n">
        <v>17</v>
      </c>
      <c r="O263" t="n">
        <v>1</v>
      </c>
      <c r="P263" t="n">
        <v>2</v>
      </c>
      <c r="Q263" t="n">
        <v>4</v>
      </c>
      <c r="R263" t="n">
        <v>8</v>
      </c>
      <c r="S263" t="n">
        <v>3</v>
      </c>
      <c r="T263" t="n">
        <v>1</v>
      </c>
      <c r="U263" t="n">
        <v>5</v>
      </c>
      <c r="V263" t="n">
        <v>29</v>
      </c>
      <c r="W263" t="n">
        <v>3</v>
      </c>
      <c r="X263" t="n">
        <v>1</v>
      </c>
      <c r="Y263" t="n">
        <v>2</v>
      </c>
      <c r="Z263" t="n">
        <v>5</v>
      </c>
      <c r="AA263" t="n">
        <v>11</v>
      </c>
      <c r="AB263" t="n">
        <v>0</v>
      </c>
      <c r="AC263" t="n">
        <v>22</v>
      </c>
      <c r="AD263" t="n">
        <v>69</v>
      </c>
      <c r="AE263" t="n">
        <v>203</v>
      </c>
      <c r="AF263" t="n">
        <v>72</v>
      </c>
      <c r="AG263" t="n">
        <v>6</v>
      </c>
      <c r="AH263" t="n">
        <v>9</v>
      </c>
      <c r="AI263" t="n">
        <v>13</v>
      </c>
      <c r="AJ263" t="n">
        <v>48</v>
      </c>
      <c r="AK263" t="n">
        <v>17</v>
      </c>
      <c r="AL263" t="n">
        <v>755182</v>
      </c>
      <c r="AM263" t="n">
        <v>220579</v>
      </c>
      <c r="AN263" t="n">
        <v>1228862</v>
      </c>
      <c r="AO263" t="n">
        <v>1801829</v>
      </c>
      <c r="AP263" t="n">
        <v>70183</v>
      </c>
      <c r="AQ263" t="n">
        <v>74917</v>
      </c>
      <c r="AR263" t="n">
        <v>95244</v>
      </c>
      <c r="AS263" t="n">
        <v>65100</v>
      </c>
      <c r="AT263" t="n">
        <v>1714338</v>
      </c>
      <c r="AU263" t="n">
        <v>4590</v>
      </c>
      <c r="AV263" t="n">
        <v>625</v>
      </c>
      <c r="AW263" t="n">
        <v>4243</v>
      </c>
      <c r="AX263" t="n">
        <v>6063</v>
      </c>
      <c r="AY263" t="n">
        <v>224</v>
      </c>
      <c r="AZ263" t="n">
        <v>182</v>
      </c>
      <c r="BA263" t="n">
        <v>280</v>
      </c>
      <c r="BB263" t="n">
        <v>179</v>
      </c>
      <c r="BC263" t="n">
        <v>13545</v>
      </c>
    </row>
    <row r="264">
      <c r="A264" t="inlineStr">
        <is>
          <t>12-Mar-21</t>
        </is>
      </c>
      <c r="B264" t="n">
        <v>2810265</v>
      </c>
      <c r="C264" t="n">
        <v>1192512</v>
      </c>
      <c r="D264" t="n">
        <v>6718490</v>
      </c>
      <c r="E264" t="n">
        <v>3756481</v>
      </c>
      <c r="F264" t="n">
        <v>2865177</v>
      </c>
      <c r="G264" t="n">
        <v>2336179</v>
      </c>
      <c r="H264" t="n">
        <v>1968941</v>
      </c>
      <c r="I264" t="n">
        <v>597824</v>
      </c>
      <c r="J264" t="n">
        <v>2306716</v>
      </c>
      <c r="K264" t="n">
        <v>6</v>
      </c>
      <c r="L264" t="n">
        <v>9</v>
      </c>
      <c r="M264" t="n">
        <v>55</v>
      </c>
      <c r="N264" t="n">
        <v>17</v>
      </c>
      <c r="O264" t="n">
        <v>1</v>
      </c>
      <c r="P264" t="n">
        <v>2</v>
      </c>
      <c r="Q264" t="n">
        <v>4</v>
      </c>
      <c r="R264" t="n">
        <v>8</v>
      </c>
      <c r="S264" t="n">
        <v>3</v>
      </c>
      <c r="T264" t="n">
        <v>1</v>
      </c>
      <c r="U264" t="n">
        <v>5</v>
      </c>
      <c r="V264" t="n">
        <v>29</v>
      </c>
      <c r="W264" t="n">
        <v>3</v>
      </c>
      <c r="X264" t="n">
        <v>1</v>
      </c>
      <c r="Y264" t="n">
        <v>2</v>
      </c>
      <c r="Z264" t="n">
        <v>5</v>
      </c>
      <c r="AA264" t="n">
        <v>11</v>
      </c>
      <c r="AB264" t="n">
        <v>0</v>
      </c>
      <c r="AC264" t="n">
        <v>22</v>
      </c>
      <c r="AD264" t="n">
        <v>66</v>
      </c>
      <c r="AE264" t="n">
        <v>201</v>
      </c>
      <c r="AF264" t="n">
        <v>71</v>
      </c>
      <c r="AG264" t="n">
        <v>6</v>
      </c>
      <c r="AH264" t="n">
        <v>8</v>
      </c>
      <c r="AI264" t="n">
        <v>13</v>
      </c>
      <c r="AJ264" t="n">
        <v>46</v>
      </c>
      <c r="AK264" t="n">
        <v>16</v>
      </c>
      <c r="AL264" t="n">
        <v>755184</v>
      </c>
      <c r="AM264" t="n">
        <v>220585</v>
      </c>
      <c r="AN264" t="n">
        <v>1228879</v>
      </c>
      <c r="AO264" t="n">
        <v>1801835</v>
      </c>
      <c r="AP264" t="n">
        <v>70183</v>
      </c>
      <c r="AQ264" t="n">
        <v>74918</v>
      </c>
      <c r="AR264" t="n">
        <v>95246</v>
      </c>
      <c r="AS264" t="n">
        <v>65104</v>
      </c>
      <c r="AT264" t="n">
        <v>1714339</v>
      </c>
      <c r="AU264" t="n">
        <v>4590</v>
      </c>
      <c r="AV264" t="n">
        <v>625</v>
      </c>
      <c r="AW264" t="n">
        <v>4243</v>
      </c>
      <c r="AX264" t="n">
        <v>6063</v>
      </c>
      <c r="AY264" t="n">
        <v>224</v>
      </c>
      <c r="AZ264" t="n">
        <v>182</v>
      </c>
      <c r="BA264" t="n">
        <v>280</v>
      </c>
      <c r="BB264" t="n">
        <v>179</v>
      </c>
      <c r="BC264" t="n">
        <v>13545</v>
      </c>
    </row>
    <row r="265">
      <c r="A265" t="inlineStr">
        <is>
          <t>13-Mar-21</t>
        </is>
      </c>
      <c r="B265" t="n">
        <v>2810263</v>
      </c>
      <c r="C265" t="n">
        <v>1192510</v>
      </c>
      <c r="D265" t="n">
        <v>6718477</v>
      </c>
      <c r="E265" t="n">
        <v>3756477</v>
      </c>
      <c r="F265" t="n">
        <v>2865177</v>
      </c>
      <c r="G265" t="n">
        <v>2336178</v>
      </c>
      <c r="H265" t="n">
        <v>1968940</v>
      </c>
      <c r="I265" t="n">
        <v>597822</v>
      </c>
      <c r="J265" t="n">
        <v>2306715</v>
      </c>
      <c r="K265" t="n">
        <v>6</v>
      </c>
      <c r="L265" t="n">
        <v>8</v>
      </c>
      <c r="M265" t="n">
        <v>54</v>
      </c>
      <c r="N265" t="n">
        <v>17</v>
      </c>
      <c r="O265" t="n">
        <v>1</v>
      </c>
      <c r="P265" t="n">
        <v>2</v>
      </c>
      <c r="Q265" t="n">
        <v>4</v>
      </c>
      <c r="R265" t="n">
        <v>8</v>
      </c>
      <c r="S265" t="n">
        <v>3</v>
      </c>
      <c r="T265" t="n">
        <v>1</v>
      </c>
      <c r="U265" t="n">
        <v>4</v>
      </c>
      <c r="V265" t="n">
        <v>28</v>
      </c>
      <c r="W265" t="n">
        <v>3</v>
      </c>
      <c r="X265" t="n">
        <v>1</v>
      </c>
      <c r="Y265" t="n">
        <v>2</v>
      </c>
      <c r="Z265" t="n">
        <v>4</v>
      </c>
      <c r="AA265" t="n">
        <v>10</v>
      </c>
      <c r="AB265" t="n">
        <v>0</v>
      </c>
      <c r="AC265" t="n">
        <v>22</v>
      </c>
      <c r="AD265" t="n">
        <v>64</v>
      </c>
      <c r="AE265" t="n">
        <v>198</v>
      </c>
      <c r="AF265" t="n">
        <v>70</v>
      </c>
      <c r="AG265" t="n">
        <v>6</v>
      </c>
      <c r="AH265" t="n">
        <v>8</v>
      </c>
      <c r="AI265" t="n">
        <v>13</v>
      </c>
      <c r="AJ265" t="n">
        <v>44</v>
      </c>
      <c r="AK265" t="n">
        <v>16</v>
      </c>
      <c r="AL265" t="n">
        <v>755186</v>
      </c>
      <c r="AM265" t="n">
        <v>220590</v>
      </c>
      <c r="AN265" t="n">
        <v>1228896</v>
      </c>
      <c r="AO265" t="n">
        <v>1801840</v>
      </c>
      <c r="AP265" t="n">
        <v>70184</v>
      </c>
      <c r="AQ265" t="n">
        <v>74918</v>
      </c>
      <c r="AR265" t="n">
        <v>95247</v>
      </c>
      <c r="AS265" t="n">
        <v>65109</v>
      </c>
      <c r="AT265" t="n">
        <v>1714340</v>
      </c>
      <c r="AU265" t="n">
        <v>4590</v>
      </c>
      <c r="AV265" t="n">
        <v>625</v>
      </c>
      <c r="AW265" t="n">
        <v>4243</v>
      </c>
      <c r="AX265" t="n">
        <v>6063</v>
      </c>
      <c r="AY265" t="n">
        <v>224</v>
      </c>
      <c r="AZ265" t="n">
        <v>182</v>
      </c>
      <c r="BA265" t="n">
        <v>280</v>
      </c>
      <c r="BB265" t="n">
        <v>179</v>
      </c>
      <c r="BC265" t="n">
        <v>13545</v>
      </c>
    </row>
    <row r="266">
      <c r="A266" t="inlineStr">
        <is>
          <t>14-Mar-21</t>
        </is>
      </c>
      <c r="B266" t="n">
        <v>3068231</v>
      </c>
      <c r="C266" t="n">
        <v>1301546</v>
      </c>
      <c r="D266" t="n">
        <v>7319240</v>
      </c>
      <c r="E266" t="n">
        <v>4181320</v>
      </c>
      <c r="F266" t="n">
        <v>3093255</v>
      </c>
      <c r="G266" t="n">
        <v>2523588</v>
      </c>
      <c r="H266" t="n">
        <v>2128624</v>
      </c>
      <c r="I266" t="n">
        <v>649330</v>
      </c>
      <c r="J266" t="n">
        <v>2562281</v>
      </c>
      <c r="K266" t="n">
        <v>5</v>
      </c>
      <c r="L266" t="n">
        <v>8</v>
      </c>
      <c r="M266" t="n">
        <v>56</v>
      </c>
      <c r="N266" t="n">
        <v>18</v>
      </c>
      <c r="O266" t="n">
        <v>1</v>
      </c>
      <c r="P266" t="n">
        <v>2</v>
      </c>
      <c r="Q266" t="n">
        <v>3</v>
      </c>
      <c r="R266" t="n">
        <v>7</v>
      </c>
      <c r="S266" t="n">
        <v>2</v>
      </c>
      <c r="T266" t="n">
        <v>1</v>
      </c>
      <c r="U266" t="n">
        <v>4</v>
      </c>
      <c r="V266" t="n">
        <v>28</v>
      </c>
      <c r="W266" t="n">
        <v>3</v>
      </c>
      <c r="X266" t="n">
        <v>1</v>
      </c>
      <c r="Y266" t="n">
        <v>2</v>
      </c>
      <c r="Z266" t="n">
        <v>4</v>
      </c>
      <c r="AA266" t="n">
        <v>10</v>
      </c>
      <c r="AB266" t="n">
        <v>0</v>
      </c>
      <c r="AC266" t="n">
        <v>22</v>
      </c>
      <c r="AD266" t="n">
        <v>61</v>
      </c>
      <c r="AE266" t="n">
        <v>196</v>
      </c>
      <c r="AF266" t="n">
        <v>69</v>
      </c>
      <c r="AG266" t="n">
        <v>5</v>
      </c>
      <c r="AH266" t="n">
        <v>8</v>
      </c>
      <c r="AI266" t="n">
        <v>12</v>
      </c>
      <c r="AJ266" t="n">
        <v>43</v>
      </c>
      <c r="AK266" t="n">
        <v>15</v>
      </c>
      <c r="AL266" t="n">
        <v>755188</v>
      </c>
      <c r="AM266" t="n">
        <v>220595</v>
      </c>
      <c r="AN266" t="n">
        <v>1228912</v>
      </c>
      <c r="AO266" t="n">
        <v>1801845</v>
      </c>
      <c r="AP266" t="n">
        <v>70184</v>
      </c>
      <c r="AQ266" t="n">
        <v>74919</v>
      </c>
      <c r="AR266" t="n">
        <v>95248</v>
      </c>
      <c r="AS266" t="n">
        <v>65113</v>
      </c>
      <c r="AT266" t="n">
        <v>1714341</v>
      </c>
      <c r="AU266" t="n">
        <v>4590</v>
      </c>
      <c r="AV266" t="n">
        <v>625</v>
      </c>
      <c r="AW266" t="n">
        <v>4243</v>
      </c>
      <c r="AX266" t="n">
        <v>6063</v>
      </c>
      <c r="AY266" t="n">
        <v>224</v>
      </c>
      <c r="AZ266" t="n">
        <v>182</v>
      </c>
      <c r="BA266" t="n">
        <v>280</v>
      </c>
      <c r="BB266" t="n">
        <v>179</v>
      </c>
      <c r="BC266" t="n">
        <v>13545</v>
      </c>
    </row>
    <row r="267">
      <c r="A267" t="inlineStr">
        <is>
          <t>15-Mar-21</t>
        </is>
      </c>
      <c r="B267" t="n">
        <v>3068230</v>
      </c>
      <c r="C267" t="n">
        <v>1301544</v>
      </c>
      <c r="D267" t="n">
        <v>7319225</v>
      </c>
      <c r="E267" t="n">
        <v>4181314</v>
      </c>
      <c r="F267" t="n">
        <v>3093255</v>
      </c>
      <c r="G267" t="n">
        <v>2523588</v>
      </c>
      <c r="H267" t="n">
        <v>2128623</v>
      </c>
      <c r="I267" t="n">
        <v>649328</v>
      </c>
      <c r="J267" t="n">
        <v>2562280</v>
      </c>
      <c r="K267" t="n">
        <v>5</v>
      </c>
      <c r="L267" t="n">
        <v>8</v>
      </c>
      <c r="M267" t="n">
        <v>56</v>
      </c>
      <c r="N267" t="n">
        <v>19</v>
      </c>
      <c r="O267" t="n">
        <v>1</v>
      </c>
      <c r="P267" t="n">
        <v>2</v>
      </c>
      <c r="Q267" t="n">
        <v>3</v>
      </c>
      <c r="R267" t="n">
        <v>7</v>
      </c>
      <c r="S267" t="n">
        <v>2</v>
      </c>
      <c r="T267" t="n">
        <v>1</v>
      </c>
      <c r="U267" t="n">
        <v>4</v>
      </c>
      <c r="V267" t="n">
        <v>28</v>
      </c>
      <c r="W267" t="n">
        <v>3</v>
      </c>
      <c r="X267" t="n">
        <v>1</v>
      </c>
      <c r="Y267" t="n">
        <v>2</v>
      </c>
      <c r="Z267" t="n">
        <v>4</v>
      </c>
      <c r="AA267" t="n">
        <v>10</v>
      </c>
      <c r="AB267" t="n">
        <v>0</v>
      </c>
      <c r="AC267" t="n">
        <v>21</v>
      </c>
      <c r="AD267" t="n">
        <v>59</v>
      </c>
      <c r="AE267" t="n">
        <v>194</v>
      </c>
      <c r="AF267" t="n">
        <v>68</v>
      </c>
      <c r="AG267" t="n">
        <v>5</v>
      </c>
      <c r="AH267" t="n">
        <v>8</v>
      </c>
      <c r="AI267" t="n">
        <v>12</v>
      </c>
      <c r="AJ267" t="n">
        <v>41</v>
      </c>
      <c r="AK267" t="n">
        <v>15</v>
      </c>
      <c r="AL267" t="n">
        <v>755189</v>
      </c>
      <c r="AM267" t="n">
        <v>220599</v>
      </c>
      <c r="AN267" t="n">
        <v>1228929</v>
      </c>
      <c r="AO267" t="n">
        <v>1801851</v>
      </c>
      <c r="AP267" t="n">
        <v>70184</v>
      </c>
      <c r="AQ267" t="n">
        <v>74920</v>
      </c>
      <c r="AR267" t="n">
        <v>95249</v>
      </c>
      <c r="AS267" t="n">
        <v>65116</v>
      </c>
      <c r="AT267" t="n">
        <v>1714343</v>
      </c>
      <c r="AU267" t="n">
        <v>4590</v>
      </c>
      <c r="AV267" t="n">
        <v>625</v>
      </c>
      <c r="AW267" t="n">
        <v>4243</v>
      </c>
      <c r="AX267" t="n">
        <v>6063</v>
      </c>
      <c r="AY267" t="n">
        <v>224</v>
      </c>
      <c r="AZ267" t="n">
        <v>182</v>
      </c>
      <c r="BA267" t="n">
        <v>280</v>
      </c>
      <c r="BB267" t="n">
        <v>179</v>
      </c>
      <c r="BC267" t="n">
        <v>13545</v>
      </c>
    </row>
    <row r="268">
      <c r="A268" t="inlineStr">
        <is>
          <t>16-Mar-21</t>
        </is>
      </c>
      <c r="B268" t="n">
        <v>3068229</v>
      </c>
      <c r="C268" t="n">
        <v>1301542</v>
      </c>
      <c r="D268" t="n">
        <v>7319210</v>
      </c>
      <c r="E268" t="n">
        <v>4181309</v>
      </c>
      <c r="F268" t="n">
        <v>3093254</v>
      </c>
      <c r="G268" t="n">
        <v>2523587</v>
      </c>
      <c r="H268" t="n">
        <v>2128622</v>
      </c>
      <c r="I268" t="n">
        <v>649327</v>
      </c>
      <c r="J268" t="n">
        <v>2562280</v>
      </c>
      <c r="K268" t="n">
        <v>5</v>
      </c>
      <c r="L268" t="n">
        <v>7</v>
      </c>
      <c r="M268" t="n">
        <v>57</v>
      </c>
      <c r="N268" t="n">
        <v>19</v>
      </c>
      <c r="O268" t="n">
        <v>1</v>
      </c>
      <c r="P268" t="n">
        <v>2</v>
      </c>
      <c r="Q268" t="n">
        <v>3</v>
      </c>
      <c r="R268" t="n">
        <v>7</v>
      </c>
      <c r="S268" t="n">
        <v>2</v>
      </c>
      <c r="T268" t="n">
        <v>1</v>
      </c>
      <c r="U268" t="n">
        <v>4</v>
      </c>
      <c r="V268" t="n">
        <v>28</v>
      </c>
      <c r="W268" t="n">
        <v>3</v>
      </c>
      <c r="X268" t="n">
        <v>1</v>
      </c>
      <c r="Y268" t="n">
        <v>2</v>
      </c>
      <c r="Z268" t="n">
        <v>4</v>
      </c>
      <c r="AA268" t="n">
        <v>9</v>
      </c>
      <c r="AB268" t="n">
        <v>0</v>
      </c>
      <c r="AC268" t="n">
        <v>21</v>
      </c>
      <c r="AD268" t="n">
        <v>56</v>
      </c>
      <c r="AE268" t="n">
        <v>193</v>
      </c>
      <c r="AF268" t="n">
        <v>68</v>
      </c>
      <c r="AG268" t="n">
        <v>5</v>
      </c>
      <c r="AH268" t="n">
        <v>8</v>
      </c>
      <c r="AI268" t="n">
        <v>12</v>
      </c>
      <c r="AJ268" t="n">
        <v>40</v>
      </c>
      <c r="AK268" t="n">
        <v>14</v>
      </c>
      <c r="AL268" t="n">
        <v>755191</v>
      </c>
      <c r="AM268" t="n">
        <v>220604</v>
      </c>
      <c r="AN268" t="n">
        <v>1228945</v>
      </c>
      <c r="AO268" t="n">
        <v>1801856</v>
      </c>
      <c r="AP268" t="n">
        <v>70185</v>
      </c>
      <c r="AQ268" t="n">
        <v>74921</v>
      </c>
      <c r="AR268" t="n">
        <v>95251</v>
      </c>
      <c r="AS268" t="n">
        <v>65120</v>
      </c>
      <c r="AT268" t="n">
        <v>1714344</v>
      </c>
      <c r="AU268" t="n">
        <v>4590</v>
      </c>
      <c r="AV268" t="n">
        <v>625</v>
      </c>
      <c r="AW268" t="n">
        <v>4243</v>
      </c>
      <c r="AX268" t="n">
        <v>6063</v>
      </c>
      <c r="AY268" t="n">
        <v>224</v>
      </c>
      <c r="AZ268" t="n">
        <v>182</v>
      </c>
      <c r="BA268" t="n">
        <v>280</v>
      </c>
      <c r="BB268" t="n">
        <v>179</v>
      </c>
      <c r="BC268" t="n">
        <v>13545</v>
      </c>
    </row>
    <row r="269">
      <c r="A269" t="inlineStr">
        <is>
          <t>17-Mar-21</t>
        </is>
      </c>
      <c r="B269" t="n">
        <v>3068227</v>
      </c>
      <c r="C269" t="n">
        <v>1301541</v>
      </c>
      <c r="D269" t="n">
        <v>7319195</v>
      </c>
      <c r="E269" t="n">
        <v>4181303</v>
      </c>
      <c r="F269" t="n">
        <v>3093254</v>
      </c>
      <c r="G269" t="n">
        <v>2523587</v>
      </c>
      <c r="H269" t="n">
        <v>2128621</v>
      </c>
      <c r="I269" t="n">
        <v>649325</v>
      </c>
      <c r="J269" t="n">
        <v>2562279</v>
      </c>
      <c r="K269" t="n">
        <v>5</v>
      </c>
      <c r="L269" t="n">
        <v>7</v>
      </c>
      <c r="M269" t="n">
        <v>57</v>
      </c>
      <c r="N269" t="n">
        <v>20</v>
      </c>
      <c r="O269" t="n">
        <v>1</v>
      </c>
      <c r="P269" t="n">
        <v>2</v>
      </c>
      <c r="Q269" t="n">
        <v>3</v>
      </c>
      <c r="R269" t="n">
        <v>7</v>
      </c>
      <c r="S269" t="n">
        <v>2</v>
      </c>
      <c r="T269" t="n">
        <v>1</v>
      </c>
      <c r="U269" t="n">
        <v>4</v>
      </c>
      <c r="V269" t="n">
        <v>27</v>
      </c>
      <c r="W269" t="n">
        <v>3</v>
      </c>
      <c r="X269" t="n">
        <v>1</v>
      </c>
      <c r="Y269" t="n">
        <v>2</v>
      </c>
      <c r="Z269" t="n">
        <v>4</v>
      </c>
      <c r="AA269" t="n">
        <v>9</v>
      </c>
      <c r="AB269" t="n">
        <v>0</v>
      </c>
      <c r="AC269" t="n">
        <v>21</v>
      </c>
      <c r="AD269" t="n">
        <v>54</v>
      </c>
      <c r="AE269" t="n">
        <v>192</v>
      </c>
      <c r="AF269" t="n">
        <v>68</v>
      </c>
      <c r="AG269" t="n">
        <v>5</v>
      </c>
      <c r="AH269" t="n">
        <v>8</v>
      </c>
      <c r="AI269" t="n">
        <v>12</v>
      </c>
      <c r="AJ269" t="n">
        <v>38</v>
      </c>
      <c r="AK269" t="n">
        <v>14</v>
      </c>
      <c r="AL269" t="n">
        <v>755192</v>
      </c>
      <c r="AM269" t="n">
        <v>220608</v>
      </c>
      <c r="AN269" t="n">
        <v>1228961</v>
      </c>
      <c r="AO269" t="n">
        <v>1801861</v>
      </c>
      <c r="AP269" t="n">
        <v>70185</v>
      </c>
      <c r="AQ269" t="n">
        <v>74921</v>
      </c>
      <c r="AR269" t="n">
        <v>95252</v>
      </c>
      <c r="AS269" t="n">
        <v>65124</v>
      </c>
      <c r="AT269" t="n">
        <v>1714345</v>
      </c>
      <c r="AU269" t="n">
        <v>4590</v>
      </c>
      <c r="AV269" t="n">
        <v>625</v>
      </c>
      <c r="AW269" t="n">
        <v>4243</v>
      </c>
      <c r="AX269" t="n">
        <v>6063</v>
      </c>
      <c r="AY269" t="n">
        <v>224</v>
      </c>
      <c r="AZ269" t="n">
        <v>182</v>
      </c>
      <c r="BA269" t="n">
        <v>280</v>
      </c>
      <c r="BB269" t="n">
        <v>179</v>
      </c>
      <c r="BC269" t="n">
        <v>13545</v>
      </c>
    </row>
    <row r="270">
      <c r="A270" t="inlineStr">
        <is>
          <t>18-Mar-21</t>
        </is>
      </c>
      <c r="B270" t="n">
        <v>3068226</v>
      </c>
      <c r="C270" t="n">
        <v>1301539</v>
      </c>
      <c r="D270" t="n">
        <v>7319180</v>
      </c>
      <c r="E270" t="n">
        <v>4181298</v>
      </c>
      <c r="F270" t="n">
        <v>3093254</v>
      </c>
      <c r="G270" t="n">
        <v>2523586</v>
      </c>
      <c r="H270" t="n">
        <v>2128621</v>
      </c>
      <c r="I270" t="n">
        <v>649324</v>
      </c>
      <c r="J270" t="n">
        <v>2562279</v>
      </c>
      <c r="K270" t="n">
        <v>5</v>
      </c>
      <c r="L270" t="n">
        <v>7</v>
      </c>
      <c r="M270" t="n">
        <v>57</v>
      </c>
      <c r="N270" t="n">
        <v>20</v>
      </c>
      <c r="O270" t="n">
        <v>1</v>
      </c>
      <c r="P270" t="n">
        <v>2</v>
      </c>
      <c r="Q270" t="n">
        <v>3</v>
      </c>
      <c r="R270" t="n">
        <v>6</v>
      </c>
      <c r="S270" t="n">
        <v>2</v>
      </c>
      <c r="T270" t="n">
        <v>1</v>
      </c>
      <c r="U270" t="n">
        <v>4</v>
      </c>
      <c r="V270" t="n">
        <v>27</v>
      </c>
      <c r="W270" t="n">
        <v>3</v>
      </c>
      <c r="X270" t="n">
        <v>1</v>
      </c>
      <c r="Y270" t="n">
        <v>2</v>
      </c>
      <c r="Z270" t="n">
        <v>4</v>
      </c>
      <c r="AA270" t="n">
        <v>9</v>
      </c>
      <c r="AB270" t="n">
        <v>0</v>
      </c>
      <c r="AC270" t="n">
        <v>21</v>
      </c>
      <c r="AD270" t="n">
        <v>52</v>
      </c>
      <c r="AE270" t="n">
        <v>190</v>
      </c>
      <c r="AF270" t="n">
        <v>68</v>
      </c>
      <c r="AG270" t="n">
        <v>5</v>
      </c>
      <c r="AH270" t="n">
        <v>8</v>
      </c>
      <c r="AI270" t="n">
        <v>11</v>
      </c>
      <c r="AJ270" t="n">
        <v>37</v>
      </c>
      <c r="AK270" t="n">
        <v>13</v>
      </c>
      <c r="AL270" t="n">
        <v>755194</v>
      </c>
      <c r="AM270" t="n">
        <v>220612</v>
      </c>
      <c r="AN270" t="n">
        <v>1228977</v>
      </c>
      <c r="AO270" t="n">
        <v>1801866</v>
      </c>
      <c r="AP270" t="n">
        <v>70186</v>
      </c>
      <c r="AQ270" t="n">
        <v>74922</v>
      </c>
      <c r="AR270" t="n">
        <v>95253</v>
      </c>
      <c r="AS270" t="n">
        <v>65127</v>
      </c>
      <c r="AT270" t="n">
        <v>1714346</v>
      </c>
      <c r="AU270" t="n">
        <v>4590</v>
      </c>
      <c r="AV270" t="n">
        <v>625</v>
      </c>
      <c r="AW270" t="n">
        <v>4243</v>
      </c>
      <c r="AX270" t="n">
        <v>6063</v>
      </c>
      <c r="AY270" t="n">
        <v>224</v>
      </c>
      <c r="AZ270" t="n">
        <v>182</v>
      </c>
      <c r="BA270" t="n">
        <v>280</v>
      </c>
      <c r="BB270" t="n">
        <v>179</v>
      </c>
      <c r="BC270" t="n">
        <v>13545</v>
      </c>
    </row>
    <row r="271">
      <c r="A271" t="inlineStr">
        <is>
          <t>19-Mar-21</t>
        </is>
      </c>
      <c r="B271" t="n">
        <v>3068225</v>
      </c>
      <c r="C271" t="n">
        <v>1301537</v>
      </c>
      <c r="D271" t="n">
        <v>7319165</v>
      </c>
      <c r="E271" t="n">
        <v>4181292</v>
      </c>
      <c r="F271" t="n">
        <v>3093253</v>
      </c>
      <c r="G271" t="n">
        <v>2523586</v>
      </c>
      <c r="H271" t="n">
        <v>2128620</v>
      </c>
      <c r="I271" t="n">
        <v>649322</v>
      </c>
      <c r="J271" t="n">
        <v>2562278</v>
      </c>
      <c r="K271" t="n">
        <v>5</v>
      </c>
      <c r="L271" t="n">
        <v>7</v>
      </c>
      <c r="M271" t="n">
        <v>57</v>
      </c>
      <c r="N271" t="n">
        <v>20</v>
      </c>
      <c r="O271" t="n">
        <v>1</v>
      </c>
      <c r="P271" t="n">
        <v>2</v>
      </c>
      <c r="Q271" t="n">
        <v>3</v>
      </c>
      <c r="R271" t="n">
        <v>6</v>
      </c>
      <c r="S271" t="n">
        <v>2</v>
      </c>
      <c r="T271" t="n">
        <v>1</v>
      </c>
      <c r="U271" t="n">
        <v>3</v>
      </c>
      <c r="V271" t="n">
        <v>27</v>
      </c>
      <c r="W271" t="n">
        <v>3</v>
      </c>
      <c r="X271" t="n">
        <v>1</v>
      </c>
      <c r="Y271" t="n">
        <v>2</v>
      </c>
      <c r="Z271" t="n">
        <v>4</v>
      </c>
      <c r="AA271" t="n">
        <v>8</v>
      </c>
      <c r="AB271" t="n">
        <v>0</v>
      </c>
      <c r="AC271" t="n">
        <v>20</v>
      </c>
      <c r="AD271" t="n">
        <v>50</v>
      </c>
      <c r="AE271" t="n">
        <v>189</v>
      </c>
      <c r="AF271" t="n">
        <v>68</v>
      </c>
      <c r="AG271" t="n">
        <v>5</v>
      </c>
      <c r="AH271" t="n">
        <v>7</v>
      </c>
      <c r="AI271" t="n">
        <v>11</v>
      </c>
      <c r="AJ271" t="n">
        <v>36</v>
      </c>
      <c r="AK271" t="n">
        <v>13</v>
      </c>
      <c r="AL271" t="n">
        <v>755196</v>
      </c>
      <c r="AM271" t="n">
        <v>220616</v>
      </c>
      <c r="AN271" t="n">
        <v>1228993</v>
      </c>
      <c r="AO271" t="n">
        <v>1801871</v>
      </c>
      <c r="AP271" t="n">
        <v>70186</v>
      </c>
      <c r="AQ271" t="n">
        <v>74923</v>
      </c>
      <c r="AR271" t="n">
        <v>95254</v>
      </c>
      <c r="AS271" t="n">
        <v>65130</v>
      </c>
      <c r="AT271" t="n">
        <v>1714347</v>
      </c>
      <c r="AU271" t="n">
        <v>4590</v>
      </c>
      <c r="AV271" t="n">
        <v>625</v>
      </c>
      <c r="AW271" t="n">
        <v>4243</v>
      </c>
      <c r="AX271" t="n">
        <v>6063</v>
      </c>
      <c r="AY271" t="n">
        <v>224</v>
      </c>
      <c r="AZ271" t="n">
        <v>182</v>
      </c>
      <c r="BA271" t="n">
        <v>280</v>
      </c>
      <c r="BB271" t="n">
        <v>179</v>
      </c>
      <c r="BC271" t="n">
        <v>13545</v>
      </c>
    </row>
    <row r="272">
      <c r="A272" t="inlineStr">
        <is>
          <t>20-Mar-21</t>
        </is>
      </c>
      <c r="B272" t="n">
        <v>3068224</v>
      </c>
      <c r="C272" t="n">
        <v>1301536</v>
      </c>
      <c r="D272" t="n">
        <v>7319150</v>
      </c>
      <c r="E272" t="n">
        <v>4181287</v>
      </c>
      <c r="F272" t="n">
        <v>3093253</v>
      </c>
      <c r="G272" t="n">
        <v>2523585</v>
      </c>
      <c r="H272" t="n">
        <v>2128619</v>
      </c>
      <c r="I272" t="n">
        <v>649321</v>
      </c>
      <c r="J272" t="n">
        <v>2562278</v>
      </c>
      <c r="K272" t="n">
        <v>5</v>
      </c>
      <c r="L272" t="n">
        <v>6</v>
      </c>
      <c r="M272" t="n">
        <v>57</v>
      </c>
      <c r="N272" t="n">
        <v>20</v>
      </c>
      <c r="O272" t="n">
        <v>1</v>
      </c>
      <c r="P272" t="n">
        <v>2</v>
      </c>
      <c r="Q272" t="n">
        <v>3</v>
      </c>
      <c r="R272" t="n">
        <v>6</v>
      </c>
      <c r="S272" t="n">
        <v>2</v>
      </c>
      <c r="T272" t="n">
        <v>1</v>
      </c>
      <c r="U272" t="n">
        <v>3</v>
      </c>
      <c r="V272" t="n">
        <v>27</v>
      </c>
      <c r="W272" t="n">
        <v>3</v>
      </c>
      <c r="X272" t="n">
        <v>1</v>
      </c>
      <c r="Y272" t="n">
        <v>2</v>
      </c>
      <c r="Z272" t="n">
        <v>4</v>
      </c>
      <c r="AA272" t="n">
        <v>8</v>
      </c>
      <c r="AB272" t="n">
        <v>0</v>
      </c>
      <c r="AC272" t="n">
        <v>20</v>
      </c>
      <c r="AD272" t="n">
        <v>48</v>
      </c>
      <c r="AE272" t="n">
        <v>188</v>
      </c>
      <c r="AF272" t="n">
        <v>68</v>
      </c>
      <c r="AG272" t="n">
        <v>5</v>
      </c>
      <c r="AH272" t="n">
        <v>7</v>
      </c>
      <c r="AI272" t="n">
        <v>11</v>
      </c>
      <c r="AJ272" t="n">
        <v>34</v>
      </c>
      <c r="AK272" t="n">
        <v>12</v>
      </c>
      <c r="AL272" t="n">
        <v>755197</v>
      </c>
      <c r="AM272" t="n">
        <v>220620</v>
      </c>
      <c r="AN272" t="n">
        <v>1229009</v>
      </c>
      <c r="AO272" t="n">
        <v>1801877</v>
      </c>
      <c r="AP272" t="n">
        <v>70187</v>
      </c>
      <c r="AQ272" t="n">
        <v>74923</v>
      </c>
      <c r="AR272" t="n">
        <v>95255</v>
      </c>
      <c r="AS272" t="n">
        <v>65133</v>
      </c>
      <c r="AT272" t="n">
        <v>1714348</v>
      </c>
      <c r="AU272" t="n">
        <v>4590</v>
      </c>
      <c r="AV272" t="n">
        <v>625</v>
      </c>
      <c r="AW272" t="n">
        <v>4243</v>
      </c>
      <c r="AX272" t="n">
        <v>6063</v>
      </c>
      <c r="AY272" t="n">
        <v>224</v>
      </c>
      <c r="AZ272" t="n">
        <v>182</v>
      </c>
      <c r="BA272" t="n">
        <v>280</v>
      </c>
      <c r="BB272" t="n">
        <v>179</v>
      </c>
      <c r="BC272" t="n">
        <v>13545</v>
      </c>
    </row>
    <row r="273">
      <c r="A273" t="inlineStr">
        <is>
          <t>21-Mar-21</t>
        </is>
      </c>
      <c r="B273" t="n">
        <v>3068223</v>
      </c>
      <c r="C273" t="n">
        <v>1301535</v>
      </c>
      <c r="D273" t="n">
        <v>7319136</v>
      </c>
      <c r="E273" t="n">
        <v>4181281</v>
      </c>
      <c r="F273" t="n">
        <v>3093252</v>
      </c>
      <c r="G273" t="n">
        <v>2523585</v>
      </c>
      <c r="H273" t="n">
        <v>2128618</v>
      </c>
      <c r="I273" t="n">
        <v>649319</v>
      </c>
      <c r="J273" t="n">
        <v>2562277</v>
      </c>
      <c r="K273" t="n">
        <v>5</v>
      </c>
      <c r="L273" t="n">
        <v>6</v>
      </c>
      <c r="M273" t="n">
        <v>57</v>
      </c>
      <c r="N273" t="n">
        <v>21</v>
      </c>
      <c r="O273" t="n">
        <v>1</v>
      </c>
      <c r="P273" t="n">
        <v>2</v>
      </c>
      <c r="Q273" t="n">
        <v>3</v>
      </c>
      <c r="R273" t="n">
        <v>6</v>
      </c>
      <c r="S273" t="n">
        <v>2</v>
      </c>
      <c r="T273" t="n">
        <v>1</v>
      </c>
      <c r="U273" t="n">
        <v>3</v>
      </c>
      <c r="V273" t="n">
        <v>27</v>
      </c>
      <c r="W273" t="n">
        <v>3</v>
      </c>
      <c r="X273" t="n">
        <v>1</v>
      </c>
      <c r="Y273" t="n">
        <v>2</v>
      </c>
      <c r="Z273" t="n">
        <v>4</v>
      </c>
      <c r="AA273" t="n">
        <v>8</v>
      </c>
      <c r="AB273" t="n">
        <v>0</v>
      </c>
      <c r="AC273" t="n">
        <v>20</v>
      </c>
      <c r="AD273" t="n">
        <v>46</v>
      </c>
      <c r="AE273" t="n">
        <v>187</v>
      </c>
      <c r="AF273" t="n">
        <v>68</v>
      </c>
      <c r="AG273" t="n">
        <v>5</v>
      </c>
      <c r="AH273" t="n">
        <v>7</v>
      </c>
      <c r="AI273" t="n">
        <v>11</v>
      </c>
      <c r="AJ273" t="n">
        <v>33</v>
      </c>
      <c r="AK273" t="n">
        <v>12</v>
      </c>
      <c r="AL273" t="n">
        <v>755199</v>
      </c>
      <c r="AM273" t="n">
        <v>220624</v>
      </c>
      <c r="AN273" t="n">
        <v>1229025</v>
      </c>
      <c r="AO273" t="n">
        <v>1801882</v>
      </c>
      <c r="AP273" t="n">
        <v>70187</v>
      </c>
      <c r="AQ273" t="n">
        <v>74924</v>
      </c>
      <c r="AR273" t="n">
        <v>95256</v>
      </c>
      <c r="AS273" t="n">
        <v>65136</v>
      </c>
      <c r="AT273" t="n">
        <v>1714349</v>
      </c>
      <c r="AU273" t="n">
        <v>4590</v>
      </c>
      <c r="AV273" t="n">
        <v>625</v>
      </c>
      <c r="AW273" t="n">
        <v>4243</v>
      </c>
      <c r="AX273" t="n">
        <v>6063</v>
      </c>
      <c r="AY273" t="n">
        <v>224</v>
      </c>
      <c r="AZ273" t="n">
        <v>182</v>
      </c>
      <c r="BA273" t="n">
        <v>280</v>
      </c>
      <c r="BB273" t="n">
        <v>179</v>
      </c>
      <c r="BC273" t="n">
        <v>13545</v>
      </c>
    </row>
    <row r="274">
      <c r="A274" t="inlineStr">
        <is>
          <t>22-Mar-21</t>
        </is>
      </c>
      <c r="B274" t="n">
        <v>3068221</v>
      </c>
      <c r="C274" t="n">
        <v>1301533</v>
      </c>
      <c r="D274" t="n">
        <v>7319121</v>
      </c>
      <c r="E274" t="n">
        <v>4181276</v>
      </c>
      <c r="F274" t="n">
        <v>3093252</v>
      </c>
      <c r="G274" t="n">
        <v>2523584</v>
      </c>
      <c r="H274" t="n">
        <v>2128617</v>
      </c>
      <c r="I274" t="n">
        <v>649318</v>
      </c>
      <c r="J274" t="n">
        <v>2562277</v>
      </c>
      <c r="K274" t="n">
        <v>5</v>
      </c>
      <c r="L274" t="n">
        <v>6</v>
      </c>
      <c r="M274" t="n">
        <v>57</v>
      </c>
      <c r="N274" t="n">
        <v>21</v>
      </c>
      <c r="O274" t="n">
        <v>1</v>
      </c>
      <c r="P274" t="n">
        <v>2</v>
      </c>
      <c r="Q274" t="n">
        <v>3</v>
      </c>
      <c r="R274" t="n">
        <v>6</v>
      </c>
      <c r="S274" t="n">
        <v>2</v>
      </c>
      <c r="T274" t="n">
        <v>1</v>
      </c>
      <c r="U274" t="n">
        <v>3</v>
      </c>
      <c r="V274" t="n">
        <v>27</v>
      </c>
      <c r="W274" t="n">
        <v>3</v>
      </c>
      <c r="X274" t="n">
        <v>1</v>
      </c>
      <c r="Y274" t="n">
        <v>2</v>
      </c>
      <c r="Z274" t="n">
        <v>4</v>
      </c>
      <c r="AA274" t="n">
        <v>7</v>
      </c>
      <c r="AB274" t="n">
        <v>0</v>
      </c>
      <c r="AC274" t="n">
        <v>19</v>
      </c>
      <c r="AD274" t="n">
        <v>44</v>
      </c>
      <c r="AE274" t="n">
        <v>187</v>
      </c>
      <c r="AF274" t="n">
        <v>68</v>
      </c>
      <c r="AG274" t="n">
        <v>5</v>
      </c>
      <c r="AH274" t="n">
        <v>7</v>
      </c>
      <c r="AI274" t="n">
        <v>11</v>
      </c>
      <c r="AJ274" t="n">
        <v>32</v>
      </c>
      <c r="AK274" t="n">
        <v>12</v>
      </c>
      <c r="AL274" t="n">
        <v>755200</v>
      </c>
      <c r="AM274" t="n">
        <v>220627</v>
      </c>
      <c r="AN274" t="n">
        <v>1229041</v>
      </c>
      <c r="AO274" t="n">
        <v>1801887</v>
      </c>
      <c r="AP274" t="n">
        <v>70187</v>
      </c>
      <c r="AQ274" t="n">
        <v>74925</v>
      </c>
      <c r="AR274" t="n">
        <v>95257</v>
      </c>
      <c r="AS274" t="n">
        <v>65139</v>
      </c>
      <c r="AT274" t="n">
        <v>1714349</v>
      </c>
      <c r="AU274" t="n">
        <v>4590</v>
      </c>
      <c r="AV274" t="n">
        <v>625</v>
      </c>
      <c r="AW274" t="n">
        <v>4243</v>
      </c>
      <c r="AX274" t="n">
        <v>6063</v>
      </c>
      <c r="AY274" t="n">
        <v>224</v>
      </c>
      <c r="AZ274" t="n">
        <v>182</v>
      </c>
      <c r="BA274" t="n">
        <v>280</v>
      </c>
      <c r="BB274" t="n">
        <v>179</v>
      </c>
      <c r="BC274" t="n">
        <v>13545</v>
      </c>
    </row>
    <row r="275">
      <c r="A275" t="inlineStr">
        <is>
          <t>23-Mar-21</t>
        </is>
      </c>
      <c r="B275" t="n">
        <v>3068220</v>
      </c>
      <c r="C275" t="n">
        <v>1301532</v>
      </c>
      <c r="D275" t="n">
        <v>7319107</v>
      </c>
      <c r="E275" t="n">
        <v>4181271</v>
      </c>
      <c r="F275" t="n">
        <v>3093252</v>
      </c>
      <c r="G275" t="n">
        <v>2523584</v>
      </c>
      <c r="H275" t="n">
        <v>2128617</v>
      </c>
      <c r="I275" t="n">
        <v>649317</v>
      </c>
      <c r="J275" t="n">
        <v>2562276</v>
      </c>
      <c r="K275" t="n">
        <v>5</v>
      </c>
      <c r="L275" t="n">
        <v>6</v>
      </c>
      <c r="M275" t="n">
        <v>57</v>
      </c>
      <c r="N275" t="n">
        <v>21</v>
      </c>
      <c r="O275" t="n">
        <v>1</v>
      </c>
      <c r="P275" t="n">
        <v>2</v>
      </c>
      <c r="Q275" t="n">
        <v>3</v>
      </c>
      <c r="R275" t="n">
        <v>5</v>
      </c>
      <c r="S275" t="n">
        <v>2</v>
      </c>
      <c r="T275" t="n">
        <v>1</v>
      </c>
      <c r="U275" t="n">
        <v>3</v>
      </c>
      <c r="V275" t="n">
        <v>26</v>
      </c>
      <c r="W275" t="n">
        <v>3</v>
      </c>
      <c r="X275" t="n">
        <v>1</v>
      </c>
      <c r="Y275" t="n">
        <v>2</v>
      </c>
      <c r="Z275" t="n">
        <v>4</v>
      </c>
      <c r="AA275" t="n">
        <v>7</v>
      </c>
      <c r="AB275" t="n">
        <v>0</v>
      </c>
      <c r="AC275" t="n">
        <v>19</v>
      </c>
      <c r="AD275" t="n">
        <v>42</v>
      </c>
      <c r="AE275" t="n">
        <v>186</v>
      </c>
      <c r="AF275" t="n">
        <v>68</v>
      </c>
      <c r="AG275" t="n">
        <v>5</v>
      </c>
      <c r="AH275" t="n">
        <v>7</v>
      </c>
      <c r="AI275" t="n">
        <v>10</v>
      </c>
      <c r="AJ275" t="n">
        <v>31</v>
      </c>
      <c r="AK275" t="n">
        <v>11</v>
      </c>
      <c r="AL275" t="n">
        <v>755202</v>
      </c>
      <c r="AM275" t="n">
        <v>220631</v>
      </c>
      <c r="AN275" t="n">
        <v>1229056</v>
      </c>
      <c r="AO275" t="n">
        <v>1801892</v>
      </c>
      <c r="AP275" t="n">
        <v>70188</v>
      </c>
      <c r="AQ275" t="n">
        <v>74925</v>
      </c>
      <c r="AR275" t="n">
        <v>95258</v>
      </c>
      <c r="AS275" t="n">
        <v>65142</v>
      </c>
      <c r="AT275" t="n">
        <v>1714350</v>
      </c>
      <c r="AU275" t="n">
        <v>4591</v>
      </c>
      <c r="AV275" t="n">
        <v>625</v>
      </c>
      <c r="AW275" t="n">
        <v>4243</v>
      </c>
      <c r="AX275" t="n">
        <v>6063</v>
      </c>
      <c r="AY275" t="n">
        <v>224</v>
      </c>
      <c r="AZ275" t="n">
        <v>182</v>
      </c>
      <c r="BA275" t="n">
        <v>280</v>
      </c>
      <c r="BB275" t="n">
        <v>179</v>
      </c>
      <c r="BC275" t="n">
        <v>13545</v>
      </c>
    </row>
    <row r="276">
      <c r="A276" t="inlineStr">
        <is>
          <t>24-Mar-21</t>
        </is>
      </c>
      <c r="B276" t="n">
        <v>3068219</v>
      </c>
      <c r="C276" t="n">
        <v>1301531</v>
      </c>
      <c r="D276" t="n">
        <v>7319092</v>
      </c>
      <c r="E276" t="n">
        <v>4181265</v>
      </c>
      <c r="F276" t="n">
        <v>3093251</v>
      </c>
      <c r="G276" t="n">
        <v>2523583</v>
      </c>
      <c r="H276" t="n">
        <v>2128616</v>
      </c>
      <c r="I276" t="n">
        <v>649316</v>
      </c>
      <c r="J276" t="n">
        <v>2562276</v>
      </c>
      <c r="K276" t="n">
        <v>5</v>
      </c>
      <c r="L276" t="n">
        <v>6</v>
      </c>
      <c r="M276" t="n">
        <v>57</v>
      </c>
      <c r="N276" t="n">
        <v>21</v>
      </c>
      <c r="O276" t="n">
        <v>1</v>
      </c>
      <c r="P276" t="n">
        <v>2</v>
      </c>
      <c r="Q276" t="n">
        <v>3</v>
      </c>
      <c r="R276" t="n">
        <v>5</v>
      </c>
      <c r="S276" t="n">
        <v>2</v>
      </c>
      <c r="T276" t="n">
        <v>1</v>
      </c>
      <c r="U276" t="n">
        <v>3</v>
      </c>
      <c r="V276" t="n">
        <v>26</v>
      </c>
      <c r="W276" t="n">
        <v>3</v>
      </c>
      <c r="X276" t="n">
        <v>0</v>
      </c>
      <c r="Y276" t="n">
        <v>2</v>
      </c>
      <c r="Z276" t="n">
        <v>4</v>
      </c>
      <c r="AA276" t="n">
        <v>7</v>
      </c>
      <c r="AB276" t="n">
        <v>0</v>
      </c>
      <c r="AC276" t="n">
        <v>19</v>
      </c>
      <c r="AD276" t="n">
        <v>40</v>
      </c>
      <c r="AE276" t="n">
        <v>185</v>
      </c>
      <c r="AF276" t="n">
        <v>68</v>
      </c>
      <c r="AG276" t="n">
        <v>5</v>
      </c>
      <c r="AH276" t="n">
        <v>7</v>
      </c>
      <c r="AI276" t="n">
        <v>10</v>
      </c>
      <c r="AJ276" t="n">
        <v>30</v>
      </c>
      <c r="AK276" t="n">
        <v>11</v>
      </c>
      <c r="AL276" t="n">
        <v>755203</v>
      </c>
      <c r="AM276" t="n">
        <v>220634</v>
      </c>
      <c r="AN276" t="n">
        <v>1229072</v>
      </c>
      <c r="AO276" t="n">
        <v>1801898</v>
      </c>
      <c r="AP276" t="n">
        <v>70188</v>
      </c>
      <c r="AQ276" t="n">
        <v>74926</v>
      </c>
      <c r="AR276" t="n">
        <v>95259</v>
      </c>
      <c r="AS276" t="n">
        <v>65145</v>
      </c>
      <c r="AT276" t="n">
        <v>1714351</v>
      </c>
      <c r="AU276" t="n">
        <v>4591</v>
      </c>
      <c r="AV276" t="n">
        <v>625</v>
      </c>
      <c r="AW276" t="n">
        <v>4243</v>
      </c>
      <c r="AX276" t="n">
        <v>6063</v>
      </c>
      <c r="AY276" t="n">
        <v>224</v>
      </c>
      <c r="AZ276" t="n">
        <v>182</v>
      </c>
      <c r="BA276" t="n">
        <v>280</v>
      </c>
      <c r="BB276" t="n">
        <v>179</v>
      </c>
      <c r="BC276" t="n">
        <v>13545</v>
      </c>
    </row>
    <row r="277">
      <c r="A277" t="inlineStr">
        <is>
          <t>25-Mar-21</t>
        </is>
      </c>
      <c r="B277" t="n">
        <v>3068218</v>
      </c>
      <c r="C277" t="n">
        <v>1301529</v>
      </c>
      <c r="D277" t="n">
        <v>7319078</v>
      </c>
      <c r="E277" t="n">
        <v>4181260</v>
      </c>
      <c r="F277" t="n">
        <v>3093251</v>
      </c>
      <c r="G277" t="n">
        <v>2523583</v>
      </c>
      <c r="H277" t="n">
        <v>2128615</v>
      </c>
      <c r="I277" t="n">
        <v>649315</v>
      </c>
      <c r="J277" t="n">
        <v>2562276</v>
      </c>
      <c r="K277" t="n">
        <v>5</v>
      </c>
      <c r="L277" t="n">
        <v>5</v>
      </c>
      <c r="M277" t="n">
        <v>56</v>
      </c>
      <c r="N277" t="n">
        <v>21</v>
      </c>
      <c r="O277" t="n">
        <v>1</v>
      </c>
      <c r="P277" t="n">
        <v>2</v>
      </c>
      <c r="Q277" t="n">
        <v>3</v>
      </c>
      <c r="R277" t="n">
        <v>5</v>
      </c>
      <c r="S277" t="n">
        <v>2</v>
      </c>
      <c r="T277" t="n">
        <v>1</v>
      </c>
      <c r="U277" t="n">
        <v>3</v>
      </c>
      <c r="V277" t="n">
        <v>26</v>
      </c>
      <c r="W277" t="n">
        <v>3</v>
      </c>
      <c r="X277" t="n">
        <v>0</v>
      </c>
      <c r="Y277" t="n">
        <v>2</v>
      </c>
      <c r="Z277" t="n">
        <v>4</v>
      </c>
      <c r="AA277" t="n">
        <v>7</v>
      </c>
      <c r="AB277" t="n">
        <v>0</v>
      </c>
      <c r="AC277" t="n">
        <v>19</v>
      </c>
      <c r="AD277" t="n">
        <v>39</v>
      </c>
      <c r="AE277" t="n">
        <v>184</v>
      </c>
      <c r="AF277" t="n">
        <v>68</v>
      </c>
      <c r="AG277" t="n">
        <v>5</v>
      </c>
      <c r="AH277" t="n">
        <v>7</v>
      </c>
      <c r="AI277" t="n">
        <v>10</v>
      </c>
      <c r="AJ277" t="n">
        <v>28</v>
      </c>
      <c r="AK277" t="n">
        <v>10</v>
      </c>
      <c r="AL277" t="n">
        <v>755205</v>
      </c>
      <c r="AM277" t="n">
        <v>220637</v>
      </c>
      <c r="AN277" t="n">
        <v>1229087</v>
      </c>
      <c r="AO277" t="n">
        <v>1801903</v>
      </c>
      <c r="AP277" t="n">
        <v>70189</v>
      </c>
      <c r="AQ277" t="n">
        <v>74927</v>
      </c>
      <c r="AR277" t="n">
        <v>95260</v>
      </c>
      <c r="AS277" t="n">
        <v>65148</v>
      </c>
      <c r="AT277" t="n">
        <v>1714352</v>
      </c>
      <c r="AU277" t="n">
        <v>4591</v>
      </c>
      <c r="AV277" t="n">
        <v>625</v>
      </c>
      <c r="AW277" t="n">
        <v>4243</v>
      </c>
      <c r="AX277" t="n">
        <v>6063</v>
      </c>
      <c r="AY277" t="n">
        <v>224</v>
      </c>
      <c r="AZ277" t="n">
        <v>182</v>
      </c>
      <c r="BA277" t="n">
        <v>280</v>
      </c>
      <c r="BB277" t="n">
        <v>179</v>
      </c>
      <c r="BC277" t="n">
        <v>13545</v>
      </c>
    </row>
    <row r="278">
      <c r="A278" t="inlineStr">
        <is>
          <t>26-Mar-21</t>
        </is>
      </c>
      <c r="B278" t="n">
        <v>3068217</v>
      </c>
      <c r="C278" t="n">
        <v>1301528</v>
      </c>
      <c r="D278" t="n">
        <v>7319064</v>
      </c>
      <c r="E278" t="n">
        <v>4181254</v>
      </c>
      <c r="F278" t="n">
        <v>3093251</v>
      </c>
      <c r="G278" t="n">
        <v>2523582</v>
      </c>
      <c r="H278" t="n">
        <v>2128614</v>
      </c>
      <c r="I278" t="n">
        <v>649314</v>
      </c>
      <c r="J278" t="n">
        <v>2562275</v>
      </c>
      <c r="K278" t="n">
        <v>5</v>
      </c>
      <c r="L278" t="n">
        <v>5</v>
      </c>
      <c r="M278" t="n">
        <v>56</v>
      </c>
      <c r="N278" t="n">
        <v>21</v>
      </c>
      <c r="O278" t="n">
        <v>1</v>
      </c>
      <c r="P278" t="n">
        <v>2</v>
      </c>
      <c r="Q278" t="n">
        <v>3</v>
      </c>
      <c r="R278" t="n">
        <v>5</v>
      </c>
      <c r="S278" t="n">
        <v>2</v>
      </c>
      <c r="T278" t="n">
        <v>1</v>
      </c>
      <c r="U278" t="n">
        <v>3</v>
      </c>
      <c r="V278" t="n">
        <v>26</v>
      </c>
      <c r="W278" t="n">
        <v>3</v>
      </c>
      <c r="X278" t="n">
        <v>0</v>
      </c>
      <c r="Y278" t="n">
        <v>2</v>
      </c>
      <c r="Z278" t="n">
        <v>3</v>
      </c>
      <c r="AA278" t="n">
        <v>6</v>
      </c>
      <c r="AB278" t="n">
        <v>0</v>
      </c>
      <c r="AC278" t="n">
        <v>18</v>
      </c>
      <c r="AD278" t="n">
        <v>37</v>
      </c>
      <c r="AE278" t="n">
        <v>183</v>
      </c>
      <c r="AF278" t="n">
        <v>68</v>
      </c>
      <c r="AG278" t="n">
        <v>5</v>
      </c>
      <c r="AH278" t="n">
        <v>7</v>
      </c>
      <c r="AI278" t="n">
        <v>10</v>
      </c>
      <c r="AJ278" t="n">
        <v>27</v>
      </c>
      <c r="AK278" t="n">
        <v>10</v>
      </c>
      <c r="AL278" t="n">
        <v>755206</v>
      </c>
      <c r="AM278" t="n">
        <v>220640</v>
      </c>
      <c r="AN278" t="n">
        <v>1229103</v>
      </c>
      <c r="AO278" t="n">
        <v>1801908</v>
      </c>
      <c r="AP278" t="n">
        <v>70189</v>
      </c>
      <c r="AQ278" t="n">
        <v>74927</v>
      </c>
      <c r="AR278" t="n">
        <v>95261</v>
      </c>
      <c r="AS278" t="n">
        <v>65150</v>
      </c>
      <c r="AT278" t="n">
        <v>1714353</v>
      </c>
      <c r="AU278" t="n">
        <v>4591</v>
      </c>
      <c r="AV278" t="n">
        <v>625</v>
      </c>
      <c r="AW278" t="n">
        <v>4243</v>
      </c>
      <c r="AX278" t="n">
        <v>6063</v>
      </c>
      <c r="AY278" t="n">
        <v>224</v>
      </c>
      <c r="AZ278" t="n">
        <v>182</v>
      </c>
      <c r="BA278" t="n">
        <v>280</v>
      </c>
      <c r="BB278" t="n">
        <v>179</v>
      </c>
      <c r="BC278" t="n">
        <v>13545</v>
      </c>
    </row>
    <row r="279">
      <c r="A279" t="inlineStr">
        <is>
          <t>27-Mar-21</t>
        </is>
      </c>
      <c r="B279" t="n">
        <v>3068216</v>
      </c>
      <c r="C279" t="n">
        <v>1301527</v>
      </c>
      <c r="D279" t="n">
        <v>7319049</v>
      </c>
      <c r="E279" t="n">
        <v>4181249</v>
      </c>
      <c r="F279" t="n">
        <v>3093251</v>
      </c>
      <c r="G279" t="n">
        <v>2523582</v>
      </c>
      <c r="H279" t="n">
        <v>2128614</v>
      </c>
      <c r="I279" t="n">
        <v>649313</v>
      </c>
      <c r="J279" t="n">
        <v>2562275</v>
      </c>
      <c r="K279" t="n">
        <v>4</v>
      </c>
      <c r="L279" t="n">
        <v>5</v>
      </c>
      <c r="M279" t="n">
        <v>56</v>
      </c>
      <c r="N279" t="n">
        <v>21</v>
      </c>
      <c r="O279" t="n">
        <v>1</v>
      </c>
      <c r="P279" t="n">
        <v>2</v>
      </c>
      <c r="Q279" t="n">
        <v>3</v>
      </c>
      <c r="R279" t="n">
        <v>5</v>
      </c>
      <c r="S279" t="n">
        <v>2</v>
      </c>
      <c r="T279" t="n">
        <v>1</v>
      </c>
      <c r="U279" t="n">
        <v>2</v>
      </c>
      <c r="V279" t="n">
        <v>26</v>
      </c>
      <c r="W279" t="n">
        <v>3</v>
      </c>
      <c r="X279" t="n">
        <v>0</v>
      </c>
      <c r="Y279" t="n">
        <v>2</v>
      </c>
      <c r="Z279" t="n">
        <v>3</v>
      </c>
      <c r="AA279" t="n">
        <v>6</v>
      </c>
      <c r="AB279" t="n">
        <v>0</v>
      </c>
      <c r="AC279" t="n">
        <v>18</v>
      </c>
      <c r="AD279" t="n">
        <v>36</v>
      </c>
      <c r="AE279" t="n">
        <v>182</v>
      </c>
      <c r="AF279" t="n">
        <v>68</v>
      </c>
      <c r="AG279" t="n">
        <v>5</v>
      </c>
      <c r="AH279" t="n">
        <v>7</v>
      </c>
      <c r="AI279" t="n">
        <v>10</v>
      </c>
      <c r="AJ279" t="n">
        <v>26</v>
      </c>
      <c r="AK279" t="n">
        <v>10</v>
      </c>
      <c r="AL279" t="n">
        <v>755208</v>
      </c>
      <c r="AM279" t="n">
        <v>220643</v>
      </c>
      <c r="AN279" t="n">
        <v>1229118</v>
      </c>
      <c r="AO279" t="n">
        <v>1801913</v>
      </c>
      <c r="AP279" t="n">
        <v>70189</v>
      </c>
      <c r="AQ279" t="n">
        <v>74928</v>
      </c>
      <c r="AR279" t="n">
        <v>95262</v>
      </c>
      <c r="AS279" t="n">
        <v>65153</v>
      </c>
      <c r="AT279" t="n">
        <v>1714353</v>
      </c>
      <c r="AU279" t="n">
        <v>4591</v>
      </c>
      <c r="AV279" t="n">
        <v>625</v>
      </c>
      <c r="AW279" t="n">
        <v>4243</v>
      </c>
      <c r="AX279" t="n">
        <v>6063</v>
      </c>
      <c r="AY279" t="n">
        <v>224</v>
      </c>
      <c r="AZ279" t="n">
        <v>182</v>
      </c>
      <c r="BA279" t="n">
        <v>280</v>
      </c>
      <c r="BB279" t="n">
        <v>179</v>
      </c>
      <c r="BC279" t="n">
        <v>13545</v>
      </c>
    </row>
    <row r="280">
      <c r="A280" t="inlineStr">
        <is>
          <t>28-Mar-21</t>
        </is>
      </c>
      <c r="B280" t="n">
        <v>3068215</v>
      </c>
      <c r="C280" t="n">
        <v>1301526</v>
      </c>
      <c r="D280" t="n">
        <v>7319035</v>
      </c>
      <c r="E280" t="n">
        <v>4181243</v>
      </c>
      <c r="F280" t="n">
        <v>3093250</v>
      </c>
      <c r="G280" t="n">
        <v>2523581</v>
      </c>
      <c r="H280" t="n">
        <v>2128613</v>
      </c>
      <c r="I280" t="n">
        <v>649311</v>
      </c>
      <c r="J280" t="n">
        <v>2562275</v>
      </c>
      <c r="K280" t="n">
        <v>4</v>
      </c>
      <c r="L280" t="n">
        <v>5</v>
      </c>
      <c r="M280" t="n">
        <v>55</v>
      </c>
      <c r="N280" t="n">
        <v>21</v>
      </c>
      <c r="O280" t="n">
        <v>1</v>
      </c>
      <c r="P280" t="n">
        <v>2</v>
      </c>
      <c r="Q280" t="n">
        <v>3</v>
      </c>
      <c r="R280" t="n">
        <v>4</v>
      </c>
      <c r="S280" t="n">
        <v>2</v>
      </c>
      <c r="T280" t="n">
        <v>1</v>
      </c>
      <c r="U280" t="n">
        <v>2</v>
      </c>
      <c r="V280" t="n">
        <v>26</v>
      </c>
      <c r="W280" t="n">
        <v>3</v>
      </c>
      <c r="X280" t="n">
        <v>0</v>
      </c>
      <c r="Y280" t="n">
        <v>2</v>
      </c>
      <c r="Z280" t="n">
        <v>3</v>
      </c>
      <c r="AA280" t="n">
        <v>6</v>
      </c>
      <c r="AB280" t="n">
        <v>0</v>
      </c>
      <c r="AC280" t="n">
        <v>18</v>
      </c>
      <c r="AD280" t="n">
        <v>34</v>
      </c>
      <c r="AE280" t="n">
        <v>181</v>
      </c>
      <c r="AF280" t="n">
        <v>69</v>
      </c>
      <c r="AG280" t="n">
        <v>5</v>
      </c>
      <c r="AH280" t="n">
        <v>6</v>
      </c>
      <c r="AI280" t="n">
        <v>10</v>
      </c>
      <c r="AJ280" t="n">
        <v>25</v>
      </c>
      <c r="AK280" t="n">
        <v>9</v>
      </c>
      <c r="AL280" t="n">
        <v>755209</v>
      </c>
      <c r="AM280" t="n">
        <v>220646</v>
      </c>
      <c r="AN280" t="n">
        <v>1229134</v>
      </c>
      <c r="AO280" t="n">
        <v>1801919</v>
      </c>
      <c r="AP280" t="n">
        <v>70190</v>
      </c>
      <c r="AQ280" t="n">
        <v>74928</v>
      </c>
      <c r="AR280" t="n">
        <v>95263</v>
      </c>
      <c r="AS280" t="n">
        <v>65155</v>
      </c>
      <c r="AT280" t="n">
        <v>1714354</v>
      </c>
      <c r="AU280" t="n">
        <v>4591</v>
      </c>
      <c r="AV280" t="n">
        <v>625</v>
      </c>
      <c r="AW280" t="n">
        <v>4244</v>
      </c>
      <c r="AX280" t="n">
        <v>6063</v>
      </c>
      <c r="AY280" t="n">
        <v>224</v>
      </c>
      <c r="AZ280" t="n">
        <v>182</v>
      </c>
      <c r="BA280" t="n">
        <v>280</v>
      </c>
      <c r="BB280" t="n">
        <v>179</v>
      </c>
      <c r="BC280" t="n">
        <v>13545</v>
      </c>
    </row>
    <row r="281">
      <c r="A281" t="inlineStr">
        <is>
          <t>29-Mar-21</t>
        </is>
      </c>
      <c r="B281" t="n">
        <v>3068214</v>
      </c>
      <c r="C281" t="n">
        <v>1301525</v>
      </c>
      <c r="D281" t="n">
        <v>7319021</v>
      </c>
      <c r="E281" t="n">
        <v>4181238</v>
      </c>
      <c r="F281" t="n">
        <v>3093250</v>
      </c>
      <c r="G281" t="n">
        <v>2523581</v>
      </c>
      <c r="H281" t="n">
        <v>2128612</v>
      </c>
      <c r="I281" t="n">
        <v>649311</v>
      </c>
      <c r="J281" t="n">
        <v>2562274</v>
      </c>
      <c r="K281" t="n">
        <v>4</v>
      </c>
      <c r="L281" t="n">
        <v>5</v>
      </c>
      <c r="M281" t="n">
        <v>55</v>
      </c>
      <c r="N281" t="n">
        <v>21</v>
      </c>
      <c r="O281" t="n">
        <v>1</v>
      </c>
      <c r="P281" t="n">
        <v>2</v>
      </c>
      <c r="Q281" t="n">
        <v>3</v>
      </c>
      <c r="R281" t="n">
        <v>4</v>
      </c>
      <c r="S281" t="n">
        <v>1</v>
      </c>
      <c r="T281" t="n">
        <v>1</v>
      </c>
      <c r="U281" t="n">
        <v>2</v>
      </c>
      <c r="V281" t="n">
        <v>26</v>
      </c>
      <c r="W281" t="n">
        <v>3</v>
      </c>
      <c r="X281" t="n">
        <v>0</v>
      </c>
      <c r="Y281" t="n">
        <v>2</v>
      </c>
      <c r="Z281" t="n">
        <v>3</v>
      </c>
      <c r="AA281" t="n">
        <v>6</v>
      </c>
      <c r="AB281" t="n">
        <v>0</v>
      </c>
      <c r="AC281" t="n">
        <v>18</v>
      </c>
      <c r="AD281" t="n">
        <v>33</v>
      </c>
      <c r="AE281" t="n">
        <v>181</v>
      </c>
      <c r="AF281" t="n">
        <v>69</v>
      </c>
      <c r="AG281" t="n">
        <v>5</v>
      </c>
      <c r="AH281" t="n">
        <v>6</v>
      </c>
      <c r="AI281" t="n">
        <v>9</v>
      </c>
      <c r="AJ281" t="n">
        <v>25</v>
      </c>
      <c r="AK281" t="n">
        <v>9</v>
      </c>
      <c r="AL281" t="n">
        <v>755210</v>
      </c>
      <c r="AM281" t="n">
        <v>220648</v>
      </c>
      <c r="AN281" t="n">
        <v>1229149</v>
      </c>
      <c r="AO281" t="n">
        <v>1801924</v>
      </c>
      <c r="AP281" t="n">
        <v>70190</v>
      </c>
      <c r="AQ281" t="n">
        <v>74929</v>
      </c>
      <c r="AR281" t="n">
        <v>95264</v>
      </c>
      <c r="AS281" t="n">
        <v>65157</v>
      </c>
      <c r="AT281" t="n">
        <v>1714355</v>
      </c>
      <c r="AU281" t="n">
        <v>4591</v>
      </c>
      <c r="AV281" t="n">
        <v>625</v>
      </c>
      <c r="AW281" t="n">
        <v>4244</v>
      </c>
      <c r="AX281" t="n">
        <v>6063</v>
      </c>
      <c r="AY281" t="n">
        <v>224</v>
      </c>
      <c r="AZ281" t="n">
        <v>182</v>
      </c>
      <c r="BA281" t="n">
        <v>280</v>
      </c>
      <c r="BB281" t="n">
        <v>179</v>
      </c>
      <c r="BC281" t="n">
        <v>13545</v>
      </c>
    </row>
    <row r="282">
      <c r="A282" t="inlineStr">
        <is>
          <t>30-Mar-21</t>
        </is>
      </c>
      <c r="B282" t="n">
        <v>3068212</v>
      </c>
      <c r="C282" t="n">
        <v>1301524</v>
      </c>
      <c r="D282" t="n">
        <v>7319007</v>
      </c>
      <c r="E282" t="n">
        <v>4181232</v>
      </c>
      <c r="F282" t="n">
        <v>3093250</v>
      </c>
      <c r="G282" t="n">
        <v>2523580</v>
      </c>
      <c r="H282" t="n">
        <v>2128612</v>
      </c>
      <c r="I282" t="n">
        <v>649310</v>
      </c>
      <c r="J282" t="n">
        <v>2562274</v>
      </c>
      <c r="K282" t="n">
        <v>4</v>
      </c>
      <c r="L282" t="n">
        <v>4</v>
      </c>
      <c r="M282" t="n">
        <v>55</v>
      </c>
      <c r="N282" t="n">
        <v>21</v>
      </c>
      <c r="O282" t="n">
        <v>1</v>
      </c>
      <c r="P282" t="n">
        <v>2</v>
      </c>
      <c r="Q282" t="n">
        <v>3</v>
      </c>
      <c r="R282" t="n">
        <v>4</v>
      </c>
      <c r="S282" t="n">
        <v>1</v>
      </c>
      <c r="T282" t="n">
        <v>1</v>
      </c>
      <c r="U282" t="n">
        <v>2</v>
      </c>
      <c r="V282" t="n">
        <v>26</v>
      </c>
      <c r="W282" t="n">
        <v>3</v>
      </c>
      <c r="X282" t="n">
        <v>0</v>
      </c>
      <c r="Y282" t="n">
        <v>2</v>
      </c>
      <c r="Z282" t="n">
        <v>3</v>
      </c>
      <c r="AA282" t="n">
        <v>6</v>
      </c>
      <c r="AB282" t="n">
        <v>0</v>
      </c>
      <c r="AC282" t="n">
        <v>17</v>
      </c>
      <c r="AD282" t="n">
        <v>32</v>
      </c>
      <c r="AE282" t="n">
        <v>180</v>
      </c>
      <c r="AF282" t="n">
        <v>69</v>
      </c>
      <c r="AG282" t="n">
        <v>5</v>
      </c>
      <c r="AH282" t="n">
        <v>6</v>
      </c>
      <c r="AI282" t="n">
        <v>9</v>
      </c>
      <c r="AJ282" t="n">
        <v>24</v>
      </c>
      <c r="AK282" t="n">
        <v>9</v>
      </c>
      <c r="AL282" t="n">
        <v>755212</v>
      </c>
      <c r="AM282" t="n">
        <v>220651</v>
      </c>
      <c r="AN282" t="n">
        <v>1229164</v>
      </c>
      <c r="AO282" t="n">
        <v>1801929</v>
      </c>
      <c r="AP282" t="n">
        <v>70190</v>
      </c>
      <c r="AQ282" t="n">
        <v>74930</v>
      </c>
      <c r="AR282" t="n">
        <v>95265</v>
      </c>
      <c r="AS282" t="n">
        <v>65159</v>
      </c>
      <c r="AT282" t="n">
        <v>1714356</v>
      </c>
      <c r="AU282" t="n">
        <v>4591</v>
      </c>
      <c r="AV282" t="n">
        <v>625</v>
      </c>
      <c r="AW282" t="n">
        <v>4244</v>
      </c>
      <c r="AX282" t="n">
        <v>6063</v>
      </c>
      <c r="AY282" t="n">
        <v>224</v>
      </c>
      <c r="AZ282" t="n">
        <v>182</v>
      </c>
      <c r="BA282" t="n">
        <v>280</v>
      </c>
      <c r="BB282" t="n">
        <v>179</v>
      </c>
      <c r="BC282" t="n">
        <v>13545</v>
      </c>
    </row>
    <row r="283">
      <c r="A283" t="inlineStr">
        <is>
          <t>31-Mar-21</t>
        </is>
      </c>
      <c r="B283" t="n">
        <v>3068211</v>
      </c>
      <c r="C283" t="n">
        <v>1301523</v>
      </c>
      <c r="D283" t="n">
        <v>7318993</v>
      </c>
      <c r="E283" t="n">
        <v>4181227</v>
      </c>
      <c r="F283" t="n">
        <v>3093249</v>
      </c>
      <c r="G283" t="n">
        <v>2523580</v>
      </c>
      <c r="H283" t="n">
        <v>2128611</v>
      </c>
      <c r="I283" t="n">
        <v>649309</v>
      </c>
      <c r="J283" t="n">
        <v>2562274</v>
      </c>
      <c r="K283" t="n">
        <v>4</v>
      </c>
      <c r="L283" t="n">
        <v>4</v>
      </c>
      <c r="M283" t="n">
        <v>55</v>
      </c>
      <c r="N283" t="n">
        <v>21</v>
      </c>
      <c r="O283" t="n">
        <v>1</v>
      </c>
      <c r="P283" t="n">
        <v>2</v>
      </c>
      <c r="Q283" t="n">
        <v>3</v>
      </c>
      <c r="R283" t="n">
        <v>4</v>
      </c>
      <c r="S283" t="n">
        <v>1</v>
      </c>
      <c r="T283" t="n">
        <v>1</v>
      </c>
      <c r="U283" t="n">
        <v>2</v>
      </c>
      <c r="V283" t="n">
        <v>26</v>
      </c>
      <c r="W283" t="n">
        <v>3</v>
      </c>
      <c r="X283" t="n">
        <v>0</v>
      </c>
      <c r="Y283" t="n">
        <v>2</v>
      </c>
      <c r="Z283" t="n">
        <v>3</v>
      </c>
      <c r="AA283" t="n">
        <v>5</v>
      </c>
      <c r="AB283" t="n">
        <v>0</v>
      </c>
      <c r="AC283" t="n">
        <v>17</v>
      </c>
      <c r="AD283" t="n">
        <v>31</v>
      </c>
      <c r="AE283" t="n">
        <v>179</v>
      </c>
      <c r="AF283" t="n">
        <v>69</v>
      </c>
      <c r="AG283" t="n">
        <v>5</v>
      </c>
      <c r="AH283" t="n">
        <v>6</v>
      </c>
      <c r="AI283" t="n">
        <v>9</v>
      </c>
      <c r="AJ283" t="n">
        <v>23</v>
      </c>
      <c r="AK283" t="n">
        <v>9</v>
      </c>
      <c r="AL283" t="n">
        <v>755213</v>
      </c>
      <c r="AM283" t="n">
        <v>220653</v>
      </c>
      <c r="AN283" t="n">
        <v>1229179</v>
      </c>
      <c r="AO283" t="n">
        <v>1801934</v>
      </c>
      <c r="AP283" t="n">
        <v>70191</v>
      </c>
      <c r="AQ283" t="n">
        <v>74930</v>
      </c>
      <c r="AR283" t="n">
        <v>95266</v>
      </c>
      <c r="AS283" t="n">
        <v>65162</v>
      </c>
      <c r="AT283" t="n">
        <v>1714356</v>
      </c>
      <c r="AU283" t="n">
        <v>4591</v>
      </c>
      <c r="AV283" t="n">
        <v>625</v>
      </c>
      <c r="AW283" t="n">
        <v>4244</v>
      </c>
      <c r="AX283" t="n">
        <v>6063</v>
      </c>
      <c r="AY283" t="n">
        <v>224</v>
      </c>
      <c r="AZ283" t="n">
        <v>182</v>
      </c>
      <c r="BA283" t="n">
        <v>280</v>
      </c>
      <c r="BB283" t="n">
        <v>179</v>
      </c>
      <c r="BC283" t="n">
        <v>13545</v>
      </c>
    </row>
    <row r="284">
      <c r="A284" t="inlineStr">
        <is>
          <t>01-Apr-21</t>
        </is>
      </c>
      <c r="B284" t="n">
        <v>3068210</v>
      </c>
      <c r="C284" t="n">
        <v>1301522</v>
      </c>
      <c r="D284" t="n">
        <v>7318980</v>
      </c>
      <c r="E284" t="n">
        <v>4181221</v>
      </c>
      <c r="F284" t="n">
        <v>3093249</v>
      </c>
      <c r="G284" t="n">
        <v>2523579</v>
      </c>
      <c r="H284" t="n">
        <v>2128610</v>
      </c>
      <c r="I284" t="n">
        <v>649308</v>
      </c>
      <c r="J284" t="n">
        <v>2562273</v>
      </c>
      <c r="K284" t="n">
        <v>4</v>
      </c>
      <c r="L284" t="n">
        <v>4</v>
      </c>
      <c r="M284" t="n">
        <v>54</v>
      </c>
      <c r="N284" t="n">
        <v>21</v>
      </c>
      <c r="O284" t="n">
        <v>1</v>
      </c>
      <c r="P284" t="n">
        <v>2</v>
      </c>
      <c r="Q284" t="n">
        <v>3</v>
      </c>
      <c r="R284" t="n">
        <v>4</v>
      </c>
      <c r="S284" t="n">
        <v>1</v>
      </c>
      <c r="T284" t="n">
        <v>1</v>
      </c>
      <c r="U284" t="n">
        <v>2</v>
      </c>
      <c r="V284" t="n">
        <v>25</v>
      </c>
      <c r="W284" t="n">
        <v>3</v>
      </c>
      <c r="X284" t="n">
        <v>0</v>
      </c>
      <c r="Y284" t="n">
        <v>2</v>
      </c>
      <c r="Z284" t="n">
        <v>3</v>
      </c>
      <c r="AA284" t="n">
        <v>5</v>
      </c>
      <c r="AB284" t="n">
        <v>0</v>
      </c>
      <c r="AC284" t="n">
        <v>17</v>
      </c>
      <c r="AD284" t="n">
        <v>29</v>
      </c>
      <c r="AE284" t="n">
        <v>178</v>
      </c>
      <c r="AF284" t="n">
        <v>69</v>
      </c>
      <c r="AG284" t="n">
        <v>4</v>
      </c>
      <c r="AH284" t="n">
        <v>6</v>
      </c>
      <c r="AI284" t="n">
        <v>9</v>
      </c>
      <c r="AJ284" t="n">
        <v>22</v>
      </c>
      <c r="AK284" t="n">
        <v>8</v>
      </c>
      <c r="AL284" t="n">
        <v>755214</v>
      </c>
      <c r="AM284" t="n">
        <v>220656</v>
      </c>
      <c r="AN284" t="n">
        <v>1229194</v>
      </c>
      <c r="AO284" t="n">
        <v>1801940</v>
      </c>
      <c r="AP284" t="n">
        <v>70191</v>
      </c>
      <c r="AQ284" t="n">
        <v>74931</v>
      </c>
      <c r="AR284" t="n">
        <v>95267</v>
      </c>
      <c r="AS284" t="n">
        <v>65164</v>
      </c>
      <c r="AT284" t="n">
        <v>1714357</v>
      </c>
      <c r="AU284" t="n">
        <v>4591</v>
      </c>
      <c r="AV284" t="n">
        <v>625</v>
      </c>
      <c r="AW284" t="n">
        <v>4244</v>
      </c>
      <c r="AX284" t="n">
        <v>6063</v>
      </c>
      <c r="AY284" t="n">
        <v>224</v>
      </c>
      <c r="AZ284" t="n">
        <v>182</v>
      </c>
      <c r="BA284" t="n">
        <v>280</v>
      </c>
      <c r="BB284" t="n">
        <v>179</v>
      </c>
      <c r="BC284" t="n">
        <v>13545</v>
      </c>
    </row>
    <row r="285">
      <c r="A285" t="inlineStr">
        <is>
          <t>02-Apr-21</t>
        </is>
      </c>
      <c r="B285" t="n">
        <v>3068209</v>
      </c>
      <c r="C285" t="n">
        <v>1301521</v>
      </c>
      <c r="D285" t="n">
        <v>7318966</v>
      </c>
      <c r="E285" t="n">
        <v>4181216</v>
      </c>
      <c r="F285" t="n">
        <v>3093249</v>
      </c>
      <c r="G285" t="n">
        <v>2523579</v>
      </c>
      <c r="H285" t="n">
        <v>2128610</v>
      </c>
      <c r="I285" t="n">
        <v>649307</v>
      </c>
      <c r="J285" t="n">
        <v>2562273</v>
      </c>
      <c r="K285" t="n">
        <v>4</v>
      </c>
      <c r="L285" t="n">
        <v>4</v>
      </c>
      <c r="M285" t="n">
        <v>54</v>
      </c>
      <c r="N285" t="n">
        <v>21</v>
      </c>
      <c r="O285" t="n">
        <v>1</v>
      </c>
      <c r="P285" t="n">
        <v>2</v>
      </c>
      <c r="Q285" t="n">
        <v>3</v>
      </c>
      <c r="R285" t="n">
        <v>4</v>
      </c>
      <c r="S285" t="n">
        <v>1</v>
      </c>
      <c r="T285" t="n">
        <v>1</v>
      </c>
      <c r="U285" t="n">
        <v>2</v>
      </c>
      <c r="V285" t="n">
        <v>25</v>
      </c>
      <c r="W285" t="n">
        <v>3</v>
      </c>
      <c r="X285" t="n">
        <v>0</v>
      </c>
      <c r="Y285" t="n">
        <v>2</v>
      </c>
      <c r="Z285" t="n">
        <v>3</v>
      </c>
      <c r="AA285" t="n">
        <v>5</v>
      </c>
      <c r="AB285" t="n">
        <v>0</v>
      </c>
      <c r="AC285" t="n">
        <v>17</v>
      </c>
      <c r="AD285" t="n">
        <v>28</v>
      </c>
      <c r="AE285" t="n">
        <v>177</v>
      </c>
      <c r="AF285" t="n">
        <v>69</v>
      </c>
      <c r="AG285" t="n">
        <v>4</v>
      </c>
      <c r="AH285" t="n">
        <v>6</v>
      </c>
      <c r="AI285" t="n">
        <v>9</v>
      </c>
      <c r="AJ285" t="n">
        <v>21</v>
      </c>
      <c r="AK285" t="n">
        <v>8</v>
      </c>
      <c r="AL285" t="n">
        <v>755216</v>
      </c>
      <c r="AM285" t="n">
        <v>220658</v>
      </c>
      <c r="AN285" t="n">
        <v>1229209</v>
      </c>
      <c r="AO285" t="n">
        <v>1801945</v>
      </c>
      <c r="AP285" t="n">
        <v>70192</v>
      </c>
      <c r="AQ285" t="n">
        <v>74931</v>
      </c>
      <c r="AR285" t="n">
        <v>95268</v>
      </c>
      <c r="AS285" t="n">
        <v>65166</v>
      </c>
      <c r="AT285" t="n">
        <v>1714358</v>
      </c>
      <c r="AU285" t="n">
        <v>4591</v>
      </c>
      <c r="AV285" t="n">
        <v>625</v>
      </c>
      <c r="AW285" t="n">
        <v>4244</v>
      </c>
      <c r="AX285" t="n">
        <v>6063</v>
      </c>
      <c r="AY285" t="n">
        <v>224</v>
      </c>
      <c r="AZ285" t="n">
        <v>182</v>
      </c>
      <c r="BA285" t="n">
        <v>280</v>
      </c>
      <c r="BB285" t="n">
        <v>179</v>
      </c>
      <c r="BC285" t="n">
        <v>13545</v>
      </c>
    </row>
    <row r="286">
      <c r="A286" t="inlineStr">
        <is>
          <t>03-Apr-21</t>
        </is>
      </c>
      <c r="B286" t="n">
        <v>3068208</v>
      </c>
      <c r="C286" t="n">
        <v>1301520</v>
      </c>
      <c r="D286" t="n">
        <v>7318952</v>
      </c>
      <c r="E286" t="n">
        <v>4181210</v>
      </c>
      <c r="F286" t="n">
        <v>3093248</v>
      </c>
      <c r="G286" t="n">
        <v>2523579</v>
      </c>
      <c r="H286" t="n">
        <v>2128609</v>
      </c>
      <c r="I286" t="n">
        <v>649306</v>
      </c>
      <c r="J286" t="n">
        <v>2562273</v>
      </c>
      <c r="K286" t="n">
        <v>4</v>
      </c>
      <c r="L286" t="n">
        <v>4</v>
      </c>
      <c r="M286" t="n">
        <v>54</v>
      </c>
      <c r="N286" t="n">
        <v>21</v>
      </c>
      <c r="O286" t="n">
        <v>1</v>
      </c>
      <c r="P286" t="n">
        <v>2</v>
      </c>
      <c r="Q286" t="n">
        <v>3</v>
      </c>
      <c r="R286" t="n">
        <v>4</v>
      </c>
      <c r="S286" t="n">
        <v>1</v>
      </c>
      <c r="T286" t="n">
        <v>1</v>
      </c>
      <c r="U286" t="n">
        <v>2</v>
      </c>
      <c r="V286" t="n">
        <v>25</v>
      </c>
      <c r="W286" t="n">
        <v>3</v>
      </c>
      <c r="X286" t="n">
        <v>0</v>
      </c>
      <c r="Y286" t="n">
        <v>1</v>
      </c>
      <c r="Z286" t="n">
        <v>3</v>
      </c>
      <c r="AA286" t="n">
        <v>5</v>
      </c>
      <c r="AB286" t="n">
        <v>0</v>
      </c>
      <c r="AC286" t="n">
        <v>17</v>
      </c>
      <c r="AD286" t="n">
        <v>27</v>
      </c>
      <c r="AE286" t="n">
        <v>176</v>
      </c>
      <c r="AF286" t="n">
        <v>70</v>
      </c>
      <c r="AG286" t="n">
        <v>4</v>
      </c>
      <c r="AH286" t="n">
        <v>6</v>
      </c>
      <c r="AI286" t="n">
        <v>9</v>
      </c>
      <c r="AJ286" t="n">
        <v>20</v>
      </c>
      <c r="AK286" t="n">
        <v>8</v>
      </c>
      <c r="AL286" t="n">
        <v>755217</v>
      </c>
      <c r="AM286" t="n">
        <v>220660</v>
      </c>
      <c r="AN286" t="n">
        <v>1229224</v>
      </c>
      <c r="AO286" t="n">
        <v>1801950</v>
      </c>
      <c r="AP286" t="n">
        <v>70192</v>
      </c>
      <c r="AQ286" t="n">
        <v>74932</v>
      </c>
      <c r="AR286" t="n">
        <v>95269</v>
      </c>
      <c r="AS286" t="n">
        <v>65167</v>
      </c>
      <c r="AT286" t="n">
        <v>1714358</v>
      </c>
      <c r="AU286" t="n">
        <v>4591</v>
      </c>
      <c r="AV286" t="n">
        <v>625</v>
      </c>
      <c r="AW286" t="n">
        <v>4244</v>
      </c>
      <c r="AX286" t="n">
        <v>6063</v>
      </c>
      <c r="AY286" t="n">
        <v>224</v>
      </c>
      <c r="AZ286" t="n">
        <v>182</v>
      </c>
      <c r="BA286" t="n">
        <v>280</v>
      </c>
      <c r="BB286" t="n">
        <v>179</v>
      </c>
      <c r="BC286" t="n">
        <v>13545</v>
      </c>
    </row>
    <row r="287">
      <c r="A287" t="inlineStr">
        <is>
          <t>04-Apr-21</t>
        </is>
      </c>
      <c r="B287" t="n">
        <v>3068207</v>
      </c>
      <c r="C287" t="n">
        <v>1301519</v>
      </c>
      <c r="D287" t="n">
        <v>7318939</v>
      </c>
      <c r="E287" t="n">
        <v>4181204</v>
      </c>
      <c r="F287" t="n">
        <v>3093248</v>
      </c>
      <c r="G287" t="n">
        <v>2523578</v>
      </c>
      <c r="H287" t="n">
        <v>2128609</v>
      </c>
      <c r="I287" t="n">
        <v>649305</v>
      </c>
      <c r="J287" t="n">
        <v>2562272</v>
      </c>
      <c r="K287" t="n">
        <v>4</v>
      </c>
      <c r="L287" t="n">
        <v>4</v>
      </c>
      <c r="M287" t="n">
        <v>53</v>
      </c>
      <c r="N287" t="n">
        <v>21</v>
      </c>
      <c r="O287" t="n">
        <v>1</v>
      </c>
      <c r="P287" t="n">
        <v>2</v>
      </c>
      <c r="Q287" t="n">
        <v>3</v>
      </c>
      <c r="R287" t="n">
        <v>3</v>
      </c>
      <c r="S287" t="n">
        <v>1</v>
      </c>
      <c r="T287" t="n">
        <v>1</v>
      </c>
      <c r="U287" t="n">
        <v>2</v>
      </c>
      <c r="V287" t="n">
        <v>25</v>
      </c>
      <c r="W287" t="n">
        <v>3</v>
      </c>
      <c r="X287" t="n">
        <v>0</v>
      </c>
      <c r="Y287" t="n">
        <v>1</v>
      </c>
      <c r="Z287" t="n">
        <v>3</v>
      </c>
      <c r="AA287" t="n">
        <v>5</v>
      </c>
      <c r="AB287" t="n">
        <v>0</v>
      </c>
      <c r="AC287" t="n">
        <v>16</v>
      </c>
      <c r="AD287" t="n">
        <v>26</v>
      </c>
      <c r="AE287" t="n">
        <v>175</v>
      </c>
      <c r="AF287" t="n">
        <v>70</v>
      </c>
      <c r="AG287" t="n">
        <v>4</v>
      </c>
      <c r="AH287" t="n">
        <v>6</v>
      </c>
      <c r="AI287" t="n">
        <v>8</v>
      </c>
      <c r="AJ287" t="n">
        <v>20</v>
      </c>
      <c r="AK287" t="n">
        <v>7</v>
      </c>
      <c r="AL287" t="n">
        <v>755218</v>
      </c>
      <c r="AM287" t="n">
        <v>220662</v>
      </c>
      <c r="AN287" t="n">
        <v>1229239</v>
      </c>
      <c r="AO287" t="n">
        <v>1801956</v>
      </c>
      <c r="AP287" t="n">
        <v>70192</v>
      </c>
      <c r="AQ287" t="n">
        <v>74932</v>
      </c>
      <c r="AR287" t="n">
        <v>95270</v>
      </c>
      <c r="AS287" t="n">
        <v>65169</v>
      </c>
      <c r="AT287" t="n">
        <v>1714359</v>
      </c>
      <c r="AU287" t="n">
        <v>4591</v>
      </c>
      <c r="AV287" t="n">
        <v>625</v>
      </c>
      <c r="AW287" t="n">
        <v>4244</v>
      </c>
      <c r="AX287" t="n">
        <v>6063</v>
      </c>
      <c r="AY287" t="n">
        <v>224</v>
      </c>
      <c r="AZ287" t="n">
        <v>182</v>
      </c>
      <c r="BA287" t="n">
        <v>280</v>
      </c>
      <c r="BB287" t="n">
        <v>179</v>
      </c>
      <c r="BC287" t="n">
        <v>13545</v>
      </c>
    </row>
    <row r="288">
      <c r="A288" t="inlineStr">
        <is>
          <t>05-Apr-21</t>
        </is>
      </c>
      <c r="B288" t="n">
        <v>3068206</v>
      </c>
      <c r="C288" t="n">
        <v>1301519</v>
      </c>
      <c r="D288" t="n">
        <v>7318925</v>
      </c>
      <c r="E288" t="n">
        <v>4181199</v>
      </c>
      <c r="F288" t="n">
        <v>3093248</v>
      </c>
      <c r="G288" t="n">
        <v>2523578</v>
      </c>
      <c r="H288" t="n">
        <v>2128608</v>
      </c>
      <c r="I288" t="n">
        <v>649305</v>
      </c>
      <c r="J288" t="n">
        <v>2562272</v>
      </c>
      <c r="K288" t="n">
        <v>4</v>
      </c>
      <c r="L288" t="n">
        <v>4</v>
      </c>
      <c r="M288" t="n">
        <v>53</v>
      </c>
      <c r="N288" t="n">
        <v>21</v>
      </c>
      <c r="O288" t="n">
        <v>1</v>
      </c>
      <c r="P288" t="n">
        <v>2</v>
      </c>
      <c r="Q288" t="n">
        <v>2</v>
      </c>
      <c r="R288" t="n">
        <v>3</v>
      </c>
      <c r="S288" t="n">
        <v>1</v>
      </c>
      <c r="T288" t="n">
        <v>1</v>
      </c>
      <c r="U288" t="n">
        <v>2</v>
      </c>
      <c r="V288" t="n">
        <v>25</v>
      </c>
      <c r="W288" t="n">
        <v>3</v>
      </c>
      <c r="X288" t="n">
        <v>0</v>
      </c>
      <c r="Y288" t="n">
        <v>1</v>
      </c>
      <c r="Z288" t="n">
        <v>3</v>
      </c>
      <c r="AA288" t="n">
        <v>4</v>
      </c>
      <c r="AB288" t="n">
        <v>0</v>
      </c>
      <c r="AC288" t="n">
        <v>16</v>
      </c>
      <c r="AD288" t="n">
        <v>25</v>
      </c>
      <c r="AE288" t="n">
        <v>175</v>
      </c>
      <c r="AF288" t="n">
        <v>70</v>
      </c>
      <c r="AG288" t="n">
        <v>4</v>
      </c>
      <c r="AH288" t="n">
        <v>6</v>
      </c>
      <c r="AI288" t="n">
        <v>8</v>
      </c>
      <c r="AJ288" t="n">
        <v>19</v>
      </c>
      <c r="AK288" t="n">
        <v>7</v>
      </c>
      <c r="AL288" t="n">
        <v>755220</v>
      </c>
      <c r="AM288" t="n">
        <v>220664</v>
      </c>
      <c r="AN288" t="n">
        <v>1229253</v>
      </c>
      <c r="AO288" t="n">
        <v>1801961</v>
      </c>
      <c r="AP288" t="n">
        <v>70193</v>
      </c>
      <c r="AQ288" t="n">
        <v>74933</v>
      </c>
      <c r="AR288" t="n">
        <v>95270</v>
      </c>
      <c r="AS288" t="n">
        <v>65171</v>
      </c>
      <c r="AT288" t="n">
        <v>1714359</v>
      </c>
      <c r="AU288" t="n">
        <v>4591</v>
      </c>
      <c r="AV288" t="n">
        <v>625</v>
      </c>
      <c r="AW288" t="n">
        <v>4244</v>
      </c>
      <c r="AX288" t="n">
        <v>6063</v>
      </c>
      <c r="AY288" t="n">
        <v>224</v>
      </c>
      <c r="AZ288" t="n">
        <v>182</v>
      </c>
      <c r="BA288" t="n">
        <v>280</v>
      </c>
      <c r="BB288" t="n">
        <v>179</v>
      </c>
      <c r="BC288" t="n">
        <v>13545</v>
      </c>
    </row>
    <row r="289">
      <c r="A289" t="inlineStr">
        <is>
          <t>06-Apr-21</t>
        </is>
      </c>
      <c r="B289" t="n">
        <v>3068205</v>
      </c>
      <c r="C289" t="n">
        <v>1301518</v>
      </c>
      <c r="D289" t="n">
        <v>7318912</v>
      </c>
      <c r="E289" t="n">
        <v>4181193</v>
      </c>
      <c r="F289" t="n">
        <v>3093248</v>
      </c>
      <c r="G289" t="n">
        <v>2523577</v>
      </c>
      <c r="H289" t="n">
        <v>2128607</v>
      </c>
      <c r="I289" t="n">
        <v>649304</v>
      </c>
      <c r="J289" t="n">
        <v>2562272</v>
      </c>
      <c r="K289" t="n">
        <v>4</v>
      </c>
      <c r="L289" t="n">
        <v>3</v>
      </c>
      <c r="M289" t="n">
        <v>53</v>
      </c>
      <c r="N289" t="n">
        <v>21</v>
      </c>
      <c r="O289" t="n">
        <v>1</v>
      </c>
      <c r="P289" t="n">
        <v>2</v>
      </c>
      <c r="Q289" t="n">
        <v>2</v>
      </c>
      <c r="R289" t="n">
        <v>3</v>
      </c>
      <c r="S289" t="n">
        <v>1</v>
      </c>
      <c r="T289" t="n">
        <v>1</v>
      </c>
      <c r="U289" t="n">
        <v>2</v>
      </c>
      <c r="V289" t="n">
        <v>25</v>
      </c>
      <c r="W289" t="n">
        <v>3</v>
      </c>
      <c r="X289" t="n">
        <v>0</v>
      </c>
      <c r="Y289" t="n">
        <v>1</v>
      </c>
      <c r="Z289" t="n">
        <v>3</v>
      </c>
      <c r="AA289" t="n">
        <v>4</v>
      </c>
      <c r="AB289" t="n">
        <v>0</v>
      </c>
      <c r="AC289" t="n">
        <v>16</v>
      </c>
      <c r="AD289" t="n">
        <v>24</v>
      </c>
      <c r="AE289" t="n">
        <v>174</v>
      </c>
      <c r="AF289" t="n">
        <v>70</v>
      </c>
      <c r="AG289" t="n">
        <v>4</v>
      </c>
      <c r="AH289" t="n">
        <v>6</v>
      </c>
      <c r="AI289" t="n">
        <v>8</v>
      </c>
      <c r="AJ289" t="n">
        <v>18</v>
      </c>
      <c r="AK289" t="n">
        <v>7</v>
      </c>
      <c r="AL289" t="n">
        <v>755221</v>
      </c>
      <c r="AM289" t="n">
        <v>220666</v>
      </c>
      <c r="AN289" t="n">
        <v>1229268</v>
      </c>
      <c r="AO289" t="n">
        <v>1801967</v>
      </c>
      <c r="AP289" t="n">
        <v>70193</v>
      </c>
      <c r="AQ289" t="n">
        <v>74933</v>
      </c>
      <c r="AR289" t="n">
        <v>95271</v>
      </c>
      <c r="AS289" t="n">
        <v>65173</v>
      </c>
      <c r="AT289" t="n">
        <v>1714360</v>
      </c>
      <c r="AU289" t="n">
        <v>4591</v>
      </c>
      <c r="AV289" t="n">
        <v>625</v>
      </c>
      <c r="AW289" t="n">
        <v>4244</v>
      </c>
      <c r="AX289" t="n">
        <v>6063</v>
      </c>
      <c r="AY289" t="n">
        <v>224</v>
      </c>
      <c r="AZ289" t="n">
        <v>182</v>
      </c>
      <c r="BA289" t="n">
        <v>280</v>
      </c>
      <c r="BB289" t="n">
        <v>179</v>
      </c>
      <c r="BC289" t="n">
        <v>13545</v>
      </c>
    </row>
    <row r="290">
      <c r="A290" t="inlineStr">
        <is>
          <t>07-Apr-21</t>
        </is>
      </c>
      <c r="B290" t="n">
        <v>3068204</v>
      </c>
      <c r="C290" t="n">
        <v>1301517</v>
      </c>
      <c r="D290" t="n">
        <v>7318898</v>
      </c>
      <c r="E290" t="n">
        <v>4181188</v>
      </c>
      <c r="F290" t="n">
        <v>3093247</v>
      </c>
      <c r="G290" t="n">
        <v>2523577</v>
      </c>
      <c r="H290" t="n">
        <v>2128607</v>
      </c>
      <c r="I290" t="n">
        <v>649303</v>
      </c>
      <c r="J290" t="n">
        <v>2562272</v>
      </c>
      <c r="K290" t="n">
        <v>4</v>
      </c>
      <c r="L290" t="n">
        <v>3</v>
      </c>
      <c r="M290" t="n">
        <v>53</v>
      </c>
      <c r="N290" t="n">
        <v>22</v>
      </c>
      <c r="O290" t="n">
        <v>1</v>
      </c>
      <c r="P290" t="n">
        <v>2</v>
      </c>
      <c r="Q290" t="n">
        <v>2</v>
      </c>
      <c r="R290" t="n">
        <v>3</v>
      </c>
      <c r="S290" t="n">
        <v>1</v>
      </c>
      <c r="T290" t="n">
        <v>1</v>
      </c>
      <c r="U290" t="n">
        <v>2</v>
      </c>
      <c r="V290" t="n">
        <v>25</v>
      </c>
      <c r="W290" t="n">
        <v>3</v>
      </c>
      <c r="X290" t="n">
        <v>0</v>
      </c>
      <c r="Y290" t="n">
        <v>1</v>
      </c>
      <c r="Z290" t="n">
        <v>3</v>
      </c>
      <c r="AA290" t="n">
        <v>4</v>
      </c>
      <c r="AB290" t="n">
        <v>0</v>
      </c>
      <c r="AC290" t="n">
        <v>16</v>
      </c>
      <c r="AD290" t="n">
        <v>23</v>
      </c>
      <c r="AE290" t="n">
        <v>173</v>
      </c>
      <c r="AF290" t="n">
        <v>70</v>
      </c>
      <c r="AG290" t="n">
        <v>4</v>
      </c>
      <c r="AH290" t="n">
        <v>6</v>
      </c>
      <c r="AI290" t="n">
        <v>8</v>
      </c>
      <c r="AJ290" t="n">
        <v>18</v>
      </c>
      <c r="AK290" t="n">
        <v>7</v>
      </c>
      <c r="AL290" t="n">
        <v>755222</v>
      </c>
      <c r="AM290" t="n">
        <v>220668</v>
      </c>
      <c r="AN290" t="n">
        <v>1229283</v>
      </c>
      <c r="AO290" t="n">
        <v>1801972</v>
      </c>
      <c r="AP290" t="n">
        <v>70193</v>
      </c>
      <c r="AQ290" t="n">
        <v>74934</v>
      </c>
      <c r="AR290" t="n">
        <v>95272</v>
      </c>
      <c r="AS290" t="n">
        <v>65174</v>
      </c>
      <c r="AT290" t="n">
        <v>1714360</v>
      </c>
      <c r="AU290" t="n">
        <v>4591</v>
      </c>
      <c r="AV290" t="n">
        <v>625</v>
      </c>
      <c r="AW290" t="n">
        <v>4244</v>
      </c>
      <c r="AX290" t="n">
        <v>6063</v>
      </c>
      <c r="AY290" t="n">
        <v>224</v>
      </c>
      <c r="AZ290" t="n">
        <v>182</v>
      </c>
      <c r="BA290" t="n">
        <v>280</v>
      </c>
      <c r="BB290" t="n">
        <v>179</v>
      </c>
      <c r="BC290" t="n">
        <v>13545</v>
      </c>
    </row>
    <row r="291">
      <c r="A291" t="inlineStr">
        <is>
          <t>08-Apr-21</t>
        </is>
      </c>
      <c r="B291" t="n">
        <v>3068203</v>
      </c>
      <c r="C291" t="n">
        <v>1301516</v>
      </c>
      <c r="D291" t="n">
        <v>7318885</v>
      </c>
      <c r="E291" t="n">
        <v>4181182</v>
      </c>
      <c r="F291" t="n">
        <v>3093247</v>
      </c>
      <c r="G291" t="n">
        <v>2523577</v>
      </c>
      <c r="H291" t="n">
        <v>2128606</v>
      </c>
      <c r="I291" t="n">
        <v>649302</v>
      </c>
      <c r="J291" t="n">
        <v>2562271</v>
      </c>
      <c r="K291" t="n">
        <v>4</v>
      </c>
      <c r="L291" t="n">
        <v>3</v>
      </c>
      <c r="M291" t="n">
        <v>52</v>
      </c>
      <c r="N291" t="n">
        <v>22</v>
      </c>
      <c r="O291" t="n">
        <v>1</v>
      </c>
      <c r="P291" t="n">
        <v>2</v>
      </c>
      <c r="Q291" t="n">
        <v>2</v>
      </c>
      <c r="R291" t="n">
        <v>3</v>
      </c>
      <c r="S291" t="n">
        <v>1</v>
      </c>
      <c r="T291" t="n">
        <v>1</v>
      </c>
      <c r="U291" t="n">
        <v>2</v>
      </c>
      <c r="V291" t="n">
        <v>25</v>
      </c>
      <c r="W291" t="n">
        <v>3</v>
      </c>
      <c r="X291" t="n">
        <v>0</v>
      </c>
      <c r="Y291" t="n">
        <v>1</v>
      </c>
      <c r="Z291" t="n">
        <v>3</v>
      </c>
      <c r="AA291" t="n">
        <v>4</v>
      </c>
      <c r="AB291" t="n">
        <v>0</v>
      </c>
      <c r="AC291" t="n">
        <v>16</v>
      </c>
      <c r="AD291" t="n">
        <v>22</v>
      </c>
      <c r="AE291" t="n">
        <v>172</v>
      </c>
      <c r="AF291" t="n">
        <v>70</v>
      </c>
      <c r="AG291" t="n">
        <v>4</v>
      </c>
      <c r="AH291" t="n">
        <v>6</v>
      </c>
      <c r="AI291" t="n">
        <v>8</v>
      </c>
      <c r="AJ291" t="n">
        <v>17</v>
      </c>
      <c r="AK291" t="n">
        <v>7</v>
      </c>
      <c r="AL291" t="n">
        <v>755223</v>
      </c>
      <c r="AM291" t="n">
        <v>220670</v>
      </c>
      <c r="AN291" t="n">
        <v>1229297</v>
      </c>
      <c r="AO291" t="n">
        <v>1801977</v>
      </c>
      <c r="AP291" t="n">
        <v>70194</v>
      </c>
      <c r="AQ291" t="n">
        <v>74934</v>
      </c>
      <c r="AR291" t="n">
        <v>95273</v>
      </c>
      <c r="AS291" t="n">
        <v>65176</v>
      </c>
      <c r="AT291" t="n">
        <v>1714361</v>
      </c>
      <c r="AU291" t="n">
        <v>4591</v>
      </c>
      <c r="AV291" t="n">
        <v>625</v>
      </c>
      <c r="AW291" t="n">
        <v>4244</v>
      </c>
      <c r="AX291" t="n">
        <v>6063</v>
      </c>
      <c r="AY291" t="n">
        <v>224</v>
      </c>
      <c r="AZ291" t="n">
        <v>182</v>
      </c>
      <c r="BA291" t="n">
        <v>280</v>
      </c>
      <c r="BB291" t="n">
        <v>179</v>
      </c>
      <c r="BC291" t="n">
        <v>13545</v>
      </c>
    </row>
    <row r="292">
      <c r="A292" t="inlineStr">
        <is>
          <t>09-Apr-21</t>
        </is>
      </c>
      <c r="B292" t="n">
        <v>3068203</v>
      </c>
      <c r="C292" t="n">
        <v>1301516</v>
      </c>
      <c r="D292" t="n">
        <v>7318872</v>
      </c>
      <c r="E292" t="n">
        <v>4181176</v>
      </c>
      <c r="F292" t="n">
        <v>3093247</v>
      </c>
      <c r="G292" t="n">
        <v>2523576</v>
      </c>
      <c r="H292" t="n">
        <v>2128606</v>
      </c>
      <c r="I292" t="n">
        <v>649302</v>
      </c>
      <c r="J292" t="n">
        <v>2562271</v>
      </c>
      <c r="K292" t="n">
        <v>4</v>
      </c>
      <c r="L292" t="n">
        <v>3</v>
      </c>
      <c r="M292" t="n">
        <v>52</v>
      </c>
      <c r="N292" t="n">
        <v>22</v>
      </c>
      <c r="O292" t="n">
        <v>1</v>
      </c>
      <c r="P292" t="n">
        <v>2</v>
      </c>
      <c r="Q292" t="n">
        <v>2</v>
      </c>
      <c r="R292" t="n">
        <v>3</v>
      </c>
      <c r="S292" t="n">
        <v>1</v>
      </c>
      <c r="T292" t="n">
        <v>1</v>
      </c>
      <c r="U292" t="n">
        <v>1</v>
      </c>
      <c r="V292" t="n">
        <v>24</v>
      </c>
      <c r="W292" t="n">
        <v>3</v>
      </c>
      <c r="X292" t="n">
        <v>0</v>
      </c>
      <c r="Y292" t="n">
        <v>1</v>
      </c>
      <c r="Z292" t="n">
        <v>3</v>
      </c>
      <c r="AA292" t="n">
        <v>4</v>
      </c>
      <c r="AB292" t="n">
        <v>0</v>
      </c>
      <c r="AC292" t="n">
        <v>15</v>
      </c>
      <c r="AD292" t="n">
        <v>21</v>
      </c>
      <c r="AE292" t="n">
        <v>171</v>
      </c>
      <c r="AF292" t="n">
        <v>70</v>
      </c>
      <c r="AG292" t="n">
        <v>4</v>
      </c>
      <c r="AH292" t="n">
        <v>5</v>
      </c>
      <c r="AI292" t="n">
        <v>8</v>
      </c>
      <c r="AJ292" t="n">
        <v>16</v>
      </c>
      <c r="AK292" t="n">
        <v>6</v>
      </c>
      <c r="AL292" t="n">
        <v>755224</v>
      </c>
      <c r="AM292" t="n">
        <v>220672</v>
      </c>
      <c r="AN292" t="n">
        <v>1229312</v>
      </c>
      <c r="AO292" t="n">
        <v>1801983</v>
      </c>
      <c r="AP292" t="n">
        <v>70194</v>
      </c>
      <c r="AQ292" t="n">
        <v>74935</v>
      </c>
      <c r="AR292" t="n">
        <v>95274</v>
      </c>
      <c r="AS292" t="n">
        <v>65177</v>
      </c>
      <c r="AT292" t="n">
        <v>1714361</v>
      </c>
      <c r="AU292" t="n">
        <v>4591</v>
      </c>
      <c r="AV292" t="n">
        <v>625</v>
      </c>
      <c r="AW292" t="n">
        <v>4244</v>
      </c>
      <c r="AX292" t="n">
        <v>6063</v>
      </c>
      <c r="AY292" t="n">
        <v>224</v>
      </c>
      <c r="AZ292" t="n">
        <v>182</v>
      </c>
      <c r="BA292" t="n">
        <v>280</v>
      </c>
      <c r="BB292" t="n">
        <v>179</v>
      </c>
      <c r="BC292" t="n">
        <v>13545</v>
      </c>
    </row>
    <row r="293">
      <c r="A293" t="inlineStr">
        <is>
          <t>10-Apr-21</t>
        </is>
      </c>
      <c r="B293" t="n">
        <v>3068202</v>
      </c>
      <c r="C293" t="n">
        <v>1301515</v>
      </c>
      <c r="D293" t="n">
        <v>7318859</v>
      </c>
      <c r="E293" t="n">
        <v>4181171</v>
      </c>
      <c r="F293" t="n">
        <v>3093246</v>
      </c>
      <c r="G293" t="n">
        <v>2523576</v>
      </c>
      <c r="H293" t="n">
        <v>2128605</v>
      </c>
      <c r="I293" t="n">
        <v>649301</v>
      </c>
      <c r="J293" t="n">
        <v>2562271</v>
      </c>
      <c r="K293" t="n">
        <v>4</v>
      </c>
      <c r="L293" t="n">
        <v>3</v>
      </c>
      <c r="M293" t="n">
        <v>52</v>
      </c>
      <c r="N293" t="n">
        <v>22</v>
      </c>
      <c r="O293" t="n">
        <v>1</v>
      </c>
      <c r="P293" t="n">
        <v>2</v>
      </c>
      <c r="Q293" t="n">
        <v>2</v>
      </c>
      <c r="R293" t="n">
        <v>3</v>
      </c>
      <c r="S293" t="n">
        <v>1</v>
      </c>
      <c r="T293" t="n">
        <v>1</v>
      </c>
      <c r="U293" t="n">
        <v>1</v>
      </c>
      <c r="V293" t="n">
        <v>24</v>
      </c>
      <c r="W293" t="n">
        <v>3</v>
      </c>
      <c r="X293" t="n">
        <v>0</v>
      </c>
      <c r="Y293" t="n">
        <v>1</v>
      </c>
      <c r="Z293" t="n">
        <v>3</v>
      </c>
      <c r="AA293" t="n">
        <v>4</v>
      </c>
      <c r="AB293" t="n">
        <v>0</v>
      </c>
      <c r="AC293" t="n">
        <v>15</v>
      </c>
      <c r="AD293" t="n">
        <v>21</v>
      </c>
      <c r="AE293" t="n">
        <v>170</v>
      </c>
      <c r="AF293" t="n">
        <v>71</v>
      </c>
      <c r="AG293" t="n">
        <v>4</v>
      </c>
      <c r="AH293" t="n">
        <v>5</v>
      </c>
      <c r="AI293" t="n">
        <v>8</v>
      </c>
      <c r="AJ293" t="n">
        <v>16</v>
      </c>
      <c r="AK293" t="n">
        <v>6</v>
      </c>
      <c r="AL293" t="n">
        <v>755226</v>
      </c>
      <c r="AM293" t="n">
        <v>220673</v>
      </c>
      <c r="AN293" t="n">
        <v>1229326</v>
      </c>
      <c r="AO293" t="n">
        <v>1801988</v>
      </c>
      <c r="AP293" t="n">
        <v>70194</v>
      </c>
      <c r="AQ293" t="n">
        <v>74935</v>
      </c>
      <c r="AR293" t="n">
        <v>95274</v>
      </c>
      <c r="AS293" t="n">
        <v>65179</v>
      </c>
      <c r="AT293" t="n">
        <v>1714362</v>
      </c>
      <c r="AU293" t="n">
        <v>4591</v>
      </c>
      <c r="AV293" t="n">
        <v>625</v>
      </c>
      <c r="AW293" t="n">
        <v>4244</v>
      </c>
      <c r="AX293" t="n">
        <v>6063</v>
      </c>
      <c r="AY293" t="n">
        <v>224</v>
      </c>
      <c r="AZ293" t="n">
        <v>182</v>
      </c>
      <c r="BA293" t="n">
        <v>280</v>
      </c>
      <c r="BB293" t="n">
        <v>179</v>
      </c>
      <c r="BC293" t="n">
        <v>13545</v>
      </c>
    </row>
    <row r="294">
      <c r="A294" t="inlineStr">
        <is>
          <t>11-Apr-21</t>
        </is>
      </c>
      <c r="B294" t="n">
        <v>3068201</v>
      </c>
      <c r="C294" t="n">
        <v>1301514</v>
      </c>
      <c r="D294" t="n">
        <v>7318846</v>
      </c>
      <c r="E294" t="n">
        <v>4181165</v>
      </c>
      <c r="F294" t="n">
        <v>3093246</v>
      </c>
      <c r="G294" t="n">
        <v>2523575</v>
      </c>
      <c r="H294" t="n">
        <v>2128604</v>
      </c>
      <c r="I294" t="n">
        <v>649301</v>
      </c>
      <c r="J294" t="n">
        <v>2562271</v>
      </c>
      <c r="K294" t="n">
        <v>4</v>
      </c>
      <c r="L294" t="n">
        <v>3</v>
      </c>
      <c r="M294" t="n">
        <v>51</v>
      </c>
      <c r="N294" t="n">
        <v>22</v>
      </c>
      <c r="O294" t="n">
        <v>1</v>
      </c>
      <c r="P294" t="n">
        <v>2</v>
      </c>
      <c r="Q294" t="n">
        <v>2</v>
      </c>
      <c r="R294" t="n">
        <v>3</v>
      </c>
      <c r="S294" t="n">
        <v>1</v>
      </c>
      <c r="T294" t="n">
        <v>1</v>
      </c>
      <c r="U294" t="n">
        <v>1</v>
      </c>
      <c r="V294" t="n">
        <v>24</v>
      </c>
      <c r="W294" t="n">
        <v>3</v>
      </c>
      <c r="X294" t="n">
        <v>0</v>
      </c>
      <c r="Y294" t="n">
        <v>1</v>
      </c>
      <c r="Z294" t="n">
        <v>3</v>
      </c>
      <c r="AA294" t="n">
        <v>4</v>
      </c>
      <c r="AB294" t="n">
        <v>0</v>
      </c>
      <c r="AC294" t="n">
        <v>15</v>
      </c>
      <c r="AD294" t="n">
        <v>20</v>
      </c>
      <c r="AE294" t="n">
        <v>169</v>
      </c>
      <c r="AF294" t="n">
        <v>71</v>
      </c>
      <c r="AG294" t="n">
        <v>4</v>
      </c>
      <c r="AH294" t="n">
        <v>5</v>
      </c>
      <c r="AI294" t="n">
        <v>8</v>
      </c>
      <c r="AJ294" t="n">
        <v>15</v>
      </c>
      <c r="AK294" t="n">
        <v>6</v>
      </c>
      <c r="AL294" t="n">
        <v>755227</v>
      </c>
      <c r="AM294" t="n">
        <v>220675</v>
      </c>
      <c r="AN294" t="n">
        <v>1229340</v>
      </c>
      <c r="AO294" t="n">
        <v>1801994</v>
      </c>
      <c r="AP294" t="n">
        <v>70195</v>
      </c>
      <c r="AQ294" t="n">
        <v>74936</v>
      </c>
      <c r="AR294" t="n">
        <v>95275</v>
      </c>
      <c r="AS294" t="n">
        <v>65180</v>
      </c>
      <c r="AT294" t="n">
        <v>1714362</v>
      </c>
      <c r="AU294" t="n">
        <v>4591</v>
      </c>
      <c r="AV294" t="n">
        <v>625</v>
      </c>
      <c r="AW294" t="n">
        <v>4244</v>
      </c>
      <c r="AX294" t="n">
        <v>6063</v>
      </c>
      <c r="AY294" t="n">
        <v>224</v>
      </c>
      <c r="AZ294" t="n">
        <v>182</v>
      </c>
      <c r="BA294" t="n">
        <v>280</v>
      </c>
      <c r="BB294" t="n">
        <v>179</v>
      </c>
      <c r="BC294" t="n">
        <v>13545</v>
      </c>
    </row>
    <row r="295">
      <c r="A295" t="inlineStr">
        <is>
          <t>12-Apr-21</t>
        </is>
      </c>
      <c r="B295" t="n">
        <v>3326169</v>
      </c>
      <c r="C295" t="n">
        <v>1410551</v>
      </c>
      <c r="D295" t="n">
        <v>7919610</v>
      </c>
      <c r="E295" t="n">
        <v>4606006</v>
      </c>
      <c r="F295" t="n">
        <v>3321324</v>
      </c>
      <c r="G295" t="n">
        <v>2710986</v>
      </c>
      <c r="H295" t="n">
        <v>2288288</v>
      </c>
      <c r="I295" t="n">
        <v>700809</v>
      </c>
      <c r="J295" t="n">
        <v>2817837</v>
      </c>
      <c r="K295" t="n">
        <v>4</v>
      </c>
      <c r="L295" t="n">
        <v>3</v>
      </c>
      <c r="M295" t="n">
        <v>53</v>
      </c>
      <c r="N295" t="n">
        <v>23</v>
      </c>
      <c r="O295" t="n">
        <v>1</v>
      </c>
      <c r="P295" t="n">
        <v>2</v>
      </c>
      <c r="Q295" t="n">
        <v>2</v>
      </c>
      <c r="R295" t="n">
        <v>3</v>
      </c>
      <c r="S295" t="n">
        <v>1</v>
      </c>
      <c r="T295" t="n">
        <v>1</v>
      </c>
      <c r="U295" t="n">
        <v>1</v>
      </c>
      <c r="V295" t="n">
        <v>24</v>
      </c>
      <c r="W295" t="n">
        <v>3</v>
      </c>
      <c r="X295" t="n">
        <v>0</v>
      </c>
      <c r="Y295" t="n">
        <v>1</v>
      </c>
      <c r="Z295" t="n">
        <v>3</v>
      </c>
      <c r="AA295" t="n">
        <v>3</v>
      </c>
      <c r="AB295" t="n">
        <v>0</v>
      </c>
      <c r="AC295" t="n">
        <v>15</v>
      </c>
      <c r="AD295" t="n">
        <v>19</v>
      </c>
      <c r="AE295" t="n">
        <v>169</v>
      </c>
      <c r="AF295" t="n">
        <v>71</v>
      </c>
      <c r="AG295" t="n">
        <v>4</v>
      </c>
      <c r="AH295" t="n">
        <v>5</v>
      </c>
      <c r="AI295" t="n">
        <v>7</v>
      </c>
      <c r="AJ295" t="n">
        <v>15</v>
      </c>
      <c r="AK295" t="n">
        <v>6</v>
      </c>
      <c r="AL295" t="n">
        <v>755228</v>
      </c>
      <c r="AM295" t="n">
        <v>220676</v>
      </c>
      <c r="AN295" t="n">
        <v>1229355</v>
      </c>
      <c r="AO295" t="n">
        <v>1801999</v>
      </c>
      <c r="AP295" t="n">
        <v>70195</v>
      </c>
      <c r="AQ295" t="n">
        <v>74936</v>
      </c>
      <c r="AR295" t="n">
        <v>95276</v>
      </c>
      <c r="AS295" t="n">
        <v>65182</v>
      </c>
      <c r="AT295" t="n">
        <v>1714363</v>
      </c>
      <c r="AU295" t="n">
        <v>4591</v>
      </c>
      <c r="AV295" t="n">
        <v>625</v>
      </c>
      <c r="AW295" t="n">
        <v>4244</v>
      </c>
      <c r="AX295" t="n">
        <v>6063</v>
      </c>
      <c r="AY295" t="n">
        <v>224</v>
      </c>
      <c r="AZ295" t="n">
        <v>182</v>
      </c>
      <c r="BA295" t="n">
        <v>280</v>
      </c>
      <c r="BB295" t="n">
        <v>179</v>
      </c>
      <c r="BC295" t="n">
        <v>13545</v>
      </c>
    </row>
    <row r="296">
      <c r="A296" t="inlineStr">
        <is>
          <t>13-Apr-21</t>
        </is>
      </c>
      <c r="B296" t="n">
        <v>3326168</v>
      </c>
      <c r="C296" t="n">
        <v>1410551</v>
      </c>
      <c r="D296" t="n">
        <v>7919595</v>
      </c>
      <c r="E296" t="n">
        <v>4605999</v>
      </c>
      <c r="F296" t="n">
        <v>3321324</v>
      </c>
      <c r="G296" t="n">
        <v>2710985</v>
      </c>
      <c r="H296" t="n">
        <v>2288288</v>
      </c>
      <c r="I296" t="n">
        <v>700809</v>
      </c>
      <c r="J296" t="n">
        <v>2817836</v>
      </c>
      <c r="K296" t="n">
        <v>4</v>
      </c>
      <c r="L296" t="n">
        <v>3</v>
      </c>
      <c r="M296" t="n">
        <v>54</v>
      </c>
      <c r="N296" t="n">
        <v>24</v>
      </c>
      <c r="O296" t="n">
        <v>1</v>
      </c>
      <c r="P296" t="n">
        <v>2</v>
      </c>
      <c r="Q296" t="n">
        <v>2</v>
      </c>
      <c r="R296" t="n">
        <v>3</v>
      </c>
      <c r="S296" t="n">
        <v>1</v>
      </c>
      <c r="T296" t="n">
        <v>1</v>
      </c>
      <c r="U296" t="n">
        <v>1</v>
      </c>
      <c r="V296" t="n">
        <v>24</v>
      </c>
      <c r="W296" t="n">
        <v>3</v>
      </c>
      <c r="X296" t="n">
        <v>0</v>
      </c>
      <c r="Y296" t="n">
        <v>1</v>
      </c>
      <c r="Z296" t="n">
        <v>3</v>
      </c>
      <c r="AA296" t="n">
        <v>3</v>
      </c>
      <c r="AB296" t="n">
        <v>0</v>
      </c>
      <c r="AC296" t="n">
        <v>15</v>
      </c>
      <c r="AD296" t="n">
        <v>18</v>
      </c>
      <c r="AE296" t="n">
        <v>168</v>
      </c>
      <c r="AF296" t="n">
        <v>72</v>
      </c>
      <c r="AG296" t="n">
        <v>4</v>
      </c>
      <c r="AH296" t="n">
        <v>5</v>
      </c>
      <c r="AI296" t="n">
        <v>7</v>
      </c>
      <c r="AJ296" t="n">
        <v>14</v>
      </c>
      <c r="AK296" t="n">
        <v>6</v>
      </c>
      <c r="AL296" t="n">
        <v>755229</v>
      </c>
      <c r="AM296" t="n">
        <v>220678</v>
      </c>
      <c r="AN296" t="n">
        <v>1229369</v>
      </c>
      <c r="AO296" t="n">
        <v>1802005</v>
      </c>
      <c r="AP296" t="n">
        <v>70195</v>
      </c>
      <c r="AQ296" t="n">
        <v>74937</v>
      </c>
      <c r="AR296" t="n">
        <v>95277</v>
      </c>
      <c r="AS296" t="n">
        <v>65183</v>
      </c>
      <c r="AT296" t="n">
        <v>1714363</v>
      </c>
      <c r="AU296" t="n">
        <v>4591</v>
      </c>
      <c r="AV296" t="n">
        <v>625</v>
      </c>
      <c r="AW296" t="n">
        <v>4244</v>
      </c>
      <c r="AX296" t="n">
        <v>6063</v>
      </c>
      <c r="AY296" t="n">
        <v>224</v>
      </c>
      <c r="AZ296" t="n">
        <v>182</v>
      </c>
      <c r="BA296" t="n">
        <v>280</v>
      </c>
      <c r="BB296" t="n">
        <v>179</v>
      </c>
      <c r="BC296" t="n">
        <v>13545</v>
      </c>
    </row>
    <row r="297">
      <c r="A297" t="inlineStr">
        <is>
          <t>14-Apr-21</t>
        </is>
      </c>
      <c r="B297" t="n">
        <v>3326167</v>
      </c>
      <c r="C297" t="n">
        <v>1410550</v>
      </c>
      <c r="D297" t="n">
        <v>7919580</v>
      </c>
      <c r="E297" t="n">
        <v>4605991</v>
      </c>
      <c r="F297" t="n">
        <v>3321324</v>
      </c>
      <c r="G297" t="n">
        <v>2710985</v>
      </c>
      <c r="H297" t="n">
        <v>2288287</v>
      </c>
      <c r="I297" t="n">
        <v>700808</v>
      </c>
      <c r="J297" t="n">
        <v>2817836</v>
      </c>
      <c r="K297" t="n">
        <v>4</v>
      </c>
      <c r="L297" t="n">
        <v>3</v>
      </c>
      <c r="M297" t="n">
        <v>55</v>
      </c>
      <c r="N297" t="n">
        <v>25</v>
      </c>
      <c r="O297" t="n">
        <v>1</v>
      </c>
      <c r="P297" t="n">
        <v>2</v>
      </c>
      <c r="Q297" t="n">
        <v>2</v>
      </c>
      <c r="R297" t="n">
        <v>2</v>
      </c>
      <c r="S297" t="n">
        <v>1</v>
      </c>
      <c r="T297" t="n">
        <v>1</v>
      </c>
      <c r="U297" t="n">
        <v>1</v>
      </c>
      <c r="V297" t="n">
        <v>24</v>
      </c>
      <c r="W297" t="n">
        <v>3</v>
      </c>
      <c r="X297" t="n">
        <v>0</v>
      </c>
      <c r="Y297" t="n">
        <v>1</v>
      </c>
      <c r="Z297" t="n">
        <v>3</v>
      </c>
      <c r="AA297" t="n">
        <v>3</v>
      </c>
      <c r="AB297" t="n">
        <v>0</v>
      </c>
      <c r="AC297" t="n">
        <v>14</v>
      </c>
      <c r="AD297" t="n">
        <v>18</v>
      </c>
      <c r="AE297" t="n">
        <v>168</v>
      </c>
      <c r="AF297" t="n">
        <v>72</v>
      </c>
      <c r="AG297" t="n">
        <v>4</v>
      </c>
      <c r="AH297" t="n">
        <v>5</v>
      </c>
      <c r="AI297" t="n">
        <v>7</v>
      </c>
      <c r="AJ297" t="n">
        <v>14</v>
      </c>
      <c r="AK297" t="n">
        <v>5</v>
      </c>
      <c r="AL297" t="n">
        <v>755230</v>
      </c>
      <c r="AM297" t="n">
        <v>220679</v>
      </c>
      <c r="AN297" t="n">
        <v>1229383</v>
      </c>
      <c r="AO297" t="n">
        <v>1802010</v>
      </c>
      <c r="AP297" t="n">
        <v>70196</v>
      </c>
      <c r="AQ297" t="n">
        <v>74937</v>
      </c>
      <c r="AR297" t="n">
        <v>95277</v>
      </c>
      <c r="AS297" t="n">
        <v>65184</v>
      </c>
      <c r="AT297" t="n">
        <v>1714364</v>
      </c>
      <c r="AU297" t="n">
        <v>4591</v>
      </c>
      <c r="AV297" t="n">
        <v>625</v>
      </c>
      <c r="AW297" t="n">
        <v>4244</v>
      </c>
      <c r="AX297" t="n">
        <v>6063</v>
      </c>
      <c r="AY297" t="n">
        <v>224</v>
      </c>
      <c r="AZ297" t="n">
        <v>182</v>
      </c>
      <c r="BA297" t="n">
        <v>280</v>
      </c>
      <c r="BB297" t="n">
        <v>179</v>
      </c>
      <c r="BC297" t="n">
        <v>13545</v>
      </c>
    </row>
    <row r="298">
      <c r="A298" t="inlineStr">
        <is>
          <t>15-Apr-21</t>
        </is>
      </c>
      <c r="B298" t="n">
        <v>3326167</v>
      </c>
      <c r="C298" t="n">
        <v>1410549</v>
      </c>
      <c r="D298" t="n">
        <v>7919565</v>
      </c>
      <c r="E298" t="n">
        <v>4605984</v>
      </c>
      <c r="F298" t="n">
        <v>3321323</v>
      </c>
      <c r="G298" t="n">
        <v>2710984</v>
      </c>
      <c r="H298" t="n">
        <v>2288286</v>
      </c>
      <c r="I298" t="n">
        <v>700808</v>
      </c>
      <c r="J298" t="n">
        <v>2817836</v>
      </c>
      <c r="K298" t="n">
        <v>3</v>
      </c>
      <c r="L298" t="n">
        <v>3</v>
      </c>
      <c r="M298" t="n">
        <v>55</v>
      </c>
      <c r="N298" t="n">
        <v>26</v>
      </c>
      <c r="O298" t="n">
        <v>1</v>
      </c>
      <c r="P298" t="n">
        <v>2</v>
      </c>
      <c r="Q298" t="n">
        <v>2</v>
      </c>
      <c r="R298" t="n">
        <v>2</v>
      </c>
      <c r="S298" t="n">
        <v>1</v>
      </c>
      <c r="T298" t="n">
        <v>1</v>
      </c>
      <c r="U298" t="n">
        <v>1</v>
      </c>
      <c r="V298" t="n">
        <v>24</v>
      </c>
      <c r="W298" t="n">
        <v>3</v>
      </c>
      <c r="X298" t="n">
        <v>0</v>
      </c>
      <c r="Y298" t="n">
        <v>1</v>
      </c>
      <c r="Z298" t="n">
        <v>2</v>
      </c>
      <c r="AA298" t="n">
        <v>3</v>
      </c>
      <c r="AB298" t="n">
        <v>0</v>
      </c>
      <c r="AC298" t="n">
        <v>14</v>
      </c>
      <c r="AD298" t="n">
        <v>17</v>
      </c>
      <c r="AE298" t="n">
        <v>168</v>
      </c>
      <c r="AF298" t="n">
        <v>73</v>
      </c>
      <c r="AG298" t="n">
        <v>4</v>
      </c>
      <c r="AH298" t="n">
        <v>5</v>
      </c>
      <c r="AI298" t="n">
        <v>7</v>
      </c>
      <c r="AJ298" t="n">
        <v>13</v>
      </c>
      <c r="AK298" t="n">
        <v>5</v>
      </c>
      <c r="AL298" t="n">
        <v>755231</v>
      </c>
      <c r="AM298" t="n">
        <v>220681</v>
      </c>
      <c r="AN298" t="n">
        <v>1229397</v>
      </c>
      <c r="AO298" t="n">
        <v>1802016</v>
      </c>
      <c r="AP298" t="n">
        <v>70196</v>
      </c>
      <c r="AQ298" t="n">
        <v>74938</v>
      </c>
      <c r="AR298" t="n">
        <v>95278</v>
      </c>
      <c r="AS298" t="n">
        <v>65185</v>
      </c>
      <c r="AT298" t="n">
        <v>1714364</v>
      </c>
      <c r="AU298" t="n">
        <v>4591</v>
      </c>
      <c r="AV298" t="n">
        <v>625</v>
      </c>
      <c r="AW298" t="n">
        <v>4244</v>
      </c>
      <c r="AX298" t="n">
        <v>6063</v>
      </c>
      <c r="AY298" t="n">
        <v>224</v>
      </c>
      <c r="AZ298" t="n">
        <v>182</v>
      </c>
      <c r="BA298" t="n">
        <v>280</v>
      </c>
      <c r="BB298" t="n">
        <v>179</v>
      </c>
      <c r="BC298" t="n">
        <v>13545</v>
      </c>
    </row>
    <row r="299">
      <c r="A299" t="inlineStr">
        <is>
          <t>16-Apr-21</t>
        </is>
      </c>
      <c r="B299" t="n">
        <v>3326166</v>
      </c>
      <c r="C299" t="n">
        <v>1410549</v>
      </c>
      <c r="D299" t="n">
        <v>7919551</v>
      </c>
      <c r="E299" t="n">
        <v>4605976</v>
      </c>
      <c r="F299" t="n">
        <v>3321323</v>
      </c>
      <c r="G299" t="n">
        <v>2710984</v>
      </c>
      <c r="H299" t="n">
        <v>2288286</v>
      </c>
      <c r="I299" t="n">
        <v>700807</v>
      </c>
      <c r="J299" t="n">
        <v>2817836</v>
      </c>
      <c r="K299" t="n">
        <v>3</v>
      </c>
      <c r="L299" t="n">
        <v>3</v>
      </c>
      <c r="M299" t="n">
        <v>56</v>
      </c>
      <c r="N299" t="n">
        <v>27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1</v>
      </c>
      <c r="U299" t="n">
        <v>1</v>
      </c>
      <c r="V299" t="n">
        <v>24</v>
      </c>
      <c r="W299" t="n">
        <v>3</v>
      </c>
      <c r="X299" t="n">
        <v>0</v>
      </c>
      <c r="Y299" t="n">
        <v>1</v>
      </c>
      <c r="Z299" t="n">
        <v>2</v>
      </c>
      <c r="AA299" t="n">
        <v>3</v>
      </c>
      <c r="AB299" t="n">
        <v>0</v>
      </c>
      <c r="AC299" t="n">
        <v>14</v>
      </c>
      <c r="AD299" t="n">
        <v>16</v>
      </c>
      <c r="AE299" t="n">
        <v>168</v>
      </c>
      <c r="AF299" t="n">
        <v>75</v>
      </c>
      <c r="AG299" t="n">
        <v>4</v>
      </c>
      <c r="AH299" t="n">
        <v>5</v>
      </c>
      <c r="AI299" t="n">
        <v>7</v>
      </c>
      <c r="AJ299" t="n">
        <v>13</v>
      </c>
      <c r="AK299" t="n">
        <v>5</v>
      </c>
      <c r="AL299" t="n">
        <v>755232</v>
      </c>
      <c r="AM299" t="n">
        <v>220682</v>
      </c>
      <c r="AN299" t="n">
        <v>1229411</v>
      </c>
      <c r="AO299" t="n">
        <v>1802021</v>
      </c>
      <c r="AP299" t="n">
        <v>70196</v>
      </c>
      <c r="AQ299" t="n">
        <v>74938</v>
      </c>
      <c r="AR299" t="n">
        <v>95279</v>
      </c>
      <c r="AS299" t="n">
        <v>65187</v>
      </c>
      <c r="AT299" t="n">
        <v>1714364</v>
      </c>
      <c r="AU299" t="n">
        <v>4591</v>
      </c>
      <c r="AV299" t="n">
        <v>625</v>
      </c>
      <c r="AW299" t="n">
        <v>4244</v>
      </c>
      <c r="AX299" t="n">
        <v>6063</v>
      </c>
      <c r="AY299" t="n">
        <v>224</v>
      </c>
      <c r="AZ299" t="n">
        <v>182</v>
      </c>
      <c r="BA299" t="n">
        <v>280</v>
      </c>
      <c r="BB299" t="n">
        <v>179</v>
      </c>
      <c r="BC299" t="n">
        <v>13545</v>
      </c>
    </row>
    <row r="300">
      <c r="A300" t="inlineStr">
        <is>
          <t>17-Apr-21</t>
        </is>
      </c>
      <c r="B300" t="n">
        <v>3326165</v>
      </c>
      <c r="C300" t="n">
        <v>1410548</v>
      </c>
      <c r="D300" t="n">
        <v>7919536</v>
      </c>
      <c r="E300" t="n">
        <v>4605968</v>
      </c>
      <c r="F300" t="n">
        <v>3321323</v>
      </c>
      <c r="G300" t="n">
        <v>2710984</v>
      </c>
      <c r="H300" t="n">
        <v>2288285</v>
      </c>
      <c r="I300" t="n">
        <v>700807</v>
      </c>
      <c r="J300" t="n">
        <v>2817836</v>
      </c>
      <c r="K300" t="n">
        <v>3</v>
      </c>
      <c r="L300" t="n">
        <v>2</v>
      </c>
      <c r="M300" t="n">
        <v>56</v>
      </c>
      <c r="N300" t="n">
        <v>28</v>
      </c>
      <c r="O300" t="n">
        <v>1</v>
      </c>
      <c r="P300" t="n">
        <v>2</v>
      </c>
      <c r="Q300" t="n">
        <v>2</v>
      </c>
      <c r="R300" t="n">
        <v>2</v>
      </c>
      <c r="S300" t="n">
        <v>1</v>
      </c>
      <c r="T300" t="n">
        <v>1</v>
      </c>
      <c r="U300" t="n">
        <v>1</v>
      </c>
      <c r="V300" t="n">
        <v>24</v>
      </c>
      <c r="W300" t="n">
        <v>3</v>
      </c>
      <c r="X300" t="n">
        <v>0</v>
      </c>
      <c r="Y300" t="n">
        <v>1</v>
      </c>
      <c r="Z300" t="n">
        <v>2</v>
      </c>
      <c r="AA300" t="n">
        <v>3</v>
      </c>
      <c r="AB300" t="n">
        <v>0</v>
      </c>
      <c r="AC300" t="n">
        <v>14</v>
      </c>
      <c r="AD300" t="n">
        <v>16</v>
      </c>
      <c r="AE300" t="n">
        <v>169</v>
      </c>
      <c r="AF300" t="n">
        <v>76</v>
      </c>
      <c r="AG300" t="n">
        <v>4</v>
      </c>
      <c r="AH300" t="n">
        <v>5</v>
      </c>
      <c r="AI300" t="n">
        <v>7</v>
      </c>
      <c r="AJ300" t="n">
        <v>12</v>
      </c>
      <c r="AK300" t="n">
        <v>5</v>
      </c>
      <c r="AL300" t="n">
        <v>755233</v>
      </c>
      <c r="AM300" t="n">
        <v>220683</v>
      </c>
      <c r="AN300" t="n">
        <v>1229425</v>
      </c>
      <c r="AO300" t="n">
        <v>1802027</v>
      </c>
      <c r="AP300" t="n">
        <v>70197</v>
      </c>
      <c r="AQ300" t="n">
        <v>74939</v>
      </c>
      <c r="AR300" t="n">
        <v>95280</v>
      </c>
      <c r="AS300" t="n">
        <v>65188</v>
      </c>
      <c r="AT300" t="n">
        <v>1714365</v>
      </c>
      <c r="AU300" t="n">
        <v>4591</v>
      </c>
      <c r="AV300" t="n">
        <v>625</v>
      </c>
      <c r="AW300" t="n">
        <v>4244</v>
      </c>
      <c r="AX300" t="n">
        <v>6064</v>
      </c>
      <c r="AY300" t="n">
        <v>224</v>
      </c>
      <c r="AZ300" t="n">
        <v>182</v>
      </c>
      <c r="BA300" t="n">
        <v>280</v>
      </c>
      <c r="BB300" t="n">
        <v>179</v>
      </c>
      <c r="BC300" t="n">
        <v>13545</v>
      </c>
    </row>
    <row r="301">
      <c r="A301" t="inlineStr">
        <is>
          <t>18-Apr-21</t>
        </is>
      </c>
      <c r="B301" t="n">
        <v>3326164</v>
      </c>
      <c r="C301" t="n">
        <v>1410548</v>
      </c>
      <c r="D301" t="n">
        <v>7919521</v>
      </c>
      <c r="E301" t="n">
        <v>4605960</v>
      </c>
      <c r="F301" t="n">
        <v>3321322</v>
      </c>
      <c r="G301" t="n">
        <v>2710983</v>
      </c>
      <c r="H301" t="n">
        <v>2288285</v>
      </c>
      <c r="I301" t="n">
        <v>700806</v>
      </c>
      <c r="J301" t="n">
        <v>2817835</v>
      </c>
      <c r="K301" t="n">
        <v>3</v>
      </c>
      <c r="L301" t="n">
        <v>2</v>
      </c>
      <c r="M301" t="n">
        <v>57</v>
      </c>
      <c r="N301" t="n">
        <v>28</v>
      </c>
      <c r="O301" t="n">
        <v>1</v>
      </c>
      <c r="P301" t="n">
        <v>2</v>
      </c>
      <c r="Q301" t="n">
        <v>2</v>
      </c>
      <c r="R301" t="n">
        <v>2</v>
      </c>
      <c r="S301" t="n">
        <v>1</v>
      </c>
      <c r="T301" t="n">
        <v>1</v>
      </c>
      <c r="U301" t="n">
        <v>1</v>
      </c>
      <c r="V301" t="n">
        <v>24</v>
      </c>
      <c r="W301" t="n">
        <v>3</v>
      </c>
      <c r="X301" t="n">
        <v>0</v>
      </c>
      <c r="Y301" t="n">
        <v>1</v>
      </c>
      <c r="Z301" t="n">
        <v>2</v>
      </c>
      <c r="AA301" t="n">
        <v>3</v>
      </c>
      <c r="AB301" t="n">
        <v>0</v>
      </c>
      <c r="AC301" t="n">
        <v>14</v>
      </c>
      <c r="AD301" t="n">
        <v>15</v>
      </c>
      <c r="AE301" t="n">
        <v>169</v>
      </c>
      <c r="AF301" t="n">
        <v>77</v>
      </c>
      <c r="AG301" t="n">
        <v>4</v>
      </c>
      <c r="AH301" t="n">
        <v>5</v>
      </c>
      <c r="AI301" t="n">
        <v>7</v>
      </c>
      <c r="AJ301" t="n">
        <v>12</v>
      </c>
      <c r="AK301" t="n">
        <v>5</v>
      </c>
      <c r="AL301" t="n">
        <v>755234</v>
      </c>
      <c r="AM301" t="n">
        <v>220685</v>
      </c>
      <c r="AN301" t="n">
        <v>1229440</v>
      </c>
      <c r="AO301" t="n">
        <v>1802033</v>
      </c>
      <c r="AP301" t="n">
        <v>70197</v>
      </c>
      <c r="AQ301" t="n">
        <v>74939</v>
      </c>
      <c r="AR301" t="n">
        <v>95280</v>
      </c>
      <c r="AS301" t="n">
        <v>65189</v>
      </c>
      <c r="AT301" t="n">
        <v>1714365</v>
      </c>
      <c r="AU301" t="n">
        <v>4591</v>
      </c>
      <c r="AV301" t="n">
        <v>625</v>
      </c>
      <c r="AW301" t="n">
        <v>4244</v>
      </c>
      <c r="AX301" t="n">
        <v>6064</v>
      </c>
      <c r="AY301" t="n">
        <v>224</v>
      </c>
      <c r="AZ301" t="n">
        <v>182</v>
      </c>
      <c r="BA301" t="n">
        <v>280</v>
      </c>
      <c r="BB301" t="n">
        <v>179</v>
      </c>
      <c r="BC301" t="n">
        <v>13545</v>
      </c>
    </row>
    <row r="302">
      <c r="A302" t="inlineStr">
        <is>
          <t>19-Apr-21</t>
        </is>
      </c>
      <c r="B302" t="n">
        <v>3326163</v>
      </c>
      <c r="C302" t="n">
        <v>1410547</v>
      </c>
      <c r="D302" t="n">
        <v>7919506</v>
      </c>
      <c r="E302" t="n">
        <v>4605952</v>
      </c>
      <c r="F302" t="n">
        <v>3321322</v>
      </c>
      <c r="G302" t="n">
        <v>2710983</v>
      </c>
      <c r="H302" t="n">
        <v>2288284</v>
      </c>
      <c r="I302" t="n">
        <v>700806</v>
      </c>
      <c r="J302" t="n">
        <v>2817835</v>
      </c>
      <c r="K302" t="n">
        <v>3</v>
      </c>
      <c r="L302" t="n">
        <v>2</v>
      </c>
      <c r="M302" t="n">
        <v>57</v>
      </c>
      <c r="N302" t="n">
        <v>29</v>
      </c>
      <c r="O302" t="n">
        <v>1</v>
      </c>
      <c r="P302" t="n">
        <v>2</v>
      </c>
      <c r="Q302" t="n">
        <v>2</v>
      </c>
      <c r="R302" t="n">
        <v>2</v>
      </c>
      <c r="S302" t="n">
        <v>1</v>
      </c>
      <c r="T302" t="n">
        <v>1</v>
      </c>
      <c r="U302" t="n">
        <v>1</v>
      </c>
      <c r="V302" t="n">
        <v>24</v>
      </c>
      <c r="W302" t="n">
        <v>4</v>
      </c>
      <c r="X302" t="n">
        <v>0</v>
      </c>
      <c r="Y302" t="n">
        <v>1</v>
      </c>
      <c r="Z302" t="n">
        <v>2</v>
      </c>
      <c r="AA302" t="n">
        <v>3</v>
      </c>
      <c r="AB302" t="n">
        <v>0</v>
      </c>
      <c r="AC302" t="n">
        <v>13</v>
      </c>
      <c r="AD302" t="n">
        <v>15</v>
      </c>
      <c r="AE302" t="n">
        <v>169</v>
      </c>
      <c r="AF302" t="n">
        <v>78</v>
      </c>
      <c r="AG302" t="n">
        <v>4</v>
      </c>
      <c r="AH302" t="n">
        <v>5</v>
      </c>
      <c r="AI302" t="n">
        <v>7</v>
      </c>
      <c r="AJ302" t="n">
        <v>11</v>
      </c>
      <c r="AK302" t="n">
        <v>5</v>
      </c>
      <c r="AL302" t="n">
        <v>755235</v>
      </c>
      <c r="AM302" t="n">
        <v>220686</v>
      </c>
      <c r="AN302" t="n">
        <v>1229454</v>
      </c>
      <c r="AO302" t="n">
        <v>1802039</v>
      </c>
      <c r="AP302" t="n">
        <v>70197</v>
      </c>
      <c r="AQ302" t="n">
        <v>74940</v>
      </c>
      <c r="AR302" t="n">
        <v>95281</v>
      </c>
      <c r="AS302" t="n">
        <v>65190</v>
      </c>
      <c r="AT302" t="n">
        <v>1714365</v>
      </c>
      <c r="AU302" t="n">
        <v>4591</v>
      </c>
      <c r="AV302" t="n">
        <v>625</v>
      </c>
      <c r="AW302" t="n">
        <v>4244</v>
      </c>
      <c r="AX302" t="n">
        <v>6064</v>
      </c>
      <c r="AY302" t="n">
        <v>224</v>
      </c>
      <c r="AZ302" t="n">
        <v>182</v>
      </c>
      <c r="BA302" t="n">
        <v>280</v>
      </c>
      <c r="BB302" t="n">
        <v>179</v>
      </c>
      <c r="BC302" t="n">
        <v>13545</v>
      </c>
    </row>
    <row r="303">
      <c r="A303" t="inlineStr">
        <is>
          <t>20-Apr-21</t>
        </is>
      </c>
      <c r="B303" t="n">
        <v>3326162</v>
      </c>
      <c r="C303" t="n">
        <v>1410547</v>
      </c>
      <c r="D303" t="n">
        <v>7919491</v>
      </c>
      <c r="E303" t="n">
        <v>4605944</v>
      </c>
      <c r="F303" t="n">
        <v>3321322</v>
      </c>
      <c r="G303" t="n">
        <v>2710982</v>
      </c>
      <c r="H303" t="n">
        <v>2288284</v>
      </c>
      <c r="I303" t="n">
        <v>700805</v>
      </c>
      <c r="J303" t="n">
        <v>2817835</v>
      </c>
      <c r="K303" t="n">
        <v>3</v>
      </c>
      <c r="L303" t="n">
        <v>2</v>
      </c>
      <c r="M303" t="n">
        <v>57</v>
      </c>
      <c r="N303" t="n">
        <v>29</v>
      </c>
      <c r="O303" t="n">
        <v>1</v>
      </c>
      <c r="P303" t="n">
        <v>2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24</v>
      </c>
      <c r="W303" t="n">
        <v>4</v>
      </c>
      <c r="X303" t="n">
        <v>0</v>
      </c>
      <c r="Y303" t="n">
        <v>1</v>
      </c>
      <c r="Z303" t="n">
        <v>2</v>
      </c>
      <c r="AA303" t="n">
        <v>3</v>
      </c>
      <c r="AB303" t="n">
        <v>0</v>
      </c>
      <c r="AC303" t="n">
        <v>13</v>
      </c>
      <c r="AD303" t="n">
        <v>14</v>
      </c>
      <c r="AE303" t="n">
        <v>170</v>
      </c>
      <c r="AF303" t="n">
        <v>80</v>
      </c>
      <c r="AG303" t="n">
        <v>4</v>
      </c>
      <c r="AH303" t="n">
        <v>5</v>
      </c>
      <c r="AI303" t="n">
        <v>7</v>
      </c>
      <c r="AJ303" t="n">
        <v>11</v>
      </c>
      <c r="AK303" t="n">
        <v>5</v>
      </c>
      <c r="AL303" t="n">
        <v>755237</v>
      </c>
      <c r="AM303" t="n">
        <v>220687</v>
      </c>
      <c r="AN303" t="n">
        <v>1229468</v>
      </c>
      <c r="AO303" t="n">
        <v>1802045</v>
      </c>
      <c r="AP303" t="n">
        <v>70198</v>
      </c>
      <c r="AQ303" t="n">
        <v>74940</v>
      </c>
      <c r="AR303" t="n">
        <v>95282</v>
      </c>
      <c r="AS303" t="n">
        <v>65191</v>
      </c>
      <c r="AT303" t="n">
        <v>1714366</v>
      </c>
      <c r="AU303" t="n">
        <v>4591</v>
      </c>
      <c r="AV303" t="n">
        <v>625</v>
      </c>
      <c r="AW303" t="n">
        <v>4245</v>
      </c>
      <c r="AX303" t="n">
        <v>6064</v>
      </c>
      <c r="AY303" t="n">
        <v>224</v>
      </c>
      <c r="AZ303" t="n">
        <v>182</v>
      </c>
      <c r="BA303" t="n">
        <v>280</v>
      </c>
      <c r="BB303" t="n">
        <v>179</v>
      </c>
      <c r="BC303" t="n">
        <v>13545</v>
      </c>
    </row>
    <row r="304">
      <c r="A304" t="inlineStr">
        <is>
          <t>21-Apr-21</t>
        </is>
      </c>
      <c r="B304" t="n">
        <v>3326162</v>
      </c>
      <c r="C304" t="n">
        <v>1410546</v>
      </c>
      <c r="D304" t="n">
        <v>7919476</v>
      </c>
      <c r="E304" t="n">
        <v>4605936</v>
      </c>
      <c r="F304" t="n">
        <v>3321321</v>
      </c>
      <c r="G304" t="n">
        <v>2710982</v>
      </c>
      <c r="H304" t="n">
        <v>2288283</v>
      </c>
      <c r="I304" t="n">
        <v>700805</v>
      </c>
      <c r="J304" t="n">
        <v>2817835</v>
      </c>
      <c r="K304" t="n">
        <v>3</v>
      </c>
      <c r="L304" t="n">
        <v>2</v>
      </c>
      <c r="M304" t="n">
        <v>57</v>
      </c>
      <c r="N304" t="n">
        <v>30</v>
      </c>
      <c r="O304" t="n">
        <v>1</v>
      </c>
      <c r="P304" t="n">
        <v>2</v>
      </c>
      <c r="Q304" t="n">
        <v>2</v>
      </c>
      <c r="R304" t="n">
        <v>2</v>
      </c>
      <c r="S304" t="n">
        <v>1</v>
      </c>
      <c r="T304" t="n">
        <v>1</v>
      </c>
      <c r="U304" t="n">
        <v>1</v>
      </c>
      <c r="V304" t="n">
        <v>24</v>
      </c>
      <c r="W304" t="n">
        <v>4</v>
      </c>
      <c r="X304" t="n">
        <v>0</v>
      </c>
      <c r="Y304" t="n">
        <v>1</v>
      </c>
      <c r="Z304" t="n">
        <v>2</v>
      </c>
      <c r="AA304" t="n">
        <v>2</v>
      </c>
      <c r="AB304" t="n">
        <v>0</v>
      </c>
      <c r="AC304" t="n">
        <v>13</v>
      </c>
      <c r="AD304" t="n">
        <v>14</v>
      </c>
      <c r="AE304" t="n">
        <v>170</v>
      </c>
      <c r="AF304" t="n">
        <v>81</v>
      </c>
      <c r="AG304" t="n">
        <v>4</v>
      </c>
      <c r="AH304" t="n">
        <v>5</v>
      </c>
      <c r="AI304" t="n">
        <v>7</v>
      </c>
      <c r="AJ304" t="n">
        <v>11</v>
      </c>
      <c r="AK304" t="n">
        <v>4</v>
      </c>
      <c r="AL304" t="n">
        <v>755238</v>
      </c>
      <c r="AM304" t="n">
        <v>220688</v>
      </c>
      <c r="AN304" t="n">
        <v>1229482</v>
      </c>
      <c r="AO304" t="n">
        <v>1802051</v>
      </c>
      <c r="AP304" t="n">
        <v>70198</v>
      </c>
      <c r="AQ304" t="n">
        <v>74941</v>
      </c>
      <c r="AR304" t="n">
        <v>95282</v>
      </c>
      <c r="AS304" t="n">
        <v>65192</v>
      </c>
      <c r="AT304" t="n">
        <v>1714366</v>
      </c>
      <c r="AU304" t="n">
        <v>4591</v>
      </c>
      <c r="AV304" t="n">
        <v>625</v>
      </c>
      <c r="AW304" t="n">
        <v>4245</v>
      </c>
      <c r="AX304" t="n">
        <v>6064</v>
      </c>
      <c r="AY304" t="n">
        <v>224</v>
      </c>
      <c r="AZ304" t="n">
        <v>182</v>
      </c>
      <c r="BA304" t="n">
        <v>280</v>
      </c>
      <c r="BB304" t="n">
        <v>179</v>
      </c>
      <c r="BC304" t="n">
        <v>13545</v>
      </c>
    </row>
    <row r="305">
      <c r="A305" t="inlineStr">
        <is>
          <t>22-Apr-21</t>
        </is>
      </c>
      <c r="B305" t="n">
        <v>3326161</v>
      </c>
      <c r="C305" t="n">
        <v>1410546</v>
      </c>
      <c r="D305" t="n">
        <v>7919461</v>
      </c>
      <c r="E305" t="n">
        <v>4605928</v>
      </c>
      <c r="F305" t="n">
        <v>3321321</v>
      </c>
      <c r="G305" t="n">
        <v>2710982</v>
      </c>
      <c r="H305" t="n">
        <v>2288283</v>
      </c>
      <c r="I305" t="n">
        <v>700804</v>
      </c>
      <c r="J305" t="n">
        <v>2817835</v>
      </c>
      <c r="K305" t="n">
        <v>3</v>
      </c>
      <c r="L305" t="n">
        <v>2</v>
      </c>
      <c r="M305" t="n">
        <v>57</v>
      </c>
      <c r="N305" t="n">
        <v>31</v>
      </c>
      <c r="O305" t="n">
        <v>1</v>
      </c>
      <c r="P305" t="n">
        <v>2</v>
      </c>
      <c r="Q305" t="n">
        <v>2</v>
      </c>
      <c r="R305" t="n">
        <v>2</v>
      </c>
      <c r="S305" t="n">
        <v>1</v>
      </c>
      <c r="T305" t="n">
        <v>1</v>
      </c>
      <c r="U305" t="n">
        <v>1</v>
      </c>
      <c r="V305" t="n">
        <v>24</v>
      </c>
      <c r="W305" t="n">
        <v>4</v>
      </c>
      <c r="X305" t="n">
        <v>0</v>
      </c>
      <c r="Y305" t="n">
        <v>1</v>
      </c>
      <c r="Z305" t="n">
        <v>2</v>
      </c>
      <c r="AA305" t="n">
        <v>2</v>
      </c>
      <c r="AB305" t="n">
        <v>0</v>
      </c>
      <c r="AC305" t="n">
        <v>13</v>
      </c>
      <c r="AD305" t="n">
        <v>13</v>
      </c>
      <c r="AE305" t="n">
        <v>170</v>
      </c>
      <c r="AF305" t="n">
        <v>83</v>
      </c>
      <c r="AG305" t="n">
        <v>4</v>
      </c>
      <c r="AH305" t="n">
        <v>5</v>
      </c>
      <c r="AI305" t="n">
        <v>7</v>
      </c>
      <c r="AJ305" t="n">
        <v>10</v>
      </c>
      <c r="AK305" t="n">
        <v>4</v>
      </c>
      <c r="AL305" t="n">
        <v>755239</v>
      </c>
      <c r="AM305" t="n">
        <v>220689</v>
      </c>
      <c r="AN305" t="n">
        <v>1229497</v>
      </c>
      <c r="AO305" t="n">
        <v>1802058</v>
      </c>
      <c r="AP305" t="n">
        <v>70198</v>
      </c>
      <c r="AQ305" t="n">
        <v>74941</v>
      </c>
      <c r="AR305" t="n">
        <v>95283</v>
      </c>
      <c r="AS305" t="n">
        <v>65193</v>
      </c>
      <c r="AT305" t="n">
        <v>1714366</v>
      </c>
      <c r="AU305" t="n">
        <v>4591</v>
      </c>
      <c r="AV305" t="n">
        <v>625</v>
      </c>
      <c r="AW305" t="n">
        <v>4245</v>
      </c>
      <c r="AX305" t="n">
        <v>6064</v>
      </c>
      <c r="AY305" t="n">
        <v>224</v>
      </c>
      <c r="AZ305" t="n">
        <v>182</v>
      </c>
      <c r="BA305" t="n">
        <v>280</v>
      </c>
      <c r="BB305" t="n">
        <v>179</v>
      </c>
      <c r="BC305" t="n">
        <v>13545</v>
      </c>
    </row>
    <row r="306">
      <c r="A306" t="inlineStr">
        <is>
          <t>23-Apr-21</t>
        </is>
      </c>
      <c r="B306" t="n">
        <v>3326160</v>
      </c>
      <c r="C306" t="n">
        <v>1410545</v>
      </c>
      <c r="D306" t="n">
        <v>7919446</v>
      </c>
      <c r="E306" t="n">
        <v>4605919</v>
      </c>
      <c r="F306" t="n">
        <v>3321321</v>
      </c>
      <c r="G306" t="n">
        <v>2710981</v>
      </c>
      <c r="H306" t="n">
        <v>2288282</v>
      </c>
      <c r="I306" t="n">
        <v>700804</v>
      </c>
      <c r="J306" t="n">
        <v>2817834</v>
      </c>
      <c r="K306" t="n">
        <v>3</v>
      </c>
      <c r="L306" t="n">
        <v>2</v>
      </c>
      <c r="M306" t="n">
        <v>58</v>
      </c>
      <c r="N306" t="n">
        <v>31</v>
      </c>
      <c r="O306" t="n">
        <v>1</v>
      </c>
      <c r="P306" t="n">
        <v>2</v>
      </c>
      <c r="Q306" t="n">
        <v>2</v>
      </c>
      <c r="R306" t="n">
        <v>2</v>
      </c>
      <c r="S306" t="n">
        <v>1</v>
      </c>
      <c r="T306" t="n">
        <v>1</v>
      </c>
      <c r="U306" t="n">
        <v>1</v>
      </c>
      <c r="V306" t="n">
        <v>24</v>
      </c>
      <c r="W306" t="n">
        <v>4</v>
      </c>
      <c r="X306" t="n">
        <v>0</v>
      </c>
      <c r="Y306" t="n">
        <v>1</v>
      </c>
      <c r="Z306" t="n">
        <v>2</v>
      </c>
      <c r="AA306" t="n">
        <v>2</v>
      </c>
      <c r="AB306" t="n">
        <v>0</v>
      </c>
      <c r="AC306" t="n">
        <v>13</v>
      </c>
      <c r="AD306" t="n">
        <v>13</v>
      </c>
      <c r="AE306" t="n">
        <v>171</v>
      </c>
      <c r="AF306" t="n">
        <v>84</v>
      </c>
      <c r="AG306" t="n">
        <v>4</v>
      </c>
      <c r="AH306" t="n">
        <v>5</v>
      </c>
      <c r="AI306" t="n">
        <v>6</v>
      </c>
      <c r="AJ306" t="n">
        <v>10</v>
      </c>
      <c r="AK306" t="n">
        <v>4</v>
      </c>
      <c r="AL306" t="n">
        <v>755240</v>
      </c>
      <c r="AM306" t="n">
        <v>220690</v>
      </c>
      <c r="AN306" t="n">
        <v>1229511</v>
      </c>
      <c r="AO306" t="n">
        <v>1802064</v>
      </c>
      <c r="AP306" t="n">
        <v>70198</v>
      </c>
      <c r="AQ306" t="n">
        <v>74942</v>
      </c>
      <c r="AR306" t="n">
        <v>95284</v>
      </c>
      <c r="AS306" t="n">
        <v>65194</v>
      </c>
      <c r="AT306" t="n">
        <v>1714367</v>
      </c>
      <c r="AU306" t="n">
        <v>4591</v>
      </c>
      <c r="AV306" t="n">
        <v>625</v>
      </c>
      <c r="AW306" t="n">
        <v>4245</v>
      </c>
      <c r="AX306" t="n">
        <v>6064</v>
      </c>
      <c r="AY306" t="n">
        <v>224</v>
      </c>
      <c r="AZ306" t="n">
        <v>182</v>
      </c>
      <c r="BA306" t="n">
        <v>280</v>
      </c>
      <c r="BB306" t="n">
        <v>179</v>
      </c>
      <c r="BC306" t="n">
        <v>13545</v>
      </c>
    </row>
    <row r="307">
      <c r="A307" t="inlineStr">
        <is>
          <t>24-Apr-21</t>
        </is>
      </c>
      <c r="B307" t="n">
        <v>3326159</v>
      </c>
      <c r="C307" t="n">
        <v>1410545</v>
      </c>
      <c r="D307" t="n">
        <v>7919431</v>
      </c>
      <c r="E307" t="n">
        <v>4605910</v>
      </c>
      <c r="F307" t="n">
        <v>3321321</v>
      </c>
      <c r="G307" t="n">
        <v>2710981</v>
      </c>
      <c r="H307" t="n">
        <v>2288281</v>
      </c>
      <c r="I307" t="n">
        <v>700803</v>
      </c>
      <c r="J307" t="n">
        <v>2817834</v>
      </c>
      <c r="K307" t="n">
        <v>3</v>
      </c>
      <c r="L307" t="n">
        <v>2</v>
      </c>
      <c r="M307" t="n">
        <v>58</v>
      </c>
      <c r="N307" t="n">
        <v>32</v>
      </c>
      <c r="O307" t="n">
        <v>1</v>
      </c>
      <c r="P307" t="n">
        <v>2</v>
      </c>
      <c r="Q307" t="n">
        <v>2</v>
      </c>
      <c r="R307" t="n">
        <v>2</v>
      </c>
      <c r="S307" t="n">
        <v>1</v>
      </c>
      <c r="T307" t="n">
        <v>1</v>
      </c>
      <c r="U307" t="n">
        <v>1</v>
      </c>
      <c r="V307" t="n">
        <v>24</v>
      </c>
      <c r="W307" t="n">
        <v>4</v>
      </c>
      <c r="X307" t="n">
        <v>0</v>
      </c>
      <c r="Y307" t="n">
        <v>1</v>
      </c>
      <c r="Z307" t="n">
        <v>2</v>
      </c>
      <c r="AA307" t="n">
        <v>2</v>
      </c>
      <c r="AB307" t="n">
        <v>0</v>
      </c>
      <c r="AC307" t="n">
        <v>12</v>
      </c>
      <c r="AD307" t="n">
        <v>12</v>
      </c>
      <c r="AE307" t="n">
        <v>171</v>
      </c>
      <c r="AF307" t="n">
        <v>86</v>
      </c>
      <c r="AG307" t="n">
        <v>4</v>
      </c>
      <c r="AH307" t="n">
        <v>5</v>
      </c>
      <c r="AI307" t="n">
        <v>6</v>
      </c>
      <c r="AJ307" t="n">
        <v>10</v>
      </c>
      <c r="AK307" t="n">
        <v>4</v>
      </c>
      <c r="AL307" t="n">
        <v>755240</v>
      </c>
      <c r="AM307" t="n">
        <v>220691</v>
      </c>
      <c r="AN307" t="n">
        <v>1229526</v>
      </c>
      <c r="AO307" t="n">
        <v>1802071</v>
      </c>
      <c r="AP307" t="n">
        <v>70199</v>
      </c>
      <c r="AQ307" t="n">
        <v>74942</v>
      </c>
      <c r="AR307" t="n">
        <v>95284</v>
      </c>
      <c r="AS307" t="n">
        <v>65195</v>
      </c>
      <c r="AT307" t="n">
        <v>1714367</v>
      </c>
      <c r="AU307" t="n">
        <v>4591</v>
      </c>
      <c r="AV307" t="n">
        <v>625</v>
      </c>
      <c r="AW307" t="n">
        <v>4245</v>
      </c>
      <c r="AX307" t="n">
        <v>6064</v>
      </c>
      <c r="AY307" t="n">
        <v>224</v>
      </c>
      <c r="AZ307" t="n">
        <v>182</v>
      </c>
      <c r="BA307" t="n">
        <v>280</v>
      </c>
      <c r="BB307" t="n">
        <v>179</v>
      </c>
      <c r="BC307" t="n">
        <v>13545</v>
      </c>
    </row>
    <row r="308">
      <c r="A308" t="inlineStr">
        <is>
          <t>25-Apr-21</t>
        </is>
      </c>
      <c r="B308" t="n">
        <v>3326159</v>
      </c>
      <c r="C308" t="n">
        <v>1410544</v>
      </c>
      <c r="D308" t="n">
        <v>7919416</v>
      </c>
      <c r="E308" t="n">
        <v>4605901</v>
      </c>
      <c r="F308" t="n">
        <v>3321320</v>
      </c>
      <c r="G308" t="n">
        <v>2710980</v>
      </c>
      <c r="H308" t="n">
        <v>2288281</v>
      </c>
      <c r="I308" t="n">
        <v>700803</v>
      </c>
      <c r="J308" t="n">
        <v>2817834</v>
      </c>
      <c r="K308" t="n">
        <v>3</v>
      </c>
      <c r="L308" t="n">
        <v>2</v>
      </c>
      <c r="M308" t="n">
        <v>58</v>
      </c>
      <c r="N308" t="n">
        <v>32</v>
      </c>
      <c r="O308" t="n">
        <v>1</v>
      </c>
      <c r="P308" t="n">
        <v>2</v>
      </c>
      <c r="Q308" t="n">
        <v>2</v>
      </c>
      <c r="R308" t="n">
        <v>2</v>
      </c>
      <c r="S308" t="n">
        <v>1</v>
      </c>
      <c r="T308" t="n">
        <v>1</v>
      </c>
      <c r="U308" t="n">
        <v>1</v>
      </c>
      <c r="V308" t="n">
        <v>25</v>
      </c>
      <c r="W308" t="n">
        <v>4</v>
      </c>
      <c r="X308" t="n">
        <v>0</v>
      </c>
      <c r="Y308" t="n">
        <v>1</v>
      </c>
      <c r="Z308" t="n">
        <v>2</v>
      </c>
      <c r="AA308" t="n">
        <v>2</v>
      </c>
      <c r="AB308" t="n">
        <v>0</v>
      </c>
      <c r="AC308" t="n">
        <v>12</v>
      </c>
      <c r="AD308" t="n">
        <v>12</v>
      </c>
      <c r="AE308" t="n">
        <v>172</v>
      </c>
      <c r="AF308" t="n">
        <v>87</v>
      </c>
      <c r="AG308" t="n">
        <v>4</v>
      </c>
      <c r="AH308" t="n">
        <v>5</v>
      </c>
      <c r="AI308" t="n">
        <v>6</v>
      </c>
      <c r="AJ308" t="n">
        <v>9</v>
      </c>
      <c r="AK308" t="n">
        <v>4</v>
      </c>
      <c r="AL308" t="n">
        <v>755241</v>
      </c>
      <c r="AM308" t="n">
        <v>220692</v>
      </c>
      <c r="AN308" t="n">
        <v>1229540</v>
      </c>
      <c r="AO308" t="n">
        <v>1802077</v>
      </c>
      <c r="AP308" t="n">
        <v>70199</v>
      </c>
      <c r="AQ308" t="n">
        <v>74942</v>
      </c>
      <c r="AR308" t="n">
        <v>95285</v>
      </c>
      <c r="AS308" t="n">
        <v>65195</v>
      </c>
      <c r="AT308" t="n">
        <v>1714367</v>
      </c>
      <c r="AU308" t="n">
        <v>4591</v>
      </c>
      <c r="AV308" t="n">
        <v>625</v>
      </c>
      <c r="AW308" t="n">
        <v>4245</v>
      </c>
      <c r="AX308" t="n">
        <v>6064</v>
      </c>
      <c r="AY308" t="n">
        <v>224</v>
      </c>
      <c r="AZ308" t="n">
        <v>182</v>
      </c>
      <c r="BA308" t="n">
        <v>280</v>
      </c>
      <c r="BB308" t="n">
        <v>179</v>
      </c>
      <c r="BC308" t="n">
        <v>13545</v>
      </c>
    </row>
    <row r="309">
      <c r="A309" t="inlineStr">
        <is>
          <t>26-Apr-21</t>
        </is>
      </c>
      <c r="B309" t="n">
        <v>3326158</v>
      </c>
      <c r="C309" t="n">
        <v>1410544</v>
      </c>
      <c r="D309" t="n">
        <v>7919400</v>
      </c>
      <c r="E309" t="n">
        <v>4605892</v>
      </c>
      <c r="F309" t="n">
        <v>3321320</v>
      </c>
      <c r="G309" t="n">
        <v>2710980</v>
      </c>
      <c r="H309" t="n">
        <v>2288280</v>
      </c>
      <c r="I309" t="n">
        <v>700803</v>
      </c>
      <c r="J309" t="n">
        <v>2817834</v>
      </c>
      <c r="K309" t="n">
        <v>3</v>
      </c>
      <c r="L309" t="n">
        <v>2</v>
      </c>
      <c r="M309" t="n">
        <v>58</v>
      </c>
      <c r="N309" t="n">
        <v>33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1</v>
      </c>
      <c r="U309" t="n">
        <v>1</v>
      </c>
      <c r="V309" t="n">
        <v>25</v>
      </c>
      <c r="W309" t="n">
        <v>4</v>
      </c>
      <c r="X309" t="n">
        <v>0</v>
      </c>
      <c r="Y309" t="n">
        <v>1</v>
      </c>
      <c r="Z309" t="n">
        <v>2</v>
      </c>
      <c r="AA309" t="n">
        <v>2</v>
      </c>
      <c r="AB309" t="n">
        <v>0</v>
      </c>
      <c r="AC309" t="n">
        <v>12</v>
      </c>
      <c r="AD309" t="n">
        <v>12</v>
      </c>
      <c r="AE309" t="n">
        <v>172</v>
      </c>
      <c r="AF309" t="n">
        <v>89</v>
      </c>
      <c r="AG309" t="n">
        <v>4</v>
      </c>
      <c r="AH309" t="n">
        <v>5</v>
      </c>
      <c r="AI309" t="n">
        <v>6</v>
      </c>
      <c r="AJ309" t="n">
        <v>9</v>
      </c>
      <c r="AK309" t="n">
        <v>4</v>
      </c>
      <c r="AL309" t="n">
        <v>755242</v>
      </c>
      <c r="AM309" t="n">
        <v>220693</v>
      </c>
      <c r="AN309" t="n">
        <v>1229554</v>
      </c>
      <c r="AO309" t="n">
        <v>1802084</v>
      </c>
      <c r="AP309" t="n">
        <v>70199</v>
      </c>
      <c r="AQ309" t="n">
        <v>74943</v>
      </c>
      <c r="AR309" t="n">
        <v>95285</v>
      </c>
      <c r="AS309" t="n">
        <v>65196</v>
      </c>
      <c r="AT309" t="n">
        <v>1714368</v>
      </c>
      <c r="AU309" t="n">
        <v>4591</v>
      </c>
      <c r="AV309" t="n">
        <v>625</v>
      </c>
      <c r="AW309" t="n">
        <v>4245</v>
      </c>
      <c r="AX309" t="n">
        <v>6064</v>
      </c>
      <c r="AY309" t="n">
        <v>224</v>
      </c>
      <c r="AZ309" t="n">
        <v>182</v>
      </c>
      <c r="BA309" t="n">
        <v>280</v>
      </c>
      <c r="BB309" t="n">
        <v>179</v>
      </c>
      <c r="BC309" t="n">
        <v>13545</v>
      </c>
    </row>
    <row r="310">
      <c r="A310" t="inlineStr">
        <is>
          <t>27-Apr-21</t>
        </is>
      </c>
      <c r="B310" t="n">
        <v>3326157</v>
      </c>
      <c r="C310" t="n">
        <v>1410543</v>
      </c>
      <c r="D310" t="n">
        <v>7919385</v>
      </c>
      <c r="E310" t="n">
        <v>4605883</v>
      </c>
      <c r="F310" t="n">
        <v>3321320</v>
      </c>
      <c r="G310" t="n">
        <v>2710980</v>
      </c>
      <c r="H310" t="n">
        <v>2288280</v>
      </c>
      <c r="I310" t="n">
        <v>700802</v>
      </c>
      <c r="J310" t="n">
        <v>2817834</v>
      </c>
      <c r="K310" t="n">
        <v>3</v>
      </c>
      <c r="L310" t="n">
        <v>2</v>
      </c>
      <c r="M310" t="n">
        <v>58</v>
      </c>
      <c r="N310" t="n">
        <v>34</v>
      </c>
      <c r="O310" t="n">
        <v>1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1</v>
      </c>
      <c r="V310" t="n">
        <v>25</v>
      </c>
      <c r="W310" t="n">
        <v>4</v>
      </c>
      <c r="X310" t="n">
        <v>0</v>
      </c>
      <c r="Y310" t="n">
        <v>1</v>
      </c>
      <c r="Z310" t="n">
        <v>2</v>
      </c>
      <c r="AA310" t="n">
        <v>2</v>
      </c>
      <c r="AB310" t="n">
        <v>0</v>
      </c>
      <c r="AC310" t="n">
        <v>12</v>
      </c>
      <c r="AD310" t="n">
        <v>11</v>
      </c>
      <c r="AE310" t="n">
        <v>173</v>
      </c>
      <c r="AF310" t="n">
        <v>90</v>
      </c>
      <c r="AG310" t="n">
        <v>4</v>
      </c>
      <c r="AH310" t="n">
        <v>5</v>
      </c>
      <c r="AI310" t="n">
        <v>6</v>
      </c>
      <c r="AJ310" t="n">
        <v>9</v>
      </c>
      <c r="AK310" t="n">
        <v>4</v>
      </c>
      <c r="AL310" t="n">
        <v>755243</v>
      </c>
      <c r="AM310" t="n">
        <v>220694</v>
      </c>
      <c r="AN310" t="n">
        <v>1229569</v>
      </c>
      <c r="AO310" t="n">
        <v>1802091</v>
      </c>
      <c r="AP310" t="n">
        <v>70200</v>
      </c>
      <c r="AQ310" t="n">
        <v>74943</v>
      </c>
      <c r="AR310" t="n">
        <v>95286</v>
      </c>
      <c r="AS310" t="n">
        <v>65197</v>
      </c>
      <c r="AT310" t="n">
        <v>1714368</v>
      </c>
      <c r="AU310" t="n">
        <v>4591</v>
      </c>
      <c r="AV310" t="n">
        <v>625</v>
      </c>
      <c r="AW310" t="n">
        <v>4245</v>
      </c>
      <c r="AX310" t="n">
        <v>6064</v>
      </c>
      <c r="AY310" t="n">
        <v>224</v>
      </c>
      <c r="AZ310" t="n">
        <v>182</v>
      </c>
      <c r="BA310" t="n">
        <v>280</v>
      </c>
      <c r="BB310" t="n">
        <v>179</v>
      </c>
      <c r="BC310" t="n">
        <v>13545</v>
      </c>
    </row>
    <row r="311">
      <c r="A311" t="inlineStr">
        <is>
          <t>28-Apr-21</t>
        </is>
      </c>
      <c r="B311" t="n">
        <v>3326156</v>
      </c>
      <c r="C311" t="n">
        <v>1410543</v>
      </c>
      <c r="D311" t="n">
        <v>7919370</v>
      </c>
      <c r="E311" t="n">
        <v>4605874</v>
      </c>
      <c r="F311" t="n">
        <v>3321319</v>
      </c>
      <c r="G311" t="n">
        <v>2710979</v>
      </c>
      <c r="H311" t="n">
        <v>2288279</v>
      </c>
      <c r="I311" t="n">
        <v>700802</v>
      </c>
      <c r="J311" t="n">
        <v>2817834</v>
      </c>
      <c r="K311" t="n">
        <v>3</v>
      </c>
      <c r="L311" t="n">
        <v>2</v>
      </c>
      <c r="M311" t="n">
        <v>58</v>
      </c>
      <c r="N311" t="n">
        <v>34</v>
      </c>
      <c r="O311" t="n">
        <v>1</v>
      </c>
      <c r="P311" t="n">
        <v>2</v>
      </c>
      <c r="Q311" t="n">
        <v>2</v>
      </c>
      <c r="R311" t="n">
        <v>2</v>
      </c>
      <c r="S311" t="n">
        <v>1</v>
      </c>
      <c r="T311" t="n">
        <v>1</v>
      </c>
      <c r="U311" t="n">
        <v>1</v>
      </c>
      <c r="V311" t="n">
        <v>25</v>
      </c>
      <c r="W311" t="n">
        <v>4</v>
      </c>
      <c r="X311" t="n">
        <v>0</v>
      </c>
      <c r="Y311" t="n">
        <v>1</v>
      </c>
      <c r="Z311" t="n">
        <v>2</v>
      </c>
      <c r="AA311" t="n">
        <v>2</v>
      </c>
      <c r="AB311" t="n">
        <v>0</v>
      </c>
      <c r="AC311" t="n">
        <v>12</v>
      </c>
      <c r="AD311" t="n">
        <v>11</v>
      </c>
      <c r="AE311" t="n">
        <v>173</v>
      </c>
      <c r="AF311" t="n">
        <v>92</v>
      </c>
      <c r="AG311" t="n">
        <v>4</v>
      </c>
      <c r="AH311" t="n">
        <v>5</v>
      </c>
      <c r="AI311" t="n">
        <v>6</v>
      </c>
      <c r="AJ311" t="n">
        <v>8</v>
      </c>
      <c r="AK311" t="n">
        <v>4</v>
      </c>
      <c r="AL311" t="n">
        <v>755244</v>
      </c>
      <c r="AM311" t="n">
        <v>220695</v>
      </c>
      <c r="AN311" t="n">
        <v>1229584</v>
      </c>
      <c r="AO311" t="n">
        <v>1802098</v>
      </c>
      <c r="AP311" t="n">
        <v>70200</v>
      </c>
      <c r="AQ311" t="n">
        <v>74944</v>
      </c>
      <c r="AR311" t="n">
        <v>95287</v>
      </c>
      <c r="AS311" t="n">
        <v>65198</v>
      </c>
      <c r="AT311" t="n">
        <v>1714368</v>
      </c>
      <c r="AU311" t="n">
        <v>4591</v>
      </c>
      <c r="AV311" t="n">
        <v>625</v>
      </c>
      <c r="AW311" t="n">
        <v>4245</v>
      </c>
      <c r="AX311" t="n">
        <v>6064</v>
      </c>
      <c r="AY311" t="n">
        <v>224</v>
      </c>
      <c r="AZ311" t="n">
        <v>182</v>
      </c>
      <c r="BA311" t="n">
        <v>280</v>
      </c>
      <c r="BB311" t="n">
        <v>179</v>
      </c>
      <c r="BC311" t="n">
        <v>13545</v>
      </c>
    </row>
    <row r="312">
      <c r="A312" t="inlineStr">
        <is>
          <t>29-Apr-21</t>
        </is>
      </c>
      <c r="B312" t="n">
        <v>3326156</v>
      </c>
      <c r="C312" t="n">
        <v>1410542</v>
      </c>
      <c r="D312" t="n">
        <v>7919355</v>
      </c>
      <c r="E312" t="n">
        <v>4605864</v>
      </c>
      <c r="F312" t="n">
        <v>3321319</v>
      </c>
      <c r="G312" t="n">
        <v>2710979</v>
      </c>
      <c r="H312" t="n">
        <v>2288279</v>
      </c>
      <c r="I312" t="n">
        <v>700802</v>
      </c>
      <c r="J312" t="n">
        <v>2817833</v>
      </c>
      <c r="K312" t="n">
        <v>3</v>
      </c>
      <c r="L312" t="n">
        <v>2</v>
      </c>
      <c r="M312" t="n">
        <v>59</v>
      </c>
      <c r="N312" t="n">
        <v>35</v>
      </c>
      <c r="O312" t="n">
        <v>1</v>
      </c>
      <c r="P312" t="n">
        <v>2</v>
      </c>
      <c r="Q312" t="n">
        <v>2</v>
      </c>
      <c r="R312" t="n">
        <v>1</v>
      </c>
      <c r="S312" t="n">
        <v>1</v>
      </c>
      <c r="T312" t="n">
        <v>1</v>
      </c>
      <c r="U312" t="n">
        <v>1</v>
      </c>
      <c r="V312" t="n">
        <v>25</v>
      </c>
      <c r="W312" t="n">
        <v>4</v>
      </c>
      <c r="X312" t="n">
        <v>0</v>
      </c>
      <c r="Y312" t="n">
        <v>1</v>
      </c>
      <c r="Z312" t="n">
        <v>2</v>
      </c>
      <c r="AA312" t="n">
        <v>2</v>
      </c>
      <c r="AB312" t="n">
        <v>0</v>
      </c>
      <c r="AC312" t="n">
        <v>12</v>
      </c>
      <c r="AD312" t="n">
        <v>11</v>
      </c>
      <c r="AE312" t="n">
        <v>173</v>
      </c>
      <c r="AF312" t="n">
        <v>94</v>
      </c>
      <c r="AG312" t="n">
        <v>4</v>
      </c>
      <c r="AH312" t="n">
        <v>5</v>
      </c>
      <c r="AI312" t="n">
        <v>6</v>
      </c>
      <c r="AJ312" t="n">
        <v>8</v>
      </c>
      <c r="AK312" t="n">
        <v>4</v>
      </c>
      <c r="AL312" t="n">
        <v>755245</v>
      </c>
      <c r="AM312" t="n">
        <v>220696</v>
      </c>
      <c r="AN312" t="n">
        <v>1229598</v>
      </c>
      <c r="AO312" t="n">
        <v>1802105</v>
      </c>
      <c r="AP312" t="n">
        <v>70200</v>
      </c>
      <c r="AQ312" t="n">
        <v>74944</v>
      </c>
      <c r="AR312" t="n">
        <v>95287</v>
      </c>
      <c r="AS312" t="n">
        <v>65199</v>
      </c>
      <c r="AT312" t="n">
        <v>1714369</v>
      </c>
      <c r="AU312" t="n">
        <v>4591</v>
      </c>
      <c r="AV312" t="n">
        <v>625</v>
      </c>
      <c r="AW312" t="n">
        <v>4245</v>
      </c>
      <c r="AX312" t="n">
        <v>6064</v>
      </c>
      <c r="AY312" t="n">
        <v>224</v>
      </c>
      <c r="AZ312" t="n">
        <v>182</v>
      </c>
      <c r="BA312" t="n">
        <v>280</v>
      </c>
      <c r="BB312" t="n">
        <v>179</v>
      </c>
      <c r="BC312" t="n">
        <v>13545</v>
      </c>
    </row>
    <row r="313">
      <c r="A313" t="inlineStr">
        <is>
          <t>30-Apr-21</t>
        </is>
      </c>
      <c r="B313" t="n">
        <v>3326155</v>
      </c>
      <c r="C313" t="n">
        <v>1410542</v>
      </c>
      <c r="D313" t="n">
        <v>7919339</v>
      </c>
      <c r="E313" t="n">
        <v>4605855</v>
      </c>
      <c r="F313" t="n">
        <v>3321319</v>
      </c>
      <c r="G313" t="n">
        <v>2710978</v>
      </c>
      <c r="H313" t="n">
        <v>2288278</v>
      </c>
      <c r="I313" t="n">
        <v>700801</v>
      </c>
      <c r="J313" t="n">
        <v>2817833</v>
      </c>
      <c r="K313" t="n">
        <v>3</v>
      </c>
      <c r="L313" t="n">
        <v>2</v>
      </c>
      <c r="M313" t="n">
        <v>59</v>
      </c>
      <c r="N313" t="n">
        <v>35</v>
      </c>
      <c r="O313" t="n">
        <v>1</v>
      </c>
      <c r="P313" t="n">
        <v>2</v>
      </c>
      <c r="Q313" t="n">
        <v>2</v>
      </c>
      <c r="R313" t="n">
        <v>1</v>
      </c>
      <c r="S313" t="n">
        <v>1</v>
      </c>
      <c r="T313" t="n">
        <v>1</v>
      </c>
      <c r="U313" t="n">
        <v>1</v>
      </c>
      <c r="V313" t="n">
        <v>25</v>
      </c>
      <c r="W313" t="n">
        <v>4</v>
      </c>
      <c r="X313" t="n">
        <v>0</v>
      </c>
      <c r="Y313" t="n">
        <v>1</v>
      </c>
      <c r="Z313" t="n">
        <v>2</v>
      </c>
      <c r="AA313" t="n">
        <v>2</v>
      </c>
      <c r="AB313" t="n">
        <v>0</v>
      </c>
      <c r="AC313" t="n">
        <v>12</v>
      </c>
      <c r="AD313" t="n">
        <v>10</v>
      </c>
      <c r="AE313" t="n">
        <v>174</v>
      </c>
      <c r="AF313" t="n">
        <v>95</v>
      </c>
      <c r="AG313" t="n">
        <v>4</v>
      </c>
      <c r="AH313" t="n">
        <v>5</v>
      </c>
      <c r="AI313" t="n">
        <v>6</v>
      </c>
      <c r="AJ313" t="n">
        <v>8</v>
      </c>
      <c r="AK313" t="n">
        <v>3</v>
      </c>
      <c r="AL313" t="n">
        <v>755246</v>
      </c>
      <c r="AM313" t="n">
        <v>220696</v>
      </c>
      <c r="AN313" t="n">
        <v>1229613</v>
      </c>
      <c r="AO313" t="n">
        <v>1802112</v>
      </c>
      <c r="AP313" t="n">
        <v>70201</v>
      </c>
      <c r="AQ313" t="n">
        <v>74945</v>
      </c>
      <c r="AR313" t="n">
        <v>95288</v>
      </c>
      <c r="AS313" t="n">
        <v>65199</v>
      </c>
      <c r="AT313" t="n">
        <v>1714369</v>
      </c>
      <c r="AU313" t="n">
        <v>4591</v>
      </c>
      <c r="AV313" t="n">
        <v>625</v>
      </c>
      <c r="AW313" t="n">
        <v>4245</v>
      </c>
      <c r="AX313" t="n">
        <v>6064</v>
      </c>
      <c r="AY313" t="n">
        <v>224</v>
      </c>
      <c r="AZ313" t="n">
        <v>182</v>
      </c>
      <c r="BA313" t="n">
        <v>280</v>
      </c>
      <c r="BB313" t="n">
        <v>179</v>
      </c>
      <c r="BC313" t="n">
        <v>13545</v>
      </c>
    </row>
    <row r="314">
      <c r="A314" t="inlineStr">
        <is>
          <t>01-May-21</t>
        </is>
      </c>
      <c r="B314" t="n">
        <v>3326154</v>
      </c>
      <c r="C314" t="n">
        <v>1410541</v>
      </c>
      <c r="D314" t="n">
        <v>7919324</v>
      </c>
      <c r="E314" t="n">
        <v>4605845</v>
      </c>
      <c r="F314" t="n">
        <v>3321319</v>
      </c>
      <c r="G314" t="n">
        <v>2710978</v>
      </c>
      <c r="H314" t="n">
        <v>2288278</v>
      </c>
      <c r="I314" t="n">
        <v>700801</v>
      </c>
      <c r="J314" t="n">
        <v>2817833</v>
      </c>
      <c r="K314" t="n">
        <v>3</v>
      </c>
      <c r="L314" t="n">
        <v>2</v>
      </c>
      <c r="M314" t="n">
        <v>59</v>
      </c>
      <c r="N314" t="n">
        <v>36</v>
      </c>
      <c r="O314" t="n">
        <v>1</v>
      </c>
      <c r="P314" t="n">
        <v>2</v>
      </c>
      <c r="Q314" t="n">
        <v>2</v>
      </c>
      <c r="R314" t="n">
        <v>1</v>
      </c>
      <c r="S314" t="n">
        <v>1</v>
      </c>
      <c r="T314" t="n">
        <v>1</v>
      </c>
      <c r="U314" t="n">
        <v>1</v>
      </c>
      <c r="V314" t="n">
        <v>25</v>
      </c>
      <c r="W314" t="n">
        <v>4</v>
      </c>
      <c r="X314" t="n">
        <v>0</v>
      </c>
      <c r="Y314" t="n">
        <v>1</v>
      </c>
      <c r="Z314" t="n">
        <v>2</v>
      </c>
      <c r="AA314" t="n">
        <v>2</v>
      </c>
      <c r="AB314" t="n">
        <v>0</v>
      </c>
      <c r="AC314" t="n">
        <v>11</v>
      </c>
      <c r="AD314" t="n">
        <v>10</v>
      </c>
      <c r="AE314" t="n">
        <v>174</v>
      </c>
      <c r="AF314" t="n">
        <v>97</v>
      </c>
      <c r="AG314" t="n">
        <v>4</v>
      </c>
      <c r="AH314" t="n">
        <v>5</v>
      </c>
      <c r="AI314" t="n">
        <v>6</v>
      </c>
      <c r="AJ314" t="n">
        <v>7</v>
      </c>
      <c r="AK314" t="n">
        <v>3</v>
      </c>
      <c r="AL314" t="n">
        <v>755247</v>
      </c>
      <c r="AM314" t="n">
        <v>220697</v>
      </c>
      <c r="AN314" t="n">
        <v>1229627</v>
      </c>
      <c r="AO314" t="n">
        <v>1802120</v>
      </c>
      <c r="AP314" t="n">
        <v>70201</v>
      </c>
      <c r="AQ314" t="n">
        <v>74945</v>
      </c>
      <c r="AR314" t="n">
        <v>95288</v>
      </c>
      <c r="AS314" t="n">
        <v>65200</v>
      </c>
      <c r="AT314" t="n">
        <v>1714369</v>
      </c>
      <c r="AU314" t="n">
        <v>4591</v>
      </c>
      <c r="AV314" t="n">
        <v>625</v>
      </c>
      <c r="AW314" t="n">
        <v>4245</v>
      </c>
      <c r="AX314" t="n">
        <v>6064</v>
      </c>
      <c r="AY314" t="n">
        <v>224</v>
      </c>
      <c r="AZ314" t="n">
        <v>182</v>
      </c>
      <c r="BA314" t="n">
        <v>280</v>
      </c>
      <c r="BB314" t="n">
        <v>179</v>
      </c>
      <c r="BC314" t="n">
        <v>13545</v>
      </c>
    </row>
    <row r="315">
      <c r="A315" t="inlineStr">
        <is>
          <t>02-May-21</t>
        </is>
      </c>
      <c r="B315" t="n">
        <v>3326153</v>
      </c>
      <c r="C315" t="n">
        <v>1410541</v>
      </c>
      <c r="D315" t="n">
        <v>7919309</v>
      </c>
      <c r="E315" t="n">
        <v>4605835</v>
      </c>
      <c r="F315" t="n">
        <v>3321318</v>
      </c>
      <c r="G315" t="n">
        <v>2710977</v>
      </c>
      <c r="H315" t="n">
        <v>2288277</v>
      </c>
      <c r="I315" t="n">
        <v>700801</v>
      </c>
      <c r="J315" t="n">
        <v>2817833</v>
      </c>
      <c r="K315" t="n">
        <v>3</v>
      </c>
      <c r="L315" t="n">
        <v>2</v>
      </c>
      <c r="M315" t="n">
        <v>59</v>
      </c>
      <c r="N315" t="n">
        <v>37</v>
      </c>
      <c r="O315" t="n">
        <v>1</v>
      </c>
      <c r="P315" t="n">
        <v>2</v>
      </c>
      <c r="Q315" t="n">
        <v>2</v>
      </c>
      <c r="R315" t="n">
        <v>1</v>
      </c>
      <c r="S315" t="n">
        <v>1</v>
      </c>
      <c r="T315" t="n">
        <v>1</v>
      </c>
      <c r="U315" t="n">
        <v>1</v>
      </c>
      <c r="V315" t="n">
        <v>25</v>
      </c>
      <c r="W315" t="n">
        <v>4</v>
      </c>
      <c r="X315" t="n">
        <v>0</v>
      </c>
      <c r="Y315" t="n">
        <v>1</v>
      </c>
      <c r="Z315" t="n">
        <v>2</v>
      </c>
      <c r="AA315" t="n">
        <v>2</v>
      </c>
      <c r="AB315" t="n">
        <v>0</v>
      </c>
      <c r="AC315" t="n">
        <v>11</v>
      </c>
      <c r="AD315" t="n">
        <v>10</v>
      </c>
      <c r="AE315" t="n">
        <v>175</v>
      </c>
      <c r="AF315" t="n">
        <v>99</v>
      </c>
      <c r="AG315" t="n">
        <v>4</v>
      </c>
      <c r="AH315" t="n">
        <v>5</v>
      </c>
      <c r="AI315" t="n">
        <v>6</v>
      </c>
      <c r="AJ315" t="n">
        <v>7</v>
      </c>
      <c r="AK315" t="n">
        <v>3</v>
      </c>
      <c r="AL315" t="n">
        <v>755248</v>
      </c>
      <c r="AM315" t="n">
        <v>220698</v>
      </c>
      <c r="AN315" t="n">
        <v>1229642</v>
      </c>
      <c r="AO315" t="n">
        <v>1802127</v>
      </c>
      <c r="AP315" t="n">
        <v>70201</v>
      </c>
      <c r="AQ315" t="n">
        <v>74945</v>
      </c>
      <c r="AR315" t="n">
        <v>95289</v>
      </c>
      <c r="AS315" t="n">
        <v>65201</v>
      </c>
      <c r="AT315" t="n">
        <v>1714369</v>
      </c>
      <c r="AU315" t="n">
        <v>4591</v>
      </c>
      <c r="AV315" t="n">
        <v>625</v>
      </c>
      <c r="AW315" t="n">
        <v>4245</v>
      </c>
      <c r="AX315" t="n">
        <v>6064</v>
      </c>
      <c r="AY315" t="n">
        <v>224</v>
      </c>
      <c r="AZ315" t="n">
        <v>182</v>
      </c>
      <c r="BA315" t="n">
        <v>280</v>
      </c>
      <c r="BB315" t="n">
        <v>179</v>
      </c>
      <c r="BC315" t="n">
        <v>13545</v>
      </c>
    </row>
    <row r="316">
      <c r="A316" t="inlineStr">
        <is>
          <t>03-May-21</t>
        </is>
      </c>
      <c r="B316" t="n">
        <v>3326153</v>
      </c>
      <c r="C316" t="n">
        <v>1410541</v>
      </c>
      <c r="D316" t="n">
        <v>7919293</v>
      </c>
      <c r="E316" t="n">
        <v>4605824</v>
      </c>
      <c r="F316" t="n">
        <v>3321318</v>
      </c>
      <c r="G316" t="n">
        <v>2710977</v>
      </c>
      <c r="H316" t="n">
        <v>2288277</v>
      </c>
      <c r="I316" t="n">
        <v>700800</v>
      </c>
      <c r="J316" t="n">
        <v>2817833</v>
      </c>
      <c r="K316" t="n">
        <v>3</v>
      </c>
      <c r="L316" t="n">
        <v>2</v>
      </c>
      <c r="M316" t="n">
        <v>59</v>
      </c>
      <c r="N316" t="n">
        <v>37</v>
      </c>
      <c r="O316" t="n">
        <v>1</v>
      </c>
      <c r="P316" t="n">
        <v>2</v>
      </c>
      <c r="Q316" t="n">
        <v>2</v>
      </c>
      <c r="R316" t="n">
        <v>1</v>
      </c>
      <c r="S316" t="n">
        <v>1</v>
      </c>
      <c r="T316" t="n">
        <v>1</v>
      </c>
      <c r="U316" t="n">
        <v>1</v>
      </c>
      <c r="V316" t="n">
        <v>25</v>
      </c>
      <c r="W316" t="n">
        <v>5</v>
      </c>
      <c r="X316" t="n">
        <v>0</v>
      </c>
      <c r="Y316" t="n">
        <v>1</v>
      </c>
      <c r="Z316" t="n">
        <v>2</v>
      </c>
      <c r="AA316" t="n">
        <v>2</v>
      </c>
      <c r="AB316" t="n">
        <v>0</v>
      </c>
      <c r="AC316" t="n">
        <v>11</v>
      </c>
      <c r="AD316" t="n">
        <v>9</v>
      </c>
      <c r="AE316" t="n">
        <v>175</v>
      </c>
      <c r="AF316" t="n">
        <v>101</v>
      </c>
      <c r="AG316" t="n">
        <v>4</v>
      </c>
      <c r="AH316" t="n">
        <v>5</v>
      </c>
      <c r="AI316" t="n">
        <v>6</v>
      </c>
      <c r="AJ316" t="n">
        <v>7</v>
      </c>
      <c r="AK316" t="n">
        <v>3</v>
      </c>
      <c r="AL316" t="n">
        <v>755249</v>
      </c>
      <c r="AM316" t="n">
        <v>220699</v>
      </c>
      <c r="AN316" t="n">
        <v>1229657</v>
      </c>
      <c r="AO316" t="n">
        <v>1802135</v>
      </c>
      <c r="AP316" t="n">
        <v>70201</v>
      </c>
      <c r="AQ316" t="n">
        <v>74946</v>
      </c>
      <c r="AR316" t="n">
        <v>95290</v>
      </c>
      <c r="AS316" t="n">
        <v>65201</v>
      </c>
      <c r="AT316" t="n">
        <v>1714370</v>
      </c>
      <c r="AU316" t="n">
        <v>4591</v>
      </c>
      <c r="AV316" t="n">
        <v>625</v>
      </c>
      <c r="AW316" t="n">
        <v>4245</v>
      </c>
      <c r="AX316" t="n">
        <v>6064</v>
      </c>
      <c r="AY316" t="n">
        <v>224</v>
      </c>
      <c r="AZ316" t="n">
        <v>182</v>
      </c>
      <c r="BA316" t="n">
        <v>280</v>
      </c>
      <c r="BB316" t="n">
        <v>179</v>
      </c>
      <c r="BC316" t="n">
        <v>13545</v>
      </c>
    </row>
    <row r="317">
      <c r="A317" t="inlineStr">
        <is>
          <t>04-May-21</t>
        </is>
      </c>
      <c r="B317" t="n">
        <v>3326152</v>
      </c>
      <c r="C317" t="n">
        <v>1410540</v>
      </c>
      <c r="D317" t="n">
        <v>7919278</v>
      </c>
      <c r="E317" t="n">
        <v>4605814</v>
      </c>
      <c r="F317" t="n">
        <v>3321318</v>
      </c>
      <c r="G317" t="n">
        <v>2710977</v>
      </c>
      <c r="H317" t="n">
        <v>2288276</v>
      </c>
      <c r="I317" t="n">
        <v>700800</v>
      </c>
      <c r="J317" t="n">
        <v>2817833</v>
      </c>
      <c r="K317" t="n">
        <v>3</v>
      </c>
      <c r="L317" t="n">
        <v>2</v>
      </c>
      <c r="M317" t="n">
        <v>59</v>
      </c>
      <c r="N317" t="n">
        <v>38</v>
      </c>
      <c r="O317" t="n">
        <v>1</v>
      </c>
      <c r="P317" t="n">
        <v>2</v>
      </c>
      <c r="Q317" t="n">
        <v>2</v>
      </c>
      <c r="R317" t="n">
        <v>1</v>
      </c>
      <c r="S317" t="n">
        <v>1</v>
      </c>
      <c r="T317" t="n">
        <v>1</v>
      </c>
      <c r="U317" t="n">
        <v>1</v>
      </c>
      <c r="V317" t="n">
        <v>25</v>
      </c>
      <c r="W317" t="n">
        <v>5</v>
      </c>
      <c r="X317" t="n">
        <v>0</v>
      </c>
      <c r="Y317" t="n">
        <v>1</v>
      </c>
      <c r="Z317" t="n">
        <v>2</v>
      </c>
      <c r="AA317" t="n">
        <v>2</v>
      </c>
      <c r="AB317" t="n">
        <v>0</v>
      </c>
      <c r="AC317" t="n">
        <v>11</v>
      </c>
      <c r="AD317" t="n">
        <v>9</v>
      </c>
      <c r="AE317" t="n">
        <v>176</v>
      </c>
      <c r="AF317" t="n">
        <v>103</v>
      </c>
      <c r="AG317" t="n">
        <v>4</v>
      </c>
      <c r="AH317" t="n">
        <v>5</v>
      </c>
      <c r="AI317" t="n">
        <v>6</v>
      </c>
      <c r="AJ317" t="n">
        <v>7</v>
      </c>
      <c r="AK317" t="n">
        <v>3</v>
      </c>
      <c r="AL317" t="n">
        <v>755250</v>
      </c>
      <c r="AM317" t="n">
        <v>220699</v>
      </c>
      <c r="AN317" t="n">
        <v>1229672</v>
      </c>
      <c r="AO317" t="n">
        <v>1802143</v>
      </c>
      <c r="AP317" t="n">
        <v>70202</v>
      </c>
      <c r="AQ317" t="n">
        <v>74946</v>
      </c>
      <c r="AR317" t="n">
        <v>95290</v>
      </c>
      <c r="AS317" t="n">
        <v>65202</v>
      </c>
      <c r="AT317" t="n">
        <v>1714370</v>
      </c>
      <c r="AU317" t="n">
        <v>4591</v>
      </c>
      <c r="AV317" t="n">
        <v>625</v>
      </c>
      <c r="AW317" t="n">
        <v>4245</v>
      </c>
      <c r="AX317" t="n">
        <v>6064</v>
      </c>
      <c r="AY317" t="n">
        <v>224</v>
      </c>
      <c r="AZ317" t="n">
        <v>182</v>
      </c>
      <c r="BA317" t="n">
        <v>280</v>
      </c>
      <c r="BB317" t="n">
        <v>179</v>
      </c>
      <c r="BC317" t="n">
        <v>13545</v>
      </c>
    </row>
    <row r="318">
      <c r="A318" t="inlineStr">
        <is>
          <t>05-May-21</t>
        </is>
      </c>
      <c r="B318" t="n">
        <v>3326151</v>
      </c>
      <c r="C318" t="n">
        <v>1410540</v>
      </c>
      <c r="D318" t="n">
        <v>7919262</v>
      </c>
      <c r="E318" t="n">
        <v>4605803</v>
      </c>
      <c r="F318" t="n">
        <v>3321317</v>
      </c>
      <c r="G318" t="n">
        <v>2710976</v>
      </c>
      <c r="H318" t="n">
        <v>2288276</v>
      </c>
      <c r="I318" t="n">
        <v>700800</v>
      </c>
      <c r="J318" t="n">
        <v>2817832</v>
      </c>
      <c r="K318" t="n">
        <v>3</v>
      </c>
      <c r="L318" t="n">
        <v>2</v>
      </c>
      <c r="M318" t="n">
        <v>59</v>
      </c>
      <c r="N318" t="n">
        <v>39</v>
      </c>
      <c r="O318" t="n">
        <v>1</v>
      </c>
      <c r="P318" t="n">
        <v>2</v>
      </c>
      <c r="Q318" t="n">
        <v>2</v>
      </c>
      <c r="R318" t="n">
        <v>1</v>
      </c>
      <c r="S318" t="n">
        <v>1</v>
      </c>
      <c r="T318" t="n">
        <v>1</v>
      </c>
      <c r="U318" t="n">
        <v>1</v>
      </c>
      <c r="V318" t="n">
        <v>25</v>
      </c>
      <c r="W318" t="n">
        <v>5</v>
      </c>
      <c r="X318" t="n">
        <v>0</v>
      </c>
      <c r="Y318" t="n">
        <v>1</v>
      </c>
      <c r="Z318" t="n">
        <v>2</v>
      </c>
      <c r="AA318" t="n">
        <v>2</v>
      </c>
      <c r="AB318" t="n">
        <v>0</v>
      </c>
      <c r="AC318" t="n">
        <v>11</v>
      </c>
      <c r="AD318" t="n">
        <v>9</v>
      </c>
      <c r="AE318" t="n">
        <v>176</v>
      </c>
      <c r="AF318" t="n">
        <v>104</v>
      </c>
      <c r="AG318" t="n">
        <v>4</v>
      </c>
      <c r="AH318" t="n">
        <v>5</v>
      </c>
      <c r="AI318" t="n">
        <v>6</v>
      </c>
      <c r="AJ318" t="n">
        <v>6</v>
      </c>
      <c r="AK318" t="n">
        <v>3</v>
      </c>
      <c r="AL318" t="n">
        <v>755250</v>
      </c>
      <c r="AM318" t="n">
        <v>220700</v>
      </c>
      <c r="AN318" t="n">
        <v>1229686</v>
      </c>
      <c r="AO318" t="n">
        <v>1802151</v>
      </c>
      <c r="AP318" t="n">
        <v>70202</v>
      </c>
      <c r="AQ318" t="n">
        <v>74947</v>
      </c>
      <c r="AR318" t="n">
        <v>95291</v>
      </c>
      <c r="AS318" t="n">
        <v>65203</v>
      </c>
      <c r="AT318" t="n">
        <v>1714370</v>
      </c>
      <c r="AU318" t="n">
        <v>4591</v>
      </c>
      <c r="AV318" t="n">
        <v>625</v>
      </c>
      <c r="AW318" t="n">
        <v>4245</v>
      </c>
      <c r="AX318" t="n">
        <v>6064</v>
      </c>
      <c r="AY318" t="n">
        <v>224</v>
      </c>
      <c r="AZ318" t="n">
        <v>182</v>
      </c>
      <c r="BA318" t="n">
        <v>280</v>
      </c>
      <c r="BB318" t="n">
        <v>179</v>
      </c>
      <c r="BC318" t="n">
        <v>13545</v>
      </c>
    </row>
    <row r="319">
      <c r="A319" t="inlineStr">
        <is>
          <t>06-May-21</t>
        </is>
      </c>
      <c r="B319" t="n">
        <v>3326151</v>
      </c>
      <c r="C319" t="n">
        <v>1410540</v>
      </c>
      <c r="D319" t="n">
        <v>7919247</v>
      </c>
      <c r="E319" t="n">
        <v>4605793</v>
      </c>
      <c r="F319" t="n">
        <v>3321317</v>
      </c>
      <c r="G319" t="n">
        <v>2710976</v>
      </c>
      <c r="H319" t="n">
        <v>2288275</v>
      </c>
      <c r="I319" t="n">
        <v>700800</v>
      </c>
      <c r="J319" t="n">
        <v>2817832</v>
      </c>
      <c r="K319" t="n">
        <v>3</v>
      </c>
      <c r="L319" t="n">
        <v>2</v>
      </c>
      <c r="M319" t="n">
        <v>60</v>
      </c>
      <c r="N319" t="n">
        <v>39</v>
      </c>
      <c r="O319" t="n">
        <v>1</v>
      </c>
      <c r="P319" t="n">
        <v>2</v>
      </c>
      <c r="Q319" t="n">
        <v>2</v>
      </c>
      <c r="R319" t="n">
        <v>1</v>
      </c>
      <c r="S319" t="n">
        <v>1</v>
      </c>
      <c r="T319" t="n">
        <v>1</v>
      </c>
      <c r="U319" t="n">
        <v>1</v>
      </c>
      <c r="V319" t="n">
        <v>25</v>
      </c>
      <c r="W319" t="n">
        <v>5</v>
      </c>
      <c r="X319" t="n">
        <v>0</v>
      </c>
      <c r="Y319" t="n">
        <v>1</v>
      </c>
      <c r="Z319" t="n">
        <v>2</v>
      </c>
      <c r="AA319" t="n">
        <v>1</v>
      </c>
      <c r="AB319" t="n">
        <v>0</v>
      </c>
      <c r="AC319" t="n">
        <v>11</v>
      </c>
      <c r="AD319" t="n">
        <v>8</v>
      </c>
      <c r="AE319" t="n">
        <v>177</v>
      </c>
      <c r="AF319" t="n">
        <v>106</v>
      </c>
      <c r="AG319" t="n">
        <v>4</v>
      </c>
      <c r="AH319" t="n">
        <v>5</v>
      </c>
      <c r="AI319" t="n">
        <v>6</v>
      </c>
      <c r="AJ319" t="n">
        <v>6</v>
      </c>
      <c r="AK319" t="n">
        <v>3</v>
      </c>
      <c r="AL319" t="n">
        <v>755251</v>
      </c>
      <c r="AM319" t="n">
        <v>220701</v>
      </c>
      <c r="AN319" t="n">
        <v>1229701</v>
      </c>
      <c r="AO319" t="n">
        <v>1802159</v>
      </c>
      <c r="AP319" t="n">
        <v>70202</v>
      </c>
      <c r="AQ319" t="n">
        <v>74947</v>
      </c>
      <c r="AR319" t="n">
        <v>95291</v>
      </c>
      <c r="AS319" t="n">
        <v>65203</v>
      </c>
      <c r="AT319" t="n">
        <v>1714370</v>
      </c>
      <c r="AU319" t="n">
        <v>4591</v>
      </c>
      <c r="AV319" t="n">
        <v>625</v>
      </c>
      <c r="AW319" t="n">
        <v>4245</v>
      </c>
      <c r="AX319" t="n">
        <v>6064</v>
      </c>
      <c r="AY319" t="n">
        <v>224</v>
      </c>
      <c r="AZ319" t="n">
        <v>182</v>
      </c>
      <c r="BA319" t="n">
        <v>280</v>
      </c>
      <c r="BB319" t="n">
        <v>179</v>
      </c>
      <c r="BC319" t="n">
        <v>13545</v>
      </c>
    </row>
    <row r="320">
      <c r="A320" t="inlineStr">
        <is>
          <t>07-May-21</t>
        </is>
      </c>
      <c r="B320" t="n">
        <v>3326150</v>
      </c>
      <c r="C320" t="n">
        <v>1410539</v>
      </c>
      <c r="D320" t="n">
        <v>7919231</v>
      </c>
      <c r="E320" t="n">
        <v>4605782</v>
      </c>
      <c r="F320" t="n">
        <v>3321317</v>
      </c>
      <c r="G320" t="n">
        <v>2710975</v>
      </c>
      <c r="H320" t="n">
        <v>2288275</v>
      </c>
      <c r="I320" t="n">
        <v>700799</v>
      </c>
      <c r="J320" t="n">
        <v>2817832</v>
      </c>
      <c r="K320" t="n">
        <v>3</v>
      </c>
      <c r="L320" t="n">
        <v>2</v>
      </c>
      <c r="M320" t="n">
        <v>60</v>
      </c>
      <c r="N320" t="n">
        <v>40</v>
      </c>
      <c r="O320" t="n">
        <v>1</v>
      </c>
      <c r="P320" t="n">
        <v>2</v>
      </c>
      <c r="Q320" t="n">
        <v>2</v>
      </c>
      <c r="R320" t="n">
        <v>1</v>
      </c>
      <c r="S320" t="n">
        <v>1</v>
      </c>
      <c r="T320" t="n">
        <v>1</v>
      </c>
      <c r="U320" t="n">
        <v>1</v>
      </c>
      <c r="V320" t="n">
        <v>25</v>
      </c>
      <c r="W320" t="n">
        <v>5</v>
      </c>
      <c r="X320" t="n">
        <v>0</v>
      </c>
      <c r="Y320" t="n">
        <v>1</v>
      </c>
      <c r="Z320" t="n">
        <v>2</v>
      </c>
      <c r="AA320" t="n">
        <v>1</v>
      </c>
      <c r="AB320" t="n">
        <v>0</v>
      </c>
      <c r="AC320" t="n">
        <v>11</v>
      </c>
      <c r="AD320" t="n">
        <v>8</v>
      </c>
      <c r="AE320" t="n">
        <v>177</v>
      </c>
      <c r="AF320" t="n">
        <v>108</v>
      </c>
      <c r="AG320" t="n">
        <v>4</v>
      </c>
      <c r="AH320" t="n">
        <v>5</v>
      </c>
      <c r="AI320" t="n">
        <v>6</v>
      </c>
      <c r="AJ320" t="n">
        <v>6</v>
      </c>
      <c r="AK320" t="n">
        <v>3</v>
      </c>
      <c r="AL320" t="n">
        <v>755252</v>
      </c>
      <c r="AM320" t="n">
        <v>220701</v>
      </c>
      <c r="AN320" t="n">
        <v>1229716</v>
      </c>
      <c r="AO320" t="n">
        <v>1802167</v>
      </c>
      <c r="AP320" t="n">
        <v>70203</v>
      </c>
      <c r="AQ320" t="n">
        <v>74947</v>
      </c>
      <c r="AR320" t="n">
        <v>95292</v>
      </c>
      <c r="AS320" t="n">
        <v>65204</v>
      </c>
      <c r="AT320" t="n">
        <v>1714370</v>
      </c>
      <c r="AU320" t="n">
        <v>4591</v>
      </c>
      <c r="AV320" t="n">
        <v>625</v>
      </c>
      <c r="AW320" t="n">
        <v>4245</v>
      </c>
      <c r="AX320" t="n">
        <v>6064</v>
      </c>
      <c r="AY320" t="n">
        <v>224</v>
      </c>
      <c r="AZ320" t="n">
        <v>182</v>
      </c>
      <c r="BA320" t="n">
        <v>280</v>
      </c>
      <c r="BB320" t="n">
        <v>179</v>
      </c>
      <c r="BC320" t="n">
        <v>13545</v>
      </c>
    </row>
    <row r="321">
      <c r="A321" t="inlineStr">
        <is>
          <t>08-May-21</t>
        </is>
      </c>
      <c r="B321" t="n">
        <v>3326149</v>
      </c>
      <c r="C321" t="n">
        <v>1410539</v>
      </c>
      <c r="D321" t="n">
        <v>7919215</v>
      </c>
      <c r="E321" t="n">
        <v>4605770</v>
      </c>
      <c r="F321" t="n">
        <v>3321317</v>
      </c>
      <c r="G321" t="n">
        <v>2710975</v>
      </c>
      <c r="H321" t="n">
        <v>2288274</v>
      </c>
      <c r="I321" t="n">
        <v>700799</v>
      </c>
      <c r="J321" t="n">
        <v>2817832</v>
      </c>
      <c r="K321" t="n">
        <v>3</v>
      </c>
      <c r="L321" t="n">
        <v>1</v>
      </c>
      <c r="M321" t="n">
        <v>60</v>
      </c>
      <c r="N321" t="n">
        <v>41</v>
      </c>
      <c r="O321" t="n">
        <v>1</v>
      </c>
      <c r="P321" t="n">
        <v>2</v>
      </c>
      <c r="Q321" t="n">
        <v>2</v>
      </c>
      <c r="R321" t="n">
        <v>1</v>
      </c>
      <c r="S321" t="n">
        <v>1</v>
      </c>
      <c r="T321" t="n">
        <v>1</v>
      </c>
      <c r="U321" t="n">
        <v>1</v>
      </c>
      <c r="V321" t="n">
        <v>25</v>
      </c>
      <c r="W321" t="n">
        <v>5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11</v>
      </c>
      <c r="AD321" t="n">
        <v>8</v>
      </c>
      <c r="AE321" t="n">
        <v>177</v>
      </c>
      <c r="AF321" t="n">
        <v>110</v>
      </c>
      <c r="AG321" t="n">
        <v>4</v>
      </c>
      <c r="AH321" t="n">
        <v>5</v>
      </c>
      <c r="AI321" t="n">
        <v>6</v>
      </c>
      <c r="AJ321" t="n">
        <v>6</v>
      </c>
      <c r="AK321" t="n">
        <v>3</v>
      </c>
      <c r="AL321" t="n">
        <v>755253</v>
      </c>
      <c r="AM321" t="n">
        <v>220702</v>
      </c>
      <c r="AN321" t="n">
        <v>1229731</v>
      </c>
      <c r="AO321" t="n">
        <v>1802176</v>
      </c>
      <c r="AP321" t="n">
        <v>70203</v>
      </c>
      <c r="AQ321" t="n">
        <v>74948</v>
      </c>
      <c r="AR321" t="n">
        <v>95292</v>
      </c>
      <c r="AS321" t="n">
        <v>65204</v>
      </c>
      <c r="AT321" t="n">
        <v>1714371</v>
      </c>
      <c r="AU321" t="n">
        <v>4591</v>
      </c>
      <c r="AV321" t="n">
        <v>625</v>
      </c>
      <c r="AW321" t="n">
        <v>4245</v>
      </c>
      <c r="AX321" t="n">
        <v>6064</v>
      </c>
      <c r="AY321" t="n">
        <v>224</v>
      </c>
      <c r="AZ321" t="n">
        <v>182</v>
      </c>
      <c r="BA321" t="n">
        <v>280</v>
      </c>
      <c r="BB321" t="n">
        <v>179</v>
      </c>
      <c r="BC321" t="n">
        <v>13545</v>
      </c>
    </row>
    <row r="322">
      <c r="A322" t="inlineStr">
        <is>
          <t>09-May-21</t>
        </is>
      </c>
      <c r="B322" t="n">
        <v>3326149</v>
      </c>
      <c r="C322" t="n">
        <v>1410538</v>
      </c>
      <c r="D322" t="n">
        <v>7919200</v>
      </c>
      <c r="E322" t="n">
        <v>4605759</v>
      </c>
      <c r="F322" t="n">
        <v>3321316</v>
      </c>
      <c r="G322" t="n">
        <v>2710975</v>
      </c>
      <c r="H322" t="n">
        <v>2288274</v>
      </c>
      <c r="I322" t="n">
        <v>700799</v>
      </c>
      <c r="J322" t="n">
        <v>2817832</v>
      </c>
      <c r="K322" t="n">
        <v>3</v>
      </c>
      <c r="L322" t="n">
        <v>1</v>
      </c>
      <c r="M322" t="n">
        <v>60</v>
      </c>
      <c r="N322" t="n">
        <v>42</v>
      </c>
      <c r="O322" t="n">
        <v>1</v>
      </c>
      <c r="P322" t="n">
        <v>2</v>
      </c>
      <c r="Q322" t="n">
        <v>2</v>
      </c>
      <c r="R322" t="n">
        <v>1</v>
      </c>
      <c r="S322" t="n">
        <v>1</v>
      </c>
      <c r="T322" t="n">
        <v>1</v>
      </c>
      <c r="U322" t="n">
        <v>1</v>
      </c>
      <c r="V322" t="n">
        <v>25</v>
      </c>
      <c r="W322" t="n">
        <v>5</v>
      </c>
      <c r="X322" t="n">
        <v>0</v>
      </c>
      <c r="Y322" t="n">
        <v>1</v>
      </c>
      <c r="Z322" t="n">
        <v>2</v>
      </c>
      <c r="AA322" t="n">
        <v>1</v>
      </c>
      <c r="AB322" t="n">
        <v>0</v>
      </c>
      <c r="AC322" t="n">
        <v>10</v>
      </c>
      <c r="AD322" t="n">
        <v>8</v>
      </c>
      <c r="AE322" t="n">
        <v>178</v>
      </c>
      <c r="AF322" t="n">
        <v>112</v>
      </c>
      <c r="AG322" t="n">
        <v>4</v>
      </c>
      <c r="AH322" t="n">
        <v>5</v>
      </c>
      <c r="AI322" t="n">
        <v>6</v>
      </c>
      <c r="AJ322" t="n">
        <v>6</v>
      </c>
      <c r="AK322" t="n">
        <v>3</v>
      </c>
      <c r="AL322" t="n">
        <v>755254</v>
      </c>
      <c r="AM322" t="n">
        <v>220703</v>
      </c>
      <c r="AN322" t="n">
        <v>1229746</v>
      </c>
      <c r="AO322" t="n">
        <v>1802184</v>
      </c>
      <c r="AP322" t="n">
        <v>70203</v>
      </c>
      <c r="AQ322" t="n">
        <v>74948</v>
      </c>
      <c r="AR322" t="n">
        <v>95293</v>
      </c>
      <c r="AS322" t="n">
        <v>65205</v>
      </c>
      <c r="AT322" t="n">
        <v>1714371</v>
      </c>
      <c r="AU322" t="n">
        <v>4591</v>
      </c>
      <c r="AV322" t="n">
        <v>625</v>
      </c>
      <c r="AW322" t="n">
        <v>4245</v>
      </c>
      <c r="AX322" t="n">
        <v>6064</v>
      </c>
      <c r="AY322" t="n">
        <v>224</v>
      </c>
      <c r="AZ322" t="n">
        <v>182</v>
      </c>
      <c r="BA322" t="n">
        <v>280</v>
      </c>
      <c r="BB322" t="n">
        <v>179</v>
      </c>
      <c r="BC322" t="n">
        <v>13545</v>
      </c>
    </row>
    <row r="323">
      <c r="A323" t="inlineStr">
        <is>
          <t>10-May-21</t>
        </is>
      </c>
      <c r="B323" t="n">
        <v>3326148</v>
      </c>
      <c r="C323" t="n">
        <v>1410538</v>
      </c>
      <c r="D323" t="n">
        <v>7919184</v>
      </c>
      <c r="E323" t="n">
        <v>4605747</v>
      </c>
      <c r="F323" t="n">
        <v>3321316</v>
      </c>
      <c r="G323" t="n">
        <v>2710974</v>
      </c>
      <c r="H323" t="n">
        <v>2288273</v>
      </c>
      <c r="I323" t="n">
        <v>700799</v>
      </c>
      <c r="J323" t="n">
        <v>2817832</v>
      </c>
      <c r="K323" t="n">
        <v>3</v>
      </c>
      <c r="L323" t="n">
        <v>1</v>
      </c>
      <c r="M323" t="n">
        <v>60</v>
      </c>
      <c r="N323" t="n">
        <v>42</v>
      </c>
      <c r="O323" t="n">
        <v>1</v>
      </c>
      <c r="P323" t="n">
        <v>2</v>
      </c>
      <c r="Q323" t="n">
        <v>2</v>
      </c>
      <c r="R323" t="n">
        <v>1</v>
      </c>
      <c r="S323" t="n">
        <v>1</v>
      </c>
      <c r="T323" t="n">
        <v>1</v>
      </c>
      <c r="U323" t="n">
        <v>1</v>
      </c>
      <c r="V323" t="n">
        <v>25</v>
      </c>
      <c r="W323" t="n">
        <v>5</v>
      </c>
      <c r="X323" t="n">
        <v>0</v>
      </c>
      <c r="Y323" t="n">
        <v>1</v>
      </c>
      <c r="Z323" t="n">
        <v>2</v>
      </c>
      <c r="AA323" t="n">
        <v>1</v>
      </c>
      <c r="AB323" t="n">
        <v>0</v>
      </c>
      <c r="AC323" t="n">
        <v>10</v>
      </c>
      <c r="AD323" t="n">
        <v>8</v>
      </c>
      <c r="AE323" t="n">
        <v>178</v>
      </c>
      <c r="AF323" t="n">
        <v>114</v>
      </c>
      <c r="AG323" t="n">
        <v>4</v>
      </c>
      <c r="AH323" t="n">
        <v>4</v>
      </c>
      <c r="AI323" t="n">
        <v>6</v>
      </c>
      <c r="AJ323" t="n">
        <v>5</v>
      </c>
      <c r="AK323" t="n">
        <v>3</v>
      </c>
      <c r="AL323" t="n">
        <v>755255</v>
      </c>
      <c r="AM323" t="n">
        <v>220703</v>
      </c>
      <c r="AN323" t="n">
        <v>1229761</v>
      </c>
      <c r="AO323" t="n">
        <v>1802193</v>
      </c>
      <c r="AP323" t="n">
        <v>70204</v>
      </c>
      <c r="AQ323" t="n">
        <v>74949</v>
      </c>
      <c r="AR323" t="n">
        <v>95294</v>
      </c>
      <c r="AS323" t="n">
        <v>65205</v>
      </c>
      <c r="AT323" t="n">
        <v>1714371</v>
      </c>
      <c r="AU323" t="n">
        <v>4591</v>
      </c>
      <c r="AV323" t="n">
        <v>625</v>
      </c>
      <c r="AW323" t="n">
        <v>4245</v>
      </c>
      <c r="AX323" t="n">
        <v>6064</v>
      </c>
      <c r="AY323" t="n">
        <v>224</v>
      </c>
      <c r="AZ323" t="n">
        <v>182</v>
      </c>
      <c r="BA323" t="n">
        <v>280</v>
      </c>
      <c r="BB323" t="n">
        <v>179</v>
      </c>
      <c r="BC323" t="n">
        <v>13545</v>
      </c>
    </row>
    <row r="324">
      <c r="A324" t="inlineStr">
        <is>
          <t>11-May-21</t>
        </is>
      </c>
      <c r="B324" t="n">
        <v>3584116</v>
      </c>
      <c r="C324" t="n">
        <v>1519576</v>
      </c>
      <c r="D324" t="n">
        <v>8519948</v>
      </c>
      <c r="E324" t="n">
        <v>5030584</v>
      </c>
      <c r="F324" t="n">
        <v>3549394</v>
      </c>
      <c r="G324" t="n">
        <v>2898384</v>
      </c>
      <c r="H324" t="n">
        <v>2447957</v>
      </c>
      <c r="I324" t="n">
        <v>752308</v>
      </c>
      <c r="J324" t="n">
        <v>3073398</v>
      </c>
      <c r="K324" t="n">
        <v>3</v>
      </c>
      <c r="L324" t="n">
        <v>1</v>
      </c>
      <c r="M324" t="n">
        <v>61</v>
      </c>
      <c r="N324" t="n">
        <v>43</v>
      </c>
      <c r="O324" t="n">
        <v>1</v>
      </c>
      <c r="P324" t="n">
        <v>2</v>
      </c>
      <c r="Q324" t="n">
        <v>2</v>
      </c>
      <c r="R324" t="n">
        <v>1</v>
      </c>
      <c r="S324" t="n">
        <v>1</v>
      </c>
      <c r="T324" t="n">
        <v>1</v>
      </c>
      <c r="U324" t="n">
        <v>0</v>
      </c>
      <c r="V324" t="n">
        <v>26</v>
      </c>
      <c r="W324" t="n">
        <v>5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10</v>
      </c>
      <c r="AD324" t="n">
        <v>7</v>
      </c>
      <c r="AE324" t="n">
        <v>179</v>
      </c>
      <c r="AF324" t="n">
        <v>116</v>
      </c>
      <c r="AG324" t="n">
        <v>4</v>
      </c>
      <c r="AH324" t="n">
        <v>4</v>
      </c>
      <c r="AI324" t="n">
        <v>6</v>
      </c>
      <c r="AJ324" t="n">
        <v>5</v>
      </c>
      <c r="AK324" t="n">
        <v>3</v>
      </c>
      <c r="AL324" t="n">
        <v>755255</v>
      </c>
      <c r="AM324" t="n">
        <v>220704</v>
      </c>
      <c r="AN324" t="n">
        <v>1229776</v>
      </c>
      <c r="AO324" t="n">
        <v>1802202</v>
      </c>
      <c r="AP324" t="n">
        <v>70204</v>
      </c>
      <c r="AQ324" t="n">
        <v>74949</v>
      </c>
      <c r="AR324" t="n">
        <v>95294</v>
      </c>
      <c r="AS324" t="n">
        <v>65206</v>
      </c>
      <c r="AT324" t="n">
        <v>1714371</v>
      </c>
      <c r="AU324" t="n">
        <v>4591</v>
      </c>
      <c r="AV324" t="n">
        <v>625</v>
      </c>
      <c r="AW324" t="n">
        <v>4245</v>
      </c>
      <c r="AX324" t="n">
        <v>6064</v>
      </c>
      <c r="AY324" t="n">
        <v>224</v>
      </c>
      <c r="AZ324" t="n">
        <v>182</v>
      </c>
      <c r="BA324" t="n">
        <v>280</v>
      </c>
      <c r="BB324" t="n">
        <v>179</v>
      </c>
      <c r="BC324" t="n">
        <v>13545</v>
      </c>
    </row>
    <row r="325">
      <c r="A325" t="inlineStr">
        <is>
          <t>12-May-21</t>
        </is>
      </c>
      <c r="B325" t="n">
        <v>3584116</v>
      </c>
      <c r="C325" t="n">
        <v>1519575</v>
      </c>
      <c r="D325" t="n">
        <v>8519932</v>
      </c>
      <c r="E325" t="n">
        <v>5030571</v>
      </c>
      <c r="F325" t="n">
        <v>3549394</v>
      </c>
      <c r="G325" t="n">
        <v>2898384</v>
      </c>
      <c r="H325" t="n">
        <v>2447957</v>
      </c>
      <c r="I325" t="n">
        <v>752308</v>
      </c>
      <c r="J325" t="n">
        <v>3073397</v>
      </c>
      <c r="K325" t="n">
        <v>3</v>
      </c>
      <c r="L325" t="n">
        <v>1</v>
      </c>
      <c r="M325" t="n">
        <v>61</v>
      </c>
      <c r="N325" t="n">
        <v>44</v>
      </c>
      <c r="O325" t="n">
        <v>1</v>
      </c>
      <c r="P325" t="n">
        <v>2</v>
      </c>
      <c r="Q325" t="n">
        <v>2</v>
      </c>
      <c r="R325" t="n">
        <v>1</v>
      </c>
      <c r="S325" t="n">
        <v>1</v>
      </c>
      <c r="T325" t="n">
        <v>1</v>
      </c>
      <c r="U325" t="n">
        <v>0</v>
      </c>
      <c r="V325" t="n">
        <v>26</v>
      </c>
      <c r="W325" t="n">
        <v>5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10</v>
      </c>
      <c r="AD325" t="n">
        <v>7</v>
      </c>
      <c r="AE325" t="n">
        <v>179</v>
      </c>
      <c r="AF325" t="n">
        <v>118</v>
      </c>
      <c r="AG325" t="n">
        <v>4</v>
      </c>
      <c r="AH325" t="n">
        <v>4</v>
      </c>
      <c r="AI325" t="n">
        <v>5</v>
      </c>
      <c r="AJ325" t="n">
        <v>5</v>
      </c>
      <c r="AK325" t="n">
        <v>3</v>
      </c>
      <c r="AL325" t="n">
        <v>755256</v>
      </c>
      <c r="AM325" t="n">
        <v>220704</v>
      </c>
      <c r="AN325" t="n">
        <v>1229791</v>
      </c>
      <c r="AO325" t="n">
        <v>1802211</v>
      </c>
      <c r="AP325" t="n">
        <v>70204</v>
      </c>
      <c r="AQ325" t="n">
        <v>74950</v>
      </c>
      <c r="AR325" t="n">
        <v>95295</v>
      </c>
      <c r="AS325" t="n">
        <v>65206</v>
      </c>
      <c r="AT325" t="n">
        <v>1714372</v>
      </c>
      <c r="AU325" t="n">
        <v>4591</v>
      </c>
      <c r="AV325" t="n">
        <v>625</v>
      </c>
      <c r="AW325" t="n">
        <v>4245</v>
      </c>
      <c r="AX325" t="n">
        <v>6064</v>
      </c>
      <c r="AY325" t="n">
        <v>224</v>
      </c>
      <c r="AZ325" t="n">
        <v>182</v>
      </c>
      <c r="BA325" t="n">
        <v>280</v>
      </c>
      <c r="BB325" t="n">
        <v>179</v>
      </c>
      <c r="BC325" t="n">
        <v>13545</v>
      </c>
    </row>
    <row r="326">
      <c r="A326" t="inlineStr">
        <is>
          <t>13-May-21</t>
        </is>
      </c>
      <c r="B326" t="n">
        <v>3584115</v>
      </c>
      <c r="C326" t="n">
        <v>1519575</v>
      </c>
      <c r="D326" t="n">
        <v>8519916</v>
      </c>
      <c r="E326" t="n">
        <v>5030559</v>
      </c>
      <c r="F326" t="n">
        <v>3549393</v>
      </c>
      <c r="G326" t="n">
        <v>2898384</v>
      </c>
      <c r="H326" t="n">
        <v>2447956</v>
      </c>
      <c r="I326" t="n">
        <v>752307</v>
      </c>
      <c r="J326" t="n">
        <v>3073397</v>
      </c>
      <c r="K326" t="n">
        <v>3</v>
      </c>
      <c r="L326" t="n">
        <v>1</v>
      </c>
      <c r="M326" t="n">
        <v>61</v>
      </c>
      <c r="N326" t="n">
        <v>45</v>
      </c>
      <c r="O326" t="n">
        <v>1</v>
      </c>
      <c r="P326" t="n">
        <v>2</v>
      </c>
      <c r="Q326" t="n">
        <v>2</v>
      </c>
      <c r="R326" t="n">
        <v>1</v>
      </c>
      <c r="S326" t="n">
        <v>1</v>
      </c>
      <c r="T326" t="n">
        <v>1</v>
      </c>
      <c r="U326" t="n">
        <v>0</v>
      </c>
      <c r="V326" t="n">
        <v>26</v>
      </c>
      <c r="W326" t="n">
        <v>5</v>
      </c>
      <c r="X326" t="n">
        <v>0</v>
      </c>
      <c r="Y326" t="n">
        <v>1</v>
      </c>
      <c r="Z326" t="n">
        <v>2</v>
      </c>
      <c r="AA326" t="n">
        <v>1</v>
      </c>
      <c r="AB326" t="n">
        <v>0</v>
      </c>
      <c r="AC326" t="n">
        <v>10</v>
      </c>
      <c r="AD326" t="n">
        <v>7</v>
      </c>
      <c r="AE326" t="n">
        <v>180</v>
      </c>
      <c r="AF326" t="n">
        <v>121</v>
      </c>
      <c r="AG326" t="n">
        <v>4</v>
      </c>
      <c r="AH326" t="n">
        <v>4</v>
      </c>
      <c r="AI326" t="n">
        <v>5</v>
      </c>
      <c r="AJ326" t="n">
        <v>5</v>
      </c>
      <c r="AK326" t="n">
        <v>3</v>
      </c>
      <c r="AL326" t="n">
        <v>755257</v>
      </c>
      <c r="AM326" t="n">
        <v>220705</v>
      </c>
      <c r="AN326" t="n">
        <v>1229806</v>
      </c>
      <c r="AO326" t="n">
        <v>1802220</v>
      </c>
      <c r="AP326" t="n">
        <v>70204</v>
      </c>
      <c r="AQ326" t="n">
        <v>74950</v>
      </c>
      <c r="AR326" t="n">
        <v>95295</v>
      </c>
      <c r="AS326" t="n">
        <v>65207</v>
      </c>
      <c r="AT326" t="n">
        <v>1714372</v>
      </c>
      <c r="AU326" t="n">
        <v>4591</v>
      </c>
      <c r="AV326" t="n">
        <v>625</v>
      </c>
      <c r="AW326" t="n">
        <v>4245</v>
      </c>
      <c r="AX326" t="n">
        <v>6064</v>
      </c>
      <c r="AY326" t="n">
        <v>224</v>
      </c>
      <c r="AZ326" t="n">
        <v>182</v>
      </c>
      <c r="BA326" t="n">
        <v>280</v>
      </c>
      <c r="BB326" t="n">
        <v>179</v>
      </c>
      <c r="BC326" t="n">
        <v>13545</v>
      </c>
    </row>
    <row r="327">
      <c r="A327" t="inlineStr">
        <is>
          <t>14-May-21</t>
        </is>
      </c>
      <c r="B327" t="n">
        <v>3584114</v>
      </c>
      <c r="C327" t="n">
        <v>1519575</v>
      </c>
      <c r="D327" t="n">
        <v>8519900</v>
      </c>
      <c r="E327" t="n">
        <v>5030546</v>
      </c>
      <c r="F327" t="n">
        <v>3549393</v>
      </c>
      <c r="G327" t="n">
        <v>2898383</v>
      </c>
      <c r="H327" t="n">
        <v>2447956</v>
      </c>
      <c r="I327" t="n">
        <v>752307</v>
      </c>
      <c r="J327" t="n">
        <v>3073397</v>
      </c>
      <c r="K327" t="n">
        <v>3</v>
      </c>
      <c r="L327" t="n">
        <v>1</v>
      </c>
      <c r="M327" t="n">
        <v>61</v>
      </c>
      <c r="N327" t="n">
        <v>46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0</v>
      </c>
      <c r="V327" t="n">
        <v>26</v>
      </c>
      <c r="W327" t="n">
        <v>5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10</v>
      </c>
      <c r="AD327" t="n">
        <v>7</v>
      </c>
      <c r="AE327" t="n">
        <v>180</v>
      </c>
      <c r="AF327" t="n">
        <v>123</v>
      </c>
      <c r="AG327" t="n">
        <v>4</v>
      </c>
      <c r="AH327" t="n">
        <v>4</v>
      </c>
      <c r="AI327" t="n">
        <v>5</v>
      </c>
      <c r="AJ327" t="n">
        <v>5</v>
      </c>
      <c r="AK327" t="n">
        <v>3</v>
      </c>
      <c r="AL327" t="n">
        <v>755258</v>
      </c>
      <c r="AM327" t="n">
        <v>220706</v>
      </c>
      <c r="AN327" t="n">
        <v>1229821</v>
      </c>
      <c r="AO327" t="n">
        <v>1802229</v>
      </c>
      <c r="AP327" t="n">
        <v>70205</v>
      </c>
      <c r="AQ327" t="n">
        <v>74950</v>
      </c>
      <c r="AR327" t="n">
        <v>95296</v>
      </c>
      <c r="AS327" t="n">
        <v>65207</v>
      </c>
      <c r="AT327" t="n">
        <v>1714372</v>
      </c>
      <c r="AU327" t="n">
        <v>4591</v>
      </c>
      <c r="AV327" t="n">
        <v>625</v>
      </c>
      <c r="AW327" t="n">
        <v>4246</v>
      </c>
      <c r="AX327" t="n">
        <v>6064</v>
      </c>
      <c r="AY327" t="n">
        <v>224</v>
      </c>
      <c r="AZ327" t="n">
        <v>182</v>
      </c>
      <c r="BA327" t="n">
        <v>280</v>
      </c>
      <c r="BB327" t="n">
        <v>179</v>
      </c>
      <c r="BC327" t="n">
        <v>13545</v>
      </c>
    </row>
    <row r="328">
      <c r="A328" t="inlineStr">
        <is>
          <t>15-May-21</t>
        </is>
      </c>
      <c r="B328" t="n">
        <v>3584114</v>
      </c>
      <c r="C328" t="n">
        <v>1519574</v>
      </c>
      <c r="D328" t="n">
        <v>8519884</v>
      </c>
      <c r="E328" t="n">
        <v>5030533</v>
      </c>
      <c r="F328" t="n">
        <v>3549393</v>
      </c>
      <c r="G328" t="n">
        <v>2898383</v>
      </c>
      <c r="H328" t="n">
        <v>2447955</v>
      </c>
      <c r="I328" t="n">
        <v>752307</v>
      </c>
      <c r="J328" t="n">
        <v>3073397</v>
      </c>
      <c r="K328" t="n">
        <v>3</v>
      </c>
      <c r="L328" t="n">
        <v>1</v>
      </c>
      <c r="M328" t="n">
        <v>61</v>
      </c>
      <c r="N328" t="n">
        <v>47</v>
      </c>
      <c r="O328" t="n">
        <v>1</v>
      </c>
      <c r="P328" t="n">
        <v>2</v>
      </c>
      <c r="Q328" t="n">
        <v>2</v>
      </c>
      <c r="R328" t="n">
        <v>1</v>
      </c>
      <c r="S328" t="n">
        <v>1</v>
      </c>
      <c r="T328" t="n">
        <v>1</v>
      </c>
      <c r="U328" t="n">
        <v>0</v>
      </c>
      <c r="V328" t="n">
        <v>26</v>
      </c>
      <c r="W328" t="n">
        <v>6</v>
      </c>
      <c r="X328" t="n">
        <v>0</v>
      </c>
      <c r="Y328" t="n">
        <v>1</v>
      </c>
      <c r="Z328" t="n">
        <v>2</v>
      </c>
      <c r="AA328" t="n">
        <v>1</v>
      </c>
      <c r="AB328" t="n">
        <v>0</v>
      </c>
      <c r="AC328" t="n">
        <v>10</v>
      </c>
      <c r="AD328" t="n">
        <v>7</v>
      </c>
      <c r="AE328" t="n">
        <v>181</v>
      </c>
      <c r="AF328" t="n">
        <v>125</v>
      </c>
      <c r="AG328" t="n">
        <v>4</v>
      </c>
      <c r="AH328" t="n">
        <v>4</v>
      </c>
      <c r="AI328" t="n">
        <v>5</v>
      </c>
      <c r="AJ328" t="n">
        <v>5</v>
      </c>
      <c r="AK328" t="n">
        <v>3</v>
      </c>
      <c r="AL328" t="n">
        <v>755258</v>
      </c>
      <c r="AM328" t="n">
        <v>220706</v>
      </c>
      <c r="AN328" t="n">
        <v>1229837</v>
      </c>
      <c r="AO328" t="n">
        <v>1802239</v>
      </c>
      <c r="AP328" t="n">
        <v>70205</v>
      </c>
      <c r="AQ328" t="n">
        <v>74951</v>
      </c>
      <c r="AR328" t="n">
        <v>95296</v>
      </c>
      <c r="AS328" t="n">
        <v>65208</v>
      </c>
      <c r="AT328" t="n">
        <v>1714372</v>
      </c>
      <c r="AU328" t="n">
        <v>4591</v>
      </c>
      <c r="AV328" t="n">
        <v>625</v>
      </c>
      <c r="AW328" t="n">
        <v>4246</v>
      </c>
      <c r="AX328" t="n">
        <v>6064</v>
      </c>
      <c r="AY328" t="n">
        <v>224</v>
      </c>
      <c r="AZ328" t="n">
        <v>182</v>
      </c>
      <c r="BA328" t="n">
        <v>280</v>
      </c>
      <c r="BB328" t="n">
        <v>179</v>
      </c>
      <c r="BC328" t="n">
        <v>13545</v>
      </c>
    </row>
    <row r="329">
      <c r="A329" t="inlineStr">
        <is>
          <t>16-May-21</t>
        </is>
      </c>
      <c r="B329" t="n">
        <v>3584113</v>
      </c>
      <c r="C329" t="n">
        <v>1519574</v>
      </c>
      <c r="D329" t="n">
        <v>8519867</v>
      </c>
      <c r="E329" t="n">
        <v>5030520</v>
      </c>
      <c r="F329" t="n">
        <v>3549393</v>
      </c>
      <c r="G329" t="n">
        <v>2898382</v>
      </c>
      <c r="H329" t="n">
        <v>2447955</v>
      </c>
      <c r="I329" t="n">
        <v>752307</v>
      </c>
      <c r="J329" t="n">
        <v>3073397</v>
      </c>
      <c r="K329" t="n">
        <v>3</v>
      </c>
      <c r="L329" t="n">
        <v>1</v>
      </c>
      <c r="M329" t="n">
        <v>62</v>
      </c>
      <c r="N329" t="n">
        <v>48</v>
      </c>
      <c r="O329" t="n">
        <v>1</v>
      </c>
      <c r="P329" t="n">
        <v>2</v>
      </c>
      <c r="Q329" t="n">
        <v>2</v>
      </c>
      <c r="R329" t="n">
        <v>1</v>
      </c>
      <c r="S329" t="n">
        <v>1</v>
      </c>
      <c r="T329" t="n">
        <v>1</v>
      </c>
      <c r="U329" t="n">
        <v>0</v>
      </c>
      <c r="V329" t="n">
        <v>26</v>
      </c>
      <c r="W329" t="n">
        <v>6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10</v>
      </c>
      <c r="AD329" t="n">
        <v>6</v>
      </c>
      <c r="AE329" t="n">
        <v>181</v>
      </c>
      <c r="AF329" t="n">
        <v>128</v>
      </c>
      <c r="AG329" t="n">
        <v>4</v>
      </c>
      <c r="AH329" t="n">
        <v>4</v>
      </c>
      <c r="AI329" t="n">
        <v>5</v>
      </c>
      <c r="AJ329" t="n">
        <v>4</v>
      </c>
      <c r="AK329" t="n">
        <v>3</v>
      </c>
      <c r="AL329" t="n">
        <v>755259</v>
      </c>
      <c r="AM329" t="n">
        <v>220707</v>
      </c>
      <c r="AN329" t="n">
        <v>1229852</v>
      </c>
      <c r="AO329" t="n">
        <v>1802249</v>
      </c>
      <c r="AP329" t="n">
        <v>70205</v>
      </c>
      <c r="AQ329" t="n">
        <v>74951</v>
      </c>
      <c r="AR329" t="n">
        <v>95297</v>
      </c>
      <c r="AS329" t="n">
        <v>65208</v>
      </c>
      <c r="AT329" t="n">
        <v>1714372</v>
      </c>
      <c r="AU329" t="n">
        <v>4591</v>
      </c>
      <c r="AV329" t="n">
        <v>625</v>
      </c>
      <c r="AW329" t="n">
        <v>4246</v>
      </c>
      <c r="AX329" t="n">
        <v>6064</v>
      </c>
      <c r="AY329" t="n">
        <v>224</v>
      </c>
      <c r="AZ329" t="n">
        <v>182</v>
      </c>
      <c r="BA329" t="n">
        <v>280</v>
      </c>
      <c r="BB329" t="n">
        <v>179</v>
      </c>
      <c r="BC329" t="n">
        <v>13545</v>
      </c>
    </row>
    <row r="330">
      <c r="A330" t="inlineStr">
        <is>
          <t>17-May-21</t>
        </is>
      </c>
      <c r="B330" t="n">
        <v>3584112</v>
      </c>
      <c r="C330" t="n">
        <v>1519574</v>
      </c>
      <c r="D330" t="n">
        <v>8519851</v>
      </c>
      <c r="E330" t="n">
        <v>5030506</v>
      </c>
      <c r="F330" t="n">
        <v>3549392</v>
      </c>
      <c r="G330" t="n">
        <v>2898382</v>
      </c>
      <c r="H330" t="n">
        <v>2447954</v>
      </c>
      <c r="I330" t="n">
        <v>752307</v>
      </c>
      <c r="J330" t="n">
        <v>3073397</v>
      </c>
      <c r="K330" t="n">
        <v>3</v>
      </c>
      <c r="L330" t="n">
        <v>1</v>
      </c>
      <c r="M330" t="n">
        <v>62</v>
      </c>
      <c r="N330" t="n">
        <v>49</v>
      </c>
      <c r="O330" t="n">
        <v>1</v>
      </c>
      <c r="P330" t="n">
        <v>2</v>
      </c>
      <c r="Q330" t="n">
        <v>2</v>
      </c>
      <c r="R330" t="n">
        <v>1</v>
      </c>
      <c r="S330" t="n">
        <v>1</v>
      </c>
      <c r="T330" t="n">
        <v>1</v>
      </c>
      <c r="U330" t="n">
        <v>0</v>
      </c>
      <c r="V330" t="n">
        <v>26</v>
      </c>
      <c r="W330" t="n">
        <v>6</v>
      </c>
      <c r="X330" t="n">
        <v>0</v>
      </c>
      <c r="Y330" t="n">
        <v>1</v>
      </c>
      <c r="Z330" t="n">
        <v>2</v>
      </c>
      <c r="AA330" t="n">
        <v>1</v>
      </c>
      <c r="AB330" t="n">
        <v>0</v>
      </c>
      <c r="AC330" t="n">
        <v>10</v>
      </c>
      <c r="AD330" t="n">
        <v>6</v>
      </c>
      <c r="AE330" t="n">
        <v>182</v>
      </c>
      <c r="AF330" t="n">
        <v>130</v>
      </c>
      <c r="AG330" t="n">
        <v>4</v>
      </c>
      <c r="AH330" t="n">
        <v>4</v>
      </c>
      <c r="AI330" t="n">
        <v>5</v>
      </c>
      <c r="AJ330" t="n">
        <v>4</v>
      </c>
      <c r="AK330" t="n">
        <v>3</v>
      </c>
      <c r="AL330" t="n">
        <v>755260</v>
      </c>
      <c r="AM330" t="n">
        <v>220707</v>
      </c>
      <c r="AN330" t="n">
        <v>1229867</v>
      </c>
      <c r="AO330" t="n">
        <v>1802259</v>
      </c>
      <c r="AP330" t="n">
        <v>70206</v>
      </c>
      <c r="AQ330" t="n">
        <v>74952</v>
      </c>
      <c r="AR330" t="n">
        <v>95297</v>
      </c>
      <c r="AS330" t="n">
        <v>65208</v>
      </c>
      <c r="AT330" t="n">
        <v>1714373</v>
      </c>
      <c r="AU330" t="n">
        <v>4591</v>
      </c>
      <c r="AV330" t="n">
        <v>625</v>
      </c>
      <c r="AW330" t="n">
        <v>4246</v>
      </c>
      <c r="AX330" t="n">
        <v>6064</v>
      </c>
      <c r="AY330" t="n">
        <v>224</v>
      </c>
      <c r="AZ330" t="n">
        <v>182</v>
      </c>
      <c r="BA330" t="n">
        <v>280</v>
      </c>
      <c r="BB330" t="n">
        <v>179</v>
      </c>
      <c r="BC330" t="n">
        <v>13545</v>
      </c>
    </row>
    <row r="331">
      <c r="A331" t="inlineStr">
        <is>
          <t>18-May-21</t>
        </is>
      </c>
      <c r="B331" t="n">
        <v>3584112</v>
      </c>
      <c r="C331" t="n">
        <v>1519573</v>
      </c>
      <c r="D331" t="n">
        <v>8519835</v>
      </c>
      <c r="E331" t="n">
        <v>5030492</v>
      </c>
      <c r="F331" t="n">
        <v>3549392</v>
      </c>
      <c r="G331" t="n">
        <v>2898382</v>
      </c>
      <c r="H331" t="n">
        <v>2447954</v>
      </c>
      <c r="I331" t="n">
        <v>752306</v>
      </c>
      <c r="J331" t="n">
        <v>3073396</v>
      </c>
      <c r="K331" t="n">
        <v>3</v>
      </c>
      <c r="L331" t="n">
        <v>1</v>
      </c>
      <c r="M331" t="n">
        <v>62</v>
      </c>
      <c r="N331" t="n">
        <v>50</v>
      </c>
      <c r="O331" t="n">
        <v>1</v>
      </c>
      <c r="P331" t="n">
        <v>2</v>
      </c>
      <c r="Q331" t="n">
        <v>2</v>
      </c>
      <c r="R331" t="n">
        <v>1</v>
      </c>
      <c r="S331" t="n">
        <v>1</v>
      </c>
      <c r="T331" t="n">
        <v>1</v>
      </c>
      <c r="U331" t="n">
        <v>0</v>
      </c>
      <c r="V331" t="n">
        <v>26</v>
      </c>
      <c r="W331" t="n">
        <v>6</v>
      </c>
      <c r="X331" t="n">
        <v>0</v>
      </c>
      <c r="Y331" t="n">
        <v>1</v>
      </c>
      <c r="Z331" t="n">
        <v>2</v>
      </c>
      <c r="AA331" t="n">
        <v>1</v>
      </c>
      <c r="AB331" t="n">
        <v>0</v>
      </c>
      <c r="AC331" t="n">
        <v>10</v>
      </c>
      <c r="AD331" t="n">
        <v>6</v>
      </c>
      <c r="AE331" t="n">
        <v>183</v>
      </c>
      <c r="AF331" t="n">
        <v>133</v>
      </c>
      <c r="AG331" t="n">
        <v>4</v>
      </c>
      <c r="AH331" t="n">
        <v>4</v>
      </c>
      <c r="AI331" t="n">
        <v>5</v>
      </c>
      <c r="AJ331" t="n">
        <v>4</v>
      </c>
      <c r="AK331" t="n">
        <v>3</v>
      </c>
      <c r="AL331" t="n">
        <v>755261</v>
      </c>
      <c r="AM331" t="n">
        <v>220708</v>
      </c>
      <c r="AN331" t="n">
        <v>1229883</v>
      </c>
      <c r="AO331" t="n">
        <v>1802269</v>
      </c>
      <c r="AP331" t="n">
        <v>70206</v>
      </c>
      <c r="AQ331" t="n">
        <v>74952</v>
      </c>
      <c r="AR331" t="n">
        <v>95298</v>
      </c>
      <c r="AS331" t="n">
        <v>65209</v>
      </c>
      <c r="AT331" t="n">
        <v>1714373</v>
      </c>
      <c r="AU331" t="n">
        <v>4591</v>
      </c>
      <c r="AV331" t="n">
        <v>625</v>
      </c>
      <c r="AW331" t="n">
        <v>4246</v>
      </c>
      <c r="AX331" t="n">
        <v>6064</v>
      </c>
      <c r="AY331" t="n">
        <v>224</v>
      </c>
      <c r="AZ331" t="n">
        <v>182</v>
      </c>
      <c r="BA331" t="n">
        <v>280</v>
      </c>
      <c r="BB331" t="n">
        <v>179</v>
      </c>
      <c r="BC331" t="n">
        <v>13545</v>
      </c>
    </row>
    <row r="332">
      <c r="A332" t="inlineStr">
        <is>
          <t>19-May-21</t>
        </is>
      </c>
      <c r="B332" t="n">
        <v>3584111</v>
      </c>
      <c r="C332" t="n">
        <v>1519573</v>
      </c>
      <c r="D332" t="n">
        <v>8519819</v>
      </c>
      <c r="E332" t="n">
        <v>5030478</v>
      </c>
      <c r="F332" t="n">
        <v>3549392</v>
      </c>
      <c r="G332" t="n">
        <v>2898381</v>
      </c>
      <c r="H332" t="n">
        <v>2447953</v>
      </c>
      <c r="I332" t="n">
        <v>752306</v>
      </c>
      <c r="J332" t="n">
        <v>3073396</v>
      </c>
      <c r="K332" t="n">
        <v>3</v>
      </c>
      <c r="L332" t="n">
        <v>1</v>
      </c>
      <c r="M332" t="n">
        <v>62</v>
      </c>
      <c r="N332" t="n">
        <v>51</v>
      </c>
      <c r="O332" t="n">
        <v>1</v>
      </c>
      <c r="P332" t="n">
        <v>2</v>
      </c>
      <c r="Q332" t="n">
        <v>2</v>
      </c>
      <c r="R332" t="n">
        <v>1</v>
      </c>
      <c r="S332" t="n">
        <v>1</v>
      </c>
      <c r="T332" t="n">
        <v>0</v>
      </c>
      <c r="U332" t="n">
        <v>0</v>
      </c>
      <c r="V332" t="n">
        <v>26</v>
      </c>
      <c r="W332" t="n">
        <v>6</v>
      </c>
      <c r="X332" t="n">
        <v>0</v>
      </c>
      <c r="Y332" t="n">
        <v>1</v>
      </c>
      <c r="Z332" t="n">
        <v>2</v>
      </c>
      <c r="AA332" t="n">
        <v>1</v>
      </c>
      <c r="AB332" t="n">
        <v>0</v>
      </c>
      <c r="AC332" t="n">
        <v>10</v>
      </c>
      <c r="AD332" t="n">
        <v>6</v>
      </c>
      <c r="AE332" t="n">
        <v>183</v>
      </c>
      <c r="AF332" t="n">
        <v>135</v>
      </c>
      <c r="AG332" t="n">
        <v>4</v>
      </c>
      <c r="AH332" t="n">
        <v>4</v>
      </c>
      <c r="AI332" t="n">
        <v>5</v>
      </c>
      <c r="AJ332" t="n">
        <v>4</v>
      </c>
      <c r="AK332" t="n">
        <v>2</v>
      </c>
      <c r="AL332" t="n">
        <v>755261</v>
      </c>
      <c r="AM332" t="n">
        <v>220708</v>
      </c>
      <c r="AN332" t="n">
        <v>1229898</v>
      </c>
      <c r="AO332" t="n">
        <v>1802279</v>
      </c>
      <c r="AP332" t="n">
        <v>70206</v>
      </c>
      <c r="AQ332" t="n">
        <v>74952</v>
      </c>
      <c r="AR332" t="n">
        <v>95298</v>
      </c>
      <c r="AS332" t="n">
        <v>65209</v>
      </c>
      <c r="AT332" t="n">
        <v>1714373</v>
      </c>
      <c r="AU332" t="n">
        <v>4591</v>
      </c>
      <c r="AV332" t="n">
        <v>625</v>
      </c>
      <c r="AW332" t="n">
        <v>4246</v>
      </c>
      <c r="AX332" t="n">
        <v>6064</v>
      </c>
      <c r="AY332" t="n">
        <v>224</v>
      </c>
      <c r="AZ332" t="n">
        <v>182</v>
      </c>
      <c r="BA332" t="n">
        <v>280</v>
      </c>
      <c r="BB332" t="n">
        <v>179</v>
      </c>
      <c r="BC332" t="n">
        <v>13545</v>
      </c>
    </row>
    <row r="333">
      <c r="A333" t="inlineStr">
        <is>
          <t>20-May-21</t>
        </is>
      </c>
      <c r="B333" t="n">
        <v>3584110</v>
      </c>
      <c r="C333" t="n">
        <v>1519573</v>
      </c>
      <c r="D333" t="n">
        <v>8519802</v>
      </c>
      <c r="E333" t="n">
        <v>5030464</v>
      </c>
      <c r="F333" t="n">
        <v>3549391</v>
      </c>
      <c r="G333" t="n">
        <v>2898381</v>
      </c>
      <c r="H333" t="n">
        <v>2447953</v>
      </c>
      <c r="I333" t="n">
        <v>752306</v>
      </c>
      <c r="J333" t="n">
        <v>3073396</v>
      </c>
      <c r="K333" t="n">
        <v>3</v>
      </c>
      <c r="L333" t="n">
        <v>1</v>
      </c>
      <c r="M333" t="n">
        <v>63</v>
      </c>
      <c r="N333" t="n">
        <v>52</v>
      </c>
      <c r="O333" t="n">
        <v>1</v>
      </c>
      <c r="P333" t="n">
        <v>2</v>
      </c>
      <c r="Q333" t="n">
        <v>2</v>
      </c>
      <c r="R333" t="n">
        <v>1</v>
      </c>
      <c r="S333" t="n">
        <v>1</v>
      </c>
      <c r="T333" t="n">
        <v>0</v>
      </c>
      <c r="U333" t="n">
        <v>0</v>
      </c>
      <c r="V333" t="n">
        <v>26</v>
      </c>
      <c r="W333" t="n">
        <v>6</v>
      </c>
      <c r="X333" t="n">
        <v>0</v>
      </c>
      <c r="Y333" t="n">
        <v>1</v>
      </c>
      <c r="Z333" t="n">
        <v>2</v>
      </c>
      <c r="AA333" t="n">
        <v>1</v>
      </c>
      <c r="AB333" t="n">
        <v>0</v>
      </c>
      <c r="AC333" t="n">
        <v>9</v>
      </c>
      <c r="AD333" t="n">
        <v>6</v>
      </c>
      <c r="AE333" t="n">
        <v>184</v>
      </c>
      <c r="AF333" t="n">
        <v>138</v>
      </c>
      <c r="AG333" t="n">
        <v>4</v>
      </c>
      <c r="AH333" t="n">
        <v>4</v>
      </c>
      <c r="AI333" t="n">
        <v>5</v>
      </c>
      <c r="AJ333" t="n">
        <v>4</v>
      </c>
      <c r="AK333" t="n">
        <v>2</v>
      </c>
      <c r="AL333" t="n">
        <v>755262</v>
      </c>
      <c r="AM333" t="n">
        <v>220709</v>
      </c>
      <c r="AN333" t="n">
        <v>1229913</v>
      </c>
      <c r="AO333" t="n">
        <v>1802290</v>
      </c>
      <c r="AP333" t="n">
        <v>70207</v>
      </c>
      <c r="AQ333" t="n">
        <v>74953</v>
      </c>
      <c r="AR333" t="n">
        <v>95299</v>
      </c>
      <c r="AS333" t="n">
        <v>65209</v>
      </c>
      <c r="AT333" t="n">
        <v>1714373</v>
      </c>
      <c r="AU333" t="n">
        <v>4591</v>
      </c>
      <c r="AV333" t="n">
        <v>625</v>
      </c>
      <c r="AW333" t="n">
        <v>4246</v>
      </c>
      <c r="AX333" t="n">
        <v>6064</v>
      </c>
      <c r="AY333" t="n">
        <v>224</v>
      </c>
      <c r="AZ333" t="n">
        <v>182</v>
      </c>
      <c r="BA333" t="n">
        <v>280</v>
      </c>
      <c r="BB333" t="n">
        <v>179</v>
      </c>
      <c r="BC333" t="n">
        <v>13545</v>
      </c>
    </row>
    <row r="334">
      <c r="A334" t="inlineStr">
        <is>
          <t>21-May-21</t>
        </is>
      </c>
      <c r="B334" t="n">
        <v>3584110</v>
      </c>
      <c r="C334" t="n">
        <v>1519572</v>
      </c>
      <c r="D334" t="n">
        <v>8519786</v>
      </c>
      <c r="E334" t="n">
        <v>5030449</v>
      </c>
      <c r="F334" t="n">
        <v>3549391</v>
      </c>
      <c r="G334" t="n">
        <v>2898380</v>
      </c>
      <c r="H334" t="n">
        <v>2447952</v>
      </c>
      <c r="I334" t="n">
        <v>752306</v>
      </c>
      <c r="J334" t="n">
        <v>3073396</v>
      </c>
      <c r="K334" t="n">
        <v>3</v>
      </c>
      <c r="L334" t="n">
        <v>1</v>
      </c>
      <c r="M334" t="n">
        <v>63</v>
      </c>
      <c r="N334" t="n">
        <v>53</v>
      </c>
      <c r="O334" t="n">
        <v>1</v>
      </c>
      <c r="P334" t="n">
        <v>2</v>
      </c>
      <c r="Q334" t="n">
        <v>2</v>
      </c>
      <c r="R334" t="n">
        <v>1</v>
      </c>
      <c r="S334" t="n">
        <v>1</v>
      </c>
      <c r="T334" t="n">
        <v>0</v>
      </c>
      <c r="U334" t="n">
        <v>0</v>
      </c>
      <c r="V334" t="n">
        <v>26</v>
      </c>
      <c r="W334" t="n">
        <v>6</v>
      </c>
      <c r="X334" t="n">
        <v>0</v>
      </c>
      <c r="Y334" t="n">
        <v>1</v>
      </c>
      <c r="Z334" t="n">
        <v>2</v>
      </c>
      <c r="AA334" t="n">
        <v>1</v>
      </c>
      <c r="AB334" t="n">
        <v>0</v>
      </c>
      <c r="AC334" t="n">
        <v>9</v>
      </c>
      <c r="AD334" t="n">
        <v>6</v>
      </c>
      <c r="AE334" t="n">
        <v>184</v>
      </c>
      <c r="AF334" t="n">
        <v>141</v>
      </c>
      <c r="AG334" t="n">
        <v>4</v>
      </c>
      <c r="AH334" t="n">
        <v>4</v>
      </c>
      <c r="AI334" t="n">
        <v>5</v>
      </c>
      <c r="AJ334" t="n">
        <v>4</v>
      </c>
      <c r="AK334" t="n">
        <v>2</v>
      </c>
      <c r="AL334" t="n">
        <v>755263</v>
      </c>
      <c r="AM334" t="n">
        <v>220709</v>
      </c>
      <c r="AN334" t="n">
        <v>1229929</v>
      </c>
      <c r="AO334" t="n">
        <v>1802300</v>
      </c>
      <c r="AP334" t="n">
        <v>70207</v>
      </c>
      <c r="AQ334" t="n">
        <v>74953</v>
      </c>
      <c r="AR334" t="n">
        <v>95299</v>
      </c>
      <c r="AS334" t="n">
        <v>65210</v>
      </c>
      <c r="AT334" t="n">
        <v>1714373</v>
      </c>
      <c r="AU334" t="n">
        <v>4591</v>
      </c>
      <c r="AV334" t="n">
        <v>625</v>
      </c>
      <c r="AW334" t="n">
        <v>4246</v>
      </c>
      <c r="AX334" t="n">
        <v>6064</v>
      </c>
      <c r="AY334" t="n">
        <v>224</v>
      </c>
      <c r="AZ334" t="n">
        <v>182</v>
      </c>
      <c r="BA334" t="n">
        <v>280</v>
      </c>
      <c r="BB334" t="n">
        <v>179</v>
      </c>
      <c r="BC334" t="n">
        <v>13545</v>
      </c>
    </row>
    <row r="335">
      <c r="A335" t="inlineStr">
        <is>
          <t>22-May-21</t>
        </is>
      </c>
      <c r="B335" t="n">
        <v>3584109</v>
      </c>
      <c r="C335" t="n">
        <v>1519572</v>
      </c>
      <c r="D335" t="n">
        <v>8519769</v>
      </c>
      <c r="E335" t="n">
        <v>5030435</v>
      </c>
      <c r="F335" t="n">
        <v>3549391</v>
      </c>
      <c r="G335" t="n">
        <v>2898380</v>
      </c>
      <c r="H335" t="n">
        <v>2447952</v>
      </c>
      <c r="I335" t="n">
        <v>752306</v>
      </c>
      <c r="J335" t="n">
        <v>3073396</v>
      </c>
      <c r="K335" t="n">
        <v>3</v>
      </c>
      <c r="L335" t="n">
        <v>1</v>
      </c>
      <c r="M335" t="n">
        <v>63</v>
      </c>
      <c r="N335" t="n">
        <v>54</v>
      </c>
      <c r="O335" t="n">
        <v>1</v>
      </c>
      <c r="P335" t="n">
        <v>2</v>
      </c>
      <c r="Q335" t="n">
        <v>2</v>
      </c>
      <c r="R335" t="n">
        <v>1</v>
      </c>
      <c r="S335" t="n">
        <v>1</v>
      </c>
      <c r="T335" t="n">
        <v>0</v>
      </c>
      <c r="U335" t="n">
        <v>0</v>
      </c>
      <c r="V335" t="n">
        <v>26</v>
      </c>
      <c r="W335" t="n">
        <v>6</v>
      </c>
      <c r="X335" t="n">
        <v>0</v>
      </c>
      <c r="Y335" t="n">
        <v>1</v>
      </c>
      <c r="Z335" t="n">
        <v>2</v>
      </c>
      <c r="AA335" t="n">
        <v>1</v>
      </c>
      <c r="AB335" t="n">
        <v>0</v>
      </c>
      <c r="AC335" t="n">
        <v>9</v>
      </c>
      <c r="AD335" t="n">
        <v>6</v>
      </c>
      <c r="AE335" t="n">
        <v>185</v>
      </c>
      <c r="AF335" t="n">
        <v>144</v>
      </c>
      <c r="AG335" t="n">
        <v>4</v>
      </c>
      <c r="AH335" t="n">
        <v>5</v>
      </c>
      <c r="AI335" t="n">
        <v>5</v>
      </c>
      <c r="AJ335" t="n">
        <v>4</v>
      </c>
      <c r="AK335" t="n">
        <v>2</v>
      </c>
      <c r="AL335" t="n">
        <v>755264</v>
      </c>
      <c r="AM335" t="n">
        <v>220709</v>
      </c>
      <c r="AN335" t="n">
        <v>1229944</v>
      </c>
      <c r="AO335" t="n">
        <v>1802311</v>
      </c>
      <c r="AP335" t="n">
        <v>70207</v>
      </c>
      <c r="AQ335" t="n">
        <v>74954</v>
      </c>
      <c r="AR335" t="n">
        <v>95300</v>
      </c>
      <c r="AS335" t="n">
        <v>65210</v>
      </c>
      <c r="AT335" t="n">
        <v>1714373</v>
      </c>
      <c r="AU335" t="n">
        <v>4591</v>
      </c>
      <c r="AV335" t="n">
        <v>625</v>
      </c>
      <c r="AW335" t="n">
        <v>4246</v>
      </c>
      <c r="AX335" t="n">
        <v>6064</v>
      </c>
      <c r="AY335" t="n">
        <v>224</v>
      </c>
      <c r="AZ335" t="n">
        <v>182</v>
      </c>
      <c r="BA335" t="n">
        <v>280</v>
      </c>
      <c r="BB335" t="n">
        <v>179</v>
      </c>
      <c r="BC335" t="n">
        <v>13545</v>
      </c>
    </row>
    <row r="336">
      <c r="A336" t="inlineStr">
        <is>
          <t>23-May-21</t>
        </is>
      </c>
      <c r="B336" t="n">
        <v>3584109</v>
      </c>
      <c r="C336" t="n">
        <v>1519572</v>
      </c>
      <c r="D336" t="n">
        <v>8519753</v>
      </c>
      <c r="E336" t="n">
        <v>5030419</v>
      </c>
      <c r="F336" t="n">
        <v>3549390</v>
      </c>
      <c r="G336" t="n">
        <v>2898379</v>
      </c>
      <c r="H336" t="n">
        <v>2447951</v>
      </c>
      <c r="I336" t="n">
        <v>752306</v>
      </c>
      <c r="J336" t="n">
        <v>3073396</v>
      </c>
      <c r="K336" t="n">
        <v>3</v>
      </c>
      <c r="L336" t="n">
        <v>1</v>
      </c>
      <c r="M336" t="n">
        <v>63</v>
      </c>
      <c r="N336" t="n">
        <v>55</v>
      </c>
      <c r="O336" t="n">
        <v>1</v>
      </c>
      <c r="P336" t="n">
        <v>2</v>
      </c>
      <c r="Q336" t="n">
        <v>2</v>
      </c>
      <c r="R336" t="n">
        <v>1</v>
      </c>
      <c r="S336" t="n">
        <v>1</v>
      </c>
      <c r="T336" t="n">
        <v>0</v>
      </c>
      <c r="U336" t="n">
        <v>0</v>
      </c>
      <c r="V336" t="n">
        <v>26</v>
      </c>
      <c r="W336" t="n">
        <v>7</v>
      </c>
      <c r="X336" t="n">
        <v>0</v>
      </c>
      <c r="Y336" t="n">
        <v>1</v>
      </c>
      <c r="Z336" t="n">
        <v>2</v>
      </c>
      <c r="AA336" t="n">
        <v>1</v>
      </c>
      <c r="AB336" t="n">
        <v>0</v>
      </c>
      <c r="AC336" t="n">
        <v>9</v>
      </c>
      <c r="AD336" t="n">
        <v>5</v>
      </c>
      <c r="AE336" t="n">
        <v>185</v>
      </c>
      <c r="AF336" t="n">
        <v>146</v>
      </c>
      <c r="AG336" t="n">
        <v>4</v>
      </c>
      <c r="AH336" t="n">
        <v>5</v>
      </c>
      <c r="AI336" t="n">
        <v>5</v>
      </c>
      <c r="AJ336" t="n">
        <v>3</v>
      </c>
      <c r="AK336" t="n">
        <v>2</v>
      </c>
      <c r="AL336" t="n">
        <v>755264</v>
      </c>
      <c r="AM336" t="n">
        <v>220710</v>
      </c>
      <c r="AN336" t="n">
        <v>1229960</v>
      </c>
      <c r="AO336" t="n">
        <v>1802322</v>
      </c>
      <c r="AP336" t="n">
        <v>70207</v>
      </c>
      <c r="AQ336" t="n">
        <v>74954</v>
      </c>
      <c r="AR336" t="n">
        <v>95301</v>
      </c>
      <c r="AS336" t="n">
        <v>65210</v>
      </c>
      <c r="AT336" t="n">
        <v>1714374</v>
      </c>
      <c r="AU336" t="n">
        <v>4591</v>
      </c>
      <c r="AV336" t="n">
        <v>625</v>
      </c>
      <c r="AW336" t="n">
        <v>4246</v>
      </c>
      <c r="AX336" t="n">
        <v>6064</v>
      </c>
      <c r="AY336" t="n">
        <v>224</v>
      </c>
      <c r="AZ336" t="n">
        <v>182</v>
      </c>
      <c r="BA336" t="n">
        <v>280</v>
      </c>
      <c r="BB336" t="n">
        <v>179</v>
      </c>
      <c r="BC336" t="n">
        <v>13545</v>
      </c>
    </row>
    <row r="337">
      <c r="A337" t="inlineStr">
        <is>
          <t>24-May-21</t>
        </is>
      </c>
      <c r="B337" t="n">
        <v>3584108</v>
      </c>
      <c r="C337" t="n">
        <v>1519571</v>
      </c>
      <c r="D337" t="n">
        <v>8519736</v>
      </c>
      <c r="E337" t="n">
        <v>5030404</v>
      </c>
      <c r="F337" t="n">
        <v>3549390</v>
      </c>
      <c r="G337" t="n">
        <v>2898379</v>
      </c>
      <c r="H337" t="n">
        <v>2447951</v>
      </c>
      <c r="I337" t="n">
        <v>752305</v>
      </c>
      <c r="J337" t="n">
        <v>3073395</v>
      </c>
      <c r="K337" t="n">
        <v>3</v>
      </c>
      <c r="L337" t="n">
        <v>1</v>
      </c>
      <c r="M337" t="n">
        <v>63</v>
      </c>
      <c r="N337" t="n">
        <v>56</v>
      </c>
      <c r="O337" t="n">
        <v>1</v>
      </c>
      <c r="P337" t="n">
        <v>2</v>
      </c>
      <c r="Q337" t="n">
        <v>2</v>
      </c>
      <c r="R337" t="n">
        <v>1</v>
      </c>
      <c r="S337" t="n">
        <v>1</v>
      </c>
      <c r="T337" t="n">
        <v>0</v>
      </c>
      <c r="U337" t="n">
        <v>0</v>
      </c>
      <c r="V337" t="n">
        <v>27</v>
      </c>
      <c r="W337" t="n">
        <v>7</v>
      </c>
      <c r="X337" t="n">
        <v>0</v>
      </c>
      <c r="Y337" t="n">
        <v>1</v>
      </c>
      <c r="Z337" t="n">
        <v>2</v>
      </c>
      <c r="AA337" t="n">
        <v>1</v>
      </c>
      <c r="AB337" t="n">
        <v>0</v>
      </c>
      <c r="AC337" t="n">
        <v>9</v>
      </c>
      <c r="AD337" t="n">
        <v>5</v>
      </c>
      <c r="AE337" t="n">
        <v>186</v>
      </c>
      <c r="AF337" t="n">
        <v>149</v>
      </c>
      <c r="AG337" t="n">
        <v>4</v>
      </c>
      <c r="AH337" t="n">
        <v>5</v>
      </c>
      <c r="AI337" t="n">
        <v>5</v>
      </c>
      <c r="AJ337" t="n">
        <v>3</v>
      </c>
      <c r="AK337" t="n">
        <v>2</v>
      </c>
      <c r="AL337" t="n">
        <v>755265</v>
      </c>
      <c r="AM337" t="n">
        <v>220710</v>
      </c>
      <c r="AN337" t="n">
        <v>1229976</v>
      </c>
      <c r="AO337" t="n">
        <v>1802334</v>
      </c>
      <c r="AP337" t="n">
        <v>70208</v>
      </c>
      <c r="AQ337" t="n">
        <v>74955</v>
      </c>
      <c r="AR337" t="n">
        <v>95301</v>
      </c>
      <c r="AS337" t="n">
        <v>65211</v>
      </c>
      <c r="AT337" t="n">
        <v>1714374</v>
      </c>
      <c r="AU337" t="n">
        <v>4591</v>
      </c>
      <c r="AV337" t="n">
        <v>625</v>
      </c>
      <c r="AW337" t="n">
        <v>4246</v>
      </c>
      <c r="AX337" t="n">
        <v>6064</v>
      </c>
      <c r="AY337" t="n">
        <v>224</v>
      </c>
      <c r="AZ337" t="n">
        <v>182</v>
      </c>
      <c r="BA337" t="n">
        <v>280</v>
      </c>
      <c r="BB337" t="n">
        <v>179</v>
      </c>
      <c r="BC337" t="n">
        <v>13545</v>
      </c>
    </row>
    <row r="338">
      <c r="A338" t="inlineStr">
        <is>
          <t>25-May-21</t>
        </is>
      </c>
      <c r="B338" t="n">
        <v>3584107</v>
      </c>
      <c r="C338" t="n">
        <v>1519571</v>
      </c>
      <c r="D338" t="n">
        <v>8519720</v>
      </c>
      <c r="E338" t="n">
        <v>5030388</v>
      </c>
      <c r="F338" t="n">
        <v>3549390</v>
      </c>
      <c r="G338" t="n">
        <v>2898379</v>
      </c>
      <c r="H338" t="n">
        <v>2447950</v>
      </c>
      <c r="I338" t="n">
        <v>752305</v>
      </c>
      <c r="J338" t="n">
        <v>3073395</v>
      </c>
      <c r="K338" t="n">
        <v>3</v>
      </c>
      <c r="L338" t="n">
        <v>1</v>
      </c>
      <c r="M338" t="n">
        <v>64</v>
      </c>
      <c r="N338" t="n">
        <v>57</v>
      </c>
      <c r="O338" t="n">
        <v>1</v>
      </c>
      <c r="P338" t="n">
        <v>2</v>
      </c>
      <c r="Q338" t="n">
        <v>2</v>
      </c>
      <c r="R338" t="n">
        <v>1</v>
      </c>
      <c r="S338" t="n">
        <v>1</v>
      </c>
      <c r="T338" t="n">
        <v>0</v>
      </c>
      <c r="U338" t="n">
        <v>0</v>
      </c>
      <c r="V338" t="n">
        <v>27</v>
      </c>
      <c r="W338" t="n">
        <v>7</v>
      </c>
      <c r="X338" t="n">
        <v>0</v>
      </c>
      <c r="Y338" t="n">
        <v>1</v>
      </c>
      <c r="Z338" t="n">
        <v>2</v>
      </c>
      <c r="AA338" t="n">
        <v>1</v>
      </c>
      <c r="AB338" t="n">
        <v>0</v>
      </c>
      <c r="AC338" t="n">
        <v>9</v>
      </c>
      <c r="AD338" t="n">
        <v>5</v>
      </c>
      <c r="AE338" t="n">
        <v>187</v>
      </c>
      <c r="AF338" t="n">
        <v>152</v>
      </c>
      <c r="AG338" t="n">
        <v>4</v>
      </c>
      <c r="AH338" t="n">
        <v>5</v>
      </c>
      <c r="AI338" t="n">
        <v>5</v>
      </c>
      <c r="AJ338" t="n">
        <v>3</v>
      </c>
      <c r="AK338" t="n">
        <v>2</v>
      </c>
      <c r="AL338" t="n">
        <v>755266</v>
      </c>
      <c r="AM338" t="n">
        <v>220711</v>
      </c>
      <c r="AN338" t="n">
        <v>1229991</v>
      </c>
      <c r="AO338" t="n">
        <v>1802345</v>
      </c>
      <c r="AP338" t="n">
        <v>70208</v>
      </c>
      <c r="AQ338" t="n">
        <v>74955</v>
      </c>
      <c r="AR338" t="n">
        <v>95302</v>
      </c>
      <c r="AS338" t="n">
        <v>65211</v>
      </c>
      <c r="AT338" t="n">
        <v>1714374</v>
      </c>
      <c r="AU338" t="n">
        <v>4591</v>
      </c>
      <c r="AV338" t="n">
        <v>625</v>
      </c>
      <c r="AW338" t="n">
        <v>4246</v>
      </c>
      <c r="AX338" t="n">
        <v>6064</v>
      </c>
      <c r="AY338" t="n">
        <v>224</v>
      </c>
      <c r="AZ338" t="n">
        <v>182</v>
      </c>
      <c r="BA338" t="n">
        <v>280</v>
      </c>
      <c r="BB338" t="n">
        <v>179</v>
      </c>
      <c r="BC338" t="n">
        <v>13545</v>
      </c>
    </row>
    <row r="339">
      <c r="A339" t="inlineStr">
        <is>
          <t>26-May-21</t>
        </is>
      </c>
      <c r="B339" t="n">
        <v>3584107</v>
      </c>
      <c r="C339" t="n">
        <v>1519571</v>
      </c>
      <c r="D339" t="n">
        <v>8519703</v>
      </c>
      <c r="E339" t="n">
        <v>5030372</v>
      </c>
      <c r="F339" t="n">
        <v>3549390</v>
      </c>
      <c r="G339" t="n">
        <v>2898378</v>
      </c>
      <c r="H339" t="n">
        <v>2447950</v>
      </c>
      <c r="I339" t="n">
        <v>752305</v>
      </c>
      <c r="J339" t="n">
        <v>3073395</v>
      </c>
      <c r="K339" t="n">
        <v>3</v>
      </c>
      <c r="L339" t="n">
        <v>1</v>
      </c>
      <c r="M339" t="n">
        <v>64</v>
      </c>
      <c r="N339" t="n">
        <v>58</v>
      </c>
      <c r="O339" t="n">
        <v>1</v>
      </c>
      <c r="P339" t="n">
        <v>2</v>
      </c>
      <c r="Q339" t="n">
        <v>2</v>
      </c>
      <c r="R339" t="n">
        <v>1</v>
      </c>
      <c r="S339" t="n">
        <v>1</v>
      </c>
      <c r="T339" t="n">
        <v>0</v>
      </c>
      <c r="U339" t="n">
        <v>0</v>
      </c>
      <c r="V339" t="n">
        <v>27</v>
      </c>
      <c r="W339" t="n">
        <v>7</v>
      </c>
      <c r="X339" t="n">
        <v>0</v>
      </c>
      <c r="Y339" t="n">
        <v>1</v>
      </c>
      <c r="Z339" t="n">
        <v>2</v>
      </c>
      <c r="AA339" t="n">
        <v>1</v>
      </c>
      <c r="AB339" t="n">
        <v>0</v>
      </c>
      <c r="AC339" t="n">
        <v>9</v>
      </c>
      <c r="AD339" t="n">
        <v>5</v>
      </c>
      <c r="AE339" t="n">
        <v>187</v>
      </c>
      <c r="AF339" t="n">
        <v>155</v>
      </c>
      <c r="AG339" t="n">
        <v>4</v>
      </c>
      <c r="AH339" t="n">
        <v>5</v>
      </c>
      <c r="AI339" t="n">
        <v>5</v>
      </c>
      <c r="AJ339" t="n">
        <v>3</v>
      </c>
      <c r="AK339" t="n">
        <v>2</v>
      </c>
      <c r="AL339" t="n">
        <v>755267</v>
      </c>
      <c r="AM339" t="n">
        <v>220711</v>
      </c>
      <c r="AN339" t="n">
        <v>1230007</v>
      </c>
      <c r="AO339" t="n">
        <v>1802357</v>
      </c>
      <c r="AP339" t="n">
        <v>70208</v>
      </c>
      <c r="AQ339" t="n">
        <v>74955</v>
      </c>
      <c r="AR339" t="n">
        <v>95302</v>
      </c>
      <c r="AS339" t="n">
        <v>65211</v>
      </c>
      <c r="AT339" t="n">
        <v>1714374</v>
      </c>
      <c r="AU339" t="n">
        <v>4591</v>
      </c>
      <c r="AV339" t="n">
        <v>625</v>
      </c>
      <c r="AW339" t="n">
        <v>4246</v>
      </c>
      <c r="AX339" t="n">
        <v>6065</v>
      </c>
      <c r="AY339" t="n">
        <v>224</v>
      </c>
      <c r="AZ339" t="n">
        <v>182</v>
      </c>
      <c r="BA339" t="n">
        <v>280</v>
      </c>
      <c r="BB339" t="n">
        <v>179</v>
      </c>
      <c r="BC339" t="n">
        <v>13545</v>
      </c>
    </row>
    <row r="340">
      <c r="A340" t="inlineStr">
        <is>
          <t>27-May-21</t>
        </is>
      </c>
      <c r="B340" t="n">
        <v>3584106</v>
      </c>
      <c r="C340" t="n">
        <v>1519571</v>
      </c>
      <c r="D340" t="n">
        <v>8519686</v>
      </c>
      <c r="E340" t="n">
        <v>5030356</v>
      </c>
      <c r="F340" t="n">
        <v>3549389</v>
      </c>
      <c r="G340" t="n">
        <v>2898378</v>
      </c>
      <c r="H340" t="n">
        <v>2447949</v>
      </c>
      <c r="I340" t="n">
        <v>752305</v>
      </c>
      <c r="J340" t="n">
        <v>3073395</v>
      </c>
      <c r="K340" t="n">
        <v>3</v>
      </c>
      <c r="L340" t="n">
        <v>1</v>
      </c>
      <c r="M340" t="n">
        <v>64</v>
      </c>
      <c r="N340" t="n">
        <v>59</v>
      </c>
      <c r="O340" t="n">
        <v>1</v>
      </c>
      <c r="P340" t="n">
        <v>2</v>
      </c>
      <c r="Q340" t="n">
        <v>2</v>
      </c>
      <c r="R340" t="n">
        <v>1</v>
      </c>
      <c r="S340" t="n">
        <v>1</v>
      </c>
      <c r="T340" t="n">
        <v>0</v>
      </c>
      <c r="U340" t="n">
        <v>0</v>
      </c>
      <c r="V340" t="n">
        <v>27</v>
      </c>
      <c r="W340" t="n">
        <v>7</v>
      </c>
      <c r="X340" t="n">
        <v>0</v>
      </c>
      <c r="Y340" t="n">
        <v>1</v>
      </c>
      <c r="Z340" t="n">
        <v>2</v>
      </c>
      <c r="AA340" t="n">
        <v>1</v>
      </c>
      <c r="AB340" t="n">
        <v>0</v>
      </c>
      <c r="AC340" t="n">
        <v>9</v>
      </c>
      <c r="AD340" t="n">
        <v>5</v>
      </c>
      <c r="AE340" t="n">
        <v>188</v>
      </c>
      <c r="AF340" t="n">
        <v>158</v>
      </c>
      <c r="AG340" t="n">
        <v>4</v>
      </c>
      <c r="AH340" t="n">
        <v>5</v>
      </c>
      <c r="AI340" t="n">
        <v>5</v>
      </c>
      <c r="AJ340" t="n">
        <v>3</v>
      </c>
      <c r="AK340" t="n">
        <v>2</v>
      </c>
      <c r="AL340" t="n">
        <v>755267</v>
      </c>
      <c r="AM340" t="n">
        <v>220712</v>
      </c>
      <c r="AN340" t="n">
        <v>1230023</v>
      </c>
      <c r="AO340" t="n">
        <v>1802369</v>
      </c>
      <c r="AP340" t="n">
        <v>70209</v>
      </c>
      <c r="AQ340" t="n">
        <v>74956</v>
      </c>
      <c r="AR340" t="n">
        <v>95303</v>
      </c>
      <c r="AS340" t="n">
        <v>65212</v>
      </c>
      <c r="AT340" t="n">
        <v>1714374</v>
      </c>
      <c r="AU340" t="n">
        <v>4591</v>
      </c>
      <c r="AV340" t="n">
        <v>625</v>
      </c>
      <c r="AW340" t="n">
        <v>4246</v>
      </c>
      <c r="AX340" t="n">
        <v>6065</v>
      </c>
      <c r="AY340" t="n">
        <v>224</v>
      </c>
      <c r="AZ340" t="n">
        <v>182</v>
      </c>
      <c r="BA340" t="n">
        <v>280</v>
      </c>
      <c r="BB340" t="n">
        <v>179</v>
      </c>
      <c r="BC340" t="n">
        <v>13545</v>
      </c>
    </row>
    <row r="341">
      <c r="A341" t="inlineStr">
        <is>
          <t>28-May-21</t>
        </is>
      </c>
      <c r="B341" t="n">
        <v>3584105</v>
      </c>
      <c r="C341" t="n">
        <v>1519570</v>
      </c>
      <c r="D341" t="n">
        <v>8519669</v>
      </c>
      <c r="E341" t="n">
        <v>5030339</v>
      </c>
      <c r="F341" t="n">
        <v>3549389</v>
      </c>
      <c r="G341" t="n">
        <v>2898377</v>
      </c>
      <c r="H341" t="n">
        <v>2447949</v>
      </c>
      <c r="I341" t="n">
        <v>752305</v>
      </c>
      <c r="J341" t="n">
        <v>3073395</v>
      </c>
      <c r="K341" t="n">
        <v>2</v>
      </c>
      <c r="L341" t="n">
        <v>1</v>
      </c>
      <c r="M341" t="n">
        <v>64</v>
      </c>
      <c r="N341" t="n">
        <v>61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0</v>
      </c>
      <c r="U341" t="n">
        <v>0</v>
      </c>
      <c r="V341" t="n">
        <v>27</v>
      </c>
      <c r="W341" t="n">
        <v>7</v>
      </c>
      <c r="X341" t="n">
        <v>0</v>
      </c>
      <c r="Y341" t="n">
        <v>1</v>
      </c>
      <c r="Z341" t="n">
        <v>2</v>
      </c>
      <c r="AA341" t="n">
        <v>1</v>
      </c>
      <c r="AB341" t="n">
        <v>0</v>
      </c>
      <c r="AC341" t="n">
        <v>9</v>
      </c>
      <c r="AD341" t="n">
        <v>5</v>
      </c>
      <c r="AE341" t="n">
        <v>188</v>
      </c>
      <c r="AF341" t="n">
        <v>161</v>
      </c>
      <c r="AG341" t="n">
        <v>4</v>
      </c>
      <c r="AH341" t="n">
        <v>5</v>
      </c>
      <c r="AI341" t="n">
        <v>5</v>
      </c>
      <c r="AJ341" t="n">
        <v>3</v>
      </c>
      <c r="AK341" t="n">
        <v>2</v>
      </c>
      <c r="AL341" t="n">
        <v>755268</v>
      </c>
      <c r="AM341" t="n">
        <v>220712</v>
      </c>
      <c r="AN341" t="n">
        <v>1230039</v>
      </c>
      <c r="AO341" t="n">
        <v>1802381</v>
      </c>
      <c r="AP341" t="n">
        <v>70209</v>
      </c>
      <c r="AQ341" t="n">
        <v>74956</v>
      </c>
      <c r="AR341" t="n">
        <v>95303</v>
      </c>
      <c r="AS341" t="n">
        <v>65212</v>
      </c>
      <c r="AT341" t="n">
        <v>1714375</v>
      </c>
      <c r="AU341" t="n">
        <v>4591</v>
      </c>
      <c r="AV341" t="n">
        <v>625</v>
      </c>
      <c r="AW341" t="n">
        <v>4246</v>
      </c>
      <c r="AX341" t="n">
        <v>6065</v>
      </c>
      <c r="AY341" t="n">
        <v>224</v>
      </c>
      <c r="AZ341" t="n">
        <v>182</v>
      </c>
      <c r="BA341" t="n">
        <v>280</v>
      </c>
      <c r="BB341" t="n">
        <v>179</v>
      </c>
      <c r="BC341" t="n">
        <v>13545</v>
      </c>
    </row>
    <row r="342">
      <c r="A342" t="inlineStr">
        <is>
          <t>29-May-21</t>
        </is>
      </c>
      <c r="B342" t="n">
        <v>3584105</v>
      </c>
      <c r="C342" t="n">
        <v>1519570</v>
      </c>
      <c r="D342" t="n">
        <v>8519653</v>
      </c>
      <c r="E342" t="n">
        <v>5030322</v>
      </c>
      <c r="F342" t="n">
        <v>3549389</v>
      </c>
      <c r="G342" t="n">
        <v>2898377</v>
      </c>
      <c r="H342" t="n">
        <v>2447948</v>
      </c>
      <c r="I342" t="n">
        <v>752305</v>
      </c>
      <c r="J342" t="n">
        <v>3073395</v>
      </c>
      <c r="K342" t="n">
        <v>2</v>
      </c>
      <c r="L342" t="n">
        <v>1</v>
      </c>
      <c r="M342" t="n">
        <v>64</v>
      </c>
      <c r="N342" t="n">
        <v>62</v>
      </c>
      <c r="O342" t="n">
        <v>1</v>
      </c>
      <c r="P342" t="n">
        <v>2</v>
      </c>
      <c r="Q342" t="n">
        <v>2</v>
      </c>
      <c r="R342" t="n">
        <v>1</v>
      </c>
      <c r="S342" t="n">
        <v>1</v>
      </c>
      <c r="T342" t="n">
        <v>0</v>
      </c>
      <c r="U342" t="n">
        <v>0</v>
      </c>
      <c r="V342" t="n">
        <v>27</v>
      </c>
      <c r="W342" t="n">
        <v>7</v>
      </c>
      <c r="X342" t="n">
        <v>0</v>
      </c>
      <c r="Y342" t="n">
        <v>1</v>
      </c>
      <c r="Z342" t="n">
        <v>2</v>
      </c>
      <c r="AA342" t="n">
        <v>1</v>
      </c>
      <c r="AB342" t="n">
        <v>0</v>
      </c>
      <c r="AC342" t="n">
        <v>9</v>
      </c>
      <c r="AD342" t="n">
        <v>5</v>
      </c>
      <c r="AE342" t="n">
        <v>189</v>
      </c>
      <c r="AF342" t="n">
        <v>164</v>
      </c>
      <c r="AG342" t="n">
        <v>4</v>
      </c>
      <c r="AH342" t="n">
        <v>5</v>
      </c>
      <c r="AI342" t="n">
        <v>5</v>
      </c>
      <c r="AJ342" t="n">
        <v>3</v>
      </c>
      <c r="AK342" t="n">
        <v>2</v>
      </c>
      <c r="AL342" t="n">
        <v>755269</v>
      </c>
      <c r="AM342" t="n">
        <v>220712</v>
      </c>
      <c r="AN342" t="n">
        <v>1230055</v>
      </c>
      <c r="AO342" t="n">
        <v>1802394</v>
      </c>
      <c r="AP342" t="n">
        <v>70209</v>
      </c>
      <c r="AQ342" t="n">
        <v>74957</v>
      </c>
      <c r="AR342" t="n">
        <v>95304</v>
      </c>
      <c r="AS342" t="n">
        <v>65212</v>
      </c>
      <c r="AT342" t="n">
        <v>1714375</v>
      </c>
      <c r="AU342" t="n">
        <v>4591</v>
      </c>
      <c r="AV342" t="n">
        <v>625</v>
      </c>
      <c r="AW342" t="n">
        <v>4246</v>
      </c>
      <c r="AX342" t="n">
        <v>6065</v>
      </c>
      <c r="AY342" t="n">
        <v>224</v>
      </c>
      <c r="AZ342" t="n">
        <v>182</v>
      </c>
      <c r="BA342" t="n">
        <v>280</v>
      </c>
      <c r="BB342" t="n">
        <v>179</v>
      </c>
      <c r="BC342" t="n">
        <v>13545</v>
      </c>
    </row>
    <row r="343">
      <c r="A343" t="inlineStr">
        <is>
          <t>30-May-21</t>
        </is>
      </c>
      <c r="B343" t="n">
        <v>3584104</v>
      </c>
      <c r="C343" t="n">
        <v>1519570</v>
      </c>
      <c r="D343" t="n">
        <v>8519636</v>
      </c>
      <c r="E343" t="n">
        <v>5030305</v>
      </c>
      <c r="F343" t="n">
        <v>3549388</v>
      </c>
      <c r="G343" t="n">
        <v>2898376</v>
      </c>
      <c r="H343" t="n">
        <v>2447948</v>
      </c>
      <c r="I343" t="n">
        <v>752305</v>
      </c>
      <c r="J343" t="n">
        <v>3073394</v>
      </c>
      <c r="K343" t="n">
        <v>2</v>
      </c>
      <c r="L343" t="n">
        <v>1</v>
      </c>
      <c r="M343" t="n">
        <v>65</v>
      </c>
      <c r="N343" t="n">
        <v>63</v>
      </c>
      <c r="O343" t="n">
        <v>1</v>
      </c>
      <c r="P343" t="n">
        <v>2</v>
      </c>
      <c r="Q343" t="n">
        <v>2</v>
      </c>
      <c r="R343" t="n">
        <v>1</v>
      </c>
      <c r="S343" t="n">
        <v>1</v>
      </c>
      <c r="T343" t="n">
        <v>0</v>
      </c>
      <c r="U343" t="n">
        <v>0</v>
      </c>
      <c r="V343" t="n">
        <v>27</v>
      </c>
      <c r="W343" t="n">
        <v>7</v>
      </c>
      <c r="X343" t="n">
        <v>0</v>
      </c>
      <c r="Y343" t="n">
        <v>1</v>
      </c>
      <c r="Z343" t="n">
        <v>2</v>
      </c>
      <c r="AA343" t="n">
        <v>1</v>
      </c>
      <c r="AB343" t="n">
        <v>0</v>
      </c>
      <c r="AC343" t="n">
        <v>9</v>
      </c>
      <c r="AD343" t="n">
        <v>5</v>
      </c>
      <c r="AE343" t="n">
        <v>190</v>
      </c>
      <c r="AF343" t="n">
        <v>167</v>
      </c>
      <c r="AG343" t="n">
        <v>4</v>
      </c>
      <c r="AH343" t="n">
        <v>5</v>
      </c>
      <c r="AI343" t="n">
        <v>5</v>
      </c>
      <c r="AJ343" t="n">
        <v>3</v>
      </c>
      <c r="AK343" t="n">
        <v>2</v>
      </c>
      <c r="AL343" t="n">
        <v>755269</v>
      </c>
      <c r="AM343" t="n">
        <v>220713</v>
      </c>
      <c r="AN343" t="n">
        <v>1230071</v>
      </c>
      <c r="AO343" t="n">
        <v>1802407</v>
      </c>
      <c r="AP343" t="n">
        <v>70209</v>
      </c>
      <c r="AQ343" t="n">
        <v>74957</v>
      </c>
      <c r="AR343" t="n">
        <v>95304</v>
      </c>
      <c r="AS343" t="n">
        <v>65212</v>
      </c>
      <c r="AT343" t="n">
        <v>1714375</v>
      </c>
      <c r="AU343" t="n">
        <v>4591</v>
      </c>
      <c r="AV343" t="n">
        <v>625</v>
      </c>
      <c r="AW343" t="n">
        <v>4246</v>
      </c>
      <c r="AX343" t="n">
        <v>6065</v>
      </c>
      <c r="AY343" t="n">
        <v>224</v>
      </c>
      <c r="AZ343" t="n">
        <v>182</v>
      </c>
      <c r="BA343" t="n">
        <v>280</v>
      </c>
      <c r="BB343" t="n">
        <v>179</v>
      </c>
      <c r="BC343" t="n">
        <v>13545</v>
      </c>
    </row>
    <row r="344">
      <c r="A344" t="inlineStr">
        <is>
          <t>31-May-21</t>
        </is>
      </c>
      <c r="B344" t="n">
        <v>3584103</v>
      </c>
      <c r="C344" t="n">
        <v>1519570</v>
      </c>
      <c r="D344" t="n">
        <v>8519619</v>
      </c>
      <c r="E344" t="n">
        <v>5030287</v>
      </c>
      <c r="F344" t="n">
        <v>3549388</v>
      </c>
      <c r="G344" t="n">
        <v>2898376</v>
      </c>
      <c r="H344" t="n">
        <v>2447947</v>
      </c>
      <c r="I344" t="n">
        <v>752304</v>
      </c>
      <c r="J344" t="n">
        <v>3073394</v>
      </c>
      <c r="K344" t="n">
        <v>2</v>
      </c>
      <c r="L344" t="n">
        <v>1</v>
      </c>
      <c r="M344" t="n">
        <v>65</v>
      </c>
      <c r="N344" t="n">
        <v>64</v>
      </c>
      <c r="O344" t="n">
        <v>1</v>
      </c>
      <c r="P344" t="n">
        <v>2</v>
      </c>
      <c r="Q344" t="n">
        <v>2</v>
      </c>
      <c r="R344" t="n">
        <v>1</v>
      </c>
      <c r="S344" t="n">
        <v>1</v>
      </c>
      <c r="T344" t="n">
        <v>0</v>
      </c>
      <c r="U344" t="n">
        <v>0</v>
      </c>
      <c r="V344" t="n">
        <v>27</v>
      </c>
      <c r="W344" t="n">
        <v>8</v>
      </c>
      <c r="X344" t="n">
        <v>0</v>
      </c>
      <c r="Y344" t="n">
        <v>1</v>
      </c>
      <c r="Z344" t="n">
        <v>2</v>
      </c>
      <c r="AA344" t="n">
        <v>1</v>
      </c>
      <c r="AB344" t="n">
        <v>0</v>
      </c>
      <c r="AC344" t="n">
        <v>9</v>
      </c>
      <c r="AD344" t="n">
        <v>5</v>
      </c>
      <c r="AE344" t="n">
        <v>190</v>
      </c>
      <c r="AF344" t="n">
        <v>171</v>
      </c>
      <c r="AG344" t="n">
        <v>4</v>
      </c>
      <c r="AH344" t="n">
        <v>5</v>
      </c>
      <c r="AI344" t="n">
        <v>5</v>
      </c>
      <c r="AJ344" t="n">
        <v>3</v>
      </c>
      <c r="AK344" t="n">
        <v>2</v>
      </c>
      <c r="AL344" t="n">
        <v>755270</v>
      </c>
      <c r="AM344" t="n">
        <v>220713</v>
      </c>
      <c r="AN344" t="n">
        <v>1230087</v>
      </c>
      <c r="AO344" t="n">
        <v>1802420</v>
      </c>
      <c r="AP344" t="n">
        <v>70210</v>
      </c>
      <c r="AQ344" t="n">
        <v>74957</v>
      </c>
      <c r="AR344" t="n">
        <v>95305</v>
      </c>
      <c r="AS344" t="n">
        <v>65213</v>
      </c>
      <c r="AT344" t="n">
        <v>1714375</v>
      </c>
      <c r="AU344" t="n">
        <v>4591</v>
      </c>
      <c r="AV344" t="n">
        <v>625</v>
      </c>
      <c r="AW344" t="n">
        <v>4246</v>
      </c>
      <c r="AX344" t="n">
        <v>6065</v>
      </c>
      <c r="AY344" t="n">
        <v>224</v>
      </c>
      <c r="AZ344" t="n">
        <v>182</v>
      </c>
      <c r="BA344" t="n">
        <v>280</v>
      </c>
      <c r="BB344" t="n">
        <v>179</v>
      </c>
      <c r="BC344" t="n">
        <v>13545</v>
      </c>
    </row>
    <row r="345">
      <c r="A345" t="inlineStr">
        <is>
          <t>01-Jun-21</t>
        </is>
      </c>
      <c r="B345" t="n">
        <v>3584103</v>
      </c>
      <c r="C345" t="n">
        <v>1519569</v>
      </c>
      <c r="D345" t="n">
        <v>8519602</v>
      </c>
      <c r="E345" t="n">
        <v>5030269</v>
      </c>
      <c r="F345" t="n">
        <v>3549388</v>
      </c>
      <c r="G345" t="n">
        <v>2898375</v>
      </c>
      <c r="H345" t="n">
        <v>2447947</v>
      </c>
      <c r="I345" t="n">
        <v>752304</v>
      </c>
      <c r="J345" t="n">
        <v>3073394</v>
      </c>
      <c r="K345" t="n">
        <v>2</v>
      </c>
      <c r="L345" t="n">
        <v>1</v>
      </c>
      <c r="M345" t="n">
        <v>65</v>
      </c>
      <c r="N345" t="n">
        <v>65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0</v>
      </c>
      <c r="U345" t="n">
        <v>0</v>
      </c>
      <c r="V345" t="n">
        <v>27</v>
      </c>
      <c r="W345" t="n">
        <v>8</v>
      </c>
      <c r="X345" t="n">
        <v>0</v>
      </c>
      <c r="Y345" t="n">
        <v>1</v>
      </c>
      <c r="Z345" t="n">
        <v>2</v>
      </c>
      <c r="AA345" t="n">
        <v>1</v>
      </c>
      <c r="AB345" t="n">
        <v>0</v>
      </c>
      <c r="AC345" t="n">
        <v>9</v>
      </c>
      <c r="AD345" t="n">
        <v>5</v>
      </c>
      <c r="AE345" t="n">
        <v>191</v>
      </c>
      <c r="AF345" t="n">
        <v>174</v>
      </c>
      <c r="AG345" t="n">
        <v>4</v>
      </c>
      <c r="AH345" t="n">
        <v>5</v>
      </c>
      <c r="AI345" t="n">
        <v>5</v>
      </c>
      <c r="AJ345" t="n">
        <v>3</v>
      </c>
      <c r="AK345" t="n">
        <v>2</v>
      </c>
      <c r="AL345" t="n">
        <v>755271</v>
      </c>
      <c r="AM345" t="n">
        <v>220713</v>
      </c>
      <c r="AN345" t="n">
        <v>1230103</v>
      </c>
      <c r="AO345" t="n">
        <v>1802433</v>
      </c>
      <c r="AP345" t="n">
        <v>70210</v>
      </c>
      <c r="AQ345" t="n">
        <v>74958</v>
      </c>
      <c r="AR345" t="n">
        <v>95305</v>
      </c>
      <c r="AS345" t="n">
        <v>65213</v>
      </c>
      <c r="AT345" t="n">
        <v>1714375</v>
      </c>
      <c r="AU345" t="n">
        <v>4591</v>
      </c>
      <c r="AV345" t="n">
        <v>625</v>
      </c>
      <c r="AW345" t="n">
        <v>4246</v>
      </c>
      <c r="AX345" t="n">
        <v>6065</v>
      </c>
      <c r="AY345" t="n">
        <v>224</v>
      </c>
      <c r="AZ345" t="n">
        <v>182</v>
      </c>
      <c r="BA345" t="n">
        <v>280</v>
      </c>
      <c r="BB345" t="n">
        <v>179</v>
      </c>
      <c r="BC345" t="n">
        <v>13545</v>
      </c>
    </row>
    <row r="346">
      <c r="A346" t="inlineStr">
        <is>
          <t>02-Jun-21</t>
        </is>
      </c>
      <c r="B346" t="n">
        <v>3584102</v>
      </c>
      <c r="C346" t="n">
        <v>1519569</v>
      </c>
      <c r="D346" t="n">
        <v>8519584</v>
      </c>
      <c r="E346" t="n">
        <v>5030251</v>
      </c>
      <c r="F346" t="n">
        <v>3549387</v>
      </c>
      <c r="G346" t="n">
        <v>2898375</v>
      </c>
      <c r="H346" t="n">
        <v>2447946</v>
      </c>
      <c r="I346" t="n">
        <v>752304</v>
      </c>
      <c r="J346" t="n">
        <v>3073394</v>
      </c>
      <c r="K346" t="n">
        <v>2</v>
      </c>
      <c r="L346" t="n">
        <v>1</v>
      </c>
      <c r="M346" t="n">
        <v>65</v>
      </c>
      <c r="N346" t="n">
        <v>67</v>
      </c>
      <c r="O346" t="n">
        <v>1</v>
      </c>
      <c r="P346" t="n">
        <v>2</v>
      </c>
      <c r="Q346" t="n">
        <v>2</v>
      </c>
      <c r="R346" t="n">
        <v>0</v>
      </c>
      <c r="S346" t="n">
        <v>1</v>
      </c>
      <c r="T346" t="n">
        <v>0</v>
      </c>
      <c r="U346" t="n">
        <v>0</v>
      </c>
      <c r="V346" t="n">
        <v>27</v>
      </c>
      <c r="W346" t="n">
        <v>8</v>
      </c>
      <c r="X346" t="n">
        <v>0</v>
      </c>
      <c r="Y346" t="n">
        <v>1</v>
      </c>
      <c r="Z346" t="n">
        <v>2</v>
      </c>
      <c r="AA346" t="n">
        <v>1</v>
      </c>
      <c r="AB346" t="n">
        <v>0</v>
      </c>
      <c r="AC346" t="n">
        <v>9</v>
      </c>
      <c r="AD346" t="n">
        <v>5</v>
      </c>
      <c r="AE346" t="n">
        <v>192</v>
      </c>
      <c r="AF346" t="n">
        <v>177</v>
      </c>
      <c r="AG346" t="n">
        <v>4</v>
      </c>
      <c r="AH346" t="n">
        <v>5</v>
      </c>
      <c r="AI346" t="n">
        <v>5</v>
      </c>
      <c r="AJ346" t="n">
        <v>3</v>
      </c>
      <c r="AK346" t="n">
        <v>2</v>
      </c>
      <c r="AL346" t="n">
        <v>755271</v>
      </c>
      <c r="AM346" t="n">
        <v>220714</v>
      </c>
      <c r="AN346" t="n">
        <v>1230119</v>
      </c>
      <c r="AO346" t="n">
        <v>1802447</v>
      </c>
      <c r="AP346" t="n">
        <v>70210</v>
      </c>
      <c r="AQ346" t="n">
        <v>74958</v>
      </c>
      <c r="AR346" t="n">
        <v>95306</v>
      </c>
      <c r="AS346" t="n">
        <v>65213</v>
      </c>
      <c r="AT346" t="n">
        <v>1714375</v>
      </c>
      <c r="AU346" t="n">
        <v>4591</v>
      </c>
      <c r="AV346" t="n">
        <v>625</v>
      </c>
      <c r="AW346" t="n">
        <v>4246</v>
      </c>
      <c r="AX346" t="n">
        <v>6065</v>
      </c>
      <c r="AY346" t="n">
        <v>224</v>
      </c>
      <c r="AZ346" t="n">
        <v>182</v>
      </c>
      <c r="BA346" t="n">
        <v>280</v>
      </c>
      <c r="BB346" t="n">
        <v>179</v>
      </c>
      <c r="BC346" t="n">
        <v>13545</v>
      </c>
    </row>
    <row r="347">
      <c r="A347" t="inlineStr">
        <is>
          <t>03-Jun-21</t>
        </is>
      </c>
      <c r="B347" t="n">
        <v>3584101</v>
      </c>
      <c r="C347" t="n">
        <v>1519569</v>
      </c>
      <c r="D347" t="n">
        <v>8519567</v>
      </c>
      <c r="E347" t="n">
        <v>5030232</v>
      </c>
      <c r="F347" t="n">
        <v>3549387</v>
      </c>
      <c r="G347" t="n">
        <v>2898374</v>
      </c>
      <c r="H347" t="n">
        <v>2447946</v>
      </c>
      <c r="I347" t="n">
        <v>752304</v>
      </c>
      <c r="J347" t="n">
        <v>3073394</v>
      </c>
      <c r="K347" t="n">
        <v>2</v>
      </c>
      <c r="L347" t="n">
        <v>1</v>
      </c>
      <c r="M347" t="n">
        <v>66</v>
      </c>
      <c r="N347" t="n">
        <v>68</v>
      </c>
      <c r="O347" t="n">
        <v>1</v>
      </c>
      <c r="P347" t="n">
        <v>2</v>
      </c>
      <c r="Q347" t="n">
        <v>2</v>
      </c>
      <c r="R347" t="n">
        <v>0</v>
      </c>
      <c r="S347" t="n">
        <v>1</v>
      </c>
      <c r="T347" t="n">
        <v>0</v>
      </c>
      <c r="U347" t="n">
        <v>0</v>
      </c>
      <c r="V347" t="n">
        <v>27</v>
      </c>
      <c r="W347" t="n">
        <v>8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9</v>
      </c>
      <c r="AD347" t="n">
        <v>4</v>
      </c>
      <c r="AE347" t="n">
        <v>192</v>
      </c>
      <c r="AF347" t="n">
        <v>181</v>
      </c>
      <c r="AG347" t="n">
        <v>4</v>
      </c>
      <c r="AH347" t="n">
        <v>5</v>
      </c>
      <c r="AI347" t="n">
        <v>5</v>
      </c>
      <c r="AJ347" t="n">
        <v>2</v>
      </c>
      <c r="AK347" t="n">
        <v>2</v>
      </c>
      <c r="AL347" t="n">
        <v>755272</v>
      </c>
      <c r="AM347" t="n">
        <v>220714</v>
      </c>
      <c r="AN347" t="n">
        <v>1230135</v>
      </c>
      <c r="AO347" t="n">
        <v>1802460</v>
      </c>
      <c r="AP347" t="n">
        <v>70211</v>
      </c>
      <c r="AQ347" t="n">
        <v>74959</v>
      </c>
      <c r="AR347" t="n">
        <v>95306</v>
      </c>
      <c r="AS347" t="n">
        <v>65213</v>
      </c>
      <c r="AT347" t="n">
        <v>1714376</v>
      </c>
      <c r="AU347" t="n">
        <v>4591</v>
      </c>
      <c r="AV347" t="n">
        <v>625</v>
      </c>
      <c r="AW347" t="n">
        <v>4246</v>
      </c>
      <c r="AX347" t="n">
        <v>6065</v>
      </c>
      <c r="AY347" t="n">
        <v>224</v>
      </c>
      <c r="AZ347" t="n">
        <v>182</v>
      </c>
      <c r="BA347" t="n">
        <v>280</v>
      </c>
      <c r="BB347" t="n">
        <v>179</v>
      </c>
      <c r="BC347" t="n">
        <v>13545</v>
      </c>
    </row>
    <row r="348">
      <c r="A348" t="inlineStr">
        <is>
          <t>04-Jun-21</t>
        </is>
      </c>
      <c r="B348" t="n">
        <v>3584101</v>
      </c>
      <c r="C348" t="n">
        <v>1519568</v>
      </c>
      <c r="D348" t="n">
        <v>8519550</v>
      </c>
      <c r="E348" t="n">
        <v>5030213</v>
      </c>
      <c r="F348" t="n">
        <v>3549387</v>
      </c>
      <c r="G348" t="n">
        <v>2898374</v>
      </c>
      <c r="H348" t="n">
        <v>2447945</v>
      </c>
      <c r="I348" t="n">
        <v>752304</v>
      </c>
      <c r="J348" t="n">
        <v>3073394</v>
      </c>
      <c r="K348" t="n">
        <v>2</v>
      </c>
      <c r="L348" t="n">
        <v>1</v>
      </c>
      <c r="M348" t="n">
        <v>66</v>
      </c>
      <c r="N348" t="n">
        <v>69</v>
      </c>
      <c r="O348" t="n">
        <v>1</v>
      </c>
      <c r="P348" t="n">
        <v>2</v>
      </c>
      <c r="Q348" t="n">
        <v>2</v>
      </c>
      <c r="R348" t="n">
        <v>0</v>
      </c>
      <c r="S348" t="n">
        <v>1</v>
      </c>
      <c r="T348" t="n">
        <v>0</v>
      </c>
      <c r="U348" t="n">
        <v>0</v>
      </c>
      <c r="V348" t="n">
        <v>28</v>
      </c>
      <c r="W348" t="n">
        <v>8</v>
      </c>
      <c r="X348" t="n">
        <v>0</v>
      </c>
      <c r="Y348" t="n">
        <v>1</v>
      </c>
      <c r="Z348" t="n">
        <v>2</v>
      </c>
      <c r="AA348" t="n">
        <v>1</v>
      </c>
      <c r="AB348" t="n">
        <v>0</v>
      </c>
      <c r="AC348" t="n">
        <v>9</v>
      </c>
      <c r="AD348" t="n">
        <v>4</v>
      </c>
      <c r="AE348" t="n">
        <v>193</v>
      </c>
      <c r="AF348" t="n">
        <v>184</v>
      </c>
      <c r="AG348" t="n">
        <v>4</v>
      </c>
      <c r="AH348" t="n">
        <v>5</v>
      </c>
      <c r="AI348" t="n">
        <v>5</v>
      </c>
      <c r="AJ348" t="n">
        <v>2</v>
      </c>
      <c r="AK348" t="n">
        <v>2</v>
      </c>
      <c r="AL348" t="n">
        <v>755273</v>
      </c>
      <c r="AM348" t="n">
        <v>220714</v>
      </c>
      <c r="AN348" t="n">
        <v>1230151</v>
      </c>
      <c r="AO348" t="n">
        <v>1802474</v>
      </c>
      <c r="AP348" t="n">
        <v>70211</v>
      </c>
      <c r="AQ348" t="n">
        <v>74959</v>
      </c>
      <c r="AR348" t="n">
        <v>95307</v>
      </c>
      <c r="AS348" t="n">
        <v>65214</v>
      </c>
      <c r="AT348" t="n">
        <v>1714376</v>
      </c>
      <c r="AU348" t="n">
        <v>4591</v>
      </c>
      <c r="AV348" t="n">
        <v>625</v>
      </c>
      <c r="AW348" t="n">
        <v>4247</v>
      </c>
      <c r="AX348" t="n">
        <v>6065</v>
      </c>
      <c r="AY348" t="n">
        <v>224</v>
      </c>
      <c r="AZ348" t="n">
        <v>182</v>
      </c>
      <c r="BA348" t="n">
        <v>280</v>
      </c>
      <c r="BB348" t="n">
        <v>179</v>
      </c>
      <c r="BC348" t="n">
        <v>13545</v>
      </c>
    </row>
    <row r="349">
      <c r="A349" t="inlineStr">
        <is>
          <t>05-Jun-21</t>
        </is>
      </c>
      <c r="B349" t="n">
        <v>3584100</v>
      </c>
      <c r="C349" t="n">
        <v>1519568</v>
      </c>
      <c r="D349" t="n">
        <v>8519533</v>
      </c>
      <c r="E349" t="n">
        <v>5030193</v>
      </c>
      <c r="F349" t="n">
        <v>3549386</v>
      </c>
      <c r="G349" t="n">
        <v>2898374</v>
      </c>
      <c r="H349" t="n">
        <v>2447945</v>
      </c>
      <c r="I349" t="n">
        <v>752304</v>
      </c>
      <c r="J349" t="n">
        <v>3073393</v>
      </c>
      <c r="K349" t="n">
        <v>2</v>
      </c>
      <c r="L349" t="n">
        <v>1</v>
      </c>
      <c r="M349" t="n">
        <v>66</v>
      </c>
      <c r="N349" t="n">
        <v>71</v>
      </c>
      <c r="O349" t="n">
        <v>1</v>
      </c>
      <c r="P349" t="n">
        <v>2</v>
      </c>
      <c r="Q349" t="n">
        <v>2</v>
      </c>
      <c r="R349" t="n">
        <v>0</v>
      </c>
      <c r="S349" t="n">
        <v>1</v>
      </c>
      <c r="T349" t="n">
        <v>0</v>
      </c>
      <c r="U349" t="n">
        <v>0</v>
      </c>
      <c r="V349" t="n">
        <v>28</v>
      </c>
      <c r="W349" t="n">
        <v>8</v>
      </c>
      <c r="X349" t="n">
        <v>0</v>
      </c>
      <c r="Y349" t="n">
        <v>1</v>
      </c>
      <c r="Z349" t="n">
        <v>2</v>
      </c>
      <c r="AA349" t="n">
        <v>1</v>
      </c>
      <c r="AB349" t="n">
        <v>0</v>
      </c>
      <c r="AC349" t="n">
        <v>9</v>
      </c>
      <c r="AD349" t="n">
        <v>4</v>
      </c>
      <c r="AE349" t="n">
        <v>194</v>
      </c>
      <c r="AF349" t="n">
        <v>188</v>
      </c>
      <c r="AG349" t="n">
        <v>4</v>
      </c>
      <c r="AH349" t="n">
        <v>5</v>
      </c>
      <c r="AI349" t="n">
        <v>5</v>
      </c>
      <c r="AJ349" t="n">
        <v>2</v>
      </c>
      <c r="AK349" t="n">
        <v>2</v>
      </c>
      <c r="AL349" t="n">
        <v>755273</v>
      </c>
      <c r="AM349" t="n">
        <v>220715</v>
      </c>
      <c r="AN349" t="n">
        <v>1230167</v>
      </c>
      <c r="AO349" t="n">
        <v>1802489</v>
      </c>
      <c r="AP349" t="n">
        <v>70211</v>
      </c>
      <c r="AQ349" t="n">
        <v>74960</v>
      </c>
      <c r="AR349" t="n">
        <v>95307</v>
      </c>
      <c r="AS349" t="n">
        <v>65214</v>
      </c>
      <c r="AT349" t="n">
        <v>1714376</v>
      </c>
      <c r="AU349" t="n">
        <v>4591</v>
      </c>
      <c r="AV349" t="n">
        <v>625</v>
      </c>
      <c r="AW349" t="n">
        <v>4247</v>
      </c>
      <c r="AX349" t="n">
        <v>6065</v>
      </c>
      <c r="AY349" t="n">
        <v>224</v>
      </c>
      <c r="AZ349" t="n">
        <v>182</v>
      </c>
      <c r="BA349" t="n">
        <v>280</v>
      </c>
      <c r="BB349" t="n">
        <v>179</v>
      </c>
      <c r="BC349" t="n">
        <v>13545</v>
      </c>
    </row>
    <row r="350">
      <c r="A350" t="inlineStr">
        <is>
          <t>06-Jun-21</t>
        </is>
      </c>
      <c r="B350" t="n">
        <v>3584100</v>
      </c>
      <c r="C350" t="n">
        <v>1519568</v>
      </c>
      <c r="D350" t="n">
        <v>8519515</v>
      </c>
      <c r="E350" t="n">
        <v>5030174</v>
      </c>
      <c r="F350" t="n">
        <v>3549386</v>
      </c>
      <c r="G350" t="n">
        <v>2898373</v>
      </c>
      <c r="H350" t="n">
        <v>2447944</v>
      </c>
      <c r="I350" t="n">
        <v>752304</v>
      </c>
      <c r="J350" t="n">
        <v>3073393</v>
      </c>
      <c r="K350" t="n">
        <v>2</v>
      </c>
      <c r="L350" t="n">
        <v>1</v>
      </c>
      <c r="M350" t="n">
        <v>66</v>
      </c>
      <c r="N350" t="n">
        <v>72</v>
      </c>
      <c r="O350" t="n">
        <v>1</v>
      </c>
      <c r="P350" t="n">
        <v>2</v>
      </c>
      <c r="Q350" t="n">
        <v>2</v>
      </c>
      <c r="R350" t="n">
        <v>0</v>
      </c>
      <c r="S350" t="n">
        <v>1</v>
      </c>
      <c r="T350" t="n">
        <v>0</v>
      </c>
      <c r="U350" t="n">
        <v>0</v>
      </c>
      <c r="V350" t="n">
        <v>28</v>
      </c>
      <c r="W350" t="n">
        <v>9</v>
      </c>
      <c r="X350" t="n">
        <v>0</v>
      </c>
      <c r="Y350" t="n">
        <v>1</v>
      </c>
      <c r="Z350" t="n">
        <v>2</v>
      </c>
      <c r="AA350" t="n">
        <v>1</v>
      </c>
      <c r="AB350" t="n">
        <v>0</v>
      </c>
      <c r="AC350" t="n">
        <v>9</v>
      </c>
      <c r="AD350" t="n">
        <v>4</v>
      </c>
      <c r="AE350" t="n">
        <v>194</v>
      </c>
      <c r="AF350" t="n">
        <v>192</v>
      </c>
      <c r="AG350" t="n">
        <v>4</v>
      </c>
      <c r="AH350" t="n">
        <v>5</v>
      </c>
      <c r="AI350" t="n">
        <v>5</v>
      </c>
      <c r="AJ350" t="n">
        <v>2</v>
      </c>
      <c r="AK350" t="n">
        <v>2</v>
      </c>
      <c r="AL350" t="n">
        <v>755274</v>
      </c>
      <c r="AM350" t="n">
        <v>220715</v>
      </c>
      <c r="AN350" t="n">
        <v>1230184</v>
      </c>
      <c r="AO350" t="n">
        <v>1802503</v>
      </c>
      <c r="AP350" t="n">
        <v>70212</v>
      </c>
      <c r="AQ350" t="n">
        <v>74960</v>
      </c>
      <c r="AR350" t="n">
        <v>95308</v>
      </c>
      <c r="AS350" t="n">
        <v>65214</v>
      </c>
      <c r="AT350" t="n">
        <v>1714376</v>
      </c>
      <c r="AU350" t="n">
        <v>4591</v>
      </c>
      <c r="AV350" t="n">
        <v>625</v>
      </c>
      <c r="AW350" t="n">
        <v>4247</v>
      </c>
      <c r="AX350" t="n">
        <v>6065</v>
      </c>
      <c r="AY350" t="n">
        <v>224</v>
      </c>
      <c r="AZ350" t="n">
        <v>182</v>
      </c>
      <c r="BA350" t="n">
        <v>280</v>
      </c>
      <c r="BB350" t="n">
        <v>179</v>
      </c>
      <c r="BC350" t="n">
        <v>13545</v>
      </c>
    </row>
    <row r="351">
      <c r="A351" t="inlineStr">
        <is>
          <t>07-Jun-21</t>
        </is>
      </c>
      <c r="B351" t="n">
        <v>3584099</v>
      </c>
      <c r="C351" t="n">
        <v>1519568</v>
      </c>
      <c r="D351" t="n">
        <v>8519498</v>
      </c>
      <c r="E351" t="n">
        <v>5030153</v>
      </c>
      <c r="F351" t="n">
        <v>3549386</v>
      </c>
      <c r="G351" t="n">
        <v>2898373</v>
      </c>
      <c r="H351" t="n">
        <v>2447944</v>
      </c>
      <c r="I351" t="n">
        <v>752304</v>
      </c>
      <c r="J351" t="n">
        <v>3073393</v>
      </c>
      <c r="K351" t="n">
        <v>2</v>
      </c>
      <c r="L351" t="n">
        <v>1</v>
      </c>
      <c r="M351" t="n">
        <v>67</v>
      </c>
      <c r="N351" t="n">
        <v>73</v>
      </c>
      <c r="O351" t="n">
        <v>1</v>
      </c>
      <c r="P351" t="n">
        <v>2</v>
      </c>
      <c r="Q351" t="n">
        <v>2</v>
      </c>
      <c r="R351" t="n">
        <v>0</v>
      </c>
      <c r="S351" t="n">
        <v>1</v>
      </c>
      <c r="T351" t="n">
        <v>0</v>
      </c>
      <c r="U351" t="n">
        <v>0</v>
      </c>
      <c r="V351" t="n">
        <v>28</v>
      </c>
      <c r="W351" t="n">
        <v>9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9</v>
      </c>
      <c r="AD351" t="n">
        <v>4</v>
      </c>
      <c r="AE351" t="n">
        <v>195</v>
      </c>
      <c r="AF351" t="n">
        <v>195</v>
      </c>
      <c r="AG351" t="n">
        <v>4</v>
      </c>
      <c r="AH351" t="n">
        <v>5</v>
      </c>
      <c r="AI351" t="n">
        <v>5</v>
      </c>
      <c r="AJ351" t="n">
        <v>2</v>
      </c>
      <c r="AK351" t="n">
        <v>2</v>
      </c>
      <c r="AL351" t="n">
        <v>755275</v>
      </c>
      <c r="AM351" t="n">
        <v>220715</v>
      </c>
      <c r="AN351" t="n">
        <v>1230200</v>
      </c>
      <c r="AO351" t="n">
        <v>1802518</v>
      </c>
      <c r="AP351" t="n">
        <v>70212</v>
      </c>
      <c r="AQ351" t="n">
        <v>74960</v>
      </c>
      <c r="AR351" t="n">
        <v>95308</v>
      </c>
      <c r="AS351" t="n">
        <v>65214</v>
      </c>
      <c r="AT351" t="n">
        <v>1714376</v>
      </c>
      <c r="AU351" t="n">
        <v>4591</v>
      </c>
      <c r="AV351" t="n">
        <v>625</v>
      </c>
      <c r="AW351" t="n">
        <v>4247</v>
      </c>
      <c r="AX351" t="n">
        <v>6065</v>
      </c>
      <c r="AY351" t="n">
        <v>224</v>
      </c>
      <c r="AZ351" t="n">
        <v>182</v>
      </c>
      <c r="BA351" t="n">
        <v>280</v>
      </c>
      <c r="BB351" t="n">
        <v>179</v>
      </c>
      <c r="BC351" t="n">
        <v>13545</v>
      </c>
    </row>
    <row r="352">
      <c r="A352" t="inlineStr">
        <is>
          <t>08-Jun-21</t>
        </is>
      </c>
      <c r="B352" t="n">
        <v>3584098</v>
      </c>
      <c r="C352" t="n">
        <v>1519567</v>
      </c>
      <c r="D352" t="n">
        <v>8519480</v>
      </c>
      <c r="E352" t="n">
        <v>5030133</v>
      </c>
      <c r="F352" t="n">
        <v>3549385</v>
      </c>
      <c r="G352" t="n">
        <v>2898372</v>
      </c>
      <c r="H352" t="n">
        <v>2447943</v>
      </c>
      <c r="I352" t="n">
        <v>752304</v>
      </c>
      <c r="J352" t="n">
        <v>3073393</v>
      </c>
      <c r="K352" t="n">
        <v>2</v>
      </c>
      <c r="L352" t="n">
        <v>1</v>
      </c>
      <c r="M352" t="n">
        <v>67</v>
      </c>
      <c r="N352" t="n">
        <v>75</v>
      </c>
      <c r="O352" t="n">
        <v>1</v>
      </c>
      <c r="P352" t="n">
        <v>2</v>
      </c>
      <c r="Q352" t="n">
        <v>2</v>
      </c>
      <c r="R352" t="n">
        <v>0</v>
      </c>
      <c r="S352" t="n">
        <v>1</v>
      </c>
      <c r="T352" t="n">
        <v>0</v>
      </c>
      <c r="U352" t="n">
        <v>0</v>
      </c>
      <c r="V352" t="n">
        <v>28</v>
      </c>
      <c r="W352" t="n">
        <v>9</v>
      </c>
      <c r="X352" t="n">
        <v>0</v>
      </c>
      <c r="Y352" t="n">
        <v>1</v>
      </c>
      <c r="Z352" t="n">
        <v>2</v>
      </c>
      <c r="AA352" t="n">
        <v>0</v>
      </c>
      <c r="AB352" t="n">
        <v>0</v>
      </c>
      <c r="AC352" t="n">
        <v>9</v>
      </c>
      <c r="AD352" t="n">
        <v>4</v>
      </c>
      <c r="AE352" t="n">
        <v>196</v>
      </c>
      <c r="AF352" t="n">
        <v>199</v>
      </c>
      <c r="AG352" t="n">
        <v>4</v>
      </c>
      <c r="AH352" t="n">
        <v>5</v>
      </c>
      <c r="AI352" t="n">
        <v>5</v>
      </c>
      <c r="AJ352" t="n">
        <v>2</v>
      </c>
      <c r="AK352" t="n">
        <v>2</v>
      </c>
      <c r="AL352" t="n">
        <v>755275</v>
      </c>
      <c r="AM352" t="n">
        <v>220716</v>
      </c>
      <c r="AN352" t="n">
        <v>1230216</v>
      </c>
      <c r="AO352" t="n">
        <v>1802533</v>
      </c>
      <c r="AP352" t="n">
        <v>70212</v>
      </c>
      <c r="AQ352" t="n">
        <v>74961</v>
      </c>
      <c r="AR352" t="n">
        <v>95309</v>
      </c>
      <c r="AS352" t="n">
        <v>65214</v>
      </c>
      <c r="AT352" t="n">
        <v>1714376</v>
      </c>
      <c r="AU352" t="n">
        <v>4591</v>
      </c>
      <c r="AV352" t="n">
        <v>625</v>
      </c>
      <c r="AW352" t="n">
        <v>4247</v>
      </c>
      <c r="AX352" t="n">
        <v>6065</v>
      </c>
      <c r="AY352" t="n">
        <v>224</v>
      </c>
      <c r="AZ352" t="n">
        <v>182</v>
      </c>
      <c r="BA352" t="n">
        <v>280</v>
      </c>
      <c r="BB352" t="n">
        <v>179</v>
      </c>
      <c r="BC352" t="n">
        <v>13545</v>
      </c>
    </row>
    <row r="353">
      <c r="A353" t="inlineStr">
        <is>
          <t>09-Jun-21</t>
        </is>
      </c>
    </row>
    <row r="354">
      <c r="A354" t="inlineStr">
        <is>
          <t>10-Jun-21</t>
        </is>
      </c>
    </row>
    <row r="355">
      <c r="A355" t="inlineStr">
        <is>
          <t>11-Jun-21</t>
        </is>
      </c>
    </row>
    <row r="356">
      <c r="A356" t="inlineStr">
        <is>
          <t>12-Jun-21</t>
        </is>
      </c>
    </row>
    <row r="357">
      <c r="A357" t="inlineStr">
        <is>
          <t>13-Jun-21</t>
        </is>
      </c>
    </row>
    <row r="358">
      <c r="A358" t="inlineStr">
        <is>
          <t>14-Jun-21</t>
        </is>
      </c>
    </row>
    <row r="359">
      <c r="A359" t="inlineStr">
        <is>
          <t>15-Jun-21</t>
        </is>
      </c>
    </row>
    <row r="360">
      <c r="A360" t="inlineStr">
        <is>
          <t>16-Jun-21</t>
        </is>
      </c>
    </row>
    <row r="361">
      <c r="A361" t="inlineStr">
        <is>
          <t>17-Jun-21</t>
        </is>
      </c>
    </row>
    <row r="362">
      <c r="A362" t="inlineStr">
        <is>
          <t>18-Jun-21</t>
        </is>
      </c>
    </row>
    <row r="363">
      <c r="A363" t="inlineStr">
        <is>
          <t>19-Jun-21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Susceptible</t>
        </is>
      </c>
      <c r="C1" t="inlineStr">
        <is>
          <t>Susceptible</t>
        </is>
      </c>
      <c r="D1" t="inlineStr">
        <is>
          <t>Susceptible</t>
        </is>
      </c>
      <c r="E1" t="inlineStr">
        <is>
          <t>Susceptible</t>
        </is>
      </c>
      <c r="F1" t="inlineStr">
        <is>
          <t>Susceptible</t>
        </is>
      </c>
      <c r="G1" t="inlineStr">
        <is>
          <t>Susceptible</t>
        </is>
      </c>
      <c r="H1" t="inlineStr">
        <is>
          <t>Susceptible</t>
        </is>
      </c>
      <c r="I1" t="inlineStr">
        <is>
          <t>Susceptible</t>
        </is>
      </c>
      <c r="J1" t="inlineStr">
        <is>
          <t>Susceptible</t>
        </is>
      </c>
      <c r="K1" t="inlineStr">
        <is>
          <t>Exposed</t>
        </is>
      </c>
      <c r="L1" t="inlineStr">
        <is>
          <t>Exposed</t>
        </is>
      </c>
      <c r="M1" t="inlineStr">
        <is>
          <t>Exposed</t>
        </is>
      </c>
      <c r="N1" t="inlineStr">
        <is>
          <t>Exposed</t>
        </is>
      </c>
      <c r="O1" t="inlineStr">
        <is>
          <t>Exposed</t>
        </is>
      </c>
      <c r="P1" t="inlineStr">
        <is>
          <t>Exposed</t>
        </is>
      </c>
      <c r="Q1" t="inlineStr">
        <is>
          <t>Exposed</t>
        </is>
      </c>
      <c r="R1" t="inlineStr">
        <is>
          <t>Exposed</t>
        </is>
      </c>
      <c r="S1" t="inlineStr">
        <is>
          <t>Exposed</t>
        </is>
      </c>
      <c r="T1" t="inlineStr">
        <is>
          <t>Infected_i</t>
        </is>
      </c>
      <c r="U1" t="inlineStr">
        <is>
          <t>Infected_i</t>
        </is>
      </c>
      <c r="V1" t="inlineStr">
        <is>
          <t>Infected_i</t>
        </is>
      </c>
      <c r="W1" t="inlineStr">
        <is>
          <t>Infected_i</t>
        </is>
      </c>
      <c r="X1" t="inlineStr">
        <is>
          <t>Infected_i</t>
        </is>
      </c>
      <c r="Y1" t="inlineStr">
        <is>
          <t>Infected_i</t>
        </is>
      </c>
      <c r="Z1" t="inlineStr">
        <is>
          <t>Infected_i</t>
        </is>
      </c>
      <c r="AA1" t="inlineStr">
        <is>
          <t>Infected_i</t>
        </is>
      </c>
      <c r="AB1" t="inlineStr">
        <is>
          <t>Infected_i</t>
        </is>
      </c>
      <c r="AC1" t="inlineStr">
        <is>
          <t>Infected_a</t>
        </is>
      </c>
      <c r="AD1" t="inlineStr">
        <is>
          <t>Infected_a</t>
        </is>
      </c>
      <c r="AE1" t="inlineStr">
        <is>
          <t>Infected_a</t>
        </is>
      </c>
      <c r="AF1" t="inlineStr">
        <is>
          <t>Infected_a</t>
        </is>
      </c>
      <c r="AG1" t="inlineStr">
        <is>
          <t>Infected_a</t>
        </is>
      </c>
      <c r="AH1" t="inlineStr">
        <is>
          <t>Infected_a</t>
        </is>
      </c>
      <c r="AI1" t="inlineStr">
        <is>
          <t>Infected_a</t>
        </is>
      </c>
      <c r="AJ1" t="inlineStr">
        <is>
          <t>Infected_a</t>
        </is>
      </c>
      <c r="AK1" t="inlineStr">
        <is>
          <t>Infected_a</t>
        </is>
      </c>
      <c r="AL1" t="inlineStr">
        <is>
          <t>Recovered</t>
        </is>
      </c>
      <c r="AM1" t="inlineStr">
        <is>
          <t>Recovered</t>
        </is>
      </c>
      <c r="AN1" t="inlineStr">
        <is>
          <t>Recovered</t>
        </is>
      </c>
      <c r="AO1" t="inlineStr">
        <is>
          <t>Recovered</t>
        </is>
      </c>
      <c r="AP1" t="inlineStr">
        <is>
          <t>Recovered</t>
        </is>
      </c>
      <c r="AQ1" t="inlineStr">
        <is>
          <t>Recovered</t>
        </is>
      </c>
      <c r="AR1" t="inlineStr">
        <is>
          <t>Recovered</t>
        </is>
      </c>
      <c r="AS1" t="inlineStr">
        <is>
          <t>Recovered</t>
        </is>
      </c>
      <c r="AT1" t="inlineStr">
        <is>
          <t>Recovered</t>
        </is>
      </c>
      <c r="AU1" t="inlineStr">
        <is>
          <t>Dead</t>
        </is>
      </c>
      <c r="AV1" t="inlineStr">
        <is>
          <t>Dead</t>
        </is>
      </c>
      <c r="AW1" t="inlineStr">
        <is>
          <t>Dead</t>
        </is>
      </c>
      <c r="AX1" t="inlineStr">
        <is>
          <t>Dead</t>
        </is>
      </c>
      <c r="AY1" t="inlineStr">
        <is>
          <t>Dead</t>
        </is>
      </c>
      <c r="AZ1" t="inlineStr">
        <is>
          <t>Dead</t>
        </is>
      </c>
      <c r="BA1" t="inlineStr">
        <is>
          <t>Dead</t>
        </is>
      </c>
      <c r="BB1" t="inlineStr">
        <is>
          <t>Dead</t>
        </is>
      </c>
      <c r="BC1" t="inlineStr">
        <is>
          <t>Dead</t>
        </is>
      </c>
    </row>
    <row r="2">
      <c r="B2" t="inlineStr">
        <is>
          <t>EASTERN CAPE</t>
        </is>
      </c>
      <c r="C2" t="inlineStr">
        <is>
          <t>FREE STATE</t>
        </is>
      </c>
      <c r="D2" t="inlineStr">
        <is>
          <t>GAUTENG</t>
        </is>
      </c>
      <c r="E2" t="inlineStr">
        <is>
          <t>KWAZULU-NATAL</t>
        </is>
      </c>
      <c r="F2" t="inlineStr">
        <is>
          <t>LIMPOPO</t>
        </is>
      </c>
      <c r="G2" t="inlineStr">
        <is>
          <t>MPUMALANGA</t>
        </is>
      </c>
      <c r="H2" t="inlineStr">
        <is>
          <t>NORTH WEST</t>
        </is>
      </c>
      <c r="I2" t="inlineStr">
        <is>
          <t>NORTHERN CAPE</t>
        </is>
      </c>
      <c r="J2" t="inlineStr">
        <is>
          <t>WESTERN CAPE</t>
        </is>
      </c>
      <c r="K2" t="inlineStr">
        <is>
          <t>EASTERN CAPE</t>
        </is>
      </c>
      <c r="L2" t="inlineStr">
        <is>
          <t>FREE STATE</t>
        </is>
      </c>
      <c r="M2" t="inlineStr">
        <is>
          <t>GAUTENG</t>
        </is>
      </c>
      <c r="N2" t="inlineStr">
        <is>
          <t>KWAZULU-NATAL</t>
        </is>
      </c>
      <c r="O2" t="inlineStr">
        <is>
          <t>LIMPOPO</t>
        </is>
      </c>
      <c r="P2" t="inlineStr">
        <is>
          <t>MPUMALANGA</t>
        </is>
      </c>
      <c r="Q2" t="inlineStr">
        <is>
          <t>NORTH WEST</t>
        </is>
      </c>
      <c r="R2" t="inlineStr">
        <is>
          <t>NORTHERN CAPE</t>
        </is>
      </c>
      <c r="S2" t="inlineStr">
        <is>
          <t>WESTERN CAPE</t>
        </is>
      </c>
      <c r="T2" t="inlineStr">
        <is>
          <t>EASTERN CAPE</t>
        </is>
      </c>
      <c r="U2" t="inlineStr">
        <is>
          <t>FREE STATE</t>
        </is>
      </c>
      <c r="V2" t="inlineStr">
        <is>
          <t>GAUTENG</t>
        </is>
      </c>
      <c r="W2" t="inlineStr">
        <is>
          <t>KWAZULU-NATAL</t>
        </is>
      </c>
      <c r="X2" t="inlineStr">
        <is>
          <t>LIMPOPO</t>
        </is>
      </c>
      <c r="Y2" t="inlineStr">
        <is>
          <t>MPUMALANGA</t>
        </is>
      </c>
      <c r="Z2" t="inlineStr">
        <is>
          <t>NORTH WEST</t>
        </is>
      </c>
      <c r="AA2" t="inlineStr">
        <is>
          <t>NORTHERN CAPE</t>
        </is>
      </c>
      <c r="AB2" t="inlineStr">
        <is>
          <t>WESTERN CAPE</t>
        </is>
      </c>
      <c r="AC2" t="inlineStr">
        <is>
          <t>EASTERN CAPE</t>
        </is>
      </c>
      <c r="AD2" t="inlineStr">
        <is>
          <t>FREE STATE</t>
        </is>
      </c>
      <c r="AE2" t="inlineStr">
        <is>
          <t>GAUTENG</t>
        </is>
      </c>
      <c r="AF2" t="inlineStr">
        <is>
          <t>KWAZULU-NATAL</t>
        </is>
      </c>
      <c r="AG2" t="inlineStr">
        <is>
          <t>LIMPOPO</t>
        </is>
      </c>
      <c r="AH2" t="inlineStr">
        <is>
          <t>MPUMALANGA</t>
        </is>
      </c>
      <c r="AI2" t="inlineStr">
        <is>
          <t>NORTH WEST</t>
        </is>
      </c>
      <c r="AJ2" t="inlineStr">
        <is>
          <t>NORTHERN CAPE</t>
        </is>
      </c>
      <c r="AK2" t="inlineStr">
        <is>
          <t>WESTERN CAPE</t>
        </is>
      </c>
      <c r="AL2" t="inlineStr">
        <is>
          <t>EASTERN CAPE</t>
        </is>
      </c>
      <c r="AM2" t="inlineStr">
        <is>
          <t>FREE STATE</t>
        </is>
      </c>
      <c r="AN2" t="inlineStr">
        <is>
          <t>GAUTENG</t>
        </is>
      </c>
      <c r="AO2" t="inlineStr">
        <is>
          <t>KWAZULU-NATAL</t>
        </is>
      </c>
      <c r="AP2" t="inlineStr">
        <is>
          <t>LIMPOPO</t>
        </is>
      </c>
      <c r="AQ2" t="inlineStr">
        <is>
          <t>MPUMALANGA</t>
        </is>
      </c>
      <c r="AR2" t="inlineStr">
        <is>
          <t>NORTH WEST</t>
        </is>
      </c>
      <c r="AS2" t="inlineStr">
        <is>
          <t>NORTHERN CAPE</t>
        </is>
      </c>
      <c r="AT2" t="inlineStr">
        <is>
          <t>WESTERN CAPE</t>
        </is>
      </c>
      <c r="AU2" t="inlineStr">
        <is>
          <t>EASTERN CAPE</t>
        </is>
      </c>
      <c r="AV2" t="inlineStr">
        <is>
          <t>FREE STATE</t>
        </is>
      </c>
      <c r="AW2" t="inlineStr">
        <is>
          <t>GAUTENG</t>
        </is>
      </c>
      <c r="AX2" t="inlineStr">
        <is>
          <t>KWAZULU-NATAL</t>
        </is>
      </c>
      <c r="AY2" t="inlineStr">
        <is>
          <t>LIMPOPO</t>
        </is>
      </c>
      <c r="AZ2" t="inlineStr">
        <is>
          <t>MPUMALANGA</t>
        </is>
      </c>
      <c r="BA2" t="inlineStr">
        <is>
          <t>NORTH WEST</t>
        </is>
      </c>
      <c r="BB2" t="inlineStr">
        <is>
          <t>NORTHERN CAPE</t>
        </is>
      </c>
      <c r="BC2" t="inlineStr">
        <is>
          <t>WESTERN CAPE</t>
        </is>
      </c>
    </row>
    <row r="3">
      <c r="B3" t="inlineStr">
        <is>
          <t>Susceptible_EASTERN CAPE</t>
        </is>
      </c>
      <c r="C3" t="inlineStr">
        <is>
          <t>Susceptible_FREE STATE</t>
        </is>
      </c>
      <c r="D3" t="inlineStr">
        <is>
          <t>Susceptible_GAUTENG</t>
        </is>
      </c>
      <c r="E3" t="inlineStr">
        <is>
          <t>Susceptible_KWAZULU-NATAL</t>
        </is>
      </c>
      <c r="F3" t="inlineStr">
        <is>
          <t>Susceptible_LIMPOPO</t>
        </is>
      </c>
      <c r="G3" t="inlineStr">
        <is>
          <t>Susceptible_MPUMALANGA</t>
        </is>
      </c>
      <c r="H3" t="inlineStr">
        <is>
          <t>Susceptible_NORTH WEST</t>
        </is>
      </c>
      <c r="I3" t="inlineStr">
        <is>
          <t>Susceptible_NORTHERN CAPE</t>
        </is>
      </c>
      <c r="J3" t="inlineStr">
        <is>
          <t>Susceptible_WESTERN CAPE</t>
        </is>
      </c>
      <c r="K3" t="inlineStr">
        <is>
          <t>Exposed_EASTERN CAPE</t>
        </is>
      </c>
      <c r="L3" t="inlineStr">
        <is>
          <t>Exposed_FREE STATE</t>
        </is>
      </c>
      <c r="M3" t="inlineStr">
        <is>
          <t>Exposed_GAUTENG</t>
        </is>
      </c>
      <c r="N3" t="inlineStr">
        <is>
          <t>Exposed_KWAZULU-NATAL</t>
        </is>
      </c>
      <c r="O3" t="inlineStr">
        <is>
          <t>Exposed_LIMPOPO</t>
        </is>
      </c>
      <c r="P3" t="inlineStr">
        <is>
          <t>Exposed_MPUMALANGA</t>
        </is>
      </c>
      <c r="Q3" t="inlineStr">
        <is>
          <t>Exposed_NORTH WEST</t>
        </is>
      </c>
      <c r="R3" t="inlineStr">
        <is>
          <t>Exposed_NORTHERN CAPE</t>
        </is>
      </c>
      <c r="S3" t="inlineStr">
        <is>
          <t>Exposed_WESTERN CAPE</t>
        </is>
      </c>
      <c r="T3" t="inlineStr">
        <is>
          <t>Infected_i_EASTERN CAPE</t>
        </is>
      </c>
      <c r="U3" t="inlineStr">
        <is>
          <t>Infected_i_FREE STATE</t>
        </is>
      </c>
      <c r="V3" t="inlineStr">
        <is>
          <t>Infected_i_GAUTENG</t>
        </is>
      </c>
      <c r="W3" t="inlineStr">
        <is>
          <t>Infected_i_KWAZULU-NATAL</t>
        </is>
      </c>
      <c r="X3" t="inlineStr">
        <is>
          <t>Infected_i_LIMPOPO</t>
        </is>
      </c>
      <c r="Y3" t="inlineStr">
        <is>
          <t>Infected_i_MPUMALANGA</t>
        </is>
      </c>
      <c r="Z3" t="inlineStr">
        <is>
          <t>Infected_i_NORTH WEST</t>
        </is>
      </c>
      <c r="AA3" t="inlineStr">
        <is>
          <t>Infected_i_NORTHERN CAPE</t>
        </is>
      </c>
      <c r="AB3" t="inlineStr">
        <is>
          <t>Infected_i_WESTERN CAPE</t>
        </is>
      </c>
      <c r="AC3" t="inlineStr">
        <is>
          <t>Infected_a_EASTERN CAPE</t>
        </is>
      </c>
      <c r="AD3" t="inlineStr">
        <is>
          <t>Infected_a_FREE STATE</t>
        </is>
      </c>
      <c r="AE3" t="inlineStr">
        <is>
          <t>Infected_a_GAUTENG</t>
        </is>
      </c>
      <c r="AF3" t="inlineStr">
        <is>
          <t>Infected_a_KWAZULU-NATAL</t>
        </is>
      </c>
      <c r="AG3" t="inlineStr">
        <is>
          <t>Infected_a_LIMPOPO</t>
        </is>
      </c>
      <c r="AH3" t="inlineStr">
        <is>
          <t>Infected_a_MPUMALANGA</t>
        </is>
      </c>
      <c r="AI3" t="inlineStr">
        <is>
          <t>Infected_a_NORTH WEST</t>
        </is>
      </c>
      <c r="AJ3" t="inlineStr">
        <is>
          <t>Infected_a_NORTHERN CAPE</t>
        </is>
      </c>
      <c r="AK3" t="inlineStr">
        <is>
          <t>Infected_a_WESTERN CAPE</t>
        </is>
      </c>
      <c r="AL3" t="inlineStr">
        <is>
          <t>Recovered_EASTERN CAPE</t>
        </is>
      </c>
      <c r="AM3" t="inlineStr">
        <is>
          <t>Recovered_FREE STATE</t>
        </is>
      </c>
      <c r="AN3" t="inlineStr">
        <is>
          <t>Recovered_GAUTENG</t>
        </is>
      </c>
      <c r="AO3" t="inlineStr">
        <is>
          <t>Recovered_KWAZULU-NATAL</t>
        </is>
      </c>
      <c r="AP3" t="inlineStr">
        <is>
          <t>Recovered_LIMPOPO</t>
        </is>
      </c>
      <c r="AQ3" t="inlineStr">
        <is>
          <t>Recovered_MPUMALANGA</t>
        </is>
      </c>
      <c r="AR3" t="inlineStr">
        <is>
          <t>Recovered_NORTH WEST</t>
        </is>
      </c>
      <c r="AS3" t="inlineStr">
        <is>
          <t>Recovered_NORTHERN CAPE</t>
        </is>
      </c>
      <c r="AT3" t="inlineStr">
        <is>
          <t>Recovered_WESTERN CAPE</t>
        </is>
      </c>
      <c r="AU3" t="inlineStr">
        <is>
          <t>Dead_EASTERN CAPE</t>
        </is>
      </c>
      <c r="AV3" t="inlineStr">
        <is>
          <t>Dead_FREE STATE</t>
        </is>
      </c>
      <c r="AW3" t="inlineStr">
        <is>
          <t>Dead_GAUTENG</t>
        </is>
      </c>
      <c r="AX3" t="inlineStr">
        <is>
          <t>Dead_KWAZULU-NATAL</t>
        </is>
      </c>
      <c r="AY3" t="inlineStr">
        <is>
          <t>Dead_LIMPOPO</t>
        </is>
      </c>
      <c r="AZ3" t="inlineStr">
        <is>
          <t>Dead_MPUMALANGA</t>
        </is>
      </c>
      <c r="BA3" t="inlineStr">
        <is>
          <t>Dead_NORTH WEST</t>
        </is>
      </c>
      <c r="BB3" t="inlineStr">
        <is>
          <t>Dead_NORTHERN CAPE</t>
        </is>
      </c>
      <c r="BC3" t="inlineStr">
        <is>
          <t>Dead_WESTERN CAPE</t>
        </is>
      </c>
    </row>
    <row r="4">
      <c r="A4" t="inlineStr">
        <is>
          <t>25-Jun-20</t>
        </is>
      </c>
      <c r="B4" t="n">
        <v>549011</v>
      </c>
      <c r="C4" t="n">
        <v>232055</v>
      </c>
      <c r="D4" t="n">
        <v>1278582</v>
      </c>
      <c r="E4" t="n">
        <v>904164</v>
      </c>
      <c r="F4" t="n">
        <v>485398</v>
      </c>
      <c r="G4" t="n">
        <v>398848</v>
      </c>
      <c r="H4" t="n">
        <v>339841</v>
      </c>
      <c r="I4" t="n">
        <v>109623</v>
      </c>
      <c r="J4" t="n">
        <v>543897</v>
      </c>
      <c r="K4" t="n">
        <v>48817</v>
      </c>
      <c r="L4" t="n">
        <v>2545</v>
      </c>
      <c r="M4" t="n">
        <v>45533</v>
      </c>
      <c r="N4" t="n">
        <v>20676</v>
      </c>
      <c r="O4" t="n">
        <v>1062</v>
      </c>
      <c r="P4" t="n">
        <v>714</v>
      </c>
      <c r="Q4" t="n">
        <v>2568</v>
      </c>
      <c r="R4" t="n">
        <v>271</v>
      </c>
      <c r="S4" t="n">
        <v>140933</v>
      </c>
      <c r="T4" t="n">
        <v>9685</v>
      </c>
      <c r="U4" t="n">
        <v>649</v>
      </c>
      <c r="V4" t="n">
        <v>22741</v>
      </c>
      <c r="W4" t="n">
        <v>3537</v>
      </c>
      <c r="X4" t="n">
        <v>396</v>
      </c>
      <c r="Y4" t="n">
        <v>574</v>
      </c>
      <c r="Z4" t="n">
        <v>2669</v>
      </c>
      <c r="AA4" t="n">
        <v>205</v>
      </c>
      <c r="AB4" t="n">
        <v>15653</v>
      </c>
      <c r="AC4" t="n">
        <v>185581</v>
      </c>
      <c r="AD4" t="n">
        <v>9532</v>
      </c>
      <c r="AE4" t="n">
        <v>159391</v>
      </c>
      <c r="AF4" t="n">
        <v>79167</v>
      </c>
      <c r="AG4" t="n">
        <v>3853</v>
      </c>
      <c r="AH4" t="n">
        <v>2281</v>
      </c>
      <c r="AI4" t="n">
        <v>7602</v>
      </c>
      <c r="AJ4" t="n">
        <v>881</v>
      </c>
      <c r="AK4" t="n">
        <v>548081</v>
      </c>
      <c r="AL4" t="n">
        <v>10439</v>
      </c>
      <c r="AM4" t="n">
        <v>318</v>
      </c>
      <c r="AN4" t="n">
        <v>5856</v>
      </c>
      <c r="AO4" t="n">
        <v>2947</v>
      </c>
      <c r="AP4" t="n">
        <v>329</v>
      </c>
      <c r="AQ4" t="n">
        <v>207</v>
      </c>
      <c r="AR4" t="n">
        <v>291</v>
      </c>
      <c r="AS4" t="n">
        <v>112</v>
      </c>
      <c r="AT4" t="n">
        <v>39475</v>
      </c>
      <c r="AU4" t="n">
        <v>1634</v>
      </c>
      <c r="AV4" t="n">
        <v>40</v>
      </c>
      <c r="AW4" t="n">
        <v>670</v>
      </c>
      <c r="AX4" t="n">
        <v>477</v>
      </c>
      <c r="AY4" t="n">
        <v>22</v>
      </c>
      <c r="AZ4" t="n">
        <v>9</v>
      </c>
      <c r="BA4" t="n">
        <v>30</v>
      </c>
      <c r="BB4" t="n">
        <v>4</v>
      </c>
      <c r="BC4" t="n">
        <v>7434</v>
      </c>
    </row>
    <row r="5">
      <c r="A5" t="inlineStr">
        <is>
          <t>26-Jun-20</t>
        </is>
      </c>
      <c r="B5" t="n">
        <v>531777</v>
      </c>
      <c r="C5" t="n">
        <v>230736</v>
      </c>
      <c r="D5" t="n">
        <v>1257048</v>
      </c>
      <c r="E5" t="n">
        <v>889568</v>
      </c>
      <c r="F5" t="n">
        <v>484550</v>
      </c>
      <c r="G5" t="n">
        <v>398216</v>
      </c>
      <c r="H5" t="n">
        <v>338433</v>
      </c>
      <c r="I5" t="n">
        <v>109426</v>
      </c>
      <c r="J5" t="n">
        <v>499735</v>
      </c>
      <c r="K5" t="n">
        <v>52865</v>
      </c>
      <c r="L5" t="n">
        <v>3127</v>
      </c>
      <c r="M5" t="n">
        <v>54123</v>
      </c>
      <c r="N5" t="n">
        <v>28822</v>
      </c>
      <c r="O5" t="n">
        <v>1567</v>
      </c>
      <c r="P5" t="n">
        <v>1108</v>
      </c>
      <c r="Q5" t="n">
        <v>3223</v>
      </c>
      <c r="R5" t="n">
        <v>383</v>
      </c>
      <c r="S5" t="n">
        <v>147650</v>
      </c>
      <c r="T5" t="n">
        <v>9626</v>
      </c>
      <c r="U5" t="n">
        <v>648</v>
      </c>
      <c r="V5" t="n">
        <v>22681</v>
      </c>
      <c r="W5" t="n">
        <v>3551</v>
      </c>
      <c r="X5" t="n">
        <v>399</v>
      </c>
      <c r="Y5" t="n">
        <v>579</v>
      </c>
      <c r="Z5" t="n">
        <v>2668</v>
      </c>
      <c r="AA5" t="n">
        <v>206</v>
      </c>
      <c r="AB5" t="n">
        <v>15541</v>
      </c>
      <c r="AC5" t="n">
        <v>184449</v>
      </c>
      <c r="AD5" t="n">
        <v>9519</v>
      </c>
      <c r="AE5" t="n">
        <v>158968</v>
      </c>
      <c r="AF5" t="n">
        <v>79491</v>
      </c>
      <c r="AG5" t="n">
        <v>3878</v>
      </c>
      <c r="AH5" t="n">
        <v>2302</v>
      </c>
      <c r="AI5" t="n">
        <v>7598</v>
      </c>
      <c r="AJ5" t="n">
        <v>885</v>
      </c>
      <c r="AK5" t="n">
        <v>544147</v>
      </c>
      <c r="AL5" t="n">
        <v>24760</v>
      </c>
      <c r="AM5" t="n">
        <v>1067</v>
      </c>
      <c r="AN5" t="n">
        <v>19243</v>
      </c>
      <c r="AO5" t="n">
        <v>9039</v>
      </c>
      <c r="AP5" t="n">
        <v>642</v>
      </c>
      <c r="AQ5" t="n">
        <v>418</v>
      </c>
      <c r="AR5" t="n">
        <v>1047</v>
      </c>
      <c r="AS5" t="n">
        <v>192</v>
      </c>
      <c r="AT5" t="n">
        <v>80817</v>
      </c>
      <c r="AU5" t="n">
        <v>1690</v>
      </c>
      <c r="AV5" t="n">
        <v>42</v>
      </c>
      <c r="AW5" t="n">
        <v>710</v>
      </c>
      <c r="AX5" t="n">
        <v>496</v>
      </c>
      <c r="AY5" t="n">
        <v>23</v>
      </c>
      <c r="AZ5" t="n">
        <v>9</v>
      </c>
      <c r="BA5" t="n">
        <v>32</v>
      </c>
      <c r="BB5" t="n">
        <v>5</v>
      </c>
      <c r="BC5" t="n">
        <v>7585</v>
      </c>
    </row>
    <row r="6">
      <c r="A6" t="inlineStr">
        <is>
          <t>27-Jun-20</t>
        </is>
      </c>
      <c r="B6" t="n">
        <v>515161</v>
      </c>
      <c r="C6" t="n">
        <v>229419</v>
      </c>
      <c r="D6" t="n">
        <v>1235818</v>
      </c>
      <c r="E6" t="n">
        <v>874989</v>
      </c>
      <c r="F6" t="n">
        <v>483692</v>
      </c>
      <c r="G6" t="n">
        <v>397575</v>
      </c>
      <c r="H6" t="n">
        <v>337023</v>
      </c>
      <c r="I6" t="n">
        <v>109228</v>
      </c>
      <c r="J6" t="n">
        <v>459549</v>
      </c>
      <c r="K6" t="n">
        <v>55449</v>
      </c>
      <c r="L6" t="n">
        <v>3575</v>
      </c>
      <c r="M6" t="n">
        <v>60493</v>
      </c>
      <c r="N6" t="n">
        <v>35103</v>
      </c>
      <c r="O6" t="n">
        <v>1966</v>
      </c>
      <c r="P6" t="n">
        <v>1421</v>
      </c>
      <c r="Q6" t="n">
        <v>3731</v>
      </c>
      <c r="R6" t="n">
        <v>470</v>
      </c>
      <c r="S6" t="n">
        <v>149342</v>
      </c>
      <c r="T6" t="n">
        <v>9611</v>
      </c>
      <c r="U6" t="n">
        <v>655</v>
      </c>
      <c r="V6" t="n">
        <v>22855</v>
      </c>
      <c r="W6" t="n">
        <v>3641</v>
      </c>
      <c r="X6" t="n">
        <v>412</v>
      </c>
      <c r="Y6" t="n">
        <v>602</v>
      </c>
      <c r="Z6" t="n">
        <v>2704</v>
      </c>
      <c r="AA6" t="n">
        <v>211</v>
      </c>
      <c r="AB6" t="n">
        <v>15464</v>
      </c>
      <c r="AC6" t="n">
        <v>184170</v>
      </c>
      <c r="AD6" t="n">
        <v>9626</v>
      </c>
      <c r="AE6" t="n">
        <v>160190</v>
      </c>
      <c r="AF6" t="n">
        <v>81496</v>
      </c>
      <c r="AG6" t="n">
        <v>4004</v>
      </c>
      <c r="AH6" t="n">
        <v>2391</v>
      </c>
      <c r="AI6" t="n">
        <v>7701</v>
      </c>
      <c r="AJ6" t="n">
        <v>909</v>
      </c>
      <c r="AK6" t="n">
        <v>541466</v>
      </c>
      <c r="AL6" t="n">
        <v>39028</v>
      </c>
      <c r="AM6" t="n">
        <v>1820</v>
      </c>
      <c r="AN6" t="n">
        <v>32668</v>
      </c>
      <c r="AO6" t="n">
        <v>15224</v>
      </c>
      <c r="AP6" t="n">
        <v>962</v>
      </c>
      <c r="AQ6" t="n">
        <v>634</v>
      </c>
      <c r="AR6" t="n">
        <v>1808</v>
      </c>
      <c r="AS6" t="n">
        <v>273</v>
      </c>
      <c r="AT6" t="n">
        <v>121918</v>
      </c>
      <c r="AU6" t="n">
        <v>1747</v>
      </c>
      <c r="AV6" t="n">
        <v>44</v>
      </c>
      <c r="AW6" t="n">
        <v>749</v>
      </c>
      <c r="AX6" t="n">
        <v>515</v>
      </c>
      <c r="AY6" t="n">
        <v>24</v>
      </c>
      <c r="AZ6" t="n">
        <v>10</v>
      </c>
      <c r="BA6" t="n">
        <v>34</v>
      </c>
      <c r="BB6" t="n">
        <v>5</v>
      </c>
      <c r="BC6" t="n">
        <v>7735</v>
      </c>
    </row>
    <row r="7">
      <c r="A7" t="inlineStr">
        <is>
          <t>28-Jun-20</t>
        </is>
      </c>
      <c r="B7" t="n">
        <v>499062</v>
      </c>
      <c r="C7" t="n">
        <v>228092</v>
      </c>
      <c r="D7" t="n">
        <v>1214689</v>
      </c>
      <c r="E7" t="n">
        <v>860171</v>
      </c>
      <c r="F7" t="n">
        <v>482809</v>
      </c>
      <c r="G7" t="n">
        <v>396912</v>
      </c>
      <c r="H7" t="n">
        <v>335594</v>
      </c>
      <c r="I7" t="n">
        <v>109027</v>
      </c>
      <c r="J7" t="n">
        <v>422874</v>
      </c>
      <c r="K7" t="n">
        <v>56989</v>
      </c>
      <c r="L7" t="n">
        <v>3930</v>
      </c>
      <c r="M7" t="n">
        <v>65324</v>
      </c>
      <c r="N7" t="n">
        <v>40167</v>
      </c>
      <c r="O7" t="n">
        <v>2297</v>
      </c>
      <c r="P7" t="n">
        <v>1682</v>
      </c>
      <c r="Q7" t="n">
        <v>4141</v>
      </c>
      <c r="R7" t="n">
        <v>541</v>
      </c>
      <c r="S7" t="n">
        <v>147563</v>
      </c>
      <c r="T7" t="n">
        <v>9623</v>
      </c>
      <c r="U7" t="n">
        <v>668</v>
      </c>
      <c r="V7" t="n">
        <v>23190</v>
      </c>
      <c r="W7" t="n">
        <v>3784</v>
      </c>
      <c r="X7" t="n">
        <v>432</v>
      </c>
      <c r="Y7" t="n">
        <v>637</v>
      </c>
      <c r="Z7" t="n">
        <v>2767</v>
      </c>
      <c r="AA7" t="n">
        <v>220</v>
      </c>
      <c r="AB7" t="n">
        <v>15392</v>
      </c>
      <c r="AC7" t="n">
        <v>184392</v>
      </c>
      <c r="AD7" t="n">
        <v>9818</v>
      </c>
      <c r="AE7" t="n">
        <v>162534</v>
      </c>
      <c r="AF7" t="n">
        <v>84698</v>
      </c>
      <c r="AG7" t="n">
        <v>4202</v>
      </c>
      <c r="AH7" t="n">
        <v>2531</v>
      </c>
      <c r="AI7" t="n">
        <v>7881</v>
      </c>
      <c r="AJ7" t="n">
        <v>946</v>
      </c>
      <c r="AK7" t="n">
        <v>538935</v>
      </c>
      <c r="AL7" t="n">
        <v>53297</v>
      </c>
      <c r="AM7" t="n">
        <v>2585</v>
      </c>
      <c r="AN7" t="n">
        <v>46247</v>
      </c>
      <c r="AO7" t="n">
        <v>21612</v>
      </c>
      <c r="AP7" t="n">
        <v>1295</v>
      </c>
      <c r="AQ7" t="n">
        <v>861</v>
      </c>
      <c r="AR7" t="n">
        <v>2583</v>
      </c>
      <c r="AS7" t="n">
        <v>358</v>
      </c>
      <c r="AT7" t="n">
        <v>162827</v>
      </c>
      <c r="AU7" t="n">
        <v>1804</v>
      </c>
      <c r="AV7" t="n">
        <v>47</v>
      </c>
      <c r="AW7" t="n">
        <v>788</v>
      </c>
      <c r="AX7" t="n">
        <v>535</v>
      </c>
      <c r="AY7" t="n">
        <v>25</v>
      </c>
      <c r="AZ7" t="n">
        <v>11</v>
      </c>
      <c r="BA7" t="n">
        <v>36</v>
      </c>
      <c r="BB7" t="n">
        <v>5</v>
      </c>
      <c r="BC7" t="n">
        <v>7884</v>
      </c>
    </row>
    <row r="8">
      <c r="A8" t="inlineStr">
        <is>
          <t>29-Jun-20</t>
        </is>
      </c>
      <c r="B8" t="n">
        <v>483424</v>
      </c>
      <c r="C8" t="n">
        <v>226746</v>
      </c>
      <c r="D8" t="n">
        <v>1193538</v>
      </c>
      <c r="E8" t="n">
        <v>844946</v>
      </c>
      <c r="F8" t="n">
        <v>481889</v>
      </c>
      <c r="G8" t="n">
        <v>396218</v>
      </c>
      <c r="H8" t="n">
        <v>334134</v>
      </c>
      <c r="I8" t="n">
        <v>108819</v>
      </c>
      <c r="J8" t="n">
        <v>389404</v>
      </c>
      <c r="K8" t="n">
        <v>57774</v>
      </c>
      <c r="L8" t="n">
        <v>4221</v>
      </c>
      <c r="M8" t="n">
        <v>69077</v>
      </c>
      <c r="N8" t="n">
        <v>44438</v>
      </c>
      <c r="O8" t="n">
        <v>2585</v>
      </c>
      <c r="P8" t="n">
        <v>1910</v>
      </c>
      <c r="Q8" t="n">
        <v>4484</v>
      </c>
      <c r="R8" t="n">
        <v>601</v>
      </c>
      <c r="S8" t="n">
        <v>143369</v>
      </c>
      <c r="T8" t="n">
        <v>9648</v>
      </c>
      <c r="U8" t="n">
        <v>686</v>
      </c>
      <c r="V8" t="n">
        <v>23633</v>
      </c>
      <c r="W8" t="n">
        <v>3966</v>
      </c>
      <c r="X8" t="n">
        <v>458</v>
      </c>
      <c r="Y8" t="n">
        <v>682</v>
      </c>
      <c r="Z8" t="n">
        <v>2849</v>
      </c>
      <c r="AA8" t="n">
        <v>231</v>
      </c>
      <c r="AB8" t="n">
        <v>15303</v>
      </c>
      <c r="AC8" t="n">
        <v>184868</v>
      </c>
      <c r="AD8" t="n">
        <v>10072</v>
      </c>
      <c r="AE8" t="n">
        <v>165640</v>
      </c>
      <c r="AF8" t="n">
        <v>88779</v>
      </c>
      <c r="AG8" t="n">
        <v>4455</v>
      </c>
      <c r="AH8" t="n">
        <v>2709</v>
      </c>
      <c r="AI8" t="n">
        <v>8116</v>
      </c>
      <c r="AJ8" t="n">
        <v>995</v>
      </c>
      <c r="AK8" t="n">
        <v>535839</v>
      </c>
      <c r="AL8" t="n">
        <v>67594</v>
      </c>
      <c r="AM8" t="n">
        <v>3367</v>
      </c>
      <c r="AN8" t="n">
        <v>60057</v>
      </c>
      <c r="AO8" t="n">
        <v>28282</v>
      </c>
      <c r="AP8" t="n">
        <v>1646</v>
      </c>
      <c r="AQ8" t="n">
        <v>1102</v>
      </c>
      <c r="AR8" t="n">
        <v>3379</v>
      </c>
      <c r="AS8" t="n">
        <v>446</v>
      </c>
      <c r="AT8" t="n">
        <v>203526</v>
      </c>
      <c r="AU8" t="n">
        <v>1860</v>
      </c>
      <c r="AV8" t="n">
        <v>49</v>
      </c>
      <c r="AW8" t="n">
        <v>829</v>
      </c>
      <c r="AX8" t="n">
        <v>556</v>
      </c>
      <c r="AY8" t="n">
        <v>26</v>
      </c>
      <c r="AZ8" t="n">
        <v>11</v>
      </c>
      <c r="BA8" t="n">
        <v>38</v>
      </c>
      <c r="BB8" t="n">
        <v>5</v>
      </c>
      <c r="BC8" t="n">
        <v>8033</v>
      </c>
    </row>
    <row r="9">
      <c r="A9" t="inlineStr">
        <is>
          <t>30-Jun-20</t>
        </is>
      </c>
      <c r="B9" t="n">
        <v>468217</v>
      </c>
      <c r="C9" t="n">
        <v>225373</v>
      </c>
      <c r="D9" t="n">
        <v>1172289</v>
      </c>
      <c r="E9" t="n">
        <v>829201</v>
      </c>
      <c r="F9" t="n">
        <v>480924</v>
      </c>
      <c r="G9" t="n">
        <v>395488</v>
      </c>
      <c r="H9" t="n">
        <v>332637</v>
      </c>
      <c r="I9" t="n">
        <v>108604</v>
      </c>
      <c r="J9" t="n">
        <v>358914</v>
      </c>
      <c r="K9" t="n">
        <v>57999</v>
      </c>
      <c r="L9" t="n">
        <v>4469</v>
      </c>
      <c r="M9" t="n">
        <v>72061</v>
      </c>
      <c r="N9" t="n">
        <v>48196</v>
      </c>
      <c r="O9" t="n">
        <v>2847</v>
      </c>
      <c r="P9" t="n">
        <v>2119</v>
      </c>
      <c r="Q9" t="n">
        <v>4783</v>
      </c>
      <c r="R9" t="n">
        <v>653</v>
      </c>
      <c r="S9" t="n">
        <v>137509</v>
      </c>
      <c r="T9" t="n">
        <v>9677</v>
      </c>
      <c r="U9" t="n">
        <v>706</v>
      </c>
      <c r="V9" t="n">
        <v>24148</v>
      </c>
      <c r="W9" t="n">
        <v>4178</v>
      </c>
      <c r="X9" t="n">
        <v>489</v>
      </c>
      <c r="Y9" t="n">
        <v>734</v>
      </c>
      <c r="Z9" t="n">
        <v>2947</v>
      </c>
      <c r="AA9" t="n">
        <v>245</v>
      </c>
      <c r="AB9" t="n">
        <v>15186</v>
      </c>
      <c r="AC9" t="n">
        <v>185425</v>
      </c>
      <c r="AD9" t="n">
        <v>10370</v>
      </c>
      <c r="AE9" t="n">
        <v>169254</v>
      </c>
      <c r="AF9" t="n">
        <v>93522</v>
      </c>
      <c r="AG9" t="n">
        <v>4753</v>
      </c>
      <c r="AH9" t="n">
        <v>2918</v>
      </c>
      <c r="AI9" t="n">
        <v>8394</v>
      </c>
      <c r="AJ9" t="n">
        <v>1051</v>
      </c>
      <c r="AK9" t="n">
        <v>531730</v>
      </c>
      <c r="AL9" t="n">
        <v>81931</v>
      </c>
      <c r="AM9" t="n">
        <v>4171</v>
      </c>
      <c r="AN9" t="n">
        <v>74151</v>
      </c>
      <c r="AO9" t="n">
        <v>35293</v>
      </c>
      <c r="AP9" t="n">
        <v>2020</v>
      </c>
      <c r="AQ9" t="n">
        <v>1362</v>
      </c>
      <c r="AR9" t="n">
        <v>4201</v>
      </c>
      <c r="AS9" t="n">
        <v>538</v>
      </c>
      <c r="AT9" t="n">
        <v>243954</v>
      </c>
      <c r="AU9" t="n">
        <v>1917</v>
      </c>
      <c r="AV9" t="n">
        <v>51</v>
      </c>
      <c r="AW9" t="n">
        <v>870</v>
      </c>
      <c r="AX9" t="n">
        <v>577</v>
      </c>
      <c r="AY9" t="n">
        <v>27</v>
      </c>
      <c r="AZ9" t="n">
        <v>12</v>
      </c>
      <c r="BA9" t="n">
        <v>40</v>
      </c>
      <c r="BB9" t="n">
        <v>6</v>
      </c>
      <c r="BC9" t="n">
        <v>8180</v>
      </c>
    </row>
    <row r="10">
      <c r="A10" t="inlineStr">
        <is>
          <t>01-Jul-20</t>
        </is>
      </c>
      <c r="B10" t="n">
        <v>453431</v>
      </c>
      <c r="C10" t="n">
        <v>223971</v>
      </c>
      <c r="D10" t="n">
        <v>1150903</v>
      </c>
      <c r="E10" t="n">
        <v>812866</v>
      </c>
      <c r="F10" t="n">
        <v>479908</v>
      </c>
      <c r="G10" t="n">
        <v>394715</v>
      </c>
      <c r="H10" t="n">
        <v>331095</v>
      </c>
      <c r="I10" t="n">
        <v>108380</v>
      </c>
      <c r="J10" t="n">
        <v>331213</v>
      </c>
      <c r="K10" t="n">
        <v>57803</v>
      </c>
      <c r="L10" t="n">
        <v>4686</v>
      </c>
      <c r="M10" t="n">
        <v>74486</v>
      </c>
      <c r="N10" t="n">
        <v>51618</v>
      </c>
      <c r="O10" t="n">
        <v>3094</v>
      </c>
      <c r="P10" t="n">
        <v>2318</v>
      </c>
      <c r="Q10" t="n">
        <v>5052</v>
      </c>
      <c r="R10" t="n">
        <v>701</v>
      </c>
      <c r="S10" t="n">
        <v>130531</v>
      </c>
      <c r="T10" t="n">
        <v>9704</v>
      </c>
      <c r="U10" t="n">
        <v>729</v>
      </c>
      <c r="V10" t="n">
        <v>24711</v>
      </c>
      <c r="W10" t="n">
        <v>4413</v>
      </c>
      <c r="X10" t="n">
        <v>523</v>
      </c>
      <c r="Y10" t="n">
        <v>793</v>
      </c>
      <c r="Z10" t="n">
        <v>3056</v>
      </c>
      <c r="AA10" t="n">
        <v>259</v>
      </c>
      <c r="AB10" t="n">
        <v>15032</v>
      </c>
      <c r="AC10" t="n">
        <v>185943</v>
      </c>
      <c r="AD10" t="n">
        <v>10700</v>
      </c>
      <c r="AE10" t="n">
        <v>173196</v>
      </c>
      <c r="AF10" t="n">
        <v>98781</v>
      </c>
      <c r="AG10" t="n">
        <v>5086</v>
      </c>
      <c r="AH10" t="n">
        <v>3153</v>
      </c>
      <c r="AI10" t="n">
        <v>8704</v>
      </c>
      <c r="AJ10" t="n">
        <v>1113</v>
      </c>
      <c r="AK10" t="n">
        <v>526347</v>
      </c>
      <c r="AL10" t="n">
        <v>96311</v>
      </c>
      <c r="AM10" t="n">
        <v>5000</v>
      </c>
      <c r="AN10" t="n">
        <v>88564</v>
      </c>
      <c r="AO10" t="n">
        <v>42689</v>
      </c>
      <c r="AP10" t="n">
        <v>2420</v>
      </c>
      <c r="AQ10" t="n">
        <v>1642</v>
      </c>
      <c r="AR10" t="n">
        <v>5052</v>
      </c>
      <c r="AS10" t="n">
        <v>637</v>
      </c>
      <c r="AT10" t="n">
        <v>284025</v>
      </c>
      <c r="AU10" t="n">
        <v>1974</v>
      </c>
      <c r="AV10" t="n">
        <v>53</v>
      </c>
      <c r="AW10" t="n">
        <v>912</v>
      </c>
      <c r="AX10" t="n">
        <v>600</v>
      </c>
      <c r="AY10" t="n">
        <v>29</v>
      </c>
      <c r="AZ10" t="n">
        <v>12</v>
      </c>
      <c r="BA10" t="n">
        <v>43</v>
      </c>
      <c r="BB10" t="n">
        <v>6</v>
      </c>
      <c r="BC10" t="n">
        <v>8326</v>
      </c>
    </row>
    <row r="11">
      <c r="A11" t="inlineStr">
        <is>
          <t>02-Jul-20</t>
        </is>
      </c>
      <c r="B11" t="n">
        <v>439065</v>
      </c>
      <c r="C11" t="n">
        <v>222538</v>
      </c>
      <c r="D11" t="n">
        <v>1129365</v>
      </c>
      <c r="E11" t="n">
        <v>795898</v>
      </c>
      <c r="F11" t="n">
        <v>478837</v>
      </c>
      <c r="G11" t="n">
        <v>393895</v>
      </c>
      <c r="H11" t="n">
        <v>329505</v>
      </c>
      <c r="I11" t="n">
        <v>108148</v>
      </c>
      <c r="J11" t="n">
        <v>306122</v>
      </c>
      <c r="K11" t="n">
        <v>57282</v>
      </c>
      <c r="L11" t="n">
        <v>4882</v>
      </c>
      <c r="M11" t="n">
        <v>76493</v>
      </c>
      <c r="N11" t="n">
        <v>54819</v>
      </c>
      <c r="O11" t="n">
        <v>3334</v>
      </c>
      <c r="P11" t="n">
        <v>2513</v>
      </c>
      <c r="Q11" t="n">
        <v>5303</v>
      </c>
      <c r="R11" t="n">
        <v>746</v>
      </c>
      <c r="S11" t="n">
        <v>122846</v>
      </c>
      <c r="T11" t="n">
        <v>9724</v>
      </c>
      <c r="U11" t="n">
        <v>753</v>
      </c>
      <c r="V11" t="n">
        <v>25302</v>
      </c>
      <c r="W11" t="n">
        <v>4667</v>
      </c>
      <c r="X11" t="n">
        <v>560</v>
      </c>
      <c r="Y11" t="n">
        <v>858</v>
      </c>
      <c r="Z11" t="n">
        <v>3174</v>
      </c>
      <c r="AA11" t="n">
        <v>275</v>
      </c>
      <c r="AB11" t="n">
        <v>14839</v>
      </c>
      <c r="AC11" t="n">
        <v>186337</v>
      </c>
      <c r="AD11" t="n">
        <v>11055</v>
      </c>
      <c r="AE11" t="n">
        <v>177339</v>
      </c>
      <c r="AF11" t="n">
        <v>104453</v>
      </c>
      <c r="AG11" t="n">
        <v>5451</v>
      </c>
      <c r="AH11" t="n">
        <v>3409</v>
      </c>
      <c r="AI11" t="n">
        <v>9040</v>
      </c>
      <c r="AJ11" t="n">
        <v>1180</v>
      </c>
      <c r="AK11" t="n">
        <v>519562</v>
      </c>
      <c r="AL11" t="n">
        <v>110727</v>
      </c>
      <c r="AM11" t="n">
        <v>5856</v>
      </c>
      <c r="AN11" t="n">
        <v>103319</v>
      </c>
      <c r="AO11" t="n">
        <v>50507</v>
      </c>
      <c r="AP11" t="n">
        <v>2847</v>
      </c>
      <c r="AQ11" t="n">
        <v>1944</v>
      </c>
      <c r="AR11" t="n">
        <v>5935</v>
      </c>
      <c r="AS11" t="n">
        <v>741</v>
      </c>
      <c r="AT11" t="n">
        <v>323635</v>
      </c>
      <c r="AU11" t="n">
        <v>2032</v>
      </c>
      <c r="AV11" t="n">
        <v>55</v>
      </c>
      <c r="AW11" t="n">
        <v>955</v>
      </c>
      <c r="AX11" t="n">
        <v>625</v>
      </c>
      <c r="AY11" t="n">
        <v>30</v>
      </c>
      <c r="AZ11" t="n">
        <v>13</v>
      </c>
      <c r="BA11" t="n">
        <v>45</v>
      </c>
      <c r="BB11" t="n">
        <v>6</v>
      </c>
      <c r="BC11" t="n">
        <v>8471</v>
      </c>
    </row>
    <row r="12">
      <c r="A12" t="inlineStr">
        <is>
          <t>03-Jul-20</t>
        </is>
      </c>
      <c r="B12" t="n">
        <v>425123</v>
      </c>
      <c r="C12" t="n">
        <v>221070</v>
      </c>
      <c r="D12" t="n">
        <v>1107676</v>
      </c>
      <c r="E12" t="n">
        <v>778274</v>
      </c>
      <c r="F12" t="n">
        <v>477705</v>
      </c>
      <c r="G12" t="n">
        <v>393026</v>
      </c>
      <c r="H12" t="n">
        <v>327863</v>
      </c>
      <c r="I12" t="n">
        <v>107907</v>
      </c>
      <c r="J12" t="n">
        <v>283463</v>
      </c>
      <c r="K12" t="n">
        <v>56505</v>
      </c>
      <c r="L12" t="n">
        <v>5063</v>
      </c>
      <c r="M12" t="n">
        <v>78176</v>
      </c>
      <c r="N12" t="n">
        <v>57868</v>
      </c>
      <c r="O12" t="n">
        <v>3573</v>
      </c>
      <c r="P12" t="n">
        <v>2708</v>
      </c>
      <c r="Q12" t="n">
        <v>5542</v>
      </c>
      <c r="R12" t="n">
        <v>789</v>
      </c>
      <c r="S12" t="n">
        <v>114773</v>
      </c>
      <c r="T12" t="n">
        <v>9735</v>
      </c>
      <c r="U12" t="n">
        <v>778</v>
      </c>
      <c r="V12" t="n">
        <v>25908</v>
      </c>
      <c r="W12" t="n">
        <v>4935</v>
      </c>
      <c r="X12" t="n">
        <v>601</v>
      </c>
      <c r="Y12" t="n">
        <v>928</v>
      </c>
      <c r="Z12" t="n">
        <v>3299</v>
      </c>
      <c r="AA12" t="n">
        <v>291</v>
      </c>
      <c r="AB12" t="n">
        <v>14604</v>
      </c>
      <c r="AC12" t="n">
        <v>186548</v>
      </c>
      <c r="AD12" t="n">
        <v>11429</v>
      </c>
      <c r="AE12" t="n">
        <v>181587</v>
      </c>
      <c r="AF12" t="n">
        <v>110466</v>
      </c>
      <c r="AG12" t="n">
        <v>5844</v>
      </c>
      <c r="AH12" t="n">
        <v>3687</v>
      </c>
      <c r="AI12" t="n">
        <v>9397</v>
      </c>
      <c r="AJ12" t="n">
        <v>1251</v>
      </c>
      <c r="AK12" t="n">
        <v>511344</v>
      </c>
      <c r="AL12" t="n">
        <v>125167</v>
      </c>
      <c r="AM12" t="n">
        <v>6741</v>
      </c>
      <c r="AN12" t="n">
        <v>118427</v>
      </c>
      <c r="AO12" t="n">
        <v>58774</v>
      </c>
      <c r="AP12" t="n">
        <v>3306</v>
      </c>
      <c r="AQ12" t="n">
        <v>2271</v>
      </c>
      <c r="AR12" t="n">
        <v>6852</v>
      </c>
      <c r="AS12" t="n">
        <v>851</v>
      </c>
      <c r="AT12" t="n">
        <v>362677</v>
      </c>
      <c r="AU12" t="n">
        <v>2089</v>
      </c>
      <c r="AV12" t="n">
        <v>58</v>
      </c>
      <c r="AW12" t="n">
        <v>999</v>
      </c>
      <c r="AX12" t="n">
        <v>650</v>
      </c>
      <c r="AY12" t="n">
        <v>31</v>
      </c>
      <c r="AZ12" t="n">
        <v>14</v>
      </c>
      <c r="BA12" t="n">
        <v>47</v>
      </c>
      <c r="BB12" t="n">
        <v>6</v>
      </c>
      <c r="BC12" t="n">
        <v>8613</v>
      </c>
    </row>
    <row r="13">
      <c r="A13" t="inlineStr">
        <is>
          <t>04-Jul-20</t>
        </is>
      </c>
      <c r="B13" t="n">
        <v>411613</v>
      </c>
      <c r="C13" t="n">
        <v>219569</v>
      </c>
      <c r="D13" t="n">
        <v>1085849</v>
      </c>
      <c r="E13" t="n">
        <v>759989</v>
      </c>
      <c r="F13" t="n">
        <v>476509</v>
      </c>
      <c r="G13" t="n">
        <v>392102</v>
      </c>
      <c r="H13" t="n">
        <v>326169</v>
      </c>
      <c r="I13" t="n">
        <v>107656</v>
      </c>
      <c r="J13" t="n">
        <v>263056</v>
      </c>
      <c r="K13" t="n">
        <v>55524</v>
      </c>
      <c r="L13" t="n">
        <v>5233</v>
      </c>
      <c r="M13" t="n">
        <v>79596</v>
      </c>
      <c r="N13" t="n">
        <v>60805</v>
      </c>
      <c r="O13" t="n">
        <v>3814</v>
      </c>
      <c r="P13" t="n">
        <v>2905</v>
      </c>
      <c r="Q13" t="n">
        <v>5773</v>
      </c>
      <c r="R13" t="n">
        <v>831</v>
      </c>
      <c r="S13" t="n">
        <v>106558</v>
      </c>
      <c r="T13" t="n">
        <v>9735</v>
      </c>
      <c r="U13" t="n">
        <v>805</v>
      </c>
      <c r="V13" t="n">
        <v>26519</v>
      </c>
      <c r="W13" t="n">
        <v>5217</v>
      </c>
      <c r="X13" t="n">
        <v>644</v>
      </c>
      <c r="Y13" t="n">
        <v>1002</v>
      </c>
      <c r="Z13" t="n">
        <v>3431</v>
      </c>
      <c r="AA13" t="n">
        <v>309</v>
      </c>
      <c r="AB13" t="n">
        <v>14329</v>
      </c>
      <c r="AC13" t="n">
        <v>186535</v>
      </c>
      <c r="AD13" t="n">
        <v>11817</v>
      </c>
      <c r="AE13" t="n">
        <v>185870</v>
      </c>
      <c r="AF13" t="n">
        <v>116763</v>
      </c>
      <c r="AG13" t="n">
        <v>6263</v>
      </c>
      <c r="AH13" t="n">
        <v>3983</v>
      </c>
      <c r="AI13" t="n">
        <v>9772</v>
      </c>
      <c r="AJ13" t="n">
        <v>1326</v>
      </c>
      <c r="AK13" t="n">
        <v>501733</v>
      </c>
      <c r="AL13" t="n">
        <v>139614</v>
      </c>
      <c r="AM13" t="n">
        <v>7656</v>
      </c>
      <c r="AN13" t="n">
        <v>133894</v>
      </c>
      <c r="AO13" t="n">
        <v>67516</v>
      </c>
      <c r="AP13" t="n">
        <v>3798</v>
      </c>
      <c r="AQ13" t="n">
        <v>2625</v>
      </c>
      <c r="AR13" t="n">
        <v>7807</v>
      </c>
      <c r="AS13" t="n">
        <v>968</v>
      </c>
      <c r="AT13" t="n">
        <v>401043</v>
      </c>
      <c r="AU13" t="n">
        <v>2146</v>
      </c>
      <c r="AV13" t="n">
        <v>60</v>
      </c>
      <c r="AW13" t="n">
        <v>1044</v>
      </c>
      <c r="AX13" t="n">
        <v>677</v>
      </c>
      <c r="AY13" t="n">
        <v>32</v>
      </c>
      <c r="AZ13" t="n">
        <v>15</v>
      </c>
      <c r="BA13" t="n">
        <v>50</v>
      </c>
      <c r="BB13" t="n">
        <v>7</v>
      </c>
      <c r="BC13" t="n">
        <v>8753</v>
      </c>
    </row>
    <row r="14">
      <c r="A14" t="inlineStr">
        <is>
          <t>05-Jul-20</t>
        </is>
      </c>
      <c r="B14" t="n">
        <v>398545</v>
      </c>
      <c r="C14" t="n">
        <v>218033</v>
      </c>
      <c r="D14" t="n">
        <v>1063905</v>
      </c>
      <c r="E14" t="n">
        <v>741050</v>
      </c>
      <c r="F14" t="n">
        <v>475246</v>
      </c>
      <c r="G14" t="n">
        <v>391122</v>
      </c>
      <c r="H14" t="n">
        <v>324418</v>
      </c>
      <c r="I14" t="n">
        <v>107395</v>
      </c>
      <c r="J14" t="n">
        <v>244721</v>
      </c>
      <c r="K14" t="n">
        <v>54378</v>
      </c>
      <c r="L14" t="n">
        <v>5395</v>
      </c>
      <c r="M14" t="n">
        <v>80796</v>
      </c>
      <c r="N14" t="n">
        <v>63649</v>
      </c>
      <c r="O14" t="n">
        <v>4059</v>
      </c>
      <c r="P14" t="n">
        <v>3108</v>
      </c>
      <c r="Q14" t="n">
        <v>6001</v>
      </c>
      <c r="R14" t="n">
        <v>871</v>
      </c>
      <c r="S14" t="n">
        <v>98394</v>
      </c>
      <c r="T14" t="n">
        <v>9721</v>
      </c>
      <c r="U14" t="n">
        <v>832</v>
      </c>
      <c r="V14" t="n">
        <v>27127</v>
      </c>
      <c r="W14" t="n">
        <v>5509</v>
      </c>
      <c r="X14" t="n">
        <v>689</v>
      </c>
      <c r="Y14" t="n">
        <v>1082</v>
      </c>
      <c r="Z14" t="n">
        <v>3568</v>
      </c>
      <c r="AA14" t="n">
        <v>327</v>
      </c>
      <c r="AB14" t="n">
        <v>14018</v>
      </c>
      <c r="AC14" t="n">
        <v>186269</v>
      </c>
      <c r="AD14" t="n">
        <v>12216</v>
      </c>
      <c r="AE14" t="n">
        <v>190132</v>
      </c>
      <c r="AF14" t="n">
        <v>123302</v>
      </c>
      <c r="AG14" t="n">
        <v>6707</v>
      </c>
      <c r="AH14" t="n">
        <v>4299</v>
      </c>
      <c r="AI14" t="n">
        <v>10162</v>
      </c>
      <c r="AJ14" t="n">
        <v>1404</v>
      </c>
      <c r="AK14" t="n">
        <v>490819</v>
      </c>
      <c r="AL14" t="n">
        <v>154051</v>
      </c>
      <c r="AM14" t="n">
        <v>8602</v>
      </c>
      <c r="AN14" t="n">
        <v>149722</v>
      </c>
      <c r="AO14" t="n">
        <v>76751</v>
      </c>
      <c r="AP14" t="n">
        <v>4325</v>
      </c>
      <c r="AQ14" t="n">
        <v>3007</v>
      </c>
      <c r="AR14" t="n">
        <v>8799</v>
      </c>
      <c r="AS14" t="n">
        <v>1092</v>
      </c>
      <c r="AT14" t="n">
        <v>438632</v>
      </c>
      <c r="AU14" t="n">
        <v>2204</v>
      </c>
      <c r="AV14" t="n">
        <v>62</v>
      </c>
      <c r="AW14" t="n">
        <v>1091</v>
      </c>
      <c r="AX14" t="n">
        <v>706</v>
      </c>
      <c r="AY14" t="n">
        <v>34</v>
      </c>
      <c r="AZ14" t="n">
        <v>15</v>
      </c>
      <c r="BA14" t="n">
        <v>52</v>
      </c>
      <c r="BB14" t="n">
        <v>7</v>
      </c>
      <c r="BC14" t="n">
        <v>8890</v>
      </c>
    </row>
    <row r="15">
      <c r="A15" t="inlineStr">
        <is>
          <t>06-Jul-20</t>
        </is>
      </c>
      <c r="B15" t="n">
        <v>385925</v>
      </c>
      <c r="C15" t="n">
        <v>216462</v>
      </c>
      <c r="D15" t="n">
        <v>1041869</v>
      </c>
      <c r="E15" t="n">
        <v>721475</v>
      </c>
      <c r="F15" t="n">
        <v>473912</v>
      </c>
      <c r="G15" t="n">
        <v>390083</v>
      </c>
      <c r="H15" t="n">
        <v>322612</v>
      </c>
      <c r="I15" t="n">
        <v>107124</v>
      </c>
      <c r="J15" t="n">
        <v>228275</v>
      </c>
      <c r="K15" t="n">
        <v>53097</v>
      </c>
      <c r="L15" t="n">
        <v>5551</v>
      </c>
      <c r="M15" t="n">
        <v>81802</v>
      </c>
      <c r="N15" t="n">
        <v>66405</v>
      </c>
      <c r="O15" t="n">
        <v>4311</v>
      </c>
      <c r="P15" t="n">
        <v>3316</v>
      </c>
      <c r="Q15" t="n">
        <v>6226</v>
      </c>
      <c r="R15" t="n">
        <v>912</v>
      </c>
      <c r="S15" t="n">
        <v>90429</v>
      </c>
      <c r="T15" t="n">
        <v>9693</v>
      </c>
      <c r="U15" t="n">
        <v>859</v>
      </c>
      <c r="V15" t="n">
        <v>27726</v>
      </c>
      <c r="W15" t="n">
        <v>5810</v>
      </c>
      <c r="X15" t="n">
        <v>738</v>
      </c>
      <c r="Y15" t="n">
        <v>1166</v>
      </c>
      <c r="Z15" t="n">
        <v>3710</v>
      </c>
      <c r="AA15" t="n">
        <v>345</v>
      </c>
      <c r="AB15" t="n">
        <v>13672</v>
      </c>
      <c r="AC15" t="n">
        <v>185734</v>
      </c>
      <c r="AD15" t="n">
        <v>12624</v>
      </c>
      <c r="AE15" t="n">
        <v>194331</v>
      </c>
      <c r="AF15" t="n">
        <v>130043</v>
      </c>
      <c r="AG15" t="n">
        <v>7175</v>
      </c>
      <c r="AH15" t="n">
        <v>4632</v>
      </c>
      <c r="AI15" t="n">
        <v>10567</v>
      </c>
      <c r="AJ15" t="n">
        <v>1484</v>
      </c>
      <c r="AK15" t="n">
        <v>478725</v>
      </c>
      <c r="AL15" t="n">
        <v>168457</v>
      </c>
      <c r="AM15" t="n">
        <v>9579</v>
      </c>
      <c r="AN15" t="n">
        <v>165906</v>
      </c>
      <c r="AO15" t="n">
        <v>86498</v>
      </c>
      <c r="AP15" t="n">
        <v>4888</v>
      </c>
      <c r="AQ15" t="n">
        <v>3419</v>
      </c>
      <c r="AR15" t="n">
        <v>9831</v>
      </c>
      <c r="AS15" t="n">
        <v>1223</v>
      </c>
      <c r="AT15" t="n">
        <v>475349</v>
      </c>
      <c r="AU15" t="n">
        <v>2261</v>
      </c>
      <c r="AV15" t="n">
        <v>65</v>
      </c>
      <c r="AW15" t="n">
        <v>1138</v>
      </c>
      <c r="AX15" t="n">
        <v>736</v>
      </c>
      <c r="AY15" t="n">
        <v>36</v>
      </c>
      <c r="AZ15" t="n">
        <v>16</v>
      </c>
      <c r="BA15" t="n">
        <v>55</v>
      </c>
      <c r="BB15" t="n">
        <v>7</v>
      </c>
      <c r="BC15" t="n">
        <v>9024</v>
      </c>
    </row>
    <row r="16">
      <c r="A16" t="inlineStr">
        <is>
          <t>07-Jul-20</t>
        </is>
      </c>
      <c r="B16" t="n">
        <v>373762</v>
      </c>
      <c r="C16" t="n">
        <v>214856</v>
      </c>
      <c r="D16" t="n">
        <v>1019773</v>
      </c>
      <c r="E16" t="n">
        <v>701294</v>
      </c>
      <c r="F16" t="n">
        <v>472505</v>
      </c>
      <c r="G16" t="n">
        <v>388982</v>
      </c>
      <c r="H16" t="n">
        <v>320747</v>
      </c>
      <c r="I16" t="n">
        <v>106843</v>
      </c>
      <c r="J16" t="n">
        <v>213543</v>
      </c>
      <c r="K16" t="n">
        <v>51706</v>
      </c>
      <c r="L16" t="n">
        <v>5701</v>
      </c>
      <c r="M16" t="n">
        <v>82632</v>
      </c>
      <c r="N16" t="n">
        <v>69066</v>
      </c>
      <c r="O16" t="n">
        <v>4570</v>
      </c>
      <c r="P16" t="n">
        <v>3532</v>
      </c>
      <c r="Q16" t="n">
        <v>6451</v>
      </c>
      <c r="R16" t="n">
        <v>952</v>
      </c>
      <c r="S16" t="n">
        <v>82772</v>
      </c>
      <c r="T16" t="n">
        <v>9650</v>
      </c>
      <c r="U16" t="n">
        <v>888</v>
      </c>
      <c r="V16" t="n">
        <v>28311</v>
      </c>
      <c r="W16" t="n">
        <v>6119</v>
      </c>
      <c r="X16" t="n">
        <v>788</v>
      </c>
      <c r="Y16" t="n">
        <v>1254</v>
      </c>
      <c r="Z16" t="n">
        <v>3856</v>
      </c>
      <c r="AA16" t="n">
        <v>365</v>
      </c>
      <c r="AB16" t="n">
        <v>13297</v>
      </c>
      <c r="AC16" t="n">
        <v>184920</v>
      </c>
      <c r="AD16" t="n">
        <v>13038</v>
      </c>
      <c r="AE16" t="n">
        <v>198431</v>
      </c>
      <c r="AF16" t="n">
        <v>136950</v>
      </c>
      <c r="AG16" t="n">
        <v>7668</v>
      </c>
      <c r="AH16" t="n">
        <v>4985</v>
      </c>
      <c r="AI16" t="n">
        <v>10984</v>
      </c>
      <c r="AJ16" t="n">
        <v>1567</v>
      </c>
      <c r="AK16" t="n">
        <v>465597</v>
      </c>
      <c r="AL16" t="n">
        <v>182810</v>
      </c>
      <c r="AM16" t="n">
        <v>10589</v>
      </c>
      <c r="AN16" t="n">
        <v>182440</v>
      </c>
      <c r="AO16" t="n">
        <v>96770</v>
      </c>
      <c r="AP16" t="n">
        <v>5491</v>
      </c>
      <c r="AQ16" t="n">
        <v>3862</v>
      </c>
      <c r="AR16" t="n">
        <v>10904</v>
      </c>
      <c r="AS16" t="n">
        <v>1362</v>
      </c>
      <c r="AT16" t="n">
        <v>511110</v>
      </c>
      <c r="AU16" t="n">
        <v>2318</v>
      </c>
      <c r="AV16" t="n">
        <v>68</v>
      </c>
      <c r="AW16" t="n">
        <v>1186</v>
      </c>
      <c r="AX16" t="n">
        <v>768</v>
      </c>
      <c r="AY16" t="n">
        <v>37</v>
      </c>
      <c r="AZ16" t="n">
        <v>17</v>
      </c>
      <c r="BA16" t="n">
        <v>58</v>
      </c>
      <c r="BB16" t="n">
        <v>8</v>
      </c>
      <c r="BC16" t="n">
        <v>9155</v>
      </c>
    </row>
    <row r="17">
      <c r="A17" t="inlineStr">
        <is>
          <t>08-Jul-20</t>
        </is>
      </c>
      <c r="B17" t="n">
        <v>362059</v>
      </c>
      <c r="C17" t="n">
        <v>213216</v>
      </c>
      <c r="D17" t="n">
        <v>997650</v>
      </c>
      <c r="E17" t="n">
        <v>680545</v>
      </c>
      <c r="F17" t="n">
        <v>471021</v>
      </c>
      <c r="G17" t="n">
        <v>387817</v>
      </c>
      <c r="H17" t="n">
        <v>318825</v>
      </c>
      <c r="I17" t="n">
        <v>106551</v>
      </c>
      <c r="J17" t="n">
        <v>200357</v>
      </c>
      <c r="K17" t="n">
        <v>50227</v>
      </c>
      <c r="L17" t="n">
        <v>5848</v>
      </c>
      <c r="M17" t="n">
        <v>83295</v>
      </c>
      <c r="N17" t="n">
        <v>71621</v>
      </c>
      <c r="O17" t="n">
        <v>4837</v>
      </c>
      <c r="P17" t="n">
        <v>3755</v>
      </c>
      <c r="Q17" t="n">
        <v>6677</v>
      </c>
      <c r="R17" t="n">
        <v>993</v>
      </c>
      <c r="S17" t="n">
        <v>75501</v>
      </c>
      <c r="T17" t="n">
        <v>9593</v>
      </c>
      <c r="U17" t="n">
        <v>916</v>
      </c>
      <c r="V17" t="n">
        <v>28877</v>
      </c>
      <c r="W17" t="n">
        <v>6433</v>
      </c>
      <c r="X17" t="n">
        <v>841</v>
      </c>
      <c r="Y17" t="n">
        <v>1348</v>
      </c>
      <c r="Z17" t="n">
        <v>4007</v>
      </c>
      <c r="AA17" t="n">
        <v>384</v>
      </c>
      <c r="AB17" t="n">
        <v>12897</v>
      </c>
      <c r="AC17" t="n">
        <v>183824</v>
      </c>
      <c r="AD17" t="n">
        <v>13457</v>
      </c>
      <c r="AE17" t="n">
        <v>202401</v>
      </c>
      <c r="AF17" t="n">
        <v>143988</v>
      </c>
      <c r="AG17" t="n">
        <v>8185</v>
      </c>
      <c r="AH17" t="n">
        <v>5355</v>
      </c>
      <c r="AI17" t="n">
        <v>11413</v>
      </c>
      <c r="AJ17" t="n">
        <v>1652</v>
      </c>
      <c r="AK17" t="n">
        <v>451595</v>
      </c>
      <c r="AL17" t="n">
        <v>197090</v>
      </c>
      <c r="AM17" t="n">
        <v>11632</v>
      </c>
      <c r="AN17" t="n">
        <v>199314</v>
      </c>
      <c r="AO17" t="n">
        <v>107579</v>
      </c>
      <c r="AP17" t="n">
        <v>6135</v>
      </c>
      <c r="AQ17" t="n">
        <v>4339</v>
      </c>
      <c r="AR17" t="n">
        <v>12019</v>
      </c>
      <c r="AS17" t="n">
        <v>1508</v>
      </c>
      <c r="AT17" t="n">
        <v>545842</v>
      </c>
      <c r="AU17" t="n">
        <v>2375</v>
      </c>
      <c r="AV17" t="n">
        <v>71</v>
      </c>
      <c r="AW17" t="n">
        <v>1236</v>
      </c>
      <c r="AX17" t="n">
        <v>802</v>
      </c>
      <c r="AY17" t="n">
        <v>39</v>
      </c>
      <c r="AZ17" t="n">
        <v>19</v>
      </c>
      <c r="BA17" t="n">
        <v>61</v>
      </c>
      <c r="BB17" t="n">
        <v>8</v>
      </c>
      <c r="BC17" t="n">
        <v>9282</v>
      </c>
    </row>
    <row r="18">
      <c r="A18" t="inlineStr">
        <is>
          <t>09-Jul-20</t>
        </is>
      </c>
      <c r="B18" t="n">
        <v>350818</v>
      </c>
      <c r="C18" t="n">
        <v>211543</v>
      </c>
      <c r="D18" t="n">
        <v>975535</v>
      </c>
      <c r="E18" t="n">
        <v>659276</v>
      </c>
      <c r="F18" t="n">
        <v>469457</v>
      </c>
      <c r="G18" t="n">
        <v>386585</v>
      </c>
      <c r="H18" t="n">
        <v>316843</v>
      </c>
      <c r="I18" t="n">
        <v>106248</v>
      </c>
      <c r="J18" t="n">
        <v>188557</v>
      </c>
      <c r="K18" t="n">
        <v>48677</v>
      </c>
      <c r="L18" t="n">
        <v>5990</v>
      </c>
      <c r="M18" t="n">
        <v>83799</v>
      </c>
      <c r="N18" t="n">
        <v>74050</v>
      </c>
      <c r="O18" t="n">
        <v>5114</v>
      </c>
      <c r="P18" t="n">
        <v>3987</v>
      </c>
      <c r="Q18" t="n">
        <v>6902</v>
      </c>
      <c r="R18" t="n">
        <v>1034</v>
      </c>
      <c r="S18" t="n">
        <v>68668</v>
      </c>
      <c r="T18" t="n">
        <v>9521</v>
      </c>
      <c r="U18" t="n">
        <v>945</v>
      </c>
      <c r="V18" t="n">
        <v>29422</v>
      </c>
      <c r="W18" t="n">
        <v>6752</v>
      </c>
      <c r="X18" t="n">
        <v>897</v>
      </c>
      <c r="Y18" t="n">
        <v>1446</v>
      </c>
      <c r="Z18" t="n">
        <v>4161</v>
      </c>
      <c r="AA18" t="n">
        <v>405</v>
      </c>
      <c r="AB18" t="n">
        <v>12477</v>
      </c>
      <c r="AC18" t="n">
        <v>182446</v>
      </c>
      <c r="AD18" t="n">
        <v>13881</v>
      </c>
      <c r="AE18" t="n">
        <v>206215</v>
      </c>
      <c r="AF18" t="n">
        <v>151120</v>
      </c>
      <c r="AG18" t="n">
        <v>8727</v>
      </c>
      <c r="AH18" t="n">
        <v>5745</v>
      </c>
      <c r="AI18" t="n">
        <v>11853</v>
      </c>
      <c r="AJ18" t="n">
        <v>1739</v>
      </c>
      <c r="AK18" t="n">
        <v>436881</v>
      </c>
      <c r="AL18" t="n">
        <v>211274</v>
      </c>
      <c r="AM18" t="n">
        <v>12708</v>
      </c>
      <c r="AN18" t="n">
        <v>216515</v>
      </c>
      <c r="AO18" t="n">
        <v>118934</v>
      </c>
      <c r="AP18" t="n">
        <v>6822</v>
      </c>
      <c r="AQ18" t="n">
        <v>4851</v>
      </c>
      <c r="AR18" t="n">
        <v>13177</v>
      </c>
      <c r="AS18" t="n">
        <v>1662</v>
      </c>
      <c r="AT18" t="n">
        <v>579486</v>
      </c>
      <c r="AU18" t="n">
        <v>2431</v>
      </c>
      <c r="AV18" t="n">
        <v>73</v>
      </c>
      <c r="AW18" t="n">
        <v>1286</v>
      </c>
      <c r="AX18" t="n">
        <v>837</v>
      </c>
      <c r="AY18" t="n">
        <v>41</v>
      </c>
      <c r="AZ18" t="n">
        <v>20</v>
      </c>
      <c r="BA18" t="n">
        <v>64</v>
      </c>
      <c r="BB18" t="n">
        <v>9</v>
      </c>
      <c r="BC18" t="n">
        <v>9404</v>
      </c>
    </row>
    <row r="19">
      <c r="A19" t="inlineStr">
        <is>
          <t>10-Jul-20</t>
        </is>
      </c>
      <c r="B19" t="n">
        <v>340039</v>
      </c>
      <c r="C19" t="n">
        <v>209836</v>
      </c>
      <c r="D19" t="n">
        <v>953466</v>
      </c>
      <c r="E19" t="n">
        <v>637546</v>
      </c>
      <c r="F19" t="n">
        <v>467811</v>
      </c>
      <c r="G19" t="n">
        <v>385283</v>
      </c>
      <c r="H19" t="n">
        <v>314802</v>
      </c>
      <c r="I19" t="n">
        <v>105934</v>
      </c>
      <c r="J19" t="n">
        <v>177996</v>
      </c>
      <c r="K19" t="n">
        <v>47073</v>
      </c>
      <c r="L19" t="n">
        <v>6130</v>
      </c>
      <c r="M19" t="n">
        <v>84148</v>
      </c>
      <c r="N19" t="n">
        <v>76331</v>
      </c>
      <c r="O19" t="n">
        <v>5401</v>
      </c>
      <c r="P19" t="n">
        <v>4227</v>
      </c>
      <c r="Q19" t="n">
        <v>7129</v>
      </c>
      <c r="R19" t="n">
        <v>1075</v>
      </c>
      <c r="S19" t="n">
        <v>62303</v>
      </c>
      <c r="T19" t="n">
        <v>9435</v>
      </c>
      <c r="U19" t="n">
        <v>974</v>
      </c>
      <c r="V19" t="n">
        <v>29940</v>
      </c>
      <c r="W19" t="n">
        <v>7073</v>
      </c>
      <c r="X19" t="n">
        <v>955</v>
      </c>
      <c r="Y19" t="n">
        <v>1549</v>
      </c>
      <c r="Z19" t="n">
        <v>4320</v>
      </c>
      <c r="AA19" t="n">
        <v>426</v>
      </c>
      <c r="AB19" t="n">
        <v>12041</v>
      </c>
      <c r="AC19" t="n">
        <v>180793</v>
      </c>
      <c r="AD19" t="n">
        <v>14307</v>
      </c>
      <c r="AE19" t="n">
        <v>209851</v>
      </c>
      <c r="AF19" t="n">
        <v>158305</v>
      </c>
      <c r="AG19" t="n">
        <v>9295</v>
      </c>
      <c r="AH19" t="n">
        <v>6154</v>
      </c>
      <c r="AI19" t="n">
        <v>12304</v>
      </c>
      <c r="AJ19" t="n">
        <v>1829</v>
      </c>
      <c r="AK19" t="n">
        <v>421616</v>
      </c>
      <c r="AL19" t="n">
        <v>225340</v>
      </c>
      <c r="AM19" t="n">
        <v>13817</v>
      </c>
      <c r="AN19" t="n">
        <v>234031</v>
      </c>
      <c r="AO19" t="n">
        <v>130839</v>
      </c>
      <c r="AP19" t="n">
        <v>7554</v>
      </c>
      <c r="AQ19" t="n">
        <v>5400</v>
      </c>
      <c r="AR19" t="n">
        <v>14379</v>
      </c>
      <c r="AS19" t="n">
        <v>1824</v>
      </c>
      <c r="AT19" t="n">
        <v>611994</v>
      </c>
      <c r="AU19" t="n">
        <v>2487</v>
      </c>
      <c r="AV19" t="n">
        <v>76</v>
      </c>
      <c r="AW19" t="n">
        <v>1337</v>
      </c>
      <c r="AX19" t="n">
        <v>874</v>
      </c>
      <c r="AY19" t="n">
        <v>43</v>
      </c>
      <c r="AZ19" t="n">
        <v>21</v>
      </c>
      <c r="BA19" t="n">
        <v>67</v>
      </c>
      <c r="BB19" t="n">
        <v>9</v>
      </c>
      <c r="BC19" t="n">
        <v>9523</v>
      </c>
    </row>
    <row r="20">
      <c r="A20" t="inlineStr">
        <is>
          <t>11-Jul-20</t>
        </is>
      </c>
      <c r="B20" t="n">
        <v>329721</v>
      </c>
      <c r="C20" t="n">
        <v>208097</v>
      </c>
      <c r="D20" t="n">
        <v>931478</v>
      </c>
      <c r="E20" t="n">
        <v>615419</v>
      </c>
      <c r="F20" t="n">
        <v>466080</v>
      </c>
      <c r="G20" t="n">
        <v>383909</v>
      </c>
      <c r="H20" t="n">
        <v>312701</v>
      </c>
      <c r="I20" t="n">
        <v>105609</v>
      </c>
      <c r="J20" t="n">
        <v>168540</v>
      </c>
      <c r="K20" t="n">
        <v>45429</v>
      </c>
      <c r="L20" t="n">
        <v>6266</v>
      </c>
      <c r="M20" t="n">
        <v>84345</v>
      </c>
      <c r="N20" t="n">
        <v>78440</v>
      </c>
      <c r="O20" t="n">
        <v>5698</v>
      </c>
      <c r="P20" t="n">
        <v>4475</v>
      </c>
      <c r="Q20" t="n">
        <v>7357</v>
      </c>
      <c r="R20" t="n">
        <v>1117</v>
      </c>
      <c r="S20" t="n">
        <v>56418</v>
      </c>
      <c r="T20" t="n">
        <v>9335</v>
      </c>
      <c r="U20" t="n">
        <v>1003</v>
      </c>
      <c r="V20" t="n">
        <v>30431</v>
      </c>
      <c r="W20" t="n">
        <v>7394</v>
      </c>
      <c r="X20" t="n">
        <v>1016</v>
      </c>
      <c r="Y20" t="n">
        <v>1656</v>
      </c>
      <c r="Z20" t="n">
        <v>4481</v>
      </c>
      <c r="AA20" t="n">
        <v>447</v>
      </c>
      <c r="AB20" t="n">
        <v>11594</v>
      </c>
      <c r="AC20" t="n">
        <v>178872</v>
      </c>
      <c r="AD20" t="n">
        <v>14734</v>
      </c>
      <c r="AE20" t="n">
        <v>213287</v>
      </c>
      <c r="AF20" t="n">
        <v>165503</v>
      </c>
      <c r="AG20" t="n">
        <v>9887</v>
      </c>
      <c r="AH20" t="n">
        <v>6582</v>
      </c>
      <c r="AI20" t="n">
        <v>12764</v>
      </c>
      <c r="AJ20" t="n">
        <v>1920</v>
      </c>
      <c r="AK20" t="n">
        <v>405954</v>
      </c>
      <c r="AL20" t="n">
        <v>239268</v>
      </c>
      <c r="AM20" t="n">
        <v>14960</v>
      </c>
      <c r="AN20" t="n">
        <v>251844</v>
      </c>
      <c r="AO20" t="n">
        <v>143298</v>
      </c>
      <c r="AP20" t="n">
        <v>8333</v>
      </c>
      <c r="AQ20" t="n">
        <v>5988</v>
      </c>
      <c r="AR20" t="n">
        <v>15627</v>
      </c>
      <c r="AS20" t="n">
        <v>1995</v>
      </c>
      <c r="AT20" t="n">
        <v>643331</v>
      </c>
      <c r="AU20" t="n">
        <v>2542</v>
      </c>
      <c r="AV20" t="n">
        <v>79</v>
      </c>
      <c r="AW20" t="n">
        <v>1389</v>
      </c>
      <c r="AX20" t="n">
        <v>913</v>
      </c>
      <c r="AY20" t="n">
        <v>46</v>
      </c>
      <c r="AZ20" t="n">
        <v>22</v>
      </c>
      <c r="BA20" t="n">
        <v>70</v>
      </c>
      <c r="BB20" t="n">
        <v>10</v>
      </c>
      <c r="BC20" t="n">
        <v>9637</v>
      </c>
    </row>
    <row r="21">
      <c r="A21" t="inlineStr">
        <is>
          <t>12-Jul-20</t>
        </is>
      </c>
      <c r="B21" t="n">
        <v>319857</v>
      </c>
      <c r="C21" t="n">
        <v>206326</v>
      </c>
      <c r="D21" t="n">
        <v>909610</v>
      </c>
      <c r="E21" t="n">
        <v>592971</v>
      </c>
      <c r="F21" t="n">
        <v>464260</v>
      </c>
      <c r="G21" t="n">
        <v>382461</v>
      </c>
      <c r="H21" t="n">
        <v>310541</v>
      </c>
      <c r="I21" t="n">
        <v>105272</v>
      </c>
      <c r="J21" t="n">
        <v>160064</v>
      </c>
      <c r="K21" t="n">
        <v>43760</v>
      </c>
      <c r="L21" t="n">
        <v>6399</v>
      </c>
      <c r="M21" t="n">
        <v>84391</v>
      </c>
      <c r="N21" t="n">
        <v>80350</v>
      </c>
      <c r="O21" t="n">
        <v>6005</v>
      </c>
      <c r="P21" t="n">
        <v>4733</v>
      </c>
      <c r="Q21" t="n">
        <v>7585</v>
      </c>
      <c r="R21" t="n">
        <v>1159</v>
      </c>
      <c r="S21" t="n">
        <v>51012</v>
      </c>
      <c r="T21" t="n">
        <v>9221</v>
      </c>
      <c r="U21" t="n">
        <v>1032</v>
      </c>
      <c r="V21" t="n">
        <v>30890</v>
      </c>
      <c r="W21" t="n">
        <v>7714</v>
      </c>
      <c r="X21" t="n">
        <v>1080</v>
      </c>
      <c r="Y21" t="n">
        <v>1769</v>
      </c>
      <c r="Z21" t="n">
        <v>4646</v>
      </c>
      <c r="AA21" t="n">
        <v>469</v>
      </c>
      <c r="AB21" t="n">
        <v>11139</v>
      </c>
      <c r="AC21" t="n">
        <v>176695</v>
      </c>
      <c r="AD21" t="n">
        <v>15163</v>
      </c>
      <c r="AE21" t="n">
        <v>216504</v>
      </c>
      <c r="AF21" t="n">
        <v>172668</v>
      </c>
      <c r="AG21" t="n">
        <v>10506</v>
      </c>
      <c r="AH21" t="n">
        <v>7031</v>
      </c>
      <c r="AI21" t="n">
        <v>13234</v>
      </c>
      <c r="AJ21" t="n">
        <v>2014</v>
      </c>
      <c r="AK21" t="n">
        <v>390041</v>
      </c>
      <c r="AL21" t="n">
        <v>253037</v>
      </c>
      <c r="AM21" t="n">
        <v>16137</v>
      </c>
      <c r="AN21" t="n">
        <v>269937</v>
      </c>
      <c r="AO21" t="n">
        <v>156311</v>
      </c>
      <c r="AP21" t="n">
        <v>9162</v>
      </c>
      <c r="AQ21" t="n">
        <v>6616</v>
      </c>
      <c r="AR21" t="n">
        <v>16922</v>
      </c>
      <c r="AS21" t="n">
        <v>2173</v>
      </c>
      <c r="AT21" t="n">
        <v>673470</v>
      </c>
      <c r="AU21" t="n">
        <v>2597</v>
      </c>
      <c r="AV21" t="n">
        <v>82</v>
      </c>
      <c r="AW21" t="n">
        <v>1442</v>
      </c>
      <c r="AX21" t="n">
        <v>953</v>
      </c>
      <c r="AY21" t="n">
        <v>48</v>
      </c>
      <c r="AZ21" t="n">
        <v>24</v>
      </c>
      <c r="BA21" t="n">
        <v>74</v>
      </c>
      <c r="BB21" t="n">
        <v>10</v>
      </c>
      <c r="BC21" t="n">
        <v>9747</v>
      </c>
    </row>
    <row r="22">
      <c r="A22" t="inlineStr">
        <is>
          <t>13-Jul-20</t>
        </is>
      </c>
      <c r="B22" t="n">
        <v>310442</v>
      </c>
      <c r="C22" t="n">
        <v>204525</v>
      </c>
      <c r="D22" t="n">
        <v>887898</v>
      </c>
      <c r="E22" t="n">
        <v>570283</v>
      </c>
      <c r="F22" t="n">
        <v>462348</v>
      </c>
      <c r="G22" t="n">
        <v>380936</v>
      </c>
      <c r="H22" t="n">
        <v>308321</v>
      </c>
      <c r="I22" t="n">
        <v>104924</v>
      </c>
      <c r="J22" t="n">
        <v>152460</v>
      </c>
      <c r="K22" t="n">
        <v>42075</v>
      </c>
      <c r="L22" t="n">
        <v>6528</v>
      </c>
      <c r="M22" t="n">
        <v>84287</v>
      </c>
      <c r="N22" t="n">
        <v>82035</v>
      </c>
      <c r="O22" t="n">
        <v>6322</v>
      </c>
      <c r="P22" t="n">
        <v>4999</v>
      </c>
      <c r="Q22" t="n">
        <v>7814</v>
      </c>
      <c r="R22" t="n">
        <v>1202</v>
      </c>
      <c r="S22" t="n">
        <v>46072</v>
      </c>
      <c r="T22" t="n">
        <v>9095</v>
      </c>
      <c r="U22" t="n">
        <v>1062</v>
      </c>
      <c r="V22" t="n">
        <v>31315</v>
      </c>
      <c r="W22" t="n">
        <v>8031</v>
      </c>
      <c r="X22" t="n">
        <v>1146</v>
      </c>
      <c r="Y22" t="n">
        <v>1887</v>
      </c>
      <c r="Z22" t="n">
        <v>4814</v>
      </c>
      <c r="AA22" t="n">
        <v>491</v>
      </c>
      <c r="AB22" t="n">
        <v>10682</v>
      </c>
      <c r="AC22" t="n">
        <v>174276</v>
      </c>
      <c r="AD22" t="n">
        <v>15592</v>
      </c>
      <c r="AE22" t="n">
        <v>219486</v>
      </c>
      <c r="AF22" t="n">
        <v>179752</v>
      </c>
      <c r="AG22" t="n">
        <v>11151</v>
      </c>
      <c r="AH22" t="n">
        <v>7499</v>
      </c>
      <c r="AI22" t="n">
        <v>13712</v>
      </c>
      <c r="AJ22" t="n">
        <v>2109</v>
      </c>
      <c r="AK22" t="n">
        <v>374008</v>
      </c>
      <c r="AL22" t="n">
        <v>266629</v>
      </c>
      <c r="AM22" t="n">
        <v>17347</v>
      </c>
      <c r="AN22" t="n">
        <v>288291</v>
      </c>
      <c r="AO22" t="n">
        <v>169871</v>
      </c>
      <c r="AP22" t="n">
        <v>10041</v>
      </c>
      <c r="AQ22" t="n">
        <v>7286</v>
      </c>
      <c r="AR22" t="n">
        <v>18263</v>
      </c>
      <c r="AS22" t="n">
        <v>2361</v>
      </c>
      <c r="AT22" t="n">
        <v>702400</v>
      </c>
      <c r="AU22" t="n">
        <v>2651</v>
      </c>
      <c r="AV22" t="n">
        <v>86</v>
      </c>
      <c r="AW22" t="n">
        <v>1495</v>
      </c>
      <c r="AX22" t="n">
        <v>995</v>
      </c>
      <c r="AY22" t="n">
        <v>50</v>
      </c>
      <c r="AZ22" t="n">
        <v>25</v>
      </c>
      <c r="BA22" t="n">
        <v>77</v>
      </c>
      <c r="BB22" t="n">
        <v>11</v>
      </c>
      <c r="BC22" t="n">
        <v>9853</v>
      </c>
    </row>
    <row r="23">
      <c r="A23" t="inlineStr">
        <is>
          <t>14-Jul-20</t>
        </is>
      </c>
      <c r="B23" t="n">
        <v>301466</v>
      </c>
      <c r="C23" t="n">
        <v>202695</v>
      </c>
      <c r="D23" t="n">
        <v>866380</v>
      </c>
      <c r="E23" t="n">
        <v>547444</v>
      </c>
      <c r="F23" t="n">
        <v>460343</v>
      </c>
      <c r="G23" t="n">
        <v>379333</v>
      </c>
      <c r="H23" t="n">
        <v>306041</v>
      </c>
      <c r="I23" t="n">
        <v>104564</v>
      </c>
      <c r="J23" t="n">
        <v>145628</v>
      </c>
      <c r="K23" t="n">
        <v>40388</v>
      </c>
      <c r="L23" t="n">
        <v>6654</v>
      </c>
      <c r="M23" t="n">
        <v>84036</v>
      </c>
      <c r="N23" t="n">
        <v>83467</v>
      </c>
      <c r="O23" t="n">
        <v>6651</v>
      </c>
      <c r="P23" t="n">
        <v>5274</v>
      </c>
      <c r="Q23" t="n">
        <v>8043</v>
      </c>
      <c r="R23" t="n">
        <v>1245</v>
      </c>
      <c r="S23" t="n">
        <v>41579</v>
      </c>
      <c r="T23" t="n">
        <v>8957</v>
      </c>
      <c r="U23" t="n">
        <v>1091</v>
      </c>
      <c r="V23" t="n">
        <v>31705</v>
      </c>
      <c r="W23" t="n">
        <v>8342</v>
      </c>
      <c r="X23" t="n">
        <v>1215</v>
      </c>
      <c r="Y23" t="n">
        <v>2010</v>
      </c>
      <c r="Z23" t="n">
        <v>4985</v>
      </c>
      <c r="AA23" t="n">
        <v>513</v>
      </c>
      <c r="AB23" t="n">
        <v>10224</v>
      </c>
      <c r="AC23" t="n">
        <v>171629</v>
      </c>
      <c r="AD23" t="n">
        <v>16020</v>
      </c>
      <c r="AE23" t="n">
        <v>222216</v>
      </c>
      <c r="AF23" t="n">
        <v>186704</v>
      </c>
      <c r="AG23" t="n">
        <v>11823</v>
      </c>
      <c r="AH23" t="n">
        <v>7988</v>
      </c>
      <c r="AI23" t="n">
        <v>14198</v>
      </c>
      <c r="AJ23" t="n">
        <v>2206</v>
      </c>
      <c r="AK23" t="n">
        <v>357975</v>
      </c>
      <c r="AL23" t="n">
        <v>280023</v>
      </c>
      <c r="AM23" t="n">
        <v>18592</v>
      </c>
      <c r="AN23" t="n">
        <v>306886</v>
      </c>
      <c r="AO23" t="n">
        <v>183972</v>
      </c>
      <c r="AP23" t="n">
        <v>10974</v>
      </c>
      <c r="AQ23" t="n">
        <v>8000</v>
      </c>
      <c r="AR23" t="n">
        <v>19653</v>
      </c>
      <c r="AS23" t="n">
        <v>2557</v>
      </c>
      <c r="AT23" t="n">
        <v>730114</v>
      </c>
      <c r="AU23" t="n">
        <v>2704</v>
      </c>
      <c r="AV23" t="n">
        <v>89</v>
      </c>
      <c r="AW23" t="n">
        <v>1550</v>
      </c>
      <c r="AX23" t="n">
        <v>1039</v>
      </c>
      <c r="AY23" t="n">
        <v>53</v>
      </c>
      <c r="AZ23" t="n">
        <v>27</v>
      </c>
      <c r="BA23" t="n">
        <v>81</v>
      </c>
      <c r="BB23" t="n">
        <v>11</v>
      </c>
      <c r="BC23" t="n">
        <v>9954</v>
      </c>
    </row>
    <row r="24">
      <c r="A24" t="inlineStr">
        <is>
          <t>15-Jul-20</t>
        </is>
      </c>
      <c r="B24" t="n">
        <v>292920</v>
      </c>
      <c r="C24" t="n">
        <v>200836</v>
      </c>
      <c r="D24" t="n">
        <v>845091</v>
      </c>
      <c r="E24" t="n">
        <v>524548</v>
      </c>
      <c r="F24" t="n">
        <v>458240</v>
      </c>
      <c r="G24" t="n">
        <v>377649</v>
      </c>
      <c r="H24" t="n">
        <v>303704</v>
      </c>
      <c r="I24" t="n">
        <v>104192</v>
      </c>
      <c r="J24" t="n">
        <v>139480</v>
      </c>
      <c r="K24" t="n">
        <v>38707</v>
      </c>
      <c r="L24" t="n">
        <v>6776</v>
      </c>
      <c r="M24" t="n">
        <v>83640</v>
      </c>
      <c r="N24" t="n">
        <v>84621</v>
      </c>
      <c r="O24" t="n">
        <v>6990</v>
      </c>
      <c r="P24" t="n">
        <v>5558</v>
      </c>
      <c r="Q24" t="n">
        <v>8271</v>
      </c>
      <c r="R24" t="n">
        <v>1290</v>
      </c>
      <c r="S24" t="n">
        <v>37509</v>
      </c>
      <c r="T24" t="n">
        <v>8808</v>
      </c>
      <c r="U24" t="n">
        <v>1120</v>
      </c>
      <c r="V24" t="n">
        <v>32056</v>
      </c>
      <c r="W24" t="n">
        <v>8644</v>
      </c>
      <c r="X24" t="n">
        <v>1287</v>
      </c>
      <c r="Y24" t="n">
        <v>2139</v>
      </c>
      <c r="Z24" t="n">
        <v>5158</v>
      </c>
      <c r="AA24" t="n">
        <v>536</v>
      </c>
      <c r="AB24" t="n">
        <v>9769</v>
      </c>
      <c r="AC24" t="n">
        <v>168772</v>
      </c>
      <c r="AD24" t="n">
        <v>16446</v>
      </c>
      <c r="AE24" t="n">
        <v>224681</v>
      </c>
      <c r="AF24" t="n">
        <v>193469</v>
      </c>
      <c r="AG24" t="n">
        <v>12523</v>
      </c>
      <c r="AH24" t="n">
        <v>8498</v>
      </c>
      <c r="AI24" t="n">
        <v>14692</v>
      </c>
      <c r="AJ24" t="n">
        <v>2305</v>
      </c>
      <c r="AK24" t="n">
        <v>342047</v>
      </c>
      <c r="AL24" t="n">
        <v>293205</v>
      </c>
      <c r="AM24" t="n">
        <v>19869</v>
      </c>
      <c r="AN24" t="n">
        <v>325700</v>
      </c>
      <c r="AO24" t="n">
        <v>198602</v>
      </c>
      <c r="AP24" t="n">
        <v>11963</v>
      </c>
      <c r="AQ24" t="n">
        <v>8761</v>
      </c>
      <c r="AR24" t="n">
        <v>21091</v>
      </c>
      <c r="AS24" t="n">
        <v>2761</v>
      </c>
      <c r="AT24" t="n">
        <v>756618</v>
      </c>
      <c r="AU24" t="n">
        <v>2756</v>
      </c>
      <c r="AV24" t="n">
        <v>92</v>
      </c>
      <c r="AW24" t="n">
        <v>1605</v>
      </c>
      <c r="AX24" t="n">
        <v>1085</v>
      </c>
      <c r="AY24" t="n">
        <v>56</v>
      </c>
      <c r="AZ24" t="n">
        <v>29</v>
      </c>
      <c r="BA24" t="n">
        <v>85</v>
      </c>
      <c r="BB24" t="n">
        <v>12</v>
      </c>
      <c r="BC24" t="n">
        <v>10051</v>
      </c>
    </row>
    <row r="25">
      <c r="A25" t="inlineStr">
        <is>
          <t>16-Jul-20</t>
        </is>
      </c>
      <c r="B25" t="n">
        <v>284791</v>
      </c>
      <c r="C25" t="n">
        <v>198950</v>
      </c>
      <c r="D25" t="n">
        <v>824067</v>
      </c>
      <c r="E25" t="n">
        <v>501694</v>
      </c>
      <c r="F25" t="n">
        <v>456037</v>
      </c>
      <c r="G25" t="n">
        <v>375882</v>
      </c>
      <c r="H25" t="n">
        <v>301308</v>
      </c>
      <c r="I25" t="n">
        <v>103808</v>
      </c>
      <c r="J25" t="n">
        <v>133940</v>
      </c>
      <c r="K25" t="n">
        <v>37041</v>
      </c>
      <c r="L25" t="n">
        <v>6894</v>
      </c>
      <c r="M25" t="n">
        <v>83100</v>
      </c>
      <c r="N25" t="n">
        <v>85474</v>
      </c>
      <c r="O25" t="n">
        <v>7340</v>
      </c>
      <c r="P25" t="n">
        <v>5850</v>
      </c>
      <c r="Q25" t="n">
        <v>8498</v>
      </c>
      <c r="R25" t="n">
        <v>1335</v>
      </c>
      <c r="S25" t="n">
        <v>33832</v>
      </c>
      <c r="T25" t="n">
        <v>8649</v>
      </c>
      <c r="U25" t="n">
        <v>1149</v>
      </c>
      <c r="V25" t="n">
        <v>32368</v>
      </c>
      <c r="W25" t="n">
        <v>8935</v>
      </c>
      <c r="X25" t="n">
        <v>1362</v>
      </c>
      <c r="Y25" t="n">
        <v>2272</v>
      </c>
      <c r="Z25" t="n">
        <v>5334</v>
      </c>
      <c r="AA25" t="n">
        <v>560</v>
      </c>
      <c r="AB25" t="n">
        <v>9319</v>
      </c>
      <c r="AC25" t="n">
        <v>165721</v>
      </c>
      <c r="AD25" t="n">
        <v>16871</v>
      </c>
      <c r="AE25" t="n">
        <v>226868</v>
      </c>
      <c r="AF25" t="n">
        <v>199991</v>
      </c>
      <c r="AG25" t="n">
        <v>13251</v>
      </c>
      <c r="AH25" t="n">
        <v>9029</v>
      </c>
      <c r="AI25" t="n">
        <v>15193</v>
      </c>
      <c r="AJ25" t="n">
        <v>2407</v>
      </c>
      <c r="AK25" t="n">
        <v>326316</v>
      </c>
      <c r="AL25" t="n">
        <v>306158</v>
      </c>
      <c r="AM25" t="n">
        <v>21181</v>
      </c>
      <c r="AN25" t="n">
        <v>344709</v>
      </c>
      <c r="AO25" t="n">
        <v>213743</v>
      </c>
      <c r="AP25" t="n">
        <v>13010</v>
      </c>
      <c r="AQ25" t="n">
        <v>9569</v>
      </c>
      <c r="AR25" t="n">
        <v>22579</v>
      </c>
      <c r="AS25" t="n">
        <v>2975</v>
      </c>
      <c r="AT25" t="n">
        <v>781923</v>
      </c>
      <c r="AU25" t="n">
        <v>2808</v>
      </c>
      <c r="AV25" t="n">
        <v>96</v>
      </c>
      <c r="AW25" t="n">
        <v>1660</v>
      </c>
      <c r="AX25" t="n">
        <v>1132</v>
      </c>
      <c r="AY25" t="n">
        <v>59</v>
      </c>
      <c r="AZ25" t="n">
        <v>31</v>
      </c>
      <c r="BA25" t="n">
        <v>89</v>
      </c>
      <c r="BB25" t="n">
        <v>12</v>
      </c>
      <c r="BC25" t="n">
        <v>10143</v>
      </c>
    </row>
    <row r="26">
      <c r="A26" t="inlineStr">
        <is>
          <t>17-Jul-20</t>
        </is>
      </c>
      <c r="B26" t="n">
        <v>277067</v>
      </c>
      <c r="C26" t="n">
        <v>197038</v>
      </c>
      <c r="D26" t="n">
        <v>803339</v>
      </c>
      <c r="E26" t="n">
        <v>478981</v>
      </c>
      <c r="F26" t="n">
        <v>453732</v>
      </c>
      <c r="G26" t="n">
        <v>374031</v>
      </c>
      <c r="H26" t="n">
        <v>298855</v>
      </c>
      <c r="I26" t="n">
        <v>103411</v>
      </c>
      <c r="J26" t="n">
        <v>128939</v>
      </c>
      <c r="K26" t="n">
        <v>35398</v>
      </c>
      <c r="L26" t="n">
        <v>7008</v>
      </c>
      <c r="M26" t="n">
        <v>82421</v>
      </c>
      <c r="N26" t="n">
        <v>86005</v>
      </c>
      <c r="O26" t="n">
        <v>7701</v>
      </c>
      <c r="P26" t="n">
        <v>6150</v>
      </c>
      <c r="Q26" t="n">
        <v>8724</v>
      </c>
      <c r="R26" t="n">
        <v>1380</v>
      </c>
      <c r="S26" t="n">
        <v>30519</v>
      </c>
      <c r="T26" t="n">
        <v>8480</v>
      </c>
      <c r="U26" t="n">
        <v>1177</v>
      </c>
      <c r="V26" t="n">
        <v>32639</v>
      </c>
      <c r="W26" t="n">
        <v>9213</v>
      </c>
      <c r="X26" t="n">
        <v>1440</v>
      </c>
      <c r="Y26" t="n">
        <v>2411</v>
      </c>
      <c r="Z26" t="n">
        <v>5512</v>
      </c>
      <c r="AA26" t="n">
        <v>584</v>
      </c>
      <c r="AB26" t="n">
        <v>8878</v>
      </c>
      <c r="AC26" t="n">
        <v>162496</v>
      </c>
      <c r="AD26" t="n">
        <v>17292</v>
      </c>
      <c r="AE26" t="n">
        <v>228766</v>
      </c>
      <c r="AF26" t="n">
        <v>206214</v>
      </c>
      <c r="AG26" t="n">
        <v>14008</v>
      </c>
      <c r="AH26" t="n">
        <v>9581</v>
      </c>
      <c r="AI26" t="n">
        <v>15700</v>
      </c>
      <c r="AJ26" t="n">
        <v>2510</v>
      </c>
      <c r="AK26" t="n">
        <v>310860</v>
      </c>
      <c r="AL26" t="n">
        <v>318868</v>
      </c>
      <c r="AM26" t="n">
        <v>22525</v>
      </c>
      <c r="AN26" t="n">
        <v>363891</v>
      </c>
      <c r="AO26" t="n">
        <v>229374</v>
      </c>
      <c r="AP26" t="n">
        <v>14118</v>
      </c>
      <c r="AQ26" t="n">
        <v>10428</v>
      </c>
      <c r="AR26" t="n">
        <v>24117</v>
      </c>
      <c r="AS26" t="n">
        <v>3199</v>
      </c>
      <c r="AT26" t="n">
        <v>806046</v>
      </c>
      <c r="AU26" t="n">
        <v>2858</v>
      </c>
      <c r="AV26" t="n">
        <v>99</v>
      </c>
      <c r="AW26" t="n">
        <v>1716</v>
      </c>
      <c r="AX26" t="n">
        <v>1180</v>
      </c>
      <c r="AY26" t="n">
        <v>62</v>
      </c>
      <c r="AZ26" t="n">
        <v>33</v>
      </c>
      <c r="BA26" t="n">
        <v>93</v>
      </c>
      <c r="BB26" t="n">
        <v>13</v>
      </c>
      <c r="BC26" t="n">
        <v>10231</v>
      </c>
    </row>
    <row r="27">
      <c r="A27" t="inlineStr">
        <is>
          <t>18-Jul-20</t>
        </is>
      </c>
      <c r="B27" t="n">
        <v>269735</v>
      </c>
      <c r="C27" t="n">
        <v>195102</v>
      </c>
      <c r="D27" t="n">
        <v>782941</v>
      </c>
      <c r="E27" t="n">
        <v>456513</v>
      </c>
      <c r="F27" t="n">
        <v>451321</v>
      </c>
      <c r="G27" t="n">
        <v>372093</v>
      </c>
      <c r="H27" t="n">
        <v>296345</v>
      </c>
      <c r="I27" t="n">
        <v>103001</v>
      </c>
      <c r="J27" t="n">
        <v>124417</v>
      </c>
      <c r="K27" t="n">
        <v>33785</v>
      </c>
      <c r="L27" t="n">
        <v>7118</v>
      </c>
      <c r="M27" t="n">
        <v>81606</v>
      </c>
      <c r="N27" t="n">
        <v>86198</v>
      </c>
      <c r="O27" t="n">
        <v>8072</v>
      </c>
      <c r="P27" t="n">
        <v>6458</v>
      </c>
      <c r="Q27" t="n">
        <v>8948</v>
      </c>
      <c r="R27" t="n">
        <v>1427</v>
      </c>
      <c r="S27" t="n">
        <v>27541</v>
      </c>
      <c r="T27" t="n">
        <v>8304</v>
      </c>
      <c r="U27" t="n">
        <v>1206</v>
      </c>
      <c r="V27" t="n">
        <v>32867</v>
      </c>
      <c r="W27" t="n">
        <v>9475</v>
      </c>
      <c r="X27" t="n">
        <v>1521</v>
      </c>
      <c r="Y27" t="n">
        <v>2555</v>
      </c>
      <c r="Z27" t="n">
        <v>5692</v>
      </c>
      <c r="AA27" t="n">
        <v>609</v>
      </c>
      <c r="AB27" t="n">
        <v>8446</v>
      </c>
      <c r="AC27" t="n">
        <v>159115</v>
      </c>
      <c r="AD27" t="n">
        <v>17709</v>
      </c>
      <c r="AE27" t="n">
        <v>230366</v>
      </c>
      <c r="AF27" t="n">
        <v>212080</v>
      </c>
      <c r="AG27" t="n">
        <v>14793</v>
      </c>
      <c r="AH27" t="n">
        <v>10155</v>
      </c>
      <c r="AI27" t="n">
        <v>16213</v>
      </c>
      <c r="AJ27" t="n">
        <v>2615</v>
      </c>
      <c r="AK27" t="n">
        <v>295744</v>
      </c>
      <c r="AL27" t="n">
        <v>331321</v>
      </c>
      <c r="AM27" t="n">
        <v>23903</v>
      </c>
      <c r="AN27" t="n">
        <v>383220</v>
      </c>
      <c r="AO27" t="n">
        <v>245471</v>
      </c>
      <c r="AP27" t="n">
        <v>15287</v>
      </c>
      <c r="AQ27" t="n">
        <v>11338</v>
      </c>
      <c r="AR27" t="n">
        <v>25705</v>
      </c>
      <c r="AS27" t="n">
        <v>3431</v>
      </c>
      <c r="AT27" t="n">
        <v>829012</v>
      </c>
      <c r="AU27" t="n">
        <v>2908</v>
      </c>
      <c r="AV27" t="n">
        <v>103</v>
      </c>
      <c r="AW27" t="n">
        <v>1773</v>
      </c>
      <c r="AX27" t="n">
        <v>1230</v>
      </c>
      <c r="AY27" t="n">
        <v>66</v>
      </c>
      <c r="AZ27" t="n">
        <v>35</v>
      </c>
      <c r="BA27" t="n">
        <v>97</v>
      </c>
      <c r="BB27" t="n">
        <v>13</v>
      </c>
      <c r="BC27" t="n">
        <v>10315</v>
      </c>
    </row>
    <row r="28">
      <c r="A28" t="inlineStr">
        <is>
          <t>19-Jul-20</t>
        </is>
      </c>
      <c r="B28" t="n">
        <v>262779</v>
      </c>
      <c r="C28" t="n">
        <v>193143</v>
      </c>
      <c r="D28" t="n">
        <v>762901</v>
      </c>
      <c r="E28" t="n">
        <v>434389</v>
      </c>
      <c r="F28" t="n">
        <v>448802</v>
      </c>
      <c r="G28" t="n">
        <v>370067</v>
      </c>
      <c r="H28" t="n">
        <v>293781</v>
      </c>
      <c r="I28" t="n">
        <v>102579</v>
      </c>
      <c r="J28" t="n">
        <v>120320</v>
      </c>
      <c r="K28" t="n">
        <v>32208</v>
      </c>
      <c r="L28" t="n">
        <v>7222</v>
      </c>
      <c r="M28" t="n">
        <v>80660</v>
      </c>
      <c r="N28" t="n">
        <v>86042</v>
      </c>
      <c r="O28" t="n">
        <v>8454</v>
      </c>
      <c r="P28" t="n">
        <v>6773</v>
      </c>
      <c r="Q28" t="n">
        <v>9169</v>
      </c>
      <c r="R28" t="n">
        <v>1474</v>
      </c>
      <c r="S28" t="n">
        <v>24867</v>
      </c>
      <c r="T28" t="n">
        <v>8120</v>
      </c>
      <c r="U28" t="n">
        <v>1234</v>
      </c>
      <c r="V28" t="n">
        <v>33052</v>
      </c>
      <c r="W28" t="n">
        <v>9719</v>
      </c>
      <c r="X28" t="n">
        <v>1604</v>
      </c>
      <c r="Y28" t="n">
        <v>2705</v>
      </c>
      <c r="Z28" t="n">
        <v>5874</v>
      </c>
      <c r="AA28" t="n">
        <v>633</v>
      </c>
      <c r="AB28" t="n">
        <v>8026</v>
      </c>
      <c r="AC28" t="n">
        <v>155596</v>
      </c>
      <c r="AD28" t="n">
        <v>18121</v>
      </c>
      <c r="AE28" t="n">
        <v>231659</v>
      </c>
      <c r="AF28" t="n">
        <v>217532</v>
      </c>
      <c r="AG28" t="n">
        <v>15608</v>
      </c>
      <c r="AH28" t="n">
        <v>10749</v>
      </c>
      <c r="AI28" t="n">
        <v>16730</v>
      </c>
      <c r="AJ28" t="n">
        <v>2722</v>
      </c>
      <c r="AK28" t="n">
        <v>281020</v>
      </c>
      <c r="AL28" t="n">
        <v>343508</v>
      </c>
      <c r="AM28" t="n">
        <v>25313</v>
      </c>
      <c r="AN28" t="n">
        <v>402671</v>
      </c>
      <c r="AO28" t="n">
        <v>262004</v>
      </c>
      <c r="AP28" t="n">
        <v>16522</v>
      </c>
      <c r="AQ28" t="n">
        <v>12302</v>
      </c>
      <c r="AR28" t="n">
        <v>27345</v>
      </c>
      <c r="AS28" t="n">
        <v>3674</v>
      </c>
      <c r="AT28" t="n">
        <v>850847</v>
      </c>
      <c r="AU28" t="n">
        <v>2956</v>
      </c>
      <c r="AV28" t="n">
        <v>107</v>
      </c>
      <c r="AW28" t="n">
        <v>1830</v>
      </c>
      <c r="AX28" t="n">
        <v>1281</v>
      </c>
      <c r="AY28" t="n">
        <v>69</v>
      </c>
      <c r="AZ28" t="n">
        <v>37</v>
      </c>
      <c r="BA28" t="n">
        <v>101</v>
      </c>
      <c r="BB28" t="n">
        <v>14</v>
      </c>
      <c r="BC28" t="n">
        <v>10394</v>
      </c>
    </row>
    <row r="29">
      <c r="A29" t="inlineStr">
        <is>
          <t>20-Jul-20</t>
        </is>
      </c>
      <c r="B29" t="n">
        <v>256186</v>
      </c>
      <c r="C29" t="n">
        <v>191163</v>
      </c>
      <c r="D29" t="n">
        <v>743248</v>
      </c>
      <c r="E29" t="n">
        <v>412707</v>
      </c>
      <c r="F29" t="n">
        <v>446173</v>
      </c>
      <c r="G29" t="n">
        <v>367951</v>
      </c>
      <c r="H29" t="n">
        <v>291164</v>
      </c>
      <c r="I29" t="n">
        <v>102143</v>
      </c>
      <c r="J29" t="n">
        <v>116601</v>
      </c>
      <c r="K29" t="n">
        <v>30671</v>
      </c>
      <c r="L29" t="n">
        <v>7322</v>
      </c>
      <c r="M29" t="n">
        <v>79589</v>
      </c>
      <c r="N29" t="n">
        <v>85531</v>
      </c>
      <c r="O29" t="n">
        <v>8846</v>
      </c>
      <c r="P29" t="n">
        <v>7095</v>
      </c>
      <c r="Q29" t="n">
        <v>9387</v>
      </c>
      <c r="R29" t="n">
        <v>1522</v>
      </c>
      <c r="S29" t="n">
        <v>22470</v>
      </c>
      <c r="T29" t="n">
        <v>7930</v>
      </c>
      <c r="U29" t="n">
        <v>1261</v>
      </c>
      <c r="V29" t="n">
        <v>33192</v>
      </c>
      <c r="W29" t="n">
        <v>9942</v>
      </c>
      <c r="X29" t="n">
        <v>1691</v>
      </c>
      <c r="Y29" t="n">
        <v>2860</v>
      </c>
      <c r="Z29" t="n">
        <v>6056</v>
      </c>
      <c r="AA29" t="n">
        <v>659</v>
      </c>
      <c r="AB29" t="n">
        <v>7618</v>
      </c>
      <c r="AC29" t="n">
        <v>151959</v>
      </c>
      <c r="AD29" t="n">
        <v>18528</v>
      </c>
      <c r="AE29" t="n">
        <v>232640</v>
      </c>
      <c r="AF29" t="n">
        <v>222516</v>
      </c>
      <c r="AG29" t="n">
        <v>16452</v>
      </c>
      <c r="AH29" t="n">
        <v>11365</v>
      </c>
      <c r="AI29" t="n">
        <v>17250</v>
      </c>
      <c r="AJ29" t="n">
        <v>2831</v>
      </c>
      <c r="AK29" t="n">
        <v>266731</v>
      </c>
      <c r="AL29" t="n">
        <v>355417</v>
      </c>
      <c r="AM29" t="n">
        <v>26755</v>
      </c>
      <c r="AN29" t="n">
        <v>422217</v>
      </c>
      <c r="AO29" t="n">
        <v>278939</v>
      </c>
      <c r="AP29" t="n">
        <v>17825</v>
      </c>
      <c r="AQ29" t="n">
        <v>13322</v>
      </c>
      <c r="AR29" t="n">
        <v>29037</v>
      </c>
      <c r="AS29" t="n">
        <v>3926</v>
      </c>
      <c r="AT29" t="n">
        <v>871583</v>
      </c>
      <c r="AU29" t="n">
        <v>3003</v>
      </c>
      <c r="AV29" t="n">
        <v>111</v>
      </c>
      <c r="AW29" t="n">
        <v>1887</v>
      </c>
      <c r="AX29" t="n">
        <v>1334</v>
      </c>
      <c r="AY29" t="n">
        <v>73</v>
      </c>
      <c r="AZ29" t="n">
        <v>39</v>
      </c>
      <c r="BA29" t="n">
        <v>106</v>
      </c>
      <c r="BB29" t="n">
        <v>15</v>
      </c>
      <c r="BC29" t="n">
        <v>10470</v>
      </c>
    </row>
    <row r="30">
      <c r="A30" t="inlineStr">
        <is>
          <t>21-Jul-20</t>
        </is>
      </c>
      <c r="B30" t="n">
        <v>249940</v>
      </c>
      <c r="C30" t="n">
        <v>189163</v>
      </c>
      <c r="D30" t="n">
        <v>724006</v>
      </c>
      <c r="E30" t="n">
        <v>391558</v>
      </c>
      <c r="F30" t="n">
        <v>443431</v>
      </c>
      <c r="G30" t="n">
        <v>365745</v>
      </c>
      <c r="H30" t="n">
        <v>288495</v>
      </c>
      <c r="I30" t="n">
        <v>101695</v>
      </c>
      <c r="J30" t="n">
        <v>113221</v>
      </c>
      <c r="K30" t="n">
        <v>29179</v>
      </c>
      <c r="L30" t="n">
        <v>7415</v>
      </c>
      <c r="M30" t="n">
        <v>78399</v>
      </c>
      <c r="N30" t="n">
        <v>84664</v>
      </c>
      <c r="O30" t="n">
        <v>9249</v>
      </c>
      <c r="P30" t="n">
        <v>7424</v>
      </c>
      <c r="Q30" t="n">
        <v>9601</v>
      </c>
      <c r="R30" t="n">
        <v>1571</v>
      </c>
      <c r="S30" t="n">
        <v>20322</v>
      </c>
      <c r="T30" t="n">
        <v>7735</v>
      </c>
      <c r="U30" t="n">
        <v>1289</v>
      </c>
      <c r="V30" t="n">
        <v>33287</v>
      </c>
      <c r="W30" t="n">
        <v>10141</v>
      </c>
      <c r="X30" t="n">
        <v>1781</v>
      </c>
      <c r="Y30" t="n">
        <v>3020</v>
      </c>
      <c r="Z30" t="n">
        <v>6240</v>
      </c>
      <c r="AA30" t="n">
        <v>685</v>
      </c>
      <c r="AB30" t="n">
        <v>7223</v>
      </c>
      <c r="AC30" t="n">
        <v>148223</v>
      </c>
      <c r="AD30" t="n">
        <v>18928</v>
      </c>
      <c r="AE30" t="n">
        <v>233305</v>
      </c>
      <c r="AF30" t="n">
        <v>226979</v>
      </c>
      <c r="AG30" t="n">
        <v>17326</v>
      </c>
      <c r="AH30" t="n">
        <v>12002</v>
      </c>
      <c r="AI30" t="n">
        <v>17774</v>
      </c>
      <c r="AJ30" t="n">
        <v>2942</v>
      </c>
      <c r="AK30" t="n">
        <v>252910</v>
      </c>
      <c r="AL30" t="n">
        <v>367041</v>
      </c>
      <c r="AM30" t="n">
        <v>28230</v>
      </c>
      <c r="AN30" t="n">
        <v>441833</v>
      </c>
      <c r="AO30" t="n">
        <v>296238</v>
      </c>
      <c r="AP30" t="n">
        <v>19197</v>
      </c>
      <c r="AQ30" t="n">
        <v>14400</v>
      </c>
      <c r="AR30" t="n">
        <v>30781</v>
      </c>
      <c r="AS30" t="n">
        <v>4188</v>
      </c>
      <c r="AT30" t="n">
        <v>891255</v>
      </c>
      <c r="AU30" t="n">
        <v>3049</v>
      </c>
      <c r="AV30" t="n">
        <v>115</v>
      </c>
      <c r="AW30" t="n">
        <v>1944</v>
      </c>
      <c r="AX30" t="n">
        <v>1388</v>
      </c>
      <c r="AY30" t="n">
        <v>77</v>
      </c>
      <c r="AZ30" t="n">
        <v>42</v>
      </c>
      <c r="BA30" t="n">
        <v>110</v>
      </c>
      <c r="BB30" t="n">
        <v>15</v>
      </c>
      <c r="BC30" t="n">
        <v>10542</v>
      </c>
    </row>
    <row r="31">
      <c r="A31" t="inlineStr">
        <is>
          <t>22-Jul-20</t>
        </is>
      </c>
      <c r="B31" t="n">
        <v>244027</v>
      </c>
      <c r="C31" t="n">
        <v>187146</v>
      </c>
      <c r="D31" t="n">
        <v>705198</v>
      </c>
      <c r="E31" t="n">
        <v>371027</v>
      </c>
      <c r="F31" t="n">
        <v>440574</v>
      </c>
      <c r="G31" t="n">
        <v>363448</v>
      </c>
      <c r="H31" t="n">
        <v>285776</v>
      </c>
      <c r="I31" t="n">
        <v>101233</v>
      </c>
      <c r="J31" t="n">
        <v>110143</v>
      </c>
      <c r="K31" t="n">
        <v>27734</v>
      </c>
      <c r="L31" t="n">
        <v>7503</v>
      </c>
      <c r="M31" t="n">
        <v>77097</v>
      </c>
      <c r="N31" t="n">
        <v>83449</v>
      </c>
      <c r="O31" t="n">
        <v>9661</v>
      </c>
      <c r="P31" t="n">
        <v>7758</v>
      </c>
      <c r="Q31" t="n">
        <v>9809</v>
      </c>
      <c r="R31" t="n">
        <v>1620</v>
      </c>
      <c r="S31" t="n">
        <v>18398</v>
      </c>
      <c r="T31" t="n">
        <v>7536</v>
      </c>
      <c r="U31" t="n">
        <v>1315</v>
      </c>
      <c r="V31" t="n">
        <v>33336</v>
      </c>
      <c r="W31" t="n">
        <v>10315</v>
      </c>
      <c r="X31" t="n">
        <v>1874</v>
      </c>
      <c r="Y31" t="n">
        <v>3186</v>
      </c>
      <c r="Z31" t="n">
        <v>6424</v>
      </c>
      <c r="AA31" t="n">
        <v>711</v>
      </c>
      <c r="AB31" t="n">
        <v>6842</v>
      </c>
      <c r="AC31" t="n">
        <v>144404</v>
      </c>
      <c r="AD31" t="n">
        <v>19321</v>
      </c>
      <c r="AE31" t="n">
        <v>233649</v>
      </c>
      <c r="AF31" t="n">
        <v>230876</v>
      </c>
      <c r="AG31" t="n">
        <v>18229</v>
      </c>
      <c r="AH31" t="n">
        <v>12659</v>
      </c>
      <c r="AI31" t="n">
        <v>18299</v>
      </c>
      <c r="AJ31" t="n">
        <v>3056</v>
      </c>
      <c r="AK31" t="n">
        <v>239581</v>
      </c>
      <c r="AL31" t="n">
        <v>378372</v>
      </c>
      <c r="AM31" t="n">
        <v>29735</v>
      </c>
      <c r="AN31" t="n">
        <v>461491</v>
      </c>
      <c r="AO31" t="n">
        <v>313859</v>
      </c>
      <c r="AP31" t="n">
        <v>20641</v>
      </c>
      <c r="AQ31" t="n">
        <v>15538</v>
      </c>
      <c r="AR31" t="n">
        <v>32577</v>
      </c>
      <c r="AS31" t="n">
        <v>4461</v>
      </c>
      <c r="AT31" t="n">
        <v>909899</v>
      </c>
      <c r="AU31" t="n">
        <v>3094</v>
      </c>
      <c r="AV31" t="n">
        <v>119</v>
      </c>
      <c r="AW31" t="n">
        <v>2001</v>
      </c>
      <c r="AX31" t="n">
        <v>1442</v>
      </c>
      <c r="AY31" t="n">
        <v>81</v>
      </c>
      <c r="AZ31" t="n">
        <v>45</v>
      </c>
      <c r="BA31" t="n">
        <v>115</v>
      </c>
      <c r="BB31" t="n">
        <v>16</v>
      </c>
      <c r="BC31" t="n">
        <v>10610</v>
      </c>
    </row>
    <row r="32">
      <c r="A32" t="inlineStr">
        <is>
          <t>23-Jul-20</t>
        </is>
      </c>
      <c r="B32" t="n">
        <v>238430</v>
      </c>
      <c r="C32" t="n">
        <v>185113</v>
      </c>
      <c r="D32" t="n">
        <v>686846</v>
      </c>
      <c r="E32" t="n">
        <v>351190</v>
      </c>
      <c r="F32" t="n">
        <v>437600</v>
      </c>
      <c r="G32" t="n">
        <v>361058</v>
      </c>
      <c r="H32" t="n">
        <v>283010</v>
      </c>
      <c r="I32" t="n">
        <v>100757</v>
      </c>
      <c r="J32" t="n">
        <v>107335</v>
      </c>
      <c r="K32" t="n">
        <v>26339</v>
      </c>
      <c r="L32" t="n">
        <v>7585</v>
      </c>
      <c r="M32" t="n">
        <v>75690</v>
      </c>
      <c r="N32" t="n">
        <v>81898</v>
      </c>
      <c r="O32" t="n">
        <v>10082</v>
      </c>
      <c r="P32" t="n">
        <v>8098</v>
      </c>
      <c r="Q32" t="n">
        <v>10012</v>
      </c>
      <c r="R32" t="n">
        <v>1670</v>
      </c>
      <c r="S32" t="n">
        <v>16675</v>
      </c>
      <c r="T32" t="n">
        <v>7333</v>
      </c>
      <c r="U32" t="n">
        <v>1342</v>
      </c>
      <c r="V32" t="n">
        <v>33339</v>
      </c>
      <c r="W32" t="n">
        <v>10462</v>
      </c>
      <c r="X32" t="n">
        <v>1970</v>
      </c>
      <c r="Y32" t="n">
        <v>3356</v>
      </c>
      <c r="Z32" t="n">
        <v>6609</v>
      </c>
      <c r="AA32" t="n">
        <v>738</v>
      </c>
      <c r="AB32" t="n">
        <v>6476</v>
      </c>
      <c r="AC32" t="n">
        <v>140521</v>
      </c>
      <c r="AD32" t="n">
        <v>19706</v>
      </c>
      <c r="AE32" t="n">
        <v>233674</v>
      </c>
      <c r="AF32" t="n">
        <v>234164</v>
      </c>
      <c r="AG32" t="n">
        <v>19163</v>
      </c>
      <c r="AH32" t="n">
        <v>13337</v>
      </c>
      <c r="AI32" t="n">
        <v>18825</v>
      </c>
      <c r="AJ32" t="n">
        <v>3171</v>
      </c>
      <c r="AK32" t="n">
        <v>226760</v>
      </c>
      <c r="AL32" t="n">
        <v>389405</v>
      </c>
      <c r="AM32" t="n">
        <v>31271</v>
      </c>
      <c r="AN32" t="n">
        <v>481165</v>
      </c>
      <c r="AO32" t="n">
        <v>331756</v>
      </c>
      <c r="AP32" t="n">
        <v>22160</v>
      </c>
      <c r="AQ32" t="n">
        <v>16737</v>
      </c>
      <c r="AR32" t="n">
        <v>34425</v>
      </c>
      <c r="AS32" t="n">
        <v>4744</v>
      </c>
      <c r="AT32" t="n">
        <v>927553</v>
      </c>
      <c r="AU32" t="n">
        <v>3138</v>
      </c>
      <c r="AV32" t="n">
        <v>123</v>
      </c>
      <c r="AW32" t="n">
        <v>2059</v>
      </c>
      <c r="AX32" t="n">
        <v>1498</v>
      </c>
      <c r="AY32" t="n">
        <v>85</v>
      </c>
      <c r="AZ32" t="n">
        <v>47</v>
      </c>
      <c r="BA32" t="n">
        <v>120</v>
      </c>
      <c r="BB32" t="n">
        <v>17</v>
      </c>
      <c r="BC32" t="n">
        <v>10674</v>
      </c>
    </row>
    <row r="33">
      <c r="A33" t="inlineStr">
        <is>
          <t>24-Jul-20</t>
        </is>
      </c>
      <c r="B33" t="n">
        <v>233136</v>
      </c>
      <c r="C33" t="n">
        <v>183067</v>
      </c>
      <c r="D33" t="n">
        <v>668965</v>
      </c>
      <c r="E33" t="n">
        <v>332112</v>
      </c>
      <c r="F33" t="n">
        <v>434507</v>
      </c>
      <c r="G33" t="n">
        <v>358575</v>
      </c>
      <c r="H33" t="n">
        <v>280199</v>
      </c>
      <c r="I33" t="n">
        <v>100268</v>
      </c>
      <c r="J33" t="n">
        <v>104769</v>
      </c>
      <c r="K33" t="n">
        <v>24996</v>
      </c>
      <c r="L33" t="n">
        <v>7660</v>
      </c>
      <c r="M33" t="n">
        <v>74188</v>
      </c>
      <c r="N33" t="n">
        <v>80030</v>
      </c>
      <c r="O33" t="n">
        <v>10512</v>
      </c>
      <c r="P33" t="n">
        <v>8442</v>
      </c>
      <c r="Q33" t="n">
        <v>10209</v>
      </c>
      <c r="R33" t="n">
        <v>1721</v>
      </c>
      <c r="S33" t="n">
        <v>15131</v>
      </c>
      <c r="T33" t="n">
        <v>7128</v>
      </c>
      <c r="U33" t="n">
        <v>1367</v>
      </c>
      <c r="V33" t="n">
        <v>33297</v>
      </c>
      <c r="W33" t="n">
        <v>10580</v>
      </c>
      <c r="X33" t="n">
        <v>2069</v>
      </c>
      <c r="Y33" t="n">
        <v>3532</v>
      </c>
      <c r="Z33" t="n">
        <v>6793</v>
      </c>
      <c r="AA33" t="n">
        <v>765</v>
      </c>
      <c r="AB33" t="n">
        <v>6125</v>
      </c>
      <c r="AC33" t="n">
        <v>136591</v>
      </c>
      <c r="AD33" t="n">
        <v>20082</v>
      </c>
      <c r="AE33" t="n">
        <v>233379</v>
      </c>
      <c r="AF33" t="n">
        <v>236809</v>
      </c>
      <c r="AG33" t="n">
        <v>20126</v>
      </c>
      <c r="AH33" t="n">
        <v>14035</v>
      </c>
      <c r="AI33" t="n">
        <v>19350</v>
      </c>
      <c r="AJ33" t="n">
        <v>3288</v>
      </c>
      <c r="AK33" t="n">
        <v>214458</v>
      </c>
      <c r="AL33" t="n">
        <v>400135</v>
      </c>
      <c r="AM33" t="n">
        <v>32837</v>
      </c>
      <c r="AN33" t="n">
        <v>500827</v>
      </c>
      <c r="AO33" t="n">
        <v>349882</v>
      </c>
      <c r="AP33" t="n">
        <v>23756</v>
      </c>
      <c r="AQ33" t="n">
        <v>18000</v>
      </c>
      <c r="AR33" t="n">
        <v>36326</v>
      </c>
      <c r="AS33" t="n">
        <v>5037</v>
      </c>
      <c r="AT33" t="n">
        <v>944256</v>
      </c>
      <c r="AU33" t="n">
        <v>3181</v>
      </c>
      <c r="AV33" t="n">
        <v>127</v>
      </c>
      <c r="AW33" t="n">
        <v>2116</v>
      </c>
      <c r="AX33" t="n">
        <v>1554</v>
      </c>
      <c r="AY33" t="n">
        <v>90</v>
      </c>
      <c r="AZ33" t="n">
        <v>50</v>
      </c>
      <c r="BA33" t="n">
        <v>125</v>
      </c>
      <c r="BB33" t="n">
        <v>18</v>
      </c>
      <c r="BC33" t="n">
        <v>10735</v>
      </c>
    </row>
    <row r="34">
      <c r="A34" t="inlineStr">
        <is>
          <t>25-Jul-20</t>
        </is>
      </c>
      <c r="B34" t="n">
        <v>450660</v>
      </c>
      <c r="C34" t="n">
        <v>273736</v>
      </c>
      <c r="D34" t="n">
        <v>1173500</v>
      </c>
      <c r="E34" t="n">
        <v>675983</v>
      </c>
      <c r="F34" t="n">
        <v>627267</v>
      </c>
      <c r="G34" t="n">
        <v>516615</v>
      </c>
      <c r="H34" t="n">
        <v>415020</v>
      </c>
      <c r="I34" t="n">
        <v>143466</v>
      </c>
      <c r="J34" t="n">
        <v>318266</v>
      </c>
      <c r="K34" t="n">
        <v>19967</v>
      </c>
      <c r="L34" t="n">
        <v>7319</v>
      </c>
      <c r="M34" t="n">
        <v>60645</v>
      </c>
      <c r="N34" t="n">
        <v>75548</v>
      </c>
      <c r="O34" t="n">
        <v>8319</v>
      </c>
      <c r="P34" t="n">
        <v>6993</v>
      </c>
      <c r="Q34" t="n">
        <v>8143</v>
      </c>
      <c r="R34" t="n">
        <v>1670</v>
      </c>
      <c r="S34" t="n">
        <v>14104</v>
      </c>
      <c r="T34" t="n">
        <v>6897</v>
      </c>
      <c r="U34" t="n">
        <v>1389</v>
      </c>
      <c r="V34" t="n">
        <v>33012</v>
      </c>
      <c r="W34" t="n">
        <v>10655</v>
      </c>
      <c r="X34" t="n">
        <v>2139</v>
      </c>
      <c r="Y34" t="n">
        <v>3665</v>
      </c>
      <c r="Z34" t="n">
        <v>6900</v>
      </c>
      <c r="AA34" t="n">
        <v>790</v>
      </c>
      <c r="AB34" t="n">
        <v>5790</v>
      </c>
      <c r="AC34" t="n">
        <v>132156</v>
      </c>
      <c r="AD34" t="n">
        <v>20397</v>
      </c>
      <c r="AE34" t="n">
        <v>231383</v>
      </c>
      <c r="AF34" t="n">
        <v>238480</v>
      </c>
      <c r="AG34" t="n">
        <v>20807</v>
      </c>
      <c r="AH34" t="n">
        <v>14564</v>
      </c>
      <c r="AI34" t="n">
        <v>19654</v>
      </c>
      <c r="AJ34" t="n">
        <v>3396</v>
      </c>
      <c r="AK34" t="n">
        <v>202722</v>
      </c>
      <c r="AL34" t="n">
        <v>410546</v>
      </c>
      <c r="AM34" t="n">
        <v>34431</v>
      </c>
      <c r="AN34" t="n">
        <v>520411</v>
      </c>
      <c r="AO34" t="n">
        <v>368177</v>
      </c>
      <c r="AP34" t="n">
        <v>25423</v>
      </c>
      <c r="AQ34" t="n">
        <v>19322</v>
      </c>
      <c r="AR34" t="n">
        <v>38271</v>
      </c>
      <c r="AS34" t="n">
        <v>5341</v>
      </c>
      <c r="AT34" t="n">
        <v>960047</v>
      </c>
      <c r="AU34" t="n">
        <v>3222</v>
      </c>
      <c r="AV34" t="n">
        <v>131</v>
      </c>
      <c r="AW34" t="n">
        <v>2173</v>
      </c>
      <c r="AX34" t="n">
        <v>1611</v>
      </c>
      <c r="AY34" t="n">
        <v>95</v>
      </c>
      <c r="AZ34" t="n">
        <v>53</v>
      </c>
      <c r="BA34" t="n">
        <v>130</v>
      </c>
      <c r="BB34" t="n">
        <v>19</v>
      </c>
      <c r="BC34" t="n">
        <v>10793</v>
      </c>
    </row>
    <row r="35">
      <c r="A35" t="inlineStr">
        <is>
          <t>26-Jul-20</t>
        </is>
      </c>
      <c r="B35" t="n">
        <v>449930</v>
      </c>
      <c r="C35" t="n">
        <v>272132</v>
      </c>
      <c r="D35" t="n">
        <v>1169742</v>
      </c>
      <c r="E35" t="n">
        <v>660637</v>
      </c>
      <c r="F35" t="n">
        <v>627034</v>
      </c>
      <c r="G35" t="n">
        <v>516068</v>
      </c>
      <c r="H35" t="n">
        <v>414724</v>
      </c>
      <c r="I35" t="n">
        <v>143069</v>
      </c>
      <c r="J35" t="n">
        <v>315704</v>
      </c>
      <c r="K35" t="n">
        <v>16059</v>
      </c>
      <c r="L35" t="n">
        <v>7065</v>
      </c>
      <c r="M35" t="n">
        <v>50134</v>
      </c>
      <c r="N35" t="n">
        <v>71849</v>
      </c>
      <c r="O35" t="n">
        <v>6628</v>
      </c>
      <c r="P35" t="n">
        <v>5882</v>
      </c>
      <c r="Q35" t="n">
        <v>6548</v>
      </c>
      <c r="R35" t="n">
        <v>1640</v>
      </c>
      <c r="S35" t="n">
        <v>13143</v>
      </c>
      <c r="T35" t="n">
        <v>6627</v>
      </c>
      <c r="U35" t="n">
        <v>1404</v>
      </c>
      <c r="V35" t="n">
        <v>32376</v>
      </c>
      <c r="W35" t="n">
        <v>10681</v>
      </c>
      <c r="X35" t="n">
        <v>2159</v>
      </c>
      <c r="Y35" t="n">
        <v>3725</v>
      </c>
      <c r="Z35" t="n">
        <v>6882</v>
      </c>
      <c r="AA35" t="n">
        <v>812</v>
      </c>
      <c r="AB35" t="n">
        <v>5472</v>
      </c>
      <c r="AC35" t="n">
        <v>126986</v>
      </c>
      <c r="AD35" t="n">
        <v>20621</v>
      </c>
      <c r="AE35" t="n">
        <v>226924</v>
      </c>
      <c r="AF35" t="n">
        <v>239062</v>
      </c>
      <c r="AG35" t="n">
        <v>21004</v>
      </c>
      <c r="AH35" t="n">
        <v>14802</v>
      </c>
      <c r="AI35" t="n">
        <v>19601</v>
      </c>
      <c r="AJ35" t="n">
        <v>3489</v>
      </c>
      <c r="AK35" t="n">
        <v>191582</v>
      </c>
      <c r="AL35" t="n">
        <v>420584</v>
      </c>
      <c r="AM35" t="n">
        <v>36046</v>
      </c>
      <c r="AN35" t="n">
        <v>539718</v>
      </c>
      <c r="AO35" t="n">
        <v>386558</v>
      </c>
      <c r="AP35" t="n">
        <v>27124</v>
      </c>
      <c r="AQ35" t="n">
        <v>20678</v>
      </c>
      <c r="AR35" t="n">
        <v>40228</v>
      </c>
      <c r="AS35" t="n">
        <v>5653</v>
      </c>
      <c r="AT35" t="n">
        <v>974973</v>
      </c>
      <c r="AU35" t="n">
        <v>3262</v>
      </c>
      <c r="AV35" t="n">
        <v>135</v>
      </c>
      <c r="AW35" t="n">
        <v>2230</v>
      </c>
      <c r="AX35" t="n">
        <v>1668</v>
      </c>
      <c r="AY35" t="n">
        <v>100</v>
      </c>
      <c r="AZ35" t="n">
        <v>56</v>
      </c>
      <c r="BA35" t="n">
        <v>135</v>
      </c>
      <c r="BB35" t="n">
        <v>19</v>
      </c>
      <c r="BC35" t="n">
        <v>10847</v>
      </c>
    </row>
    <row r="36">
      <c r="A36" t="inlineStr">
        <is>
          <t>27-Jul-20</t>
        </is>
      </c>
      <c r="B36" t="n">
        <v>449232</v>
      </c>
      <c r="C36" t="n">
        <v>270523</v>
      </c>
      <c r="D36" t="n">
        <v>1166077</v>
      </c>
      <c r="E36" t="n">
        <v>645630</v>
      </c>
      <c r="F36" t="n">
        <v>626804</v>
      </c>
      <c r="G36" t="n">
        <v>515518</v>
      </c>
      <c r="H36" t="n">
        <v>414430</v>
      </c>
      <c r="I36" t="n">
        <v>142663</v>
      </c>
      <c r="J36" t="n">
        <v>313319</v>
      </c>
      <c r="K36" t="n">
        <v>13015</v>
      </c>
      <c r="L36" t="n">
        <v>6872</v>
      </c>
      <c r="M36" t="n">
        <v>41937</v>
      </c>
      <c r="N36" t="n">
        <v>68691</v>
      </c>
      <c r="O36" t="n">
        <v>5321</v>
      </c>
      <c r="P36" t="n">
        <v>5026</v>
      </c>
      <c r="Q36" t="n">
        <v>5315</v>
      </c>
      <c r="R36" t="n">
        <v>1623</v>
      </c>
      <c r="S36" t="n">
        <v>12247</v>
      </c>
      <c r="T36" t="n">
        <v>6334</v>
      </c>
      <c r="U36" t="n">
        <v>1415</v>
      </c>
      <c r="V36" t="n">
        <v>31496</v>
      </c>
      <c r="W36" t="n">
        <v>10669</v>
      </c>
      <c r="X36" t="n">
        <v>2143</v>
      </c>
      <c r="Y36" t="n">
        <v>3732</v>
      </c>
      <c r="Z36" t="n">
        <v>6774</v>
      </c>
      <c r="AA36" t="n">
        <v>831</v>
      </c>
      <c r="AB36" t="n">
        <v>5170</v>
      </c>
      <c r="AC36" t="n">
        <v>121366</v>
      </c>
      <c r="AD36" t="n">
        <v>20778</v>
      </c>
      <c r="AE36" t="n">
        <v>220757</v>
      </c>
      <c r="AF36" t="n">
        <v>238790</v>
      </c>
      <c r="AG36" t="n">
        <v>20850</v>
      </c>
      <c r="AH36" t="n">
        <v>14830</v>
      </c>
      <c r="AI36" t="n">
        <v>19293</v>
      </c>
      <c r="AJ36" t="n">
        <v>3570</v>
      </c>
      <c r="AK36" t="n">
        <v>181011</v>
      </c>
      <c r="AL36" t="n">
        <v>430203</v>
      </c>
      <c r="AM36" t="n">
        <v>37675</v>
      </c>
      <c r="AN36" t="n">
        <v>558572</v>
      </c>
      <c r="AO36" t="n">
        <v>404949</v>
      </c>
      <c r="AP36" t="n">
        <v>28826</v>
      </c>
      <c r="AQ36" t="n">
        <v>22047</v>
      </c>
      <c r="AR36" t="n">
        <v>42166</v>
      </c>
      <c r="AS36" t="n">
        <v>5974</v>
      </c>
      <c r="AT36" t="n">
        <v>989077</v>
      </c>
      <c r="AU36" t="n">
        <v>3300</v>
      </c>
      <c r="AV36" t="n">
        <v>140</v>
      </c>
      <c r="AW36" t="n">
        <v>2285</v>
      </c>
      <c r="AX36" t="n">
        <v>1725</v>
      </c>
      <c r="AY36" t="n">
        <v>105</v>
      </c>
      <c r="AZ36" t="n">
        <v>60</v>
      </c>
      <c r="BA36" t="n">
        <v>140</v>
      </c>
      <c r="BB36" t="n">
        <v>20</v>
      </c>
      <c r="BC36" t="n">
        <v>10899</v>
      </c>
    </row>
    <row r="37">
      <c r="A37" t="inlineStr">
        <is>
          <t>28-Jul-20</t>
        </is>
      </c>
      <c r="B37" t="n">
        <v>448566</v>
      </c>
      <c r="C37" t="n">
        <v>268915</v>
      </c>
      <c r="D37" t="n">
        <v>1162527</v>
      </c>
      <c r="E37" t="n">
        <v>631013</v>
      </c>
      <c r="F37" t="n">
        <v>626577</v>
      </c>
      <c r="G37" t="n">
        <v>514972</v>
      </c>
      <c r="H37" t="n">
        <v>414141</v>
      </c>
      <c r="I37" t="n">
        <v>142251</v>
      </c>
      <c r="J37" t="n">
        <v>311096</v>
      </c>
      <c r="K37" t="n">
        <v>10635</v>
      </c>
      <c r="L37" t="n">
        <v>6723</v>
      </c>
      <c r="M37" t="n">
        <v>35506</v>
      </c>
      <c r="N37" t="n">
        <v>65910</v>
      </c>
      <c r="O37" t="n">
        <v>4308</v>
      </c>
      <c r="P37" t="n">
        <v>4361</v>
      </c>
      <c r="Q37" t="n">
        <v>4358</v>
      </c>
      <c r="R37" t="n">
        <v>1617</v>
      </c>
      <c r="S37" t="n">
        <v>11412</v>
      </c>
      <c r="T37" t="n">
        <v>6028</v>
      </c>
      <c r="U37" t="n">
        <v>1422</v>
      </c>
      <c r="V37" t="n">
        <v>30453</v>
      </c>
      <c r="W37" t="n">
        <v>10626</v>
      </c>
      <c r="X37" t="n">
        <v>2102</v>
      </c>
      <c r="Y37" t="n">
        <v>3700</v>
      </c>
      <c r="Z37" t="n">
        <v>6603</v>
      </c>
      <c r="AA37" t="n">
        <v>848</v>
      </c>
      <c r="AB37" t="n">
        <v>4883</v>
      </c>
      <c r="AC37" t="n">
        <v>115508</v>
      </c>
      <c r="AD37" t="n">
        <v>20883</v>
      </c>
      <c r="AE37" t="n">
        <v>213444</v>
      </c>
      <c r="AF37" t="n">
        <v>237832</v>
      </c>
      <c r="AG37" t="n">
        <v>20447</v>
      </c>
      <c r="AH37" t="n">
        <v>14704</v>
      </c>
      <c r="AI37" t="n">
        <v>18807</v>
      </c>
      <c r="AJ37" t="n">
        <v>3643</v>
      </c>
      <c r="AK37" t="n">
        <v>170982</v>
      </c>
      <c r="AL37" t="n">
        <v>439375</v>
      </c>
      <c r="AM37" t="n">
        <v>39315</v>
      </c>
      <c r="AN37" t="n">
        <v>576856</v>
      </c>
      <c r="AO37" t="n">
        <v>423292</v>
      </c>
      <c r="AP37" t="n">
        <v>30506</v>
      </c>
      <c r="AQ37" t="n">
        <v>23410</v>
      </c>
      <c r="AR37" t="n">
        <v>44064</v>
      </c>
      <c r="AS37" t="n">
        <v>6302</v>
      </c>
      <c r="AT37" t="n">
        <v>1002401</v>
      </c>
      <c r="AU37" t="n">
        <v>3337</v>
      </c>
      <c r="AV37" t="n">
        <v>144</v>
      </c>
      <c r="AW37" t="n">
        <v>2338</v>
      </c>
      <c r="AX37" t="n">
        <v>1782</v>
      </c>
      <c r="AY37" t="n">
        <v>109</v>
      </c>
      <c r="AZ37" t="n">
        <v>63</v>
      </c>
      <c r="BA37" t="n">
        <v>145</v>
      </c>
      <c r="BB37" t="n">
        <v>21</v>
      </c>
      <c r="BC37" t="n">
        <v>10947</v>
      </c>
    </row>
    <row r="38">
      <c r="A38" t="inlineStr">
        <is>
          <t>29-Jul-20</t>
        </is>
      </c>
      <c r="B38" t="n">
        <v>447933</v>
      </c>
      <c r="C38" t="n">
        <v>267312</v>
      </c>
      <c r="D38" t="n">
        <v>1159106</v>
      </c>
      <c r="E38" t="n">
        <v>616818</v>
      </c>
      <c r="F38" t="n">
        <v>626356</v>
      </c>
      <c r="G38" t="n">
        <v>514434</v>
      </c>
      <c r="H38" t="n">
        <v>413859</v>
      </c>
      <c r="I38" t="n">
        <v>141832</v>
      </c>
      <c r="J38" t="n">
        <v>309023</v>
      </c>
      <c r="K38" t="n">
        <v>8768</v>
      </c>
      <c r="L38" t="n">
        <v>6603</v>
      </c>
      <c r="M38" t="n">
        <v>30427</v>
      </c>
      <c r="N38" t="n">
        <v>63389</v>
      </c>
      <c r="O38" t="n">
        <v>3521</v>
      </c>
      <c r="P38" t="n">
        <v>3842</v>
      </c>
      <c r="Q38" t="n">
        <v>3614</v>
      </c>
      <c r="R38" t="n">
        <v>1617</v>
      </c>
      <c r="S38" t="n">
        <v>10635</v>
      </c>
      <c r="T38" t="n">
        <v>5718</v>
      </c>
      <c r="U38" t="n">
        <v>1426</v>
      </c>
      <c r="V38" t="n">
        <v>29306</v>
      </c>
      <c r="W38" t="n">
        <v>10558</v>
      </c>
      <c r="X38" t="n">
        <v>2043</v>
      </c>
      <c r="Y38" t="n">
        <v>3642</v>
      </c>
      <c r="Z38" t="n">
        <v>6389</v>
      </c>
      <c r="AA38" t="n">
        <v>863</v>
      </c>
      <c r="AB38" t="n">
        <v>4612</v>
      </c>
      <c r="AC38" t="n">
        <v>109568</v>
      </c>
      <c r="AD38" t="n">
        <v>20950</v>
      </c>
      <c r="AE38" t="n">
        <v>205405</v>
      </c>
      <c r="AF38" t="n">
        <v>236311</v>
      </c>
      <c r="AG38" t="n">
        <v>19871</v>
      </c>
      <c r="AH38" t="n">
        <v>14471</v>
      </c>
      <c r="AI38" t="n">
        <v>18199</v>
      </c>
      <c r="AJ38" t="n">
        <v>3711</v>
      </c>
      <c r="AK38" t="n">
        <v>161473</v>
      </c>
      <c r="AL38" t="n">
        <v>448090</v>
      </c>
      <c r="AM38" t="n">
        <v>40962</v>
      </c>
      <c r="AN38" t="n">
        <v>594491</v>
      </c>
      <c r="AO38" t="n">
        <v>441539</v>
      </c>
      <c r="AP38" t="n">
        <v>32144</v>
      </c>
      <c r="AQ38" t="n">
        <v>24757</v>
      </c>
      <c r="AR38" t="n">
        <v>45907</v>
      </c>
      <c r="AS38" t="n">
        <v>6636</v>
      </c>
      <c r="AT38" t="n">
        <v>1014986</v>
      </c>
      <c r="AU38" t="n">
        <v>3371</v>
      </c>
      <c r="AV38" t="n">
        <v>148</v>
      </c>
      <c r="AW38" t="n">
        <v>2390</v>
      </c>
      <c r="AX38" t="n">
        <v>1839</v>
      </c>
      <c r="AY38" t="n">
        <v>114</v>
      </c>
      <c r="AZ38" t="n">
        <v>66</v>
      </c>
      <c r="BA38" t="n">
        <v>150</v>
      </c>
      <c r="BB38" t="n">
        <v>22</v>
      </c>
      <c r="BC38" t="n">
        <v>10993</v>
      </c>
    </row>
    <row r="39">
      <c r="A39" t="inlineStr">
        <is>
          <t>30-Jul-20</t>
        </is>
      </c>
      <c r="B39" t="n">
        <v>447334</v>
      </c>
      <c r="C39" t="n">
        <v>265716</v>
      </c>
      <c r="D39" t="n">
        <v>1155820</v>
      </c>
      <c r="E39" t="n">
        <v>603069</v>
      </c>
      <c r="F39" t="n">
        <v>626142</v>
      </c>
      <c r="G39" t="n">
        <v>513906</v>
      </c>
      <c r="H39" t="n">
        <v>413583</v>
      </c>
      <c r="I39" t="n">
        <v>141408</v>
      </c>
      <c r="J39" t="n">
        <v>307088</v>
      </c>
      <c r="K39" t="n">
        <v>7298</v>
      </c>
      <c r="L39" t="n">
        <v>6505</v>
      </c>
      <c r="M39" t="n">
        <v>26386</v>
      </c>
      <c r="N39" t="n">
        <v>61051</v>
      </c>
      <c r="O39" t="n">
        <v>2907</v>
      </c>
      <c r="P39" t="n">
        <v>3431</v>
      </c>
      <c r="Q39" t="n">
        <v>3033</v>
      </c>
      <c r="R39" t="n">
        <v>1623</v>
      </c>
      <c r="S39" t="n">
        <v>9914</v>
      </c>
      <c r="T39" t="n">
        <v>5410</v>
      </c>
      <c r="U39" t="n">
        <v>1429</v>
      </c>
      <c r="V39" t="n">
        <v>28100</v>
      </c>
      <c r="W39" t="n">
        <v>10469</v>
      </c>
      <c r="X39" t="n">
        <v>1971</v>
      </c>
      <c r="Y39" t="n">
        <v>3564</v>
      </c>
      <c r="Z39" t="n">
        <v>6149</v>
      </c>
      <c r="AA39" t="n">
        <v>878</v>
      </c>
      <c r="AB39" t="n">
        <v>4354</v>
      </c>
      <c r="AC39" t="n">
        <v>103658</v>
      </c>
      <c r="AD39" t="n">
        <v>20987</v>
      </c>
      <c r="AE39" t="n">
        <v>196950</v>
      </c>
      <c r="AF39" t="n">
        <v>234321</v>
      </c>
      <c r="AG39" t="n">
        <v>19179</v>
      </c>
      <c r="AH39" t="n">
        <v>14163</v>
      </c>
      <c r="AI39" t="n">
        <v>17513</v>
      </c>
      <c r="AJ39" t="n">
        <v>3774</v>
      </c>
      <c r="AK39" t="n">
        <v>152460</v>
      </c>
      <c r="AL39" t="n">
        <v>456346</v>
      </c>
      <c r="AM39" t="n">
        <v>42613</v>
      </c>
      <c r="AN39" t="n">
        <v>611430</v>
      </c>
      <c r="AO39" t="n">
        <v>459650</v>
      </c>
      <c r="AP39" t="n">
        <v>33732</v>
      </c>
      <c r="AQ39" t="n">
        <v>26079</v>
      </c>
      <c r="AR39" t="n">
        <v>47685</v>
      </c>
      <c r="AS39" t="n">
        <v>6976</v>
      </c>
      <c r="AT39" t="n">
        <v>1026869</v>
      </c>
      <c r="AU39" t="n">
        <v>3404</v>
      </c>
      <c r="AV39" t="n">
        <v>153</v>
      </c>
      <c r="AW39" t="n">
        <v>2439</v>
      </c>
      <c r="AX39" t="n">
        <v>1895</v>
      </c>
      <c r="AY39" t="n">
        <v>119</v>
      </c>
      <c r="AZ39" t="n">
        <v>69</v>
      </c>
      <c r="BA39" t="n">
        <v>155</v>
      </c>
      <c r="BB39" t="n">
        <v>23</v>
      </c>
      <c r="BC39" t="n">
        <v>11037</v>
      </c>
    </row>
    <row r="40">
      <c r="A40" t="inlineStr">
        <is>
          <t>31-Jul-20</t>
        </is>
      </c>
      <c r="B40" t="n">
        <v>446766</v>
      </c>
      <c r="C40" t="n">
        <v>264130</v>
      </c>
      <c r="D40" t="n">
        <v>1152672</v>
      </c>
      <c r="E40" t="n">
        <v>589778</v>
      </c>
      <c r="F40" t="n">
        <v>625936</v>
      </c>
      <c r="G40" t="n">
        <v>513390</v>
      </c>
      <c r="H40" t="n">
        <v>413316</v>
      </c>
      <c r="I40" t="n">
        <v>140978</v>
      </c>
      <c r="J40" t="n">
        <v>305281</v>
      </c>
      <c r="K40" t="n">
        <v>6134</v>
      </c>
      <c r="L40" t="n">
        <v>6420</v>
      </c>
      <c r="M40" t="n">
        <v>23144</v>
      </c>
      <c r="N40" t="n">
        <v>58841</v>
      </c>
      <c r="O40" t="n">
        <v>2426</v>
      </c>
      <c r="P40" t="n">
        <v>3103</v>
      </c>
      <c r="Q40" t="n">
        <v>2577</v>
      </c>
      <c r="R40" t="n">
        <v>1632</v>
      </c>
      <c r="S40" t="n">
        <v>9245</v>
      </c>
      <c r="T40" t="n">
        <v>5107</v>
      </c>
      <c r="U40" t="n">
        <v>1430</v>
      </c>
      <c r="V40" t="n">
        <v>26867</v>
      </c>
      <c r="W40" t="n">
        <v>10362</v>
      </c>
      <c r="X40" t="n">
        <v>1893</v>
      </c>
      <c r="Y40" t="n">
        <v>3474</v>
      </c>
      <c r="Z40" t="n">
        <v>5892</v>
      </c>
      <c r="AA40" t="n">
        <v>892</v>
      </c>
      <c r="AB40" t="n">
        <v>4110</v>
      </c>
      <c r="AC40" t="n">
        <v>97859</v>
      </c>
      <c r="AD40" t="n">
        <v>21001</v>
      </c>
      <c r="AE40" t="n">
        <v>188308</v>
      </c>
      <c r="AF40" t="n">
        <v>231930</v>
      </c>
      <c r="AG40" t="n">
        <v>18412</v>
      </c>
      <c r="AH40" t="n">
        <v>13803</v>
      </c>
      <c r="AI40" t="n">
        <v>16781</v>
      </c>
      <c r="AJ40" t="n">
        <v>3834</v>
      </c>
      <c r="AK40" t="n">
        <v>143920</v>
      </c>
      <c r="AL40" t="n">
        <v>464148</v>
      </c>
      <c r="AM40" t="n">
        <v>44265</v>
      </c>
      <c r="AN40" t="n">
        <v>627648</v>
      </c>
      <c r="AO40" t="n">
        <v>477593</v>
      </c>
      <c r="AP40" t="n">
        <v>35259</v>
      </c>
      <c r="AQ40" t="n">
        <v>27369</v>
      </c>
      <c r="AR40" t="n">
        <v>49393</v>
      </c>
      <c r="AS40" t="n">
        <v>7321</v>
      </c>
      <c r="AT40" t="n">
        <v>1038088</v>
      </c>
      <c r="AU40" t="n">
        <v>3435</v>
      </c>
      <c r="AV40" t="n">
        <v>157</v>
      </c>
      <c r="AW40" t="n">
        <v>2487</v>
      </c>
      <c r="AX40" t="n">
        <v>1951</v>
      </c>
      <c r="AY40" t="n">
        <v>123</v>
      </c>
      <c r="AZ40" t="n">
        <v>72</v>
      </c>
      <c r="BA40" t="n">
        <v>159</v>
      </c>
      <c r="BB40" t="n">
        <v>24</v>
      </c>
      <c r="BC40" t="n">
        <v>11078</v>
      </c>
    </row>
    <row r="41">
      <c r="A41" t="inlineStr">
        <is>
          <t>01-Aug-20</t>
        </is>
      </c>
      <c r="B41" t="n">
        <v>446230</v>
      </c>
      <c r="C41" t="n">
        <v>262555</v>
      </c>
      <c r="D41" t="n">
        <v>1149662</v>
      </c>
      <c r="E41" t="n">
        <v>576953</v>
      </c>
      <c r="F41" t="n">
        <v>625738</v>
      </c>
      <c r="G41" t="n">
        <v>512888</v>
      </c>
      <c r="H41" t="n">
        <v>413058</v>
      </c>
      <c r="I41" t="n">
        <v>140543</v>
      </c>
      <c r="J41" t="n">
        <v>303593</v>
      </c>
      <c r="K41" t="n">
        <v>5208</v>
      </c>
      <c r="L41" t="n">
        <v>6345</v>
      </c>
      <c r="M41" t="n">
        <v>20519</v>
      </c>
      <c r="N41" t="n">
        <v>56724</v>
      </c>
      <c r="O41" t="n">
        <v>2048</v>
      </c>
      <c r="P41" t="n">
        <v>2838</v>
      </c>
      <c r="Q41" t="n">
        <v>2218</v>
      </c>
      <c r="R41" t="n">
        <v>1643</v>
      </c>
      <c r="S41" t="n">
        <v>8624</v>
      </c>
      <c r="T41" t="n">
        <v>4813</v>
      </c>
      <c r="U41" t="n">
        <v>1429</v>
      </c>
      <c r="V41" t="n">
        <v>25631</v>
      </c>
      <c r="W41" t="n">
        <v>10240</v>
      </c>
      <c r="X41" t="n">
        <v>1810</v>
      </c>
      <c r="Y41" t="n">
        <v>3375</v>
      </c>
      <c r="Z41" t="n">
        <v>5627</v>
      </c>
      <c r="AA41" t="n">
        <v>906</v>
      </c>
      <c r="AB41" t="n">
        <v>3879</v>
      </c>
      <c r="AC41" t="n">
        <v>92227</v>
      </c>
      <c r="AD41" t="n">
        <v>20994</v>
      </c>
      <c r="AE41" t="n">
        <v>179645</v>
      </c>
      <c r="AF41" t="n">
        <v>229195</v>
      </c>
      <c r="AG41" t="n">
        <v>17604</v>
      </c>
      <c r="AH41" t="n">
        <v>13410</v>
      </c>
      <c r="AI41" t="n">
        <v>16026</v>
      </c>
      <c r="AJ41" t="n">
        <v>3892</v>
      </c>
      <c r="AK41" t="n">
        <v>135833</v>
      </c>
      <c r="AL41" t="n">
        <v>471507</v>
      </c>
      <c r="AM41" t="n">
        <v>45918</v>
      </c>
      <c r="AN41" t="n">
        <v>643136</v>
      </c>
      <c r="AO41" t="n">
        <v>495337</v>
      </c>
      <c r="AP41" t="n">
        <v>36723</v>
      </c>
      <c r="AQ41" t="n">
        <v>28625</v>
      </c>
      <c r="AR41" t="n">
        <v>51027</v>
      </c>
      <c r="AS41" t="n">
        <v>7672</v>
      </c>
      <c r="AT41" t="n">
        <v>1048677</v>
      </c>
      <c r="AU41" t="n">
        <v>3464</v>
      </c>
      <c r="AV41" t="n">
        <v>161</v>
      </c>
      <c r="AW41" t="n">
        <v>2532</v>
      </c>
      <c r="AX41" t="n">
        <v>2006</v>
      </c>
      <c r="AY41" t="n">
        <v>127</v>
      </c>
      <c r="AZ41" t="n">
        <v>75</v>
      </c>
      <c r="BA41" t="n">
        <v>164</v>
      </c>
      <c r="BB41" t="n">
        <v>25</v>
      </c>
      <c r="BC41" t="n">
        <v>11116</v>
      </c>
    </row>
    <row r="42">
      <c r="A42" t="inlineStr">
        <is>
          <t>02-Aug-20</t>
        </is>
      </c>
      <c r="B42" t="n">
        <v>445723</v>
      </c>
      <c r="C42" t="n">
        <v>260992</v>
      </c>
      <c r="D42" t="n">
        <v>1146788</v>
      </c>
      <c r="E42" t="n">
        <v>564596</v>
      </c>
      <c r="F42" t="n">
        <v>625548</v>
      </c>
      <c r="G42" t="n">
        <v>512400</v>
      </c>
      <c r="H42" t="n">
        <v>412807</v>
      </c>
      <c r="I42" t="n">
        <v>140104</v>
      </c>
      <c r="J42" t="n">
        <v>302014</v>
      </c>
      <c r="K42" t="n">
        <v>4467</v>
      </c>
      <c r="L42" t="n">
        <v>6276</v>
      </c>
      <c r="M42" t="n">
        <v>18373</v>
      </c>
      <c r="N42" t="n">
        <v>54677</v>
      </c>
      <c r="O42" t="n">
        <v>1748</v>
      </c>
      <c r="P42" t="n">
        <v>2621</v>
      </c>
      <c r="Q42" t="n">
        <v>1932</v>
      </c>
      <c r="R42" t="n">
        <v>1656</v>
      </c>
      <c r="S42" t="n">
        <v>8047</v>
      </c>
      <c r="T42" t="n">
        <v>4530</v>
      </c>
      <c r="U42" t="n">
        <v>1428</v>
      </c>
      <c r="V42" t="n">
        <v>24409</v>
      </c>
      <c r="W42" t="n">
        <v>10104</v>
      </c>
      <c r="X42" t="n">
        <v>1725</v>
      </c>
      <c r="Y42" t="n">
        <v>3271</v>
      </c>
      <c r="Z42" t="n">
        <v>5360</v>
      </c>
      <c r="AA42" t="n">
        <v>919</v>
      </c>
      <c r="AB42" t="n">
        <v>3661</v>
      </c>
      <c r="AC42" t="n">
        <v>86799</v>
      </c>
      <c r="AD42" t="n">
        <v>20971</v>
      </c>
      <c r="AE42" t="n">
        <v>171081</v>
      </c>
      <c r="AF42" t="n">
        <v>226157</v>
      </c>
      <c r="AG42" t="n">
        <v>16778</v>
      </c>
      <c r="AH42" t="n">
        <v>12998</v>
      </c>
      <c r="AI42" t="n">
        <v>15266</v>
      </c>
      <c r="AJ42" t="n">
        <v>3948</v>
      </c>
      <c r="AK42" t="n">
        <v>128176</v>
      </c>
      <c r="AL42" t="n">
        <v>478437</v>
      </c>
      <c r="AM42" t="n">
        <v>47570</v>
      </c>
      <c r="AN42" t="n">
        <v>657898</v>
      </c>
      <c r="AO42" t="n">
        <v>512860</v>
      </c>
      <c r="AP42" t="n">
        <v>38119</v>
      </c>
      <c r="AQ42" t="n">
        <v>29844</v>
      </c>
      <c r="AR42" t="n">
        <v>52584</v>
      </c>
      <c r="AS42" t="n">
        <v>8029</v>
      </c>
      <c r="AT42" t="n">
        <v>1058671</v>
      </c>
      <c r="AU42" t="n">
        <v>3492</v>
      </c>
      <c r="AV42" t="n">
        <v>166</v>
      </c>
      <c r="AW42" t="n">
        <v>2575</v>
      </c>
      <c r="AX42" t="n">
        <v>2060</v>
      </c>
      <c r="AY42" t="n">
        <v>131</v>
      </c>
      <c r="AZ42" t="n">
        <v>78</v>
      </c>
      <c r="BA42" t="n">
        <v>168</v>
      </c>
      <c r="BB42" t="n">
        <v>26</v>
      </c>
      <c r="BC42" t="n">
        <v>11153</v>
      </c>
    </row>
    <row r="43">
      <c r="A43" t="inlineStr">
        <is>
          <t>03-Aug-20</t>
        </is>
      </c>
      <c r="B43" t="n">
        <v>445245</v>
      </c>
      <c r="C43" t="n">
        <v>259442</v>
      </c>
      <c r="D43" t="n">
        <v>1144047</v>
      </c>
      <c r="E43" t="n">
        <v>552706</v>
      </c>
      <c r="F43" t="n">
        <v>625367</v>
      </c>
      <c r="G43" t="n">
        <v>511927</v>
      </c>
      <c r="H43" t="n">
        <v>412566</v>
      </c>
      <c r="I43" t="n">
        <v>139661</v>
      </c>
      <c r="J43" t="n">
        <v>300538</v>
      </c>
      <c r="K43" t="n">
        <v>3870</v>
      </c>
      <c r="L43" t="n">
        <v>6211</v>
      </c>
      <c r="M43" t="n">
        <v>16599</v>
      </c>
      <c r="N43" t="n">
        <v>52685</v>
      </c>
      <c r="O43" t="n">
        <v>1509</v>
      </c>
      <c r="P43" t="n">
        <v>2440</v>
      </c>
      <c r="Q43" t="n">
        <v>1705</v>
      </c>
      <c r="R43" t="n">
        <v>1669</v>
      </c>
      <c r="S43" t="n">
        <v>7513</v>
      </c>
      <c r="T43" t="n">
        <v>4259</v>
      </c>
      <c r="U43" t="n">
        <v>1425</v>
      </c>
      <c r="V43" t="n">
        <v>23213</v>
      </c>
      <c r="W43" t="n">
        <v>9957</v>
      </c>
      <c r="X43" t="n">
        <v>1639</v>
      </c>
      <c r="Y43" t="n">
        <v>3165</v>
      </c>
      <c r="Z43" t="n">
        <v>5095</v>
      </c>
      <c r="AA43" t="n">
        <v>932</v>
      </c>
      <c r="AB43" t="n">
        <v>3454</v>
      </c>
      <c r="AC43" t="n">
        <v>81601</v>
      </c>
      <c r="AD43" t="n">
        <v>20935</v>
      </c>
      <c r="AE43" t="n">
        <v>162702</v>
      </c>
      <c r="AF43" t="n">
        <v>222855</v>
      </c>
      <c r="AG43" t="n">
        <v>15949</v>
      </c>
      <c r="AH43" t="n">
        <v>12576</v>
      </c>
      <c r="AI43" t="n">
        <v>14514</v>
      </c>
      <c r="AJ43" t="n">
        <v>4003</v>
      </c>
      <c r="AK43" t="n">
        <v>120931</v>
      </c>
      <c r="AL43" t="n">
        <v>484956</v>
      </c>
      <c r="AM43" t="n">
        <v>49219</v>
      </c>
      <c r="AN43" t="n">
        <v>671947</v>
      </c>
      <c r="AO43" t="n">
        <v>530138</v>
      </c>
      <c r="AP43" t="n">
        <v>39449</v>
      </c>
      <c r="AQ43" t="n">
        <v>31023</v>
      </c>
      <c r="AR43" t="n">
        <v>54067</v>
      </c>
      <c r="AS43" t="n">
        <v>8390</v>
      </c>
      <c r="AT43" t="n">
        <v>1068100</v>
      </c>
      <c r="AU43" t="n">
        <v>3518</v>
      </c>
      <c r="AV43" t="n">
        <v>170</v>
      </c>
      <c r="AW43" t="n">
        <v>2616</v>
      </c>
      <c r="AX43" t="n">
        <v>2114</v>
      </c>
      <c r="AY43" t="n">
        <v>135</v>
      </c>
      <c r="AZ43" t="n">
        <v>80</v>
      </c>
      <c r="BA43" t="n">
        <v>172</v>
      </c>
      <c r="BB43" t="n">
        <v>27</v>
      </c>
      <c r="BC43" t="n">
        <v>11187</v>
      </c>
    </row>
    <row r="44">
      <c r="A44" t="inlineStr">
        <is>
          <t>04-Aug-20</t>
        </is>
      </c>
      <c r="B44" t="n">
        <v>444794</v>
      </c>
      <c r="C44" t="n">
        <v>257907</v>
      </c>
      <c r="D44" t="n">
        <v>1141433</v>
      </c>
      <c r="E44" t="n">
        <v>541277</v>
      </c>
      <c r="F44" t="n">
        <v>625194</v>
      </c>
      <c r="G44" t="n">
        <v>511469</v>
      </c>
      <c r="H44" t="n">
        <v>412333</v>
      </c>
      <c r="I44" t="n">
        <v>139213</v>
      </c>
      <c r="J44" t="n">
        <v>299156</v>
      </c>
      <c r="K44" t="n">
        <v>3385</v>
      </c>
      <c r="L44" t="n">
        <v>6148</v>
      </c>
      <c r="M44" t="n">
        <v>15118</v>
      </c>
      <c r="N44" t="n">
        <v>50740</v>
      </c>
      <c r="O44" t="n">
        <v>1317</v>
      </c>
      <c r="P44" t="n">
        <v>2287</v>
      </c>
      <c r="Q44" t="n">
        <v>1521</v>
      </c>
      <c r="R44" t="n">
        <v>1684</v>
      </c>
      <c r="S44" t="n">
        <v>7016</v>
      </c>
      <c r="T44" t="n">
        <v>4000</v>
      </c>
      <c r="U44" t="n">
        <v>1422</v>
      </c>
      <c r="V44" t="n">
        <v>22053</v>
      </c>
      <c r="W44" t="n">
        <v>9799</v>
      </c>
      <c r="X44" t="n">
        <v>1555</v>
      </c>
      <c r="Y44" t="n">
        <v>3057</v>
      </c>
      <c r="Z44" t="n">
        <v>4837</v>
      </c>
      <c r="AA44" t="n">
        <v>944</v>
      </c>
      <c r="AB44" t="n">
        <v>3258</v>
      </c>
      <c r="AC44" t="n">
        <v>76646</v>
      </c>
      <c r="AD44" t="n">
        <v>20886</v>
      </c>
      <c r="AE44" t="n">
        <v>154566</v>
      </c>
      <c r="AF44" t="n">
        <v>219318</v>
      </c>
      <c r="AG44" t="n">
        <v>15132</v>
      </c>
      <c r="AH44" t="n">
        <v>12150</v>
      </c>
      <c r="AI44" t="n">
        <v>13777</v>
      </c>
      <c r="AJ44" t="n">
        <v>4057</v>
      </c>
      <c r="AK44" t="n">
        <v>114076</v>
      </c>
      <c r="AL44" t="n">
        <v>491082</v>
      </c>
      <c r="AM44" t="n">
        <v>50865</v>
      </c>
      <c r="AN44" t="n">
        <v>685300</v>
      </c>
      <c r="AO44" t="n">
        <v>547153</v>
      </c>
      <c r="AP44" t="n">
        <v>40712</v>
      </c>
      <c r="AQ44" t="n">
        <v>32164</v>
      </c>
      <c r="AR44" t="n">
        <v>55475</v>
      </c>
      <c r="AS44" t="n">
        <v>8756</v>
      </c>
      <c r="AT44" t="n">
        <v>1076996</v>
      </c>
      <c r="AU44" t="n">
        <v>3542</v>
      </c>
      <c r="AV44" t="n">
        <v>175</v>
      </c>
      <c r="AW44" t="n">
        <v>2655</v>
      </c>
      <c r="AX44" t="n">
        <v>2167</v>
      </c>
      <c r="AY44" t="n">
        <v>139</v>
      </c>
      <c r="AZ44" t="n">
        <v>83</v>
      </c>
      <c r="BA44" t="n">
        <v>175</v>
      </c>
      <c r="BB44" t="n">
        <v>28</v>
      </c>
      <c r="BC44" t="n">
        <v>11220</v>
      </c>
    </row>
    <row r="45">
      <c r="A45" t="inlineStr">
        <is>
          <t>05-Aug-20</t>
        </is>
      </c>
      <c r="B45" t="n">
        <v>444368</v>
      </c>
      <c r="C45" t="n">
        <v>256387</v>
      </c>
      <c r="D45" t="n">
        <v>1138941</v>
      </c>
      <c r="E45" t="n">
        <v>530305</v>
      </c>
      <c r="F45" t="n">
        <v>625030</v>
      </c>
      <c r="G45" t="n">
        <v>511026</v>
      </c>
      <c r="H45" t="n">
        <v>412108</v>
      </c>
      <c r="I45" t="n">
        <v>138761</v>
      </c>
      <c r="J45" t="n">
        <v>297862</v>
      </c>
      <c r="K45" t="n">
        <v>2989</v>
      </c>
      <c r="L45" t="n">
        <v>6086</v>
      </c>
      <c r="M45" t="n">
        <v>13866</v>
      </c>
      <c r="N45" t="n">
        <v>48837</v>
      </c>
      <c r="O45" t="n">
        <v>1162</v>
      </c>
      <c r="P45" t="n">
        <v>2156</v>
      </c>
      <c r="Q45" t="n">
        <v>1372</v>
      </c>
      <c r="R45" t="n">
        <v>1698</v>
      </c>
      <c r="S45" t="n">
        <v>6556</v>
      </c>
      <c r="T45" t="n">
        <v>3754</v>
      </c>
      <c r="U45" t="n">
        <v>1418</v>
      </c>
      <c r="V45" t="n">
        <v>20932</v>
      </c>
      <c r="W45" t="n">
        <v>9631</v>
      </c>
      <c r="X45" t="n">
        <v>1473</v>
      </c>
      <c r="Y45" t="n">
        <v>2951</v>
      </c>
      <c r="Z45" t="n">
        <v>4586</v>
      </c>
      <c r="AA45" t="n">
        <v>956</v>
      </c>
      <c r="AB45" t="n">
        <v>3073</v>
      </c>
      <c r="AC45" t="n">
        <v>71940</v>
      </c>
      <c r="AD45" t="n">
        <v>20826</v>
      </c>
      <c r="AE45" t="n">
        <v>146713</v>
      </c>
      <c r="AF45" t="n">
        <v>215575</v>
      </c>
      <c r="AG45" t="n">
        <v>14333</v>
      </c>
      <c r="AH45" t="n">
        <v>11727</v>
      </c>
      <c r="AI45" t="n">
        <v>13062</v>
      </c>
      <c r="AJ45" t="n">
        <v>4110</v>
      </c>
      <c r="AK45" t="n">
        <v>107594</v>
      </c>
      <c r="AL45" t="n">
        <v>496834</v>
      </c>
      <c r="AM45" t="n">
        <v>52507</v>
      </c>
      <c r="AN45" t="n">
        <v>697980</v>
      </c>
      <c r="AO45" t="n">
        <v>563888</v>
      </c>
      <c r="AP45" t="n">
        <v>41909</v>
      </c>
      <c r="AQ45" t="n">
        <v>33266</v>
      </c>
      <c r="AR45" t="n">
        <v>56811</v>
      </c>
      <c r="AS45" t="n">
        <v>9127</v>
      </c>
      <c r="AT45" t="n">
        <v>1085387</v>
      </c>
      <c r="AU45" t="n">
        <v>3565</v>
      </c>
      <c r="AV45" t="n">
        <v>179</v>
      </c>
      <c r="AW45" t="n">
        <v>2692</v>
      </c>
      <c r="AX45" t="n">
        <v>2219</v>
      </c>
      <c r="AY45" t="n">
        <v>142</v>
      </c>
      <c r="AZ45" t="n">
        <v>86</v>
      </c>
      <c r="BA45" t="n">
        <v>179</v>
      </c>
      <c r="BB45" t="n">
        <v>29</v>
      </c>
      <c r="BC45" t="n">
        <v>11250</v>
      </c>
    </row>
    <row r="46">
      <c r="A46" t="inlineStr">
        <is>
          <t>06-Aug-20</t>
        </is>
      </c>
      <c r="B46" t="n">
        <v>443966</v>
      </c>
      <c r="C46" t="n">
        <v>254882</v>
      </c>
      <c r="D46" t="n">
        <v>1136567</v>
      </c>
      <c r="E46" t="n">
        <v>519780</v>
      </c>
      <c r="F46" t="n">
        <v>624873</v>
      </c>
      <c r="G46" t="n">
        <v>510598</v>
      </c>
      <c r="H46" t="n">
        <v>411892</v>
      </c>
      <c r="I46" t="n">
        <v>138305</v>
      </c>
      <c r="J46" t="n">
        <v>296650</v>
      </c>
      <c r="K46" t="n">
        <v>2661</v>
      </c>
      <c r="L46" t="n">
        <v>6025</v>
      </c>
      <c r="M46" t="n">
        <v>12796</v>
      </c>
      <c r="N46" t="n">
        <v>46974</v>
      </c>
      <c r="O46" t="n">
        <v>1035</v>
      </c>
      <c r="P46" t="n">
        <v>2042</v>
      </c>
      <c r="Q46" t="n">
        <v>1250</v>
      </c>
      <c r="R46" t="n">
        <v>1713</v>
      </c>
      <c r="S46" t="n">
        <v>6128</v>
      </c>
      <c r="T46" t="n">
        <v>3522</v>
      </c>
      <c r="U46" t="n">
        <v>1413</v>
      </c>
      <c r="V46" t="n">
        <v>19856</v>
      </c>
      <c r="W46" t="n">
        <v>9456</v>
      </c>
      <c r="X46" t="n">
        <v>1394</v>
      </c>
      <c r="Y46" t="n">
        <v>2846</v>
      </c>
      <c r="Z46" t="n">
        <v>4344</v>
      </c>
      <c r="AA46" t="n">
        <v>969</v>
      </c>
      <c r="AB46" t="n">
        <v>2898</v>
      </c>
      <c r="AC46" t="n">
        <v>67483</v>
      </c>
      <c r="AD46" t="n">
        <v>20756</v>
      </c>
      <c r="AE46" t="n">
        <v>139167</v>
      </c>
      <c r="AF46" t="n">
        <v>211648</v>
      </c>
      <c r="AG46" t="n">
        <v>13560</v>
      </c>
      <c r="AH46" t="n">
        <v>11309</v>
      </c>
      <c r="AI46" t="n">
        <v>12373</v>
      </c>
      <c r="AJ46" t="n">
        <v>4163</v>
      </c>
      <c r="AK46" t="n">
        <v>101467</v>
      </c>
      <c r="AL46" t="n">
        <v>502231</v>
      </c>
      <c r="AM46" t="n">
        <v>54144</v>
      </c>
      <c r="AN46" t="n">
        <v>710012</v>
      </c>
      <c r="AO46" t="n">
        <v>580327</v>
      </c>
      <c r="AP46" t="n">
        <v>43042</v>
      </c>
      <c r="AQ46" t="n">
        <v>34329</v>
      </c>
      <c r="AR46" t="n">
        <v>58077</v>
      </c>
      <c r="AS46" t="n">
        <v>9503</v>
      </c>
      <c r="AT46" t="n">
        <v>1093300</v>
      </c>
      <c r="AU46" t="n">
        <v>3586</v>
      </c>
      <c r="AV46" t="n">
        <v>183</v>
      </c>
      <c r="AW46" t="n">
        <v>2727</v>
      </c>
      <c r="AX46" t="n">
        <v>2270</v>
      </c>
      <c r="AY46" t="n">
        <v>146</v>
      </c>
      <c r="AZ46" t="n">
        <v>88</v>
      </c>
      <c r="BA46" t="n">
        <v>182</v>
      </c>
      <c r="BB46" t="n">
        <v>30</v>
      </c>
      <c r="BC46" t="n">
        <v>11279</v>
      </c>
    </row>
    <row r="47">
      <c r="A47" t="inlineStr">
        <is>
          <t>07-Aug-20</t>
        </is>
      </c>
      <c r="B47" t="n">
        <v>443587</v>
      </c>
      <c r="C47" t="n">
        <v>253393</v>
      </c>
      <c r="D47" t="n">
        <v>1134304</v>
      </c>
      <c r="E47" t="n">
        <v>509692</v>
      </c>
      <c r="F47" t="n">
        <v>624724</v>
      </c>
      <c r="G47" t="n">
        <v>510185</v>
      </c>
      <c r="H47" t="n">
        <v>411683</v>
      </c>
      <c r="I47" t="n">
        <v>137845</v>
      </c>
      <c r="J47" t="n">
        <v>295514</v>
      </c>
      <c r="K47" t="n">
        <v>2388</v>
      </c>
      <c r="L47" t="n">
        <v>5963</v>
      </c>
      <c r="M47" t="n">
        <v>11872</v>
      </c>
      <c r="N47" t="n">
        <v>45150</v>
      </c>
      <c r="O47" t="n">
        <v>930</v>
      </c>
      <c r="P47" t="n">
        <v>1941</v>
      </c>
      <c r="Q47" t="n">
        <v>1149</v>
      </c>
      <c r="R47" t="n">
        <v>1728</v>
      </c>
      <c r="S47" t="n">
        <v>5731</v>
      </c>
      <c r="T47" t="n">
        <v>3302</v>
      </c>
      <c r="U47" t="n">
        <v>1408</v>
      </c>
      <c r="V47" t="n">
        <v>18825</v>
      </c>
      <c r="W47" t="n">
        <v>9273</v>
      </c>
      <c r="X47" t="n">
        <v>1317</v>
      </c>
      <c r="Y47" t="n">
        <v>2743</v>
      </c>
      <c r="Z47" t="n">
        <v>4112</v>
      </c>
      <c r="AA47" t="n">
        <v>981</v>
      </c>
      <c r="AB47" t="n">
        <v>2732</v>
      </c>
      <c r="AC47" t="n">
        <v>63273</v>
      </c>
      <c r="AD47" t="n">
        <v>20676</v>
      </c>
      <c r="AE47" t="n">
        <v>131942</v>
      </c>
      <c r="AF47" t="n">
        <v>207562</v>
      </c>
      <c r="AG47" t="n">
        <v>12816</v>
      </c>
      <c r="AH47" t="n">
        <v>10900</v>
      </c>
      <c r="AI47" t="n">
        <v>11712</v>
      </c>
      <c r="AJ47" t="n">
        <v>4214</v>
      </c>
      <c r="AK47" t="n">
        <v>95675</v>
      </c>
      <c r="AL47" t="n">
        <v>507292</v>
      </c>
      <c r="AM47" t="n">
        <v>55774</v>
      </c>
      <c r="AN47" t="n">
        <v>721422</v>
      </c>
      <c r="AO47" t="n">
        <v>596458</v>
      </c>
      <c r="AP47" t="n">
        <v>44113</v>
      </c>
      <c r="AQ47" t="n">
        <v>35353</v>
      </c>
      <c r="AR47" t="n">
        <v>59276</v>
      </c>
      <c r="AS47" t="n">
        <v>9883</v>
      </c>
      <c r="AT47" t="n">
        <v>1100762</v>
      </c>
      <c r="AU47" t="n">
        <v>3606</v>
      </c>
      <c r="AV47" t="n">
        <v>188</v>
      </c>
      <c r="AW47" t="n">
        <v>2761</v>
      </c>
      <c r="AX47" t="n">
        <v>2320</v>
      </c>
      <c r="AY47" t="n">
        <v>149</v>
      </c>
      <c r="AZ47" t="n">
        <v>90</v>
      </c>
      <c r="BA47" t="n">
        <v>185</v>
      </c>
      <c r="BB47" t="n">
        <v>31</v>
      </c>
      <c r="BC47" t="n">
        <v>11306</v>
      </c>
    </row>
    <row r="48">
      <c r="A48" t="inlineStr">
        <is>
          <t>08-Aug-20</t>
        </is>
      </c>
      <c r="B48" t="n">
        <v>443229</v>
      </c>
      <c r="C48" t="n">
        <v>251921</v>
      </c>
      <c r="D48" t="n">
        <v>1132147</v>
      </c>
      <c r="E48" t="n">
        <v>500030</v>
      </c>
      <c r="F48" t="n">
        <v>624583</v>
      </c>
      <c r="G48" t="n">
        <v>509785</v>
      </c>
      <c r="H48" t="n">
        <v>411482</v>
      </c>
      <c r="I48" t="n">
        <v>137381</v>
      </c>
      <c r="J48" t="n">
        <v>294449</v>
      </c>
      <c r="K48" t="n">
        <v>2159</v>
      </c>
      <c r="L48" t="n">
        <v>5902</v>
      </c>
      <c r="M48" t="n">
        <v>11065</v>
      </c>
      <c r="N48" t="n">
        <v>43366</v>
      </c>
      <c r="O48" t="n">
        <v>843</v>
      </c>
      <c r="P48" t="n">
        <v>1850</v>
      </c>
      <c r="Q48" t="n">
        <v>1064</v>
      </c>
      <c r="R48" t="n">
        <v>1743</v>
      </c>
      <c r="S48" t="n">
        <v>5362</v>
      </c>
      <c r="T48" t="n">
        <v>3095</v>
      </c>
      <c r="U48" t="n">
        <v>1402</v>
      </c>
      <c r="V48" t="n">
        <v>17840</v>
      </c>
      <c r="W48" t="n">
        <v>9085</v>
      </c>
      <c r="X48" t="n">
        <v>1244</v>
      </c>
      <c r="Y48" t="n">
        <v>2642</v>
      </c>
      <c r="Z48" t="n">
        <v>3891</v>
      </c>
      <c r="AA48" t="n">
        <v>992</v>
      </c>
      <c r="AB48" t="n">
        <v>2576</v>
      </c>
      <c r="AC48" t="n">
        <v>59304</v>
      </c>
      <c r="AD48" t="n">
        <v>20588</v>
      </c>
      <c r="AE48" t="n">
        <v>125043</v>
      </c>
      <c r="AF48" t="n">
        <v>203336</v>
      </c>
      <c r="AG48" t="n">
        <v>12103</v>
      </c>
      <c r="AH48" t="n">
        <v>10501</v>
      </c>
      <c r="AI48" t="n">
        <v>11082</v>
      </c>
      <c r="AJ48" t="n">
        <v>4265</v>
      </c>
      <c r="AK48" t="n">
        <v>90204</v>
      </c>
      <c r="AL48" t="n">
        <v>512037</v>
      </c>
      <c r="AM48" t="n">
        <v>57398</v>
      </c>
      <c r="AN48" t="n">
        <v>732237</v>
      </c>
      <c r="AO48" t="n">
        <v>612269</v>
      </c>
      <c r="AP48" t="n">
        <v>45125</v>
      </c>
      <c r="AQ48" t="n">
        <v>36340</v>
      </c>
      <c r="AR48" t="n">
        <v>60411</v>
      </c>
      <c r="AS48" t="n">
        <v>10268</v>
      </c>
      <c r="AT48" t="n">
        <v>1107798</v>
      </c>
      <c r="AU48" t="n">
        <v>3625</v>
      </c>
      <c r="AV48" t="n">
        <v>192</v>
      </c>
      <c r="AW48" t="n">
        <v>2792</v>
      </c>
      <c r="AX48" t="n">
        <v>2369</v>
      </c>
      <c r="AY48" t="n">
        <v>152</v>
      </c>
      <c r="AZ48" t="n">
        <v>93</v>
      </c>
      <c r="BA48" t="n">
        <v>188</v>
      </c>
      <c r="BB48" t="n">
        <v>32</v>
      </c>
      <c r="BC48" t="n">
        <v>11332</v>
      </c>
    </row>
    <row r="49">
      <c r="A49" t="inlineStr">
        <is>
          <t>09-Aug-20</t>
        </is>
      </c>
      <c r="B49" t="n">
        <v>442891</v>
      </c>
      <c r="C49" t="n">
        <v>250465</v>
      </c>
      <c r="D49" t="n">
        <v>1130090</v>
      </c>
      <c r="E49" t="n">
        <v>490784</v>
      </c>
      <c r="F49" t="n">
        <v>624448</v>
      </c>
      <c r="G49" t="n">
        <v>509400</v>
      </c>
      <c r="H49" t="n">
        <v>411288</v>
      </c>
      <c r="I49" t="n">
        <v>136914</v>
      </c>
      <c r="J49" t="n">
        <v>293450</v>
      </c>
      <c r="K49" t="n">
        <v>1964</v>
      </c>
      <c r="L49" t="n">
        <v>5839</v>
      </c>
      <c r="M49" t="n">
        <v>10354</v>
      </c>
      <c r="N49" t="n">
        <v>41624</v>
      </c>
      <c r="O49" t="n">
        <v>769</v>
      </c>
      <c r="P49" t="n">
        <v>1767</v>
      </c>
      <c r="Q49" t="n">
        <v>992</v>
      </c>
      <c r="R49" t="n">
        <v>1757</v>
      </c>
      <c r="S49" t="n">
        <v>5019</v>
      </c>
      <c r="T49" t="n">
        <v>2900</v>
      </c>
      <c r="U49" t="n">
        <v>1395</v>
      </c>
      <c r="V49" t="n">
        <v>16903</v>
      </c>
      <c r="W49" t="n">
        <v>8890</v>
      </c>
      <c r="X49" t="n">
        <v>1174</v>
      </c>
      <c r="Y49" t="n">
        <v>2545</v>
      </c>
      <c r="Z49" t="n">
        <v>3680</v>
      </c>
      <c r="AA49" t="n">
        <v>1004</v>
      </c>
      <c r="AB49" t="n">
        <v>2429</v>
      </c>
      <c r="AC49" t="n">
        <v>55568</v>
      </c>
      <c r="AD49" t="n">
        <v>20492</v>
      </c>
      <c r="AE49" t="n">
        <v>118471</v>
      </c>
      <c r="AF49" t="n">
        <v>198990</v>
      </c>
      <c r="AG49" t="n">
        <v>11423</v>
      </c>
      <c r="AH49" t="n">
        <v>10113</v>
      </c>
      <c r="AI49" t="n">
        <v>10482</v>
      </c>
      <c r="AJ49" t="n">
        <v>4315</v>
      </c>
      <c r="AK49" t="n">
        <v>85036</v>
      </c>
      <c r="AL49" t="n">
        <v>516483</v>
      </c>
      <c r="AM49" t="n">
        <v>59015</v>
      </c>
      <c r="AN49" t="n">
        <v>742485</v>
      </c>
      <c r="AO49" t="n">
        <v>627750</v>
      </c>
      <c r="AP49" t="n">
        <v>46081</v>
      </c>
      <c r="AQ49" t="n">
        <v>37291</v>
      </c>
      <c r="AR49" t="n">
        <v>61484</v>
      </c>
      <c r="AS49" t="n">
        <v>10658</v>
      </c>
      <c r="AT49" t="n">
        <v>1114432</v>
      </c>
      <c r="AU49" t="n">
        <v>3643</v>
      </c>
      <c r="AV49" t="n">
        <v>196</v>
      </c>
      <c r="AW49" t="n">
        <v>2822</v>
      </c>
      <c r="AX49" t="n">
        <v>2417</v>
      </c>
      <c r="AY49" t="n">
        <v>154</v>
      </c>
      <c r="AZ49" t="n">
        <v>95</v>
      </c>
      <c r="BA49" t="n">
        <v>191</v>
      </c>
      <c r="BB49" t="n">
        <v>33</v>
      </c>
      <c r="BC49" t="n">
        <v>11356</v>
      </c>
    </row>
    <row r="50">
      <c r="A50" t="inlineStr">
        <is>
          <t>10-Aug-20</t>
        </is>
      </c>
      <c r="B50" t="n">
        <v>442572</v>
      </c>
      <c r="C50" t="n">
        <v>249027</v>
      </c>
      <c r="D50" t="n">
        <v>1128129</v>
      </c>
      <c r="E50" t="n">
        <v>481939</v>
      </c>
      <c r="F50" t="n">
        <v>624320</v>
      </c>
      <c r="G50" t="n">
        <v>509029</v>
      </c>
      <c r="H50" t="n">
        <v>411102</v>
      </c>
      <c r="I50" t="n">
        <v>136443</v>
      </c>
      <c r="J50" t="n">
        <v>292513</v>
      </c>
      <c r="K50" t="n">
        <v>1797</v>
      </c>
      <c r="L50" t="n">
        <v>5776</v>
      </c>
      <c r="M50" t="n">
        <v>9721</v>
      </c>
      <c r="N50" t="n">
        <v>39924</v>
      </c>
      <c r="O50" t="n">
        <v>707</v>
      </c>
      <c r="P50" t="n">
        <v>1692</v>
      </c>
      <c r="Q50" t="n">
        <v>930</v>
      </c>
      <c r="R50" t="n">
        <v>1772</v>
      </c>
      <c r="S50" t="n">
        <v>4700</v>
      </c>
      <c r="T50" t="n">
        <v>2717</v>
      </c>
      <c r="U50" t="n">
        <v>1388</v>
      </c>
      <c r="V50" t="n">
        <v>16011</v>
      </c>
      <c r="W50" t="n">
        <v>8692</v>
      </c>
      <c r="X50" t="n">
        <v>1108</v>
      </c>
      <c r="Y50" t="n">
        <v>2450</v>
      </c>
      <c r="Z50" t="n">
        <v>3480</v>
      </c>
      <c r="AA50" t="n">
        <v>1016</v>
      </c>
      <c r="AB50" t="n">
        <v>2289</v>
      </c>
      <c r="AC50" t="n">
        <v>52054</v>
      </c>
      <c r="AD50" t="n">
        <v>20388</v>
      </c>
      <c r="AE50" t="n">
        <v>112220</v>
      </c>
      <c r="AF50" t="n">
        <v>194543</v>
      </c>
      <c r="AG50" t="n">
        <v>10776</v>
      </c>
      <c r="AH50" t="n">
        <v>9737</v>
      </c>
      <c r="AI50" t="n">
        <v>9913</v>
      </c>
      <c r="AJ50" t="n">
        <v>4365</v>
      </c>
      <c r="AK50" t="n">
        <v>80156</v>
      </c>
      <c r="AL50" t="n">
        <v>520649</v>
      </c>
      <c r="AM50" t="n">
        <v>60624</v>
      </c>
      <c r="AN50" t="n">
        <v>752194</v>
      </c>
      <c r="AO50" t="n">
        <v>642892</v>
      </c>
      <c r="AP50" t="n">
        <v>46982</v>
      </c>
      <c r="AQ50" t="n">
        <v>38207</v>
      </c>
      <c r="AR50" t="n">
        <v>62499</v>
      </c>
      <c r="AS50" t="n">
        <v>11052</v>
      </c>
      <c r="AT50" t="n">
        <v>1120685</v>
      </c>
      <c r="AU50" t="n">
        <v>3659</v>
      </c>
      <c r="AV50" t="n">
        <v>200</v>
      </c>
      <c r="AW50" t="n">
        <v>2850</v>
      </c>
      <c r="AX50" t="n">
        <v>2464</v>
      </c>
      <c r="AY50" t="n">
        <v>157</v>
      </c>
      <c r="AZ50" t="n">
        <v>97</v>
      </c>
      <c r="BA50" t="n">
        <v>194</v>
      </c>
      <c r="BB50" t="n">
        <v>34</v>
      </c>
      <c r="BC50" t="n">
        <v>11379</v>
      </c>
    </row>
    <row r="51">
      <c r="A51" t="inlineStr">
        <is>
          <t>11-Aug-20</t>
        </is>
      </c>
      <c r="B51" t="n">
        <v>442271</v>
      </c>
      <c r="C51" t="n">
        <v>247605</v>
      </c>
      <c r="D51" t="n">
        <v>1126258</v>
      </c>
      <c r="E51" t="n">
        <v>473485</v>
      </c>
      <c r="F51" t="n">
        <v>624199</v>
      </c>
      <c r="G51" t="n">
        <v>508671</v>
      </c>
      <c r="H51" t="n">
        <v>410922</v>
      </c>
      <c r="I51" t="n">
        <v>135969</v>
      </c>
      <c r="J51" t="n">
        <v>291633</v>
      </c>
      <c r="K51" t="n">
        <v>1653</v>
      </c>
      <c r="L51" t="n">
        <v>5711</v>
      </c>
      <c r="M51" t="n">
        <v>9152</v>
      </c>
      <c r="N51" t="n">
        <v>38268</v>
      </c>
      <c r="O51" t="n">
        <v>652</v>
      </c>
      <c r="P51" t="n">
        <v>1621</v>
      </c>
      <c r="Q51" t="n">
        <v>877</v>
      </c>
      <c r="R51" t="n">
        <v>1786</v>
      </c>
      <c r="S51" t="n">
        <v>4403</v>
      </c>
      <c r="T51" t="n">
        <v>2544</v>
      </c>
      <c r="U51" t="n">
        <v>1380</v>
      </c>
      <c r="V51" t="n">
        <v>15164</v>
      </c>
      <c r="W51" t="n">
        <v>8489</v>
      </c>
      <c r="X51" t="n">
        <v>1045</v>
      </c>
      <c r="Y51" t="n">
        <v>2359</v>
      </c>
      <c r="Z51" t="n">
        <v>3291</v>
      </c>
      <c r="AA51" t="n">
        <v>1027</v>
      </c>
      <c r="AB51" t="n">
        <v>2158</v>
      </c>
      <c r="AC51" t="n">
        <v>48755</v>
      </c>
      <c r="AD51" t="n">
        <v>20276</v>
      </c>
      <c r="AE51" t="n">
        <v>106284</v>
      </c>
      <c r="AF51" t="n">
        <v>190013</v>
      </c>
      <c r="AG51" t="n">
        <v>10162</v>
      </c>
      <c r="AH51" t="n">
        <v>9373</v>
      </c>
      <c r="AI51" t="n">
        <v>9373</v>
      </c>
      <c r="AJ51" t="n">
        <v>4413</v>
      </c>
      <c r="AK51" t="n">
        <v>75549</v>
      </c>
      <c r="AL51" t="n">
        <v>524551</v>
      </c>
      <c r="AM51" t="n">
        <v>62225</v>
      </c>
      <c r="AN51" t="n">
        <v>761389</v>
      </c>
      <c r="AO51" t="n">
        <v>657689</v>
      </c>
      <c r="AP51" t="n">
        <v>47833</v>
      </c>
      <c r="AQ51" t="n">
        <v>39088</v>
      </c>
      <c r="AR51" t="n">
        <v>63459</v>
      </c>
      <c r="AS51" t="n">
        <v>11451</v>
      </c>
      <c r="AT51" t="n">
        <v>1126578</v>
      </c>
      <c r="AU51" t="n">
        <v>3675</v>
      </c>
      <c r="AV51" t="n">
        <v>205</v>
      </c>
      <c r="AW51" t="n">
        <v>2877</v>
      </c>
      <c r="AX51" t="n">
        <v>2510</v>
      </c>
      <c r="AY51" t="n">
        <v>159</v>
      </c>
      <c r="AZ51" t="n">
        <v>99</v>
      </c>
      <c r="BA51" t="n">
        <v>197</v>
      </c>
      <c r="BB51" t="n">
        <v>35</v>
      </c>
      <c r="BC51" t="n">
        <v>11400</v>
      </c>
    </row>
    <row r="52">
      <c r="A52" t="inlineStr">
        <is>
          <t>12-Aug-20</t>
        </is>
      </c>
      <c r="B52" t="n">
        <v>441987</v>
      </c>
      <c r="C52" t="n">
        <v>246202</v>
      </c>
      <c r="D52" t="n">
        <v>1124473</v>
      </c>
      <c r="E52" t="n">
        <v>465407</v>
      </c>
      <c r="F52" t="n">
        <v>624083</v>
      </c>
      <c r="G52" t="n">
        <v>508325</v>
      </c>
      <c r="H52" t="n">
        <v>410748</v>
      </c>
      <c r="I52" t="n">
        <v>135491</v>
      </c>
      <c r="J52" t="n">
        <v>290807</v>
      </c>
      <c r="K52" t="n">
        <v>1527</v>
      </c>
      <c r="L52" t="n">
        <v>5646</v>
      </c>
      <c r="M52" t="n">
        <v>8638</v>
      </c>
      <c r="N52" t="n">
        <v>36659</v>
      </c>
      <c r="O52" t="n">
        <v>605</v>
      </c>
      <c r="P52" t="n">
        <v>1556</v>
      </c>
      <c r="Q52" t="n">
        <v>830</v>
      </c>
      <c r="R52" t="n">
        <v>1800</v>
      </c>
      <c r="S52" t="n">
        <v>4127</v>
      </c>
      <c r="T52" t="n">
        <v>2383</v>
      </c>
      <c r="U52" t="n">
        <v>1372</v>
      </c>
      <c r="V52" t="n">
        <v>14361</v>
      </c>
      <c r="W52" t="n">
        <v>8284</v>
      </c>
      <c r="X52" t="n">
        <v>985</v>
      </c>
      <c r="Y52" t="n">
        <v>2270</v>
      </c>
      <c r="Z52" t="n">
        <v>3112</v>
      </c>
      <c r="AA52" t="n">
        <v>1038</v>
      </c>
      <c r="AB52" t="n">
        <v>2033</v>
      </c>
      <c r="AC52" t="n">
        <v>45658</v>
      </c>
      <c r="AD52" t="n">
        <v>20157</v>
      </c>
      <c r="AE52" t="n">
        <v>100652</v>
      </c>
      <c r="AF52" t="n">
        <v>185415</v>
      </c>
      <c r="AG52" t="n">
        <v>9580</v>
      </c>
      <c r="AH52" t="n">
        <v>9022</v>
      </c>
      <c r="AI52" t="n">
        <v>8863</v>
      </c>
      <c r="AJ52" t="n">
        <v>4462</v>
      </c>
      <c r="AK52" t="n">
        <v>71201</v>
      </c>
      <c r="AL52" t="n">
        <v>528205</v>
      </c>
      <c r="AM52" t="n">
        <v>63816</v>
      </c>
      <c r="AN52" t="n">
        <v>770098</v>
      </c>
      <c r="AO52" t="n">
        <v>672135</v>
      </c>
      <c r="AP52" t="n">
        <v>48634</v>
      </c>
      <c r="AQ52" t="n">
        <v>39937</v>
      </c>
      <c r="AR52" t="n">
        <v>64367</v>
      </c>
      <c r="AS52" t="n">
        <v>11854</v>
      </c>
      <c r="AT52" t="n">
        <v>1132133</v>
      </c>
      <c r="AU52" t="n">
        <v>3689</v>
      </c>
      <c r="AV52" t="n">
        <v>209</v>
      </c>
      <c r="AW52" t="n">
        <v>2903</v>
      </c>
      <c r="AX52" t="n">
        <v>2555</v>
      </c>
      <c r="AY52" t="n">
        <v>162</v>
      </c>
      <c r="AZ52" t="n">
        <v>101</v>
      </c>
      <c r="BA52" t="n">
        <v>199</v>
      </c>
      <c r="BB52" t="n">
        <v>36</v>
      </c>
      <c r="BC52" t="n">
        <v>11421</v>
      </c>
    </row>
    <row r="53">
      <c r="A53" t="inlineStr">
        <is>
          <t>13-Aug-20</t>
        </is>
      </c>
      <c r="B53" t="n">
        <v>441718</v>
      </c>
      <c r="C53" t="n">
        <v>244816</v>
      </c>
      <c r="D53" t="n">
        <v>1122769</v>
      </c>
      <c r="E53" t="n">
        <v>457692</v>
      </c>
      <c r="F53" t="n">
        <v>623973</v>
      </c>
      <c r="G53" t="n">
        <v>507993</v>
      </c>
      <c r="H53" t="n">
        <v>410581</v>
      </c>
      <c r="I53" t="n">
        <v>135011</v>
      </c>
      <c r="J53" t="n">
        <v>290031</v>
      </c>
      <c r="K53" t="n">
        <v>1415</v>
      </c>
      <c r="L53" t="n">
        <v>5580</v>
      </c>
      <c r="M53" t="n">
        <v>8169</v>
      </c>
      <c r="N53" t="n">
        <v>35096</v>
      </c>
      <c r="O53" t="n">
        <v>564</v>
      </c>
      <c r="P53" t="n">
        <v>1494</v>
      </c>
      <c r="Q53" t="n">
        <v>788</v>
      </c>
      <c r="R53" t="n">
        <v>1813</v>
      </c>
      <c r="S53" t="n">
        <v>3869</v>
      </c>
      <c r="T53" t="n">
        <v>2231</v>
      </c>
      <c r="U53" t="n">
        <v>1364</v>
      </c>
      <c r="V53" t="n">
        <v>13599</v>
      </c>
      <c r="W53" t="n">
        <v>8076</v>
      </c>
      <c r="X53" t="n">
        <v>928</v>
      </c>
      <c r="Y53" t="n">
        <v>2185</v>
      </c>
      <c r="Z53" t="n">
        <v>2942</v>
      </c>
      <c r="AA53" t="n">
        <v>1049</v>
      </c>
      <c r="AB53" t="n">
        <v>1916</v>
      </c>
      <c r="AC53" t="n">
        <v>42754</v>
      </c>
      <c r="AD53" t="n">
        <v>20031</v>
      </c>
      <c r="AE53" t="n">
        <v>95315</v>
      </c>
      <c r="AF53" t="n">
        <v>180767</v>
      </c>
      <c r="AG53" t="n">
        <v>9029</v>
      </c>
      <c r="AH53" t="n">
        <v>8683</v>
      </c>
      <c r="AI53" t="n">
        <v>8381</v>
      </c>
      <c r="AJ53" t="n">
        <v>4509</v>
      </c>
      <c r="AK53" t="n">
        <v>67098</v>
      </c>
      <c r="AL53" t="n">
        <v>531627</v>
      </c>
      <c r="AM53" t="n">
        <v>65398</v>
      </c>
      <c r="AN53" t="n">
        <v>778345</v>
      </c>
      <c r="AO53" t="n">
        <v>686225</v>
      </c>
      <c r="AP53" t="n">
        <v>49390</v>
      </c>
      <c r="AQ53" t="n">
        <v>40754</v>
      </c>
      <c r="AR53" t="n">
        <v>65225</v>
      </c>
      <c r="AS53" t="n">
        <v>12262</v>
      </c>
      <c r="AT53" t="n">
        <v>1137368</v>
      </c>
      <c r="AU53" t="n">
        <v>3703</v>
      </c>
      <c r="AV53" t="n">
        <v>213</v>
      </c>
      <c r="AW53" t="n">
        <v>2927</v>
      </c>
      <c r="AX53" t="n">
        <v>2599</v>
      </c>
      <c r="AY53" t="n">
        <v>164</v>
      </c>
      <c r="AZ53" t="n">
        <v>103</v>
      </c>
      <c r="BA53" t="n">
        <v>201</v>
      </c>
      <c r="BB53" t="n">
        <v>37</v>
      </c>
      <c r="BC53" t="n">
        <v>11440</v>
      </c>
    </row>
    <row r="54">
      <c r="A54" t="inlineStr">
        <is>
          <t>14-Aug-20</t>
        </is>
      </c>
      <c r="B54" t="n">
        <v>441463</v>
      </c>
      <c r="C54" t="n">
        <v>243449</v>
      </c>
      <c r="D54" t="n">
        <v>1121142</v>
      </c>
      <c r="E54" t="n">
        <v>450327</v>
      </c>
      <c r="F54" t="n">
        <v>623869</v>
      </c>
      <c r="G54" t="n">
        <v>507672</v>
      </c>
      <c r="H54" t="n">
        <v>410420</v>
      </c>
      <c r="I54" t="n">
        <v>134527</v>
      </c>
      <c r="J54" t="n">
        <v>289302</v>
      </c>
      <c r="K54" t="n">
        <v>1317</v>
      </c>
      <c r="L54" t="n">
        <v>5513</v>
      </c>
      <c r="M54" t="n">
        <v>7740</v>
      </c>
      <c r="N54" t="n">
        <v>33581</v>
      </c>
      <c r="O54" t="n">
        <v>527</v>
      </c>
      <c r="P54" t="n">
        <v>1436</v>
      </c>
      <c r="Q54" t="n">
        <v>750</v>
      </c>
      <c r="R54" t="n">
        <v>1827</v>
      </c>
      <c r="S54" t="n">
        <v>3629</v>
      </c>
      <c r="T54" t="n">
        <v>2089</v>
      </c>
      <c r="U54" t="n">
        <v>1355</v>
      </c>
      <c r="V54" t="n">
        <v>12878</v>
      </c>
      <c r="W54" t="n">
        <v>7867</v>
      </c>
      <c r="X54" t="n">
        <v>875</v>
      </c>
      <c r="Y54" t="n">
        <v>2103</v>
      </c>
      <c r="Z54" t="n">
        <v>2783</v>
      </c>
      <c r="AA54" t="n">
        <v>1060</v>
      </c>
      <c r="AB54" t="n">
        <v>1806</v>
      </c>
      <c r="AC54" t="n">
        <v>40032</v>
      </c>
      <c r="AD54" t="n">
        <v>19899</v>
      </c>
      <c r="AE54" t="n">
        <v>90260</v>
      </c>
      <c r="AF54" t="n">
        <v>176083</v>
      </c>
      <c r="AG54" t="n">
        <v>8510</v>
      </c>
      <c r="AH54" t="n">
        <v>8356</v>
      </c>
      <c r="AI54" t="n">
        <v>7926</v>
      </c>
      <c r="AJ54" t="n">
        <v>4556</v>
      </c>
      <c r="AK54" t="n">
        <v>63226</v>
      </c>
      <c r="AL54" t="n">
        <v>534832</v>
      </c>
      <c r="AM54" t="n">
        <v>66969</v>
      </c>
      <c r="AN54" t="n">
        <v>786155</v>
      </c>
      <c r="AO54" t="n">
        <v>699956</v>
      </c>
      <c r="AP54" t="n">
        <v>50103</v>
      </c>
      <c r="AQ54" t="n">
        <v>41540</v>
      </c>
      <c r="AR54" t="n">
        <v>66037</v>
      </c>
      <c r="AS54" t="n">
        <v>12673</v>
      </c>
      <c r="AT54" t="n">
        <v>1142301</v>
      </c>
      <c r="AU54" t="n">
        <v>3716</v>
      </c>
      <c r="AV54" t="n">
        <v>217</v>
      </c>
      <c r="AW54" t="n">
        <v>2950</v>
      </c>
      <c r="AX54" t="n">
        <v>2641</v>
      </c>
      <c r="AY54" t="n">
        <v>166</v>
      </c>
      <c r="AZ54" t="n">
        <v>105</v>
      </c>
      <c r="BA54" t="n">
        <v>203</v>
      </c>
      <c r="BB54" t="n">
        <v>38</v>
      </c>
      <c r="BC54" t="n">
        <v>11458</v>
      </c>
    </row>
    <row r="55">
      <c r="A55" t="inlineStr">
        <is>
          <t>15-Aug-20</t>
        </is>
      </c>
      <c r="B55" t="n">
        <v>441223</v>
      </c>
      <c r="C55" t="n">
        <v>242100</v>
      </c>
      <c r="D55" t="n">
        <v>1119587</v>
      </c>
      <c r="E55" t="n">
        <v>443299</v>
      </c>
      <c r="F55" t="n">
        <v>623770</v>
      </c>
      <c r="G55" t="n">
        <v>507363</v>
      </c>
      <c r="H55" t="n">
        <v>410264</v>
      </c>
      <c r="I55" t="n">
        <v>134040</v>
      </c>
      <c r="J55" t="n">
        <v>288617</v>
      </c>
      <c r="K55" t="n">
        <v>1228</v>
      </c>
      <c r="L55" t="n">
        <v>5445</v>
      </c>
      <c r="M55" t="n">
        <v>7345</v>
      </c>
      <c r="N55" t="n">
        <v>32115</v>
      </c>
      <c r="O55" t="n">
        <v>494</v>
      </c>
      <c r="P55" t="n">
        <v>1381</v>
      </c>
      <c r="Q55" t="n">
        <v>716</v>
      </c>
      <c r="R55" t="n">
        <v>1840</v>
      </c>
      <c r="S55" t="n">
        <v>3405</v>
      </c>
      <c r="T55" t="n">
        <v>1956</v>
      </c>
      <c r="U55" t="n">
        <v>1345</v>
      </c>
      <c r="V55" t="n">
        <v>12195</v>
      </c>
      <c r="W55" t="n">
        <v>7657</v>
      </c>
      <c r="X55" t="n">
        <v>824</v>
      </c>
      <c r="Y55" t="n">
        <v>2024</v>
      </c>
      <c r="Z55" t="n">
        <v>2632</v>
      </c>
      <c r="AA55" t="n">
        <v>1071</v>
      </c>
      <c r="AB55" t="n">
        <v>1701</v>
      </c>
      <c r="AC55" t="n">
        <v>37482</v>
      </c>
      <c r="AD55" t="n">
        <v>19761</v>
      </c>
      <c r="AE55" t="n">
        <v>85476</v>
      </c>
      <c r="AF55" t="n">
        <v>171376</v>
      </c>
      <c r="AG55" t="n">
        <v>8019</v>
      </c>
      <c r="AH55" t="n">
        <v>8041</v>
      </c>
      <c r="AI55" t="n">
        <v>7496</v>
      </c>
      <c r="AJ55" t="n">
        <v>4602</v>
      </c>
      <c r="AK55" t="n">
        <v>59575</v>
      </c>
      <c r="AL55" t="n">
        <v>537832</v>
      </c>
      <c r="AM55" t="n">
        <v>68530</v>
      </c>
      <c r="AN55" t="n">
        <v>793550</v>
      </c>
      <c r="AO55" t="n">
        <v>713325</v>
      </c>
      <c r="AP55" t="n">
        <v>50774</v>
      </c>
      <c r="AQ55" t="n">
        <v>42296</v>
      </c>
      <c r="AR55" t="n">
        <v>66804</v>
      </c>
      <c r="AS55" t="n">
        <v>13089</v>
      </c>
      <c r="AT55" t="n">
        <v>1146949</v>
      </c>
      <c r="AU55" t="n">
        <v>3727</v>
      </c>
      <c r="AV55" t="n">
        <v>221</v>
      </c>
      <c r="AW55" t="n">
        <v>2971</v>
      </c>
      <c r="AX55" t="n">
        <v>2683</v>
      </c>
      <c r="AY55" t="n">
        <v>168</v>
      </c>
      <c r="AZ55" t="n">
        <v>106</v>
      </c>
      <c r="BA55" t="n">
        <v>205</v>
      </c>
      <c r="BB55" t="n">
        <v>39</v>
      </c>
      <c r="BC55" t="n">
        <v>11475</v>
      </c>
    </row>
    <row r="56">
      <c r="A56" t="inlineStr">
        <is>
          <t>16-Aug-20</t>
        </is>
      </c>
      <c r="B56" t="n">
        <v>440995</v>
      </c>
      <c r="C56" t="n">
        <v>240769</v>
      </c>
      <c r="D56" t="n">
        <v>1118102</v>
      </c>
      <c r="E56" t="n">
        <v>436594</v>
      </c>
      <c r="F56" t="n">
        <v>623676</v>
      </c>
      <c r="G56" t="n">
        <v>507065</v>
      </c>
      <c r="H56" t="n">
        <v>410114</v>
      </c>
      <c r="I56" t="n">
        <v>133550</v>
      </c>
      <c r="J56" t="n">
        <v>287973</v>
      </c>
      <c r="K56" t="n">
        <v>1149</v>
      </c>
      <c r="L56" t="n">
        <v>5377</v>
      </c>
      <c r="M56" t="n">
        <v>6979</v>
      </c>
      <c r="N56" t="n">
        <v>30699</v>
      </c>
      <c r="O56" t="n">
        <v>465</v>
      </c>
      <c r="P56" t="n">
        <v>1329</v>
      </c>
      <c r="Q56" t="n">
        <v>685</v>
      </c>
      <c r="R56" t="n">
        <v>1852</v>
      </c>
      <c r="S56" t="n">
        <v>3196</v>
      </c>
      <c r="T56" t="n">
        <v>1831</v>
      </c>
      <c r="U56" t="n">
        <v>1336</v>
      </c>
      <c r="V56" t="n">
        <v>11549</v>
      </c>
      <c r="W56" t="n">
        <v>7446</v>
      </c>
      <c r="X56" t="n">
        <v>777</v>
      </c>
      <c r="Y56" t="n">
        <v>1947</v>
      </c>
      <c r="Z56" t="n">
        <v>2490</v>
      </c>
      <c r="AA56" t="n">
        <v>1082</v>
      </c>
      <c r="AB56" t="n">
        <v>1603</v>
      </c>
      <c r="AC56" t="n">
        <v>35094</v>
      </c>
      <c r="AD56" t="n">
        <v>19616</v>
      </c>
      <c r="AE56" t="n">
        <v>80949</v>
      </c>
      <c r="AF56" t="n">
        <v>166661</v>
      </c>
      <c r="AG56" t="n">
        <v>7556</v>
      </c>
      <c r="AH56" t="n">
        <v>7738</v>
      </c>
      <c r="AI56" t="n">
        <v>7092</v>
      </c>
      <c r="AJ56" t="n">
        <v>4648</v>
      </c>
      <c r="AK56" t="n">
        <v>56131</v>
      </c>
      <c r="AL56" t="n">
        <v>540641</v>
      </c>
      <c r="AM56" t="n">
        <v>70080</v>
      </c>
      <c r="AN56" t="n">
        <v>800554</v>
      </c>
      <c r="AO56" t="n">
        <v>726332</v>
      </c>
      <c r="AP56" t="n">
        <v>51406</v>
      </c>
      <c r="AQ56" t="n">
        <v>43024</v>
      </c>
      <c r="AR56" t="n">
        <v>67530</v>
      </c>
      <c r="AS56" t="n">
        <v>13510</v>
      </c>
      <c r="AT56" t="n">
        <v>1151329</v>
      </c>
      <c r="AU56" t="n">
        <v>3739</v>
      </c>
      <c r="AV56" t="n">
        <v>226</v>
      </c>
      <c r="AW56" t="n">
        <v>2992</v>
      </c>
      <c r="AX56" t="n">
        <v>2723</v>
      </c>
      <c r="AY56" t="n">
        <v>170</v>
      </c>
      <c r="AZ56" t="n">
        <v>108</v>
      </c>
      <c r="BA56" t="n">
        <v>207</v>
      </c>
      <c r="BB56" t="n">
        <v>40</v>
      </c>
      <c r="BC56" t="n">
        <v>11491</v>
      </c>
    </row>
    <row r="57">
      <c r="A57" t="inlineStr">
        <is>
          <t>17-Aug-20</t>
        </is>
      </c>
      <c r="B57" t="n">
        <v>440780</v>
      </c>
      <c r="C57" t="n">
        <v>239457</v>
      </c>
      <c r="D57" t="n">
        <v>1116681</v>
      </c>
      <c r="E57" t="n">
        <v>430199</v>
      </c>
      <c r="F57" t="n">
        <v>623586</v>
      </c>
      <c r="G57" t="n">
        <v>506778</v>
      </c>
      <c r="H57" t="n">
        <v>409969</v>
      </c>
      <c r="I57" t="n">
        <v>133057</v>
      </c>
      <c r="J57" t="n">
        <v>287367</v>
      </c>
      <c r="K57" t="n">
        <v>1076</v>
      </c>
      <c r="L57" t="n">
        <v>5307</v>
      </c>
      <c r="M57" t="n">
        <v>6639</v>
      </c>
      <c r="N57" t="n">
        <v>29332</v>
      </c>
      <c r="O57" t="n">
        <v>438</v>
      </c>
      <c r="P57" t="n">
        <v>1279</v>
      </c>
      <c r="Q57" t="n">
        <v>657</v>
      </c>
      <c r="R57" t="n">
        <v>1864</v>
      </c>
      <c r="S57" t="n">
        <v>3001</v>
      </c>
      <c r="T57" t="n">
        <v>1715</v>
      </c>
      <c r="U57" t="n">
        <v>1325</v>
      </c>
      <c r="V57" t="n">
        <v>10939</v>
      </c>
      <c r="W57" t="n">
        <v>7236</v>
      </c>
      <c r="X57" t="n">
        <v>732</v>
      </c>
      <c r="Y57" t="n">
        <v>1874</v>
      </c>
      <c r="Z57" t="n">
        <v>2356</v>
      </c>
      <c r="AA57" t="n">
        <v>1092</v>
      </c>
      <c r="AB57" t="n">
        <v>1510</v>
      </c>
      <c r="AC57" t="n">
        <v>32857</v>
      </c>
      <c r="AD57" t="n">
        <v>19466</v>
      </c>
      <c r="AE57" t="n">
        <v>76668</v>
      </c>
      <c r="AF57" t="n">
        <v>161950</v>
      </c>
      <c r="AG57" t="n">
        <v>7120</v>
      </c>
      <c r="AH57" t="n">
        <v>7447</v>
      </c>
      <c r="AI57" t="n">
        <v>6710</v>
      </c>
      <c r="AJ57" t="n">
        <v>4693</v>
      </c>
      <c r="AK57" t="n">
        <v>52883</v>
      </c>
      <c r="AL57" t="n">
        <v>543271</v>
      </c>
      <c r="AM57" t="n">
        <v>71618</v>
      </c>
      <c r="AN57" t="n">
        <v>807187</v>
      </c>
      <c r="AO57" t="n">
        <v>738975</v>
      </c>
      <c r="AP57" t="n">
        <v>52002</v>
      </c>
      <c r="AQ57" t="n">
        <v>43725</v>
      </c>
      <c r="AR57" t="n">
        <v>68217</v>
      </c>
      <c r="AS57" t="n">
        <v>13934</v>
      </c>
      <c r="AT57" t="n">
        <v>1155455</v>
      </c>
      <c r="AU57" t="n">
        <v>3749</v>
      </c>
      <c r="AV57" t="n">
        <v>230</v>
      </c>
      <c r="AW57" t="n">
        <v>3011</v>
      </c>
      <c r="AX57" t="n">
        <v>2763</v>
      </c>
      <c r="AY57" t="n">
        <v>171</v>
      </c>
      <c r="AZ57" t="n">
        <v>110</v>
      </c>
      <c r="BA57" t="n">
        <v>209</v>
      </c>
      <c r="BB57" t="n">
        <v>42</v>
      </c>
      <c r="BC57" t="n">
        <v>11506</v>
      </c>
    </row>
    <row r="58">
      <c r="A58" t="inlineStr">
        <is>
          <t>18-Aug-20</t>
        </is>
      </c>
      <c r="B58" t="n">
        <v>440576</v>
      </c>
      <c r="C58" t="n">
        <v>238163</v>
      </c>
      <c r="D58" t="n">
        <v>1115322</v>
      </c>
      <c r="E58" t="n">
        <v>424102</v>
      </c>
      <c r="F58" t="n">
        <v>623501</v>
      </c>
      <c r="G58" t="n">
        <v>506501</v>
      </c>
      <c r="H58" t="n">
        <v>409829</v>
      </c>
      <c r="I58" t="n">
        <v>132562</v>
      </c>
      <c r="J58" t="n">
        <v>286797</v>
      </c>
      <c r="K58" t="n">
        <v>1011</v>
      </c>
      <c r="L58" t="n">
        <v>5237</v>
      </c>
      <c r="M58" t="n">
        <v>6323</v>
      </c>
      <c r="N58" t="n">
        <v>28015</v>
      </c>
      <c r="O58" t="n">
        <v>413</v>
      </c>
      <c r="P58" t="n">
        <v>1231</v>
      </c>
      <c r="Q58" t="n">
        <v>630</v>
      </c>
      <c r="R58" t="n">
        <v>1876</v>
      </c>
      <c r="S58" t="n">
        <v>2819</v>
      </c>
      <c r="T58" t="n">
        <v>1605</v>
      </c>
      <c r="U58" t="n">
        <v>1315</v>
      </c>
      <c r="V58" t="n">
        <v>10361</v>
      </c>
      <c r="W58" t="n">
        <v>7026</v>
      </c>
      <c r="X58" t="n">
        <v>690</v>
      </c>
      <c r="Y58" t="n">
        <v>1803</v>
      </c>
      <c r="Z58" t="n">
        <v>2230</v>
      </c>
      <c r="AA58" t="n">
        <v>1102</v>
      </c>
      <c r="AB58" t="n">
        <v>1423</v>
      </c>
      <c r="AC58" t="n">
        <v>30764</v>
      </c>
      <c r="AD58" t="n">
        <v>19310</v>
      </c>
      <c r="AE58" t="n">
        <v>72620</v>
      </c>
      <c r="AF58" t="n">
        <v>157254</v>
      </c>
      <c r="AG58" t="n">
        <v>6709</v>
      </c>
      <c r="AH58" t="n">
        <v>7166</v>
      </c>
      <c r="AI58" t="n">
        <v>6351</v>
      </c>
      <c r="AJ58" t="n">
        <v>4737</v>
      </c>
      <c r="AK58" t="n">
        <v>49821</v>
      </c>
      <c r="AL58" t="n">
        <v>545734</v>
      </c>
      <c r="AM58" t="n">
        <v>73144</v>
      </c>
      <c r="AN58" t="n">
        <v>813470</v>
      </c>
      <c r="AO58" t="n">
        <v>751257</v>
      </c>
      <c r="AP58" t="n">
        <v>52564</v>
      </c>
      <c r="AQ58" t="n">
        <v>44399</v>
      </c>
      <c r="AR58" t="n">
        <v>68867</v>
      </c>
      <c r="AS58" t="n">
        <v>14362</v>
      </c>
      <c r="AT58" t="n">
        <v>1159343</v>
      </c>
      <c r="AU58" t="n">
        <v>3759</v>
      </c>
      <c r="AV58" t="n">
        <v>234</v>
      </c>
      <c r="AW58" t="n">
        <v>3029</v>
      </c>
      <c r="AX58" t="n">
        <v>2801</v>
      </c>
      <c r="AY58" t="n">
        <v>173</v>
      </c>
      <c r="AZ58" t="n">
        <v>111</v>
      </c>
      <c r="BA58" t="n">
        <v>211</v>
      </c>
      <c r="BB58" t="n">
        <v>43</v>
      </c>
      <c r="BC58" t="n">
        <v>11520</v>
      </c>
    </row>
    <row r="59">
      <c r="A59" t="inlineStr">
        <is>
          <t>19-Aug-20</t>
        </is>
      </c>
      <c r="B59" t="n">
        <v>440383</v>
      </c>
      <c r="C59" t="n">
        <v>236888</v>
      </c>
      <c r="D59" t="n">
        <v>1114022</v>
      </c>
      <c r="E59" t="n">
        <v>418290</v>
      </c>
      <c r="F59" t="n">
        <v>623419</v>
      </c>
      <c r="G59" t="n">
        <v>506235</v>
      </c>
      <c r="H59" t="n">
        <v>409694</v>
      </c>
      <c r="I59" t="n">
        <v>132064</v>
      </c>
      <c r="J59" t="n">
        <v>286261</v>
      </c>
      <c r="K59" t="n">
        <v>950</v>
      </c>
      <c r="L59" t="n">
        <v>5167</v>
      </c>
      <c r="M59" t="n">
        <v>6027</v>
      </c>
      <c r="N59" t="n">
        <v>26747</v>
      </c>
      <c r="O59" t="n">
        <v>390</v>
      </c>
      <c r="P59" t="n">
        <v>1185</v>
      </c>
      <c r="Q59" t="n">
        <v>606</v>
      </c>
      <c r="R59" t="n">
        <v>1887</v>
      </c>
      <c r="S59" t="n">
        <v>2648</v>
      </c>
      <c r="T59" t="n">
        <v>1503</v>
      </c>
      <c r="U59" t="n">
        <v>1304</v>
      </c>
      <c r="V59" t="n">
        <v>9815</v>
      </c>
      <c r="W59" t="n">
        <v>6817</v>
      </c>
      <c r="X59" t="n">
        <v>650</v>
      </c>
      <c r="Y59" t="n">
        <v>1735</v>
      </c>
      <c r="Z59" t="n">
        <v>2111</v>
      </c>
      <c r="AA59" t="n">
        <v>1112</v>
      </c>
      <c r="AB59" t="n">
        <v>1340</v>
      </c>
      <c r="AC59" t="n">
        <v>28805</v>
      </c>
      <c r="AD59" t="n">
        <v>19148</v>
      </c>
      <c r="AE59" t="n">
        <v>68794</v>
      </c>
      <c r="AF59" t="n">
        <v>152585</v>
      </c>
      <c r="AG59" t="n">
        <v>6322</v>
      </c>
      <c r="AH59" t="n">
        <v>6896</v>
      </c>
      <c r="AI59" t="n">
        <v>6013</v>
      </c>
      <c r="AJ59" t="n">
        <v>4780</v>
      </c>
      <c r="AK59" t="n">
        <v>46934</v>
      </c>
      <c r="AL59" t="n">
        <v>548039</v>
      </c>
      <c r="AM59" t="n">
        <v>74658</v>
      </c>
      <c r="AN59" t="n">
        <v>819421</v>
      </c>
      <c r="AO59" t="n">
        <v>763179</v>
      </c>
      <c r="AP59" t="n">
        <v>53093</v>
      </c>
      <c r="AQ59" t="n">
        <v>45047</v>
      </c>
      <c r="AR59" t="n">
        <v>69483</v>
      </c>
      <c r="AS59" t="n">
        <v>14794</v>
      </c>
      <c r="AT59" t="n">
        <v>1163005</v>
      </c>
      <c r="AU59" t="n">
        <v>3768</v>
      </c>
      <c r="AV59" t="n">
        <v>238</v>
      </c>
      <c r="AW59" t="n">
        <v>3047</v>
      </c>
      <c r="AX59" t="n">
        <v>2838</v>
      </c>
      <c r="AY59" t="n">
        <v>175</v>
      </c>
      <c r="AZ59" t="n">
        <v>113</v>
      </c>
      <c r="BA59" t="n">
        <v>212</v>
      </c>
      <c r="BB59" t="n">
        <v>44</v>
      </c>
      <c r="BC59" t="n">
        <v>11533</v>
      </c>
    </row>
    <row r="60">
      <c r="A60" t="inlineStr">
        <is>
          <t>20-Aug-20</t>
        </is>
      </c>
      <c r="B60" t="n">
        <v>440200</v>
      </c>
      <c r="C60" t="n">
        <v>235633</v>
      </c>
      <c r="D60" t="n">
        <v>1112777</v>
      </c>
      <c r="E60" t="n">
        <v>412750</v>
      </c>
      <c r="F60" t="n">
        <v>623342</v>
      </c>
      <c r="G60" t="n">
        <v>505979</v>
      </c>
      <c r="H60" t="n">
        <v>409563</v>
      </c>
      <c r="I60" t="n">
        <v>131564</v>
      </c>
      <c r="J60" t="n">
        <v>285756</v>
      </c>
      <c r="K60" t="n">
        <v>895</v>
      </c>
      <c r="L60" t="n">
        <v>5095</v>
      </c>
      <c r="M60" t="n">
        <v>5749</v>
      </c>
      <c r="N60" t="n">
        <v>25528</v>
      </c>
      <c r="O60" t="n">
        <v>369</v>
      </c>
      <c r="P60" t="n">
        <v>1140</v>
      </c>
      <c r="Q60" t="n">
        <v>583</v>
      </c>
      <c r="R60" t="n">
        <v>1898</v>
      </c>
      <c r="S60" t="n">
        <v>2489</v>
      </c>
      <c r="T60" t="n">
        <v>1408</v>
      </c>
      <c r="U60" t="n">
        <v>1292</v>
      </c>
      <c r="V60" t="n">
        <v>9299</v>
      </c>
      <c r="W60" t="n">
        <v>6610</v>
      </c>
      <c r="X60" t="n">
        <v>612</v>
      </c>
      <c r="Y60" t="n">
        <v>1670</v>
      </c>
      <c r="Z60" t="n">
        <v>1999</v>
      </c>
      <c r="AA60" t="n">
        <v>1122</v>
      </c>
      <c r="AB60" t="n">
        <v>1263</v>
      </c>
      <c r="AC60" t="n">
        <v>26972</v>
      </c>
      <c r="AD60" t="n">
        <v>18982</v>
      </c>
      <c r="AE60" t="n">
        <v>65178</v>
      </c>
      <c r="AF60" t="n">
        <v>147951</v>
      </c>
      <c r="AG60" t="n">
        <v>5957</v>
      </c>
      <c r="AH60" t="n">
        <v>6636</v>
      </c>
      <c r="AI60" t="n">
        <v>5694</v>
      </c>
      <c r="AJ60" t="n">
        <v>4822</v>
      </c>
      <c r="AK60" t="n">
        <v>44213</v>
      </c>
      <c r="AL60" t="n">
        <v>550198</v>
      </c>
      <c r="AM60" t="n">
        <v>76159</v>
      </c>
      <c r="AN60" t="n">
        <v>825059</v>
      </c>
      <c r="AO60" t="n">
        <v>774742</v>
      </c>
      <c r="AP60" t="n">
        <v>53592</v>
      </c>
      <c r="AQ60" t="n">
        <v>45672</v>
      </c>
      <c r="AR60" t="n">
        <v>70065</v>
      </c>
      <c r="AS60" t="n">
        <v>15230</v>
      </c>
      <c r="AT60" t="n">
        <v>1166455</v>
      </c>
      <c r="AU60" t="n">
        <v>3777</v>
      </c>
      <c r="AV60" t="n">
        <v>242</v>
      </c>
      <c r="AW60" t="n">
        <v>3063</v>
      </c>
      <c r="AX60" t="n">
        <v>2874</v>
      </c>
      <c r="AY60" t="n">
        <v>176</v>
      </c>
      <c r="AZ60" t="n">
        <v>114</v>
      </c>
      <c r="BA60" t="n">
        <v>214</v>
      </c>
      <c r="BB60" t="n">
        <v>45</v>
      </c>
      <c r="BC60" t="n">
        <v>11546</v>
      </c>
    </row>
    <row r="61">
      <c r="A61" t="inlineStr">
        <is>
          <t>21-Aug-20</t>
        </is>
      </c>
      <c r="B61" t="n">
        <v>440027</v>
      </c>
      <c r="C61" t="n">
        <v>234396</v>
      </c>
      <c r="D61" t="n">
        <v>1111584</v>
      </c>
      <c r="E61" t="n">
        <v>407471</v>
      </c>
      <c r="F61" t="n">
        <v>623269</v>
      </c>
      <c r="G61" t="n">
        <v>505732</v>
      </c>
      <c r="H61" t="n">
        <v>409437</v>
      </c>
      <c r="I61" t="n">
        <v>131061</v>
      </c>
      <c r="J61" t="n">
        <v>285280</v>
      </c>
      <c r="K61" t="n">
        <v>843</v>
      </c>
      <c r="L61" t="n">
        <v>5024</v>
      </c>
      <c r="M61" t="n">
        <v>5489</v>
      </c>
      <c r="N61" t="n">
        <v>24357</v>
      </c>
      <c r="O61" t="n">
        <v>350</v>
      </c>
      <c r="P61" t="n">
        <v>1098</v>
      </c>
      <c r="Q61" t="n">
        <v>561</v>
      </c>
      <c r="R61" t="n">
        <v>1909</v>
      </c>
      <c r="S61" t="n">
        <v>2340</v>
      </c>
      <c r="T61" t="n">
        <v>1318</v>
      </c>
      <c r="U61" t="n">
        <v>1281</v>
      </c>
      <c r="V61" t="n">
        <v>8812</v>
      </c>
      <c r="W61" t="n">
        <v>6405</v>
      </c>
      <c r="X61" t="n">
        <v>577</v>
      </c>
      <c r="Y61" t="n">
        <v>1607</v>
      </c>
      <c r="Z61" t="n">
        <v>1894</v>
      </c>
      <c r="AA61" t="n">
        <v>1132</v>
      </c>
      <c r="AB61" t="n">
        <v>1189</v>
      </c>
      <c r="AC61" t="n">
        <v>25256</v>
      </c>
      <c r="AD61" t="n">
        <v>18811</v>
      </c>
      <c r="AE61" t="n">
        <v>61761</v>
      </c>
      <c r="AF61" t="n">
        <v>143362</v>
      </c>
      <c r="AG61" t="n">
        <v>5614</v>
      </c>
      <c r="AH61" t="n">
        <v>6386</v>
      </c>
      <c r="AI61" t="n">
        <v>5394</v>
      </c>
      <c r="AJ61" t="n">
        <v>4864</v>
      </c>
      <c r="AK61" t="n">
        <v>41649</v>
      </c>
      <c r="AL61" t="n">
        <v>552220</v>
      </c>
      <c r="AM61" t="n">
        <v>77646</v>
      </c>
      <c r="AN61" t="n">
        <v>830401</v>
      </c>
      <c r="AO61" t="n">
        <v>785951</v>
      </c>
      <c r="AP61" t="n">
        <v>54062</v>
      </c>
      <c r="AQ61" t="n">
        <v>46272</v>
      </c>
      <c r="AR61" t="n">
        <v>70617</v>
      </c>
      <c r="AS61" t="n">
        <v>15670</v>
      </c>
      <c r="AT61" t="n">
        <v>1169705</v>
      </c>
      <c r="AU61" t="n">
        <v>3785</v>
      </c>
      <c r="AV61" t="n">
        <v>246</v>
      </c>
      <c r="AW61" t="n">
        <v>3079</v>
      </c>
      <c r="AX61" t="n">
        <v>2908</v>
      </c>
      <c r="AY61" t="n">
        <v>177</v>
      </c>
      <c r="AZ61" t="n">
        <v>116</v>
      </c>
      <c r="BA61" t="n">
        <v>215</v>
      </c>
      <c r="BB61" t="n">
        <v>46</v>
      </c>
      <c r="BC61" t="n">
        <v>11558</v>
      </c>
    </row>
    <row r="62">
      <c r="A62" t="inlineStr">
        <is>
          <t>22-Aug-20</t>
        </is>
      </c>
      <c r="B62" t="n">
        <v>439862</v>
      </c>
      <c r="C62" t="n">
        <v>233178</v>
      </c>
      <c r="D62" t="n">
        <v>1110441</v>
      </c>
      <c r="E62" t="n">
        <v>402442</v>
      </c>
      <c r="F62" t="n">
        <v>623199</v>
      </c>
      <c r="G62" t="n">
        <v>505494</v>
      </c>
      <c r="H62" t="n">
        <v>409315</v>
      </c>
      <c r="I62" t="n">
        <v>130556</v>
      </c>
      <c r="J62" t="n">
        <v>284833</v>
      </c>
      <c r="K62" t="n">
        <v>796</v>
      </c>
      <c r="L62" t="n">
        <v>4952</v>
      </c>
      <c r="M62" t="n">
        <v>5244</v>
      </c>
      <c r="N62" t="n">
        <v>23234</v>
      </c>
      <c r="O62" t="n">
        <v>332</v>
      </c>
      <c r="P62" t="n">
        <v>1057</v>
      </c>
      <c r="Q62" t="n">
        <v>541</v>
      </c>
      <c r="R62" t="n">
        <v>1918</v>
      </c>
      <c r="S62" t="n">
        <v>2201</v>
      </c>
      <c r="T62" t="n">
        <v>1234</v>
      </c>
      <c r="U62" t="n">
        <v>1269</v>
      </c>
      <c r="V62" t="n">
        <v>8351</v>
      </c>
      <c r="W62" t="n">
        <v>6202</v>
      </c>
      <c r="X62" t="n">
        <v>544</v>
      </c>
      <c r="Y62" t="n">
        <v>1547</v>
      </c>
      <c r="Z62" t="n">
        <v>1794</v>
      </c>
      <c r="AA62" t="n">
        <v>1141</v>
      </c>
      <c r="AB62" t="n">
        <v>1120</v>
      </c>
      <c r="AC62" t="n">
        <v>23651</v>
      </c>
      <c r="AD62" t="n">
        <v>18635</v>
      </c>
      <c r="AE62" t="n">
        <v>58532</v>
      </c>
      <c r="AF62" t="n">
        <v>138827</v>
      </c>
      <c r="AG62" t="n">
        <v>5291</v>
      </c>
      <c r="AH62" t="n">
        <v>6146</v>
      </c>
      <c r="AI62" t="n">
        <v>5111</v>
      </c>
      <c r="AJ62" t="n">
        <v>4904</v>
      </c>
      <c r="AK62" t="n">
        <v>39232</v>
      </c>
      <c r="AL62" t="n">
        <v>554113</v>
      </c>
      <c r="AM62" t="n">
        <v>79120</v>
      </c>
      <c r="AN62" t="n">
        <v>835463</v>
      </c>
      <c r="AO62" t="n">
        <v>796808</v>
      </c>
      <c r="AP62" t="n">
        <v>54505</v>
      </c>
      <c r="AQ62" t="n">
        <v>46850</v>
      </c>
      <c r="AR62" t="n">
        <v>71140</v>
      </c>
      <c r="AS62" t="n">
        <v>16114</v>
      </c>
      <c r="AT62" t="n">
        <v>1172767</v>
      </c>
      <c r="AU62" t="n">
        <v>3792</v>
      </c>
      <c r="AV62" t="n">
        <v>249</v>
      </c>
      <c r="AW62" t="n">
        <v>3094</v>
      </c>
      <c r="AX62" t="n">
        <v>2942</v>
      </c>
      <c r="AY62" t="n">
        <v>179</v>
      </c>
      <c r="AZ62" t="n">
        <v>117</v>
      </c>
      <c r="BA62" t="n">
        <v>217</v>
      </c>
      <c r="BB62" t="n">
        <v>47</v>
      </c>
      <c r="BC62" t="n">
        <v>11569</v>
      </c>
    </row>
    <row r="63">
      <c r="A63" t="inlineStr">
        <is>
          <t>23-Aug-20</t>
        </is>
      </c>
      <c r="B63" t="n">
        <v>658006</v>
      </c>
      <c r="C63" t="n">
        <v>324510</v>
      </c>
      <c r="D63" t="n">
        <v>1617826</v>
      </c>
      <c r="E63" t="n">
        <v>759382</v>
      </c>
      <c r="F63" t="n">
        <v>816134</v>
      </c>
      <c r="G63" t="n">
        <v>663896</v>
      </c>
      <c r="H63" t="n">
        <v>544352</v>
      </c>
      <c r="I63" t="n">
        <v>173811</v>
      </c>
      <c r="J63" t="n">
        <v>500525</v>
      </c>
      <c r="K63" t="n">
        <v>736</v>
      </c>
      <c r="L63" t="n">
        <v>4643</v>
      </c>
      <c r="M63" t="n">
        <v>4900</v>
      </c>
      <c r="N63" t="n">
        <v>20181</v>
      </c>
      <c r="O63" t="n">
        <v>304</v>
      </c>
      <c r="P63" t="n">
        <v>971</v>
      </c>
      <c r="Q63" t="n">
        <v>489</v>
      </c>
      <c r="R63" t="n">
        <v>1772</v>
      </c>
      <c r="S63" t="n">
        <v>2189</v>
      </c>
      <c r="T63" t="n">
        <v>1156</v>
      </c>
      <c r="U63" t="n">
        <v>1254</v>
      </c>
      <c r="V63" t="n">
        <v>7914</v>
      </c>
      <c r="W63" t="n">
        <v>5991</v>
      </c>
      <c r="X63" t="n">
        <v>513</v>
      </c>
      <c r="Y63" t="n">
        <v>1487</v>
      </c>
      <c r="Z63" t="n">
        <v>1700</v>
      </c>
      <c r="AA63" t="n">
        <v>1147</v>
      </c>
      <c r="AB63" t="n">
        <v>1056</v>
      </c>
      <c r="AC63" t="n">
        <v>22148</v>
      </c>
      <c r="AD63" t="n">
        <v>18426</v>
      </c>
      <c r="AE63" t="n">
        <v>55468</v>
      </c>
      <c r="AF63" t="n">
        <v>134100</v>
      </c>
      <c r="AG63" t="n">
        <v>4986</v>
      </c>
      <c r="AH63" t="n">
        <v>5910</v>
      </c>
      <c r="AI63" t="n">
        <v>4842</v>
      </c>
      <c r="AJ63" t="n">
        <v>4927</v>
      </c>
      <c r="AK63" t="n">
        <v>36971</v>
      </c>
      <c r="AL63" t="n">
        <v>555885</v>
      </c>
      <c r="AM63" t="n">
        <v>80579</v>
      </c>
      <c r="AN63" t="n">
        <v>840261</v>
      </c>
      <c r="AO63" t="n">
        <v>807312</v>
      </c>
      <c r="AP63" t="n">
        <v>54922</v>
      </c>
      <c r="AQ63" t="n">
        <v>47407</v>
      </c>
      <c r="AR63" t="n">
        <v>71635</v>
      </c>
      <c r="AS63" t="n">
        <v>16561</v>
      </c>
      <c r="AT63" t="n">
        <v>1175651</v>
      </c>
      <c r="AU63" t="n">
        <v>3799</v>
      </c>
      <c r="AV63" t="n">
        <v>253</v>
      </c>
      <c r="AW63" t="n">
        <v>3108</v>
      </c>
      <c r="AX63" t="n">
        <v>2975</v>
      </c>
      <c r="AY63" t="n">
        <v>180</v>
      </c>
      <c r="AZ63" t="n">
        <v>118</v>
      </c>
      <c r="BA63" t="n">
        <v>218</v>
      </c>
      <c r="BB63" t="n">
        <v>49</v>
      </c>
      <c r="BC63" t="n">
        <v>11580</v>
      </c>
    </row>
    <row r="64">
      <c r="A64" t="inlineStr">
        <is>
          <t>24-Aug-20</t>
        </is>
      </c>
      <c r="B64" t="n">
        <v>657875</v>
      </c>
      <c r="C64" t="n">
        <v>323595</v>
      </c>
      <c r="D64" t="n">
        <v>1616902</v>
      </c>
      <c r="E64" t="n">
        <v>756943</v>
      </c>
      <c r="F64" t="n">
        <v>816083</v>
      </c>
      <c r="G64" t="n">
        <v>663727</v>
      </c>
      <c r="H64" t="n">
        <v>544274</v>
      </c>
      <c r="I64" t="n">
        <v>173481</v>
      </c>
      <c r="J64" t="n">
        <v>500001</v>
      </c>
      <c r="K64" t="n">
        <v>683</v>
      </c>
      <c r="L64" t="n">
        <v>4391</v>
      </c>
      <c r="M64" t="n">
        <v>4597</v>
      </c>
      <c r="N64" t="n">
        <v>17730</v>
      </c>
      <c r="O64" t="n">
        <v>280</v>
      </c>
      <c r="P64" t="n">
        <v>899</v>
      </c>
      <c r="Q64" t="n">
        <v>446</v>
      </c>
      <c r="R64" t="n">
        <v>1659</v>
      </c>
      <c r="S64" t="n">
        <v>2151</v>
      </c>
      <c r="T64" t="n">
        <v>1082</v>
      </c>
      <c r="U64" t="n">
        <v>1237</v>
      </c>
      <c r="V64" t="n">
        <v>7498</v>
      </c>
      <c r="W64" t="n">
        <v>5766</v>
      </c>
      <c r="X64" t="n">
        <v>483</v>
      </c>
      <c r="Y64" t="n">
        <v>1428</v>
      </c>
      <c r="Z64" t="n">
        <v>1609</v>
      </c>
      <c r="AA64" t="n">
        <v>1146</v>
      </c>
      <c r="AB64" t="n">
        <v>996</v>
      </c>
      <c r="AC64" t="n">
        <v>20738</v>
      </c>
      <c r="AD64" t="n">
        <v>18166</v>
      </c>
      <c r="AE64" t="n">
        <v>52552</v>
      </c>
      <c r="AF64" t="n">
        <v>129058</v>
      </c>
      <c r="AG64" t="n">
        <v>4697</v>
      </c>
      <c r="AH64" t="n">
        <v>5675</v>
      </c>
      <c r="AI64" t="n">
        <v>4583</v>
      </c>
      <c r="AJ64" t="n">
        <v>4923</v>
      </c>
      <c r="AK64" t="n">
        <v>34863</v>
      </c>
      <c r="AL64" t="n">
        <v>557545</v>
      </c>
      <c r="AM64" t="n">
        <v>82019</v>
      </c>
      <c r="AN64" t="n">
        <v>844807</v>
      </c>
      <c r="AO64" t="n">
        <v>817439</v>
      </c>
      <c r="AP64" t="n">
        <v>55316</v>
      </c>
      <c r="AQ64" t="n">
        <v>47941</v>
      </c>
      <c r="AR64" t="n">
        <v>72105</v>
      </c>
      <c r="AS64" t="n">
        <v>17009</v>
      </c>
      <c r="AT64" t="n">
        <v>1178370</v>
      </c>
      <c r="AU64" t="n">
        <v>3806</v>
      </c>
      <c r="AV64" t="n">
        <v>257</v>
      </c>
      <c r="AW64" t="n">
        <v>3121</v>
      </c>
      <c r="AX64" t="n">
        <v>3006</v>
      </c>
      <c r="AY64" t="n">
        <v>181</v>
      </c>
      <c r="AZ64" t="n">
        <v>120</v>
      </c>
      <c r="BA64" t="n">
        <v>219</v>
      </c>
      <c r="BB64" t="n">
        <v>50</v>
      </c>
      <c r="BC64" t="n">
        <v>11589</v>
      </c>
    </row>
    <row r="65">
      <c r="A65" t="inlineStr">
        <is>
          <t>25-Aug-20</t>
        </is>
      </c>
      <c r="B65" t="n">
        <v>657752</v>
      </c>
      <c r="C65" t="n">
        <v>322697</v>
      </c>
      <c r="D65" t="n">
        <v>1616019</v>
      </c>
      <c r="E65" t="n">
        <v>754613</v>
      </c>
      <c r="F65" t="n">
        <v>816034</v>
      </c>
      <c r="G65" t="n">
        <v>663565</v>
      </c>
      <c r="H65" t="n">
        <v>544199</v>
      </c>
      <c r="I65" t="n">
        <v>173153</v>
      </c>
      <c r="J65" t="n">
        <v>499508</v>
      </c>
      <c r="K65" t="n">
        <v>636</v>
      </c>
      <c r="L65" t="n">
        <v>4181</v>
      </c>
      <c r="M65" t="n">
        <v>4327</v>
      </c>
      <c r="N65" t="n">
        <v>15740</v>
      </c>
      <c r="O65" t="n">
        <v>259</v>
      </c>
      <c r="P65" t="n">
        <v>837</v>
      </c>
      <c r="Q65" t="n">
        <v>410</v>
      </c>
      <c r="R65" t="n">
        <v>1570</v>
      </c>
      <c r="S65" t="n">
        <v>2095</v>
      </c>
      <c r="T65" t="n">
        <v>1013</v>
      </c>
      <c r="U65" t="n">
        <v>1217</v>
      </c>
      <c r="V65" t="n">
        <v>7103</v>
      </c>
      <c r="W65" t="n">
        <v>5533</v>
      </c>
      <c r="X65" t="n">
        <v>455</v>
      </c>
      <c r="Y65" t="n">
        <v>1370</v>
      </c>
      <c r="Z65" t="n">
        <v>1522</v>
      </c>
      <c r="AA65" t="n">
        <v>1140</v>
      </c>
      <c r="AB65" t="n">
        <v>939</v>
      </c>
      <c r="AC65" t="n">
        <v>19417</v>
      </c>
      <c r="AD65" t="n">
        <v>17872</v>
      </c>
      <c r="AE65" t="n">
        <v>49781</v>
      </c>
      <c r="AF65" t="n">
        <v>123848</v>
      </c>
      <c r="AG65" t="n">
        <v>4423</v>
      </c>
      <c r="AH65" t="n">
        <v>5443</v>
      </c>
      <c r="AI65" t="n">
        <v>4336</v>
      </c>
      <c r="AJ65" t="n">
        <v>4898</v>
      </c>
      <c r="AK65" t="n">
        <v>32895</v>
      </c>
      <c r="AL65" t="n">
        <v>559100</v>
      </c>
      <c r="AM65" t="n">
        <v>83438</v>
      </c>
      <c r="AN65" t="n">
        <v>849113</v>
      </c>
      <c r="AO65" t="n">
        <v>827171</v>
      </c>
      <c r="AP65" t="n">
        <v>55686</v>
      </c>
      <c r="AQ65" t="n">
        <v>48454</v>
      </c>
      <c r="AR65" t="n">
        <v>72548</v>
      </c>
      <c r="AS65" t="n">
        <v>17455</v>
      </c>
      <c r="AT65" t="n">
        <v>1180935</v>
      </c>
      <c r="AU65" t="n">
        <v>3812</v>
      </c>
      <c r="AV65" t="n">
        <v>261</v>
      </c>
      <c r="AW65" t="n">
        <v>3134</v>
      </c>
      <c r="AX65" t="n">
        <v>3036</v>
      </c>
      <c r="AY65" t="n">
        <v>182</v>
      </c>
      <c r="AZ65" t="n">
        <v>121</v>
      </c>
      <c r="BA65" t="n">
        <v>220</v>
      </c>
      <c r="BB65" t="n">
        <v>51</v>
      </c>
      <c r="BC65" t="n">
        <v>11599</v>
      </c>
    </row>
    <row r="66">
      <c r="A66" t="inlineStr">
        <is>
          <t>26-Aug-20</t>
        </is>
      </c>
      <c r="B66" t="n">
        <v>657636</v>
      </c>
      <c r="C66" t="n">
        <v>321818</v>
      </c>
      <c r="D66" t="n">
        <v>1615176</v>
      </c>
      <c r="E66" t="n">
        <v>752395</v>
      </c>
      <c r="F66" t="n">
        <v>815988</v>
      </c>
      <c r="G66" t="n">
        <v>663410</v>
      </c>
      <c r="H66" t="n">
        <v>544127</v>
      </c>
      <c r="I66" t="n">
        <v>172827</v>
      </c>
      <c r="J66" t="n">
        <v>499042</v>
      </c>
      <c r="K66" t="n">
        <v>593</v>
      </c>
      <c r="L66" t="n">
        <v>4003</v>
      </c>
      <c r="M66" t="n">
        <v>4083</v>
      </c>
      <c r="N66" t="n">
        <v>14106</v>
      </c>
      <c r="O66" t="n">
        <v>241</v>
      </c>
      <c r="P66" t="n">
        <v>783</v>
      </c>
      <c r="Q66" t="n">
        <v>380</v>
      </c>
      <c r="R66" t="n">
        <v>1499</v>
      </c>
      <c r="S66" t="n">
        <v>2027</v>
      </c>
      <c r="T66" t="n">
        <v>949</v>
      </c>
      <c r="U66" t="n">
        <v>1195</v>
      </c>
      <c r="V66" t="n">
        <v>6727</v>
      </c>
      <c r="W66" t="n">
        <v>5298</v>
      </c>
      <c r="X66" t="n">
        <v>428</v>
      </c>
      <c r="Y66" t="n">
        <v>1313</v>
      </c>
      <c r="Z66" t="n">
        <v>1439</v>
      </c>
      <c r="AA66" t="n">
        <v>1131</v>
      </c>
      <c r="AB66" t="n">
        <v>887</v>
      </c>
      <c r="AC66" t="n">
        <v>18180</v>
      </c>
      <c r="AD66" t="n">
        <v>17553</v>
      </c>
      <c r="AE66" t="n">
        <v>47152</v>
      </c>
      <c r="AF66" t="n">
        <v>118579</v>
      </c>
      <c r="AG66" t="n">
        <v>4164</v>
      </c>
      <c r="AH66" t="n">
        <v>5217</v>
      </c>
      <c r="AI66" t="n">
        <v>4100</v>
      </c>
      <c r="AJ66" t="n">
        <v>4859</v>
      </c>
      <c r="AK66" t="n">
        <v>31052</v>
      </c>
      <c r="AL66" t="n">
        <v>560555</v>
      </c>
      <c r="AM66" t="n">
        <v>84832</v>
      </c>
      <c r="AN66" t="n">
        <v>853193</v>
      </c>
      <c r="AO66" t="n">
        <v>836499</v>
      </c>
      <c r="AP66" t="n">
        <v>56035</v>
      </c>
      <c r="AQ66" t="n">
        <v>48946</v>
      </c>
      <c r="AR66" t="n">
        <v>72968</v>
      </c>
      <c r="AS66" t="n">
        <v>17898</v>
      </c>
      <c r="AT66" t="n">
        <v>1183355</v>
      </c>
      <c r="AU66" t="n">
        <v>3818</v>
      </c>
      <c r="AV66" t="n">
        <v>265</v>
      </c>
      <c r="AW66" t="n">
        <v>3145</v>
      </c>
      <c r="AX66" t="n">
        <v>3065</v>
      </c>
      <c r="AY66" t="n">
        <v>183</v>
      </c>
      <c r="AZ66" t="n">
        <v>122</v>
      </c>
      <c r="BA66" t="n">
        <v>222</v>
      </c>
      <c r="BB66" t="n">
        <v>52</v>
      </c>
      <c r="BC66" t="n">
        <v>11608</v>
      </c>
    </row>
    <row r="67">
      <c r="A67" t="inlineStr">
        <is>
          <t>27-Aug-20</t>
        </is>
      </c>
      <c r="B67" t="n">
        <v>657526</v>
      </c>
      <c r="C67" t="n">
        <v>320958</v>
      </c>
      <c r="D67" t="n">
        <v>1614371</v>
      </c>
      <c r="E67" t="n">
        <v>750286</v>
      </c>
      <c r="F67" t="n">
        <v>815944</v>
      </c>
      <c r="G67" t="n">
        <v>663261</v>
      </c>
      <c r="H67" t="n">
        <v>544058</v>
      </c>
      <c r="I67" t="n">
        <v>172506</v>
      </c>
      <c r="J67" t="n">
        <v>498603</v>
      </c>
      <c r="K67" t="n">
        <v>554</v>
      </c>
      <c r="L67" t="n">
        <v>3848</v>
      </c>
      <c r="M67" t="n">
        <v>3861</v>
      </c>
      <c r="N67" t="n">
        <v>12747</v>
      </c>
      <c r="O67" t="n">
        <v>224</v>
      </c>
      <c r="P67" t="n">
        <v>735</v>
      </c>
      <c r="Q67" t="n">
        <v>354</v>
      </c>
      <c r="R67" t="n">
        <v>1440</v>
      </c>
      <c r="S67" t="n">
        <v>1952</v>
      </c>
      <c r="T67" t="n">
        <v>888</v>
      </c>
      <c r="U67" t="n">
        <v>1172</v>
      </c>
      <c r="V67" t="n">
        <v>6372</v>
      </c>
      <c r="W67" t="n">
        <v>5063</v>
      </c>
      <c r="X67" t="n">
        <v>403</v>
      </c>
      <c r="Y67" t="n">
        <v>1257</v>
      </c>
      <c r="Z67" t="n">
        <v>1361</v>
      </c>
      <c r="AA67" t="n">
        <v>1119</v>
      </c>
      <c r="AB67" t="n">
        <v>837</v>
      </c>
      <c r="AC67" t="n">
        <v>17021</v>
      </c>
      <c r="AD67" t="n">
        <v>17218</v>
      </c>
      <c r="AE67" t="n">
        <v>44659</v>
      </c>
      <c r="AF67" t="n">
        <v>113330</v>
      </c>
      <c r="AG67" t="n">
        <v>3920</v>
      </c>
      <c r="AH67" t="n">
        <v>4996</v>
      </c>
      <c r="AI67" t="n">
        <v>3875</v>
      </c>
      <c r="AJ67" t="n">
        <v>4810</v>
      </c>
      <c r="AK67" t="n">
        <v>29322</v>
      </c>
      <c r="AL67" t="n">
        <v>561917</v>
      </c>
      <c r="AM67" t="n">
        <v>86201</v>
      </c>
      <c r="AN67" t="n">
        <v>857056</v>
      </c>
      <c r="AO67" t="n">
        <v>845422</v>
      </c>
      <c r="AP67" t="n">
        <v>56363</v>
      </c>
      <c r="AQ67" t="n">
        <v>49417</v>
      </c>
      <c r="AR67" t="n">
        <v>73365</v>
      </c>
      <c r="AS67" t="n">
        <v>18337</v>
      </c>
      <c r="AT67" t="n">
        <v>1185640</v>
      </c>
      <c r="AU67" t="n">
        <v>3823</v>
      </c>
      <c r="AV67" t="n">
        <v>268</v>
      </c>
      <c r="AW67" t="n">
        <v>3157</v>
      </c>
      <c r="AX67" t="n">
        <v>3093</v>
      </c>
      <c r="AY67" t="n">
        <v>184</v>
      </c>
      <c r="AZ67" t="n">
        <v>123</v>
      </c>
      <c r="BA67" t="n">
        <v>223</v>
      </c>
      <c r="BB67" t="n">
        <v>53</v>
      </c>
      <c r="BC67" t="n">
        <v>11616</v>
      </c>
    </row>
    <row r="68">
      <c r="A68" t="inlineStr">
        <is>
          <t>28-Aug-20</t>
        </is>
      </c>
      <c r="B68" t="n">
        <v>657423</v>
      </c>
      <c r="C68" t="n">
        <v>320118</v>
      </c>
      <c r="D68" t="n">
        <v>1613603</v>
      </c>
      <c r="E68" t="n">
        <v>748284</v>
      </c>
      <c r="F68" t="n">
        <v>815902</v>
      </c>
      <c r="G68" t="n">
        <v>663119</v>
      </c>
      <c r="H68" t="n">
        <v>543992</v>
      </c>
      <c r="I68" t="n">
        <v>172189</v>
      </c>
      <c r="J68" t="n">
        <v>498188</v>
      </c>
      <c r="K68" t="n">
        <v>519</v>
      </c>
      <c r="L68" t="n">
        <v>3710</v>
      </c>
      <c r="M68" t="n">
        <v>3657</v>
      </c>
      <c r="N68" t="n">
        <v>11605</v>
      </c>
      <c r="O68" t="n">
        <v>210</v>
      </c>
      <c r="P68" t="n">
        <v>693</v>
      </c>
      <c r="Q68" t="n">
        <v>332</v>
      </c>
      <c r="R68" t="n">
        <v>1391</v>
      </c>
      <c r="S68" t="n">
        <v>1872</v>
      </c>
      <c r="T68" t="n">
        <v>832</v>
      </c>
      <c r="U68" t="n">
        <v>1149</v>
      </c>
      <c r="V68" t="n">
        <v>6035</v>
      </c>
      <c r="W68" t="n">
        <v>4832</v>
      </c>
      <c r="X68" t="n">
        <v>379</v>
      </c>
      <c r="Y68" t="n">
        <v>1203</v>
      </c>
      <c r="Z68" t="n">
        <v>1286</v>
      </c>
      <c r="AA68" t="n">
        <v>1106</v>
      </c>
      <c r="AB68" t="n">
        <v>791</v>
      </c>
      <c r="AC68" t="n">
        <v>15935</v>
      </c>
      <c r="AD68" t="n">
        <v>16873</v>
      </c>
      <c r="AE68" t="n">
        <v>42298</v>
      </c>
      <c r="AF68" t="n">
        <v>108158</v>
      </c>
      <c r="AG68" t="n">
        <v>3690</v>
      </c>
      <c r="AH68" t="n">
        <v>4782</v>
      </c>
      <c r="AI68" t="n">
        <v>3662</v>
      </c>
      <c r="AJ68" t="n">
        <v>4754</v>
      </c>
      <c r="AK68" t="n">
        <v>27697</v>
      </c>
      <c r="AL68" t="n">
        <v>563193</v>
      </c>
      <c r="AM68" t="n">
        <v>87542</v>
      </c>
      <c r="AN68" t="n">
        <v>860716</v>
      </c>
      <c r="AO68" t="n">
        <v>853943</v>
      </c>
      <c r="AP68" t="n">
        <v>56672</v>
      </c>
      <c r="AQ68" t="n">
        <v>49868</v>
      </c>
      <c r="AR68" t="n">
        <v>73740</v>
      </c>
      <c r="AS68" t="n">
        <v>18772</v>
      </c>
      <c r="AT68" t="n">
        <v>1187799</v>
      </c>
      <c r="AU68" t="n">
        <v>3828</v>
      </c>
      <c r="AV68" t="n">
        <v>272</v>
      </c>
      <c r="AW68" t="n">
        <v>3167</v>
      </c>
      <c r="AX68" t="n">
        <v>3120</v>
      </c>
      <c r="AY68" t="n">
        <v>185</v>
      </c>
      <c r="AZ68" t="n">
        <v>124</v>
      </c>
      <c r="BA68" t="n">
        <v>224</v>
      </c>
      <c r="BB68" t="n">
        <v>54</v>
      </c>
      <c r="BC68" t="n">
        <v>11624</v>
      </c>
    </row>
    <row r="69">
      <c r="A69" t="inlineStr">
        <is>
          <t>29-Aug-20</t>
        </is>
      </c>
      <c r="B69" t="n">
        <v>657326</v>
      </c>
      <c r="C69" t="n">
        <v>319299</v>
      </c>
      <c r="D69" t="n">
        <v>1612870</v>
      </c>
      <c r="E69" t="n">
        <v>746385</v>
      </c>
      <c r="F69" t="n">
        <v>815863</v>
      </c>
      <c r="G69" t="n">
        <v>662982</v>
      </c>
      <c r="H69" t="n">
        <v>543928</v>
      </c>
      <c r="I69" t="n">
        <v>171877</v>
      </c>
      <c r="J69" t="n">
        <v>497796</v>
      </c>
      <c r="K69" t="n">
        <v>486</v>
      </c>
      <c r="L69" t="n">
        <v>3586</v>
      </c>
      <c r="M69" t="n">
        <v>3469</v>
      </c>
      <c r="N69" t="n">
        <v>10631</v>
      </c>
      <c r="O69" t="n">
        <v>197</v>
      </c>
      <c r="P69" t="n">
        <v>655</v>
      </c>
      <c r="Q69" t="n">
        <v>312</v>
      </c>
      <c r="R69" t="n">
        <v>1349</v>
      </c>
      <c r="S69" t="n">
        <v>1790</v>
      </c>
      <c r="T69" t="n">
        <v>779</v>
      </c>
      <c r="U69" t="n">
        <v>1125</v>
      </c>
      <c r="V69" t="n">
        <v>5716</v>
      </c>
      <c r="W69" t="n">
        <v>4606</v>
      </c>
      <c r="X69" t="n">
        <v>357</v>
      </c>
      <c r="Y69" t="n">
        <v>1151</v>
      </c>
      <c r="Z69" t="n">
        <v>1215</v>
      </c>
      <c r="AA69" t="n">
        <v>1092</v>
      </c>
      <c r="AB69" t="n">
        <v>747</v>
      </c>
      <c r="AC69" t="n">
        <v>14919</v>
      </c>
      <c r="AD69" t="n">
        <v>16523</v>
      </c>
      <c r="AE69" t="n">
        <v>40062</v>
      </c>
      <c r="AF69" t="n">
        <v>103103</v>
      </c>
      <c r="AG69" t="n">
        <v>3473</v>
      </c>
      <c r="AH69" t="n">
        <v>4576</v>
      </c>
      <c r="AI69" t="n">
        <v>3461</v>
      </c>
      <c r="AJ69" t="n">
        <v>4692</v>
      </c>
      <c r="AK69" t="n">
        <v>26168</v>
      </c>
      <c r="AL69" t="n">
        <v>564387</v>
      </c>
      <c r="AM69" t="n">
        <v>88857</v>
      </c>
      <c r="AN69" t="n">
        <v>864182</v>
      </c>
      <c r="AO69" t="n">
        <v>862071</v>
      </c>
      <c r="AP69" t="n">
        <v>56963</v>
      </c>
      <c r="AQ69" t="n">
        <v>50300</v>
      </c>
      <c r="AR69" t="n">
        <v>74095</v>
      </c>
      <c r="AS69" t="n">
        <v>19201</v>
      </c>
      <c r="AT69" t="n">
        <v>1189837</v>
      </c>
      <c r="AU69" t="n">
        <v>3833</v>
      </c>
      <c r="AV69" t="n">
        <v>275</v>
      </c>
      <c r="AW69" t="n">
        <v>3178</v>
      </c>
      <c r="AX69" t="n">
        <v>3145</v>
      </c>
      <c r="AY69" t="n">
        <v>186</v>
      </c>
      <c r="AZ69" t="n">
        <v>125</v>
      </c>
      <c r="BA69" t="n">
        <v>225</v>
      </c>
      <c r="BB69" t="n">
        <v>56</v>
      </c>
      <c r="BC69" t="n">
        <v>11631</v>
      </c>
    </row>
    <row r="70">
      <c r="A70" t="inlineStr">
        <is>
          <t>30-Aug-20</t>
        </is>
      </c>
      <c r="B70" t="n">
        <v>657234</v>
      </c>
      <c r="C70" t="n">
        <v>318500</v>
      </c>
      <c r="D70" t="n">
        <v>1612171</v>
      </c>
      <c r="E70" t="n">
        <v>744586</v>
      </c>
      <c r="F70" t="n">
        <v>815825</v>
      </c>
      <c r="G70" t="n">
        <v>662852</v>
      </c>
      <c r="H70" t="n">
        <v>543867</v>
      </c>
      <c r="I70" t="n">
        <v>171569</v>
      </c>
      <c r="J70" t="n">
        <v>497426</v>
      </c>
      <c r="K70" t="n">
        <v>456</v>
      </c>
      <c r="L70" t="n">
        <v>3473</v>
      </c>
      <c r="M70" t="n">
        <v>3294</v>
      </c>
      <c r="N70" t="n">
        <v>9792</v>
      </c>
      <c r="O70" t="n">
        <v>185</v>
      </c>
      <c r="P70" t="n">
        <v>621</v>
      </c>
      <c r="Q70" t="n">
        <v>295</v>
      </c>
      <c r="R70" t="n">
        <v>1313</v>
      </c>
      <c r="S70" t="n">
        <v>1708</v>
      </c>
      <c r="T70" t="n">
        <v>729</v>
      </c>
      <c r="U70" t="n">
        <v>1101</v>
      </c>
      <c r="V70" t="n">
        <v>5414</v>
      </c>
      <c r="W70" t="n">
        <v>4387</v>
      </c>
      <c r="X70" t="n">
        <v>336</v>
      </c>
      <c r="Y70" t="n">
        <v>1101</v>
      </c>
      <c r="Z70" t="n">
        <v>1148</v>
      </c>
      <c r="AA70" t="n">
        <v>1077</v>
      </c>
      <c r="AB70" t="n">
        <v>706</v>
      </c>
      <c r="AC70" t="n">
        <v>13968</v>
      </c>
      <c r="AD70" t="n">
        <v>16169</v>
      </c>
      <c r="AE70" t="n">
        <v>37946</v>
      </c>
      <c r="AF70" t="n">
        <v>98193</v>
      </c>
      <c r="AG70" t="n">
        <v>3269</v>
      </c>
      <c r="AH70" t="n">
        <v>4377</v>
      </c>
      <c r="AI70" t="n">
        <v>3270</v>
      </c>
      <c r="AJ70" t="n">
        <v>4627</v>
      </c>
      <c r="AK70" t="n">
        <v>24728</v>
      </c>
      <c r="AL70" t="n">
        <v>565505</v>
      </c>
      <c r="AM70" t="n">
        <v>90144</v>
      </c>
      <c r="AN70" t="n">
        <v>867465</v>
      </c>
      <c r="AO70" t="n">
        <v>869815</v>
      </c>
      <c r="AP70" t="n">
        <v>57237</v>
      </c>
      <c r="AQ70" t="n">
        <v>50713</v>
      </c>
      <c r="AR70" t="n">
        <v>74430</v>
      </c>
      <c r="AS70" t="n">
        <v>19624</v>
      </c>
      <c r="AT70" t="n">
        <v>1191764</v>
      </c>
      <c r="AU70" t="n">
        <v>3837</v>
      </c>
      <c r="AV70" t="n">
        <v>279</v>
      </c>
      <c r="AW70" t="n">
        <v>3187</v>
      </c>
      <c r="AX70" t="n">
        <v>3169</v>
      </c>
      <c r="AY70" t="n">
        <v>186</v>
      </c>
      <c r="AZ70" t="n">
        <v>126</v>
      </c>
      <c r="BA70" t="n">
        <v>225</v>
      </c>
      <c r="BB70" t="n">
        <v>57</v>
      </c>
      <c r="BC70" t="n">
        <v>11638</v>
      </c>
    </row>
    <row r="71">
      <c r="A71" t="inlineStr">
        <is>
          <t>31-Aug-20</t>
        </is>
      </c>
      <c r="B71" t="n">
        <v>657147</v>
      </c>
      <c r="C71" t="n">
        <v>317721</v>
      </c>
      <c r="D71" t="n">
        <v>1611503</v>
      </c>
      <c r="E71" t="n">
        <v>742883</v>
      </c>
      <c r="F71" t="n">
        <v>815790</v>
      </c>
      <c r="G71" t="n">
        <v>662727</v>
      </c>
      <c r="H71" t="n">
        <v>543809</v>
      </c>
      <c r="I71" t="n">
        <v>171267</v>
      </c>
      <c r="J71" t="n">
        <v>497077</v>
      </c>
      <c r="K71" t="n">
        <v>429</v>
      </c>
      <c r="L71" t="n">
        <v>3367</v>
      </c>
      <c r="M71" t="n">
        <v>3132</v>
      </c>
      <c r="N71" t="n">
        <v>9060</v>
      </c>
      <c r="O71" t="n">
        <v>174</v>
      </c>
      <c r="P71" t="n">
        <v>589</v>
      </c>
      <c r="Q71" t="n">
        <v>279</v>
      </c>
      <c r="R71" t="n">
        <v>1280</v>
      </c>
      <c r="S71" t="n">
        <v>1626</v>
      </c>
      <c r="T71" t="n">
        <v>683</v>
      </c>
      <c r="U71" t="n">
        <v>1077</v>
      </c>
      <c r="V71" t="n">
        <v>5128</v>
      </c>
      <c r="W71" t="n">
        <v>4175</v>
      </c>
      <c r="X71" t="n">
        <v>316</v>
      </c>
      <c r="Y71" t="n">
        <v>1053</v>
      </c>
      <c r="Z71" t="n">
        <v>1085</v>
      </c>
      <c r="AA71" t="n">
        <v>1061</v>
      </c>
      <c r="AB71" t="n">
        <v>667</v>
      </c>
      <c r="AC71" t="n">
        <v>13078</v>
      </c>
      <c r="AD71" t="n">
        <v>15816</v>
      </c>
      <c r="AE71" t="n">
        <v>35944</v>
      </c>
      <c r="AF71" t="n">
        <v>93445</v>
      </c>
      <c r="AG71" t="n">
        <v>3077</v>
      </c>
      <c r="AH71" t="n">
        <v>4186</v>
      </c>
      <c r="AI71" t="n">
        <v>3090</v>
      </c>
      <c r="AJ71" t="n">
        <v>4559</v>
      </c>
      <c r="AK71" t="n">
        <v>23370</v>
      </c>
      <c r="AL71" t="n">
        <v>566552</v>
      </c>
      <c r="AM71" t="n">
        <v>91402</v>
      </c>
      <c r="AN71" t="n">
        <v>870574</v>
      </c>
      <c r="AO71" t="n">
        <v>877188</v>
      </c>
      <c r="AP71" t="n">
        <v>57495</v>
      </c>
      <c r="AQ71" t="n">
        <v>51108</v>
      </c>
      <c r="AR71" t="n">
        <v>74747</v>
      </c>
      <c r="AS71" t="n">
        <v>20041</v>
      </c>
      <c r="AT71" t="n">
        <v>1193585</v>
      </c>
      <c r="AU71" t="n">
        <v>3841</v>
      </c>
      <c r="AV71" t="n">
        <v>282</v>
      </c>
      <c r="AW71" t="n">
        <v>3196</v>
      </c>
      <c r="AX71" t="n">
        <v>3192</v>
      </c>
      <c r="AY71" t="n">
        <v>187</v>
      </c>
      <c r="AZ71" t="n">
        <v>127</v>
      </c>
      <c r="BA71" t="n">
        <v>226</v>
      </c>
      <c r="BB71" t="n">
        <v>58</v>
      </c>
      <c r="BC71" t="n">
        <v>11645</v>
      </c>
    </row>
    <row r="72">
      <c r="A72" t="inlineStr">
        <is>
          <t>01-Sep-20</t>
        </is>
      </c>
      <c r="B72" t="n">
        <v>657066</v>
      </c>
      <c r="C72" t="n">
        <v>316962</v>
      </c>
      <c r="D72" t="n">
        <v>1610865</v>
      </c>
      <c r="E72" t="n">
        <v>741270</v>
      </c>
      <c r="F72" t="n">
        <v>815756</v>
      </c>
      <c r="G72" t="n">
        <v>662608</v>
      </c>
      <c r="H72" t="n">
        <v>543752</v>
      </c>
      <c r="I72" t="n">
        <v>170970</v>
      </c>
      <c r="J72" t="n">
        <v>496746</v>
      </c>
      <c r="K72" t="n">
        <v>403</v>
      </c>
      <c r="L72" t="n">
        <v>3268</v>
      </c>
      <c r="M72" t="n">
        <v>2979</v>
      </c>
      <c r="N72" t="n">
        <v>8414</v>
      </c>
      <c r="O72" t="n">
        <v>164</v>
      </c>
      <c r="P72" t="n">
        <v>559</v>
      </c>
      <c r="Q72" t="n">
        <v>265</v>
      </c>
      <c r="R72" t="n">
        <v>1250</v>
      </c>
      <c r="S72" t="n">
        <v>1547</v>
      </c>
      <c r="T72" t="n">
        <v>639</v>
      </c>
      <c r="U72" t="n">
        <v>1053</v>
      </c>
      <c r="V72" t="n">
        <v>4858</v>
      </c>
      <c r="W72" t="n">
        <v>3971</v>
      </c>
      <c r="X72" t="n">
        <v>298</v>
      </c>
      <c r="Y72" t="n">
        <v>1007</v>
      </c>
      <c r="Z72" t="n">
        <v>1025</v>
      </c>
      <c r="AA72" t="n">
        <v>1045</v>
      </c>
      <c r="AB72" t="n">
        <v>631</v>
      </c>
      <c r="AC72" t="n">
        <v>12245</v>
      </c>
      <c r="AD72" t="n">
        <v>15463</v>
      </c>
      <c r="AE72" t="n">
        <v>34050</v>
      </c>
      <c r="AF72" t="n">
        <v>88871</v>
      </c>
      <c r="AG72" t="n">
        <v>2896</v>
      </c>
      <c r="AH72" t="n">
        <v>4002</v>
      </c>
      <c r="AI72" t="n">
        <v>2920</v>
      </c>
      <c r="AJ72" t="n">
        <v>4490</v>
      </c>
      <c r="AK72" t="n">
        <v>22090</v>
      </c>
      <c r="AL72" t="n">
        <v>567532</v>
      </c>
      <c r="AM72" t="n">
        <v>92633</v>
      </c>
      <c r="AN72" t="n">
        <v>873520</v>
      </c>
      <c r="AO72" t="n">
        <v>884202</v>
      </c>
      <c r="AP72" t="n">
        <v>57737</v>
      </c>
      <c r="AQ72" t="n">
        <v>51485</v>
      </c>
      <c r="AR72" t="n">
        <v>75046</v>
      </c>
      <c r="AS72" t="n">
        <v>20452</v>
      </c>
      <c r="AT72" t="n">
        <v>1195305</v>
      </c>
      <c r="AU72" t="n">
        <v>3845</v>
      </c>
      <c r="AV72" t="n">
        <v>285</v>
      </c>
      <c r="AW72" t="n">
        <v>3205</v>
      </c>
      <c r="AX72" t="n">
        <v>3213</v>
      </c>
      <c r="AY72" t="n">
        <v>188</v>
      </c>
      <c r="AZ72" t="n">
        <v>128</v>
      </c>
      <c r="BA72" t="n">
        <v>227</v>
      </c>
      <c r="BB72" t="n">
        <v>59</v>
      </c>
      <c r="BC72" t="n">
        <v>11651</v>
      </c>
    </row>
    <row r="73">
      <c r="A73" t="inlineStr">
        <is>
          <t>02-Sep-20</t>
        </is>
      </c>
      <c r="B73" t="n">
        <v>656989</v>
      </c>
      <c r="C73" t="n">
        <v>316223</v>
      </c>
      <c r="D73" t="n">
        <v>1610256</v>
      </c>
      <c r="E73" t="n">
        <v>739744</v>
      </c>
      <c r="F73" t="n">
        <v>815724</v>
      </c>
      <c r="G73" t="n">
        <v>662494</v>
      </c>
      <c r="H73" t="n">
        <v>543699</v>
      </c>
      <c r="I73" t="n">
        <v>170678</v>
      </c>
      <c r="J73" t="n">
        <v>496434</v>
      </c>
      <c r="K73" t="n">
        <v>379</v>
      </c>
      <c r="L73" t="n">
        <v>3175</v>
      </c>
      <c r="M73" t="n">
        <v>2836</v>
      </c>
      <c r="N73" t="n">
        <v>7840</v>
      </c>
      <c r="O73" t="n">
        <v>155</v>
      </c>
      <c r="P73" t="n">
        <v>532</v>
      </c>
      <c r="Q73" t="n">
        <v>252</v>
      </c>
      <c r="R73" t="n">
        <v>1222</v>
      </c>
      <c r="S73" t="n">
        <v>1469</v>
      </c>
      <c r="T73" t="n">
        <v>598</v>
      </c>
      <c r="U73" t="n">
        <v>1029</v>
      </c>
      <c r="V73" t="n">
        <v>4602</v>
      </c>
      <c r="W73" t="n">
        <v>3774</v>
      </c>
      <c r="X73" t="n">
        <v>280</v>
      </c>
      <c r="Y73" t="n">
        <v>963</v>
      </c>
      <c r="Z73" t="n">
        <v>969</v>
      </c>
      <c r="AA73" t="n">
        <v>1029</v>
      </c>
      <c r="AB73" t="n">
        <v>596</v>
      </c>
      <c r="AC73" t="n">
        <v>11465</v>
      </c>
      <c r="AD73" t="n">
        <v>15113</v>
      </c>
      <c r="AE73" t="n">
        <v>32258</v>
      </c>
      <c r="AF73" t="n">
        <v>84479</v>
      </c>
      <c r="AG73" t="n">
        <v>2725</v>
      </c>
      <c r="AH73" t="n">
        <v>3825</v>
      </c>
      <c r="AI73" t="n">
        <v>2760</v>
      </c>
      <c r="AJ73" t="n">
        <v>4420</v>
      </c>
      <c r="AK73" t="n">
        <v>20882</v>
      </c>
      <c r="AL73" t="n">
        <v>568450</v>
      </c>
      <c r="AM73" t="n">
        <v>93837</v>
      </c>
      <c r="AN73" t="n">
        <v>876310</v>
      </c>
      <c r="AO73" t="n">
        <v>890871</v>
      </c>
      <c r="AP73" t="n">
        <v>57966</v>
      </c>
      <c r="AQ73" t="n">
        <v>51846</v>
      </c>
      <c r="AR73" t="n">
        <v>75328</v>
      </c>
      <c r="AS73" t="n">
        <v>20857</v>
      </c>
      <c r="AT73" t="n">
        <v>1196932</v>
      </c>
      <c r="AU73" t="n">
        <v>3849</v>
      </c>
      <c r="AV73" t="n">
        <v>289</v>
      </c>
      <c r="AW73" t="n">
        <v>3213</v>
      </c>
      <c r="AX73" t="n">
        <v>3234</v>
      </c>
      <c r="AY73" t="n">
        <v>189</v>
      </c>
      <c r="AZ73" t="n">
        <v>129</v>
      </c>
      <c r="BA73" t="n">
        <v>228</v>
      </c>
      <c r="BB73" t="n">
        <v>60</v>
      </c>
      <c r="BC73" t="n">
        <v>11657</v>
      </c>
    </row>
    <row r="74">
      <c r="A74" t="inlineStr">
        <is>
          <t>03-Sep-20</t>
        </is>
      </c>
      <c r="B74" t="n">
        <v>656916</v>
      </c>
      <c r="C74" t="n">
        <v>315503</v>
      </c>
      <c r="D74" t="n">
        <v>1609675</v>
      </c>
      <c r="E74" t="n">
        <v>738301</v>
      </c>
      <c r="F74" t="n">
        <v>815694</v>
      </c>
      <c r="G74" t="n">
        <v>662386</v>
      </c>
      <c r="H74" t="n">
        <v>543647</v>
      </c>
      <c r="I74" t="n">
        <v>170392</v>
      </c>
      <c r="J74" t="n">
        <v>496139</v>
      </c>
      <c r="K74" t="n">
        <v>356</v>
      </c>
      <c r="L74" t="n">
        <v>3085</v>
      </c>
      <c r="M74" t="n">
        <v>2702</v>
      </c>
      <c r="N74" t="n">
        <v>7324</v>
      </c>
      <c r="O74" t="n">
        <v>146</v>
      </c>
      <c r="P74" t="n">
        <v>507</v>
      </c>
      <c r="Q74" t="n">
        <v>240</v>
      </c>
      <c r="R74" t="n">
        <v>1196</v>
      </c>
      <c r="S74" t="n">
        <v>1394</v>
      </c>
      <c r="T74" t="n">
        <v>560</v>
      </c>
      <c r="U74" t="n">
        <v>1005</v>
      </c>
      <c r="V74" t="n">
        <v>4361</v>
      </c>
      <c r="W74" t="n">
        <v>3586</v>
      </c>
      <c r="X74" t="n">
        <v>264</v>
      </c>
      <c r="Y74" t="n">
        <v>920</v>
      </c>
      <c r="Z74" t="n">
        <v>916</v>
      </c>
      <c r="AA74" t="n">
        <v>1012</v>
      </c>
      <c r="AB74" t="n">
        <v>564</v>
      </c>
      <c r="AC74" t="n">
        <v>10736</v>
      </c>
      <c r="AD74" t="n">
        <v>14767</v>
      </c>
      <c r="AE74" t="n">
        <v>30564</v>
      </c>
      <c r="AF74" t="n">
        <v>80269</v>
      </c>
      <c r="AG74" t="n">
        <v>2565</v>
      </c>
      <c r="AH74" t="n">
        <v>3656</v>
      </c>
      <c r="AI74" t="n">
        <v>2609</v>
      </c>
      <c r="AJ74" t="n">
        <v>4350</v>
      </c>
      <c r="AK74" t="n">
        <v>19741</v>
      </c>
      <c r="AL74" t="n">
        <v>569310</v>
      </c>
      <c r="AM74" t="n">
        <v>95013</v>
      </c>
      <c r="AN74" t="n">
        <v>878954</v>
      </c>
      <c r="AO74" t="n">
        <v>897208</v>
      </c>
      <c r="AP74" t="n">
        <v>58180</v>
      </c>
      <c r="AQ74" t="n">
        <v>52192</v>
      </c>
      <c r="AR74" t="n">
        <v>75596</v>
      </c>
      <c r="AS74" t="n">
        <v>21255</v>
      </c>
      <c r="AT74" t="n">
        <v>1198470</v>
      </c>
      <c r="AU74" t="n">
        <v>3852</v>
      </c>
      <c r="AV74" t="n">
        <v>292</v>
      </c>
      <c r="AW74" t="n">
        <v>3221</v>
      </c>
      <c r="AX74" t="n">
        <v>3254</v>
      </c>
      <c r="AY74" t="n">
        <v>189</v>
      </c>
      <c r="AZ74" t="n">
        <v>129</v>
      </c>
      <c r="BA74" t="n">
        <v>229</v>
      </c>
      <c r="BB74" t="n">
        <v>61</v>
      </c>
      <c r="BC74" t="n">
        <v>11663</v>
      </c>
    </row>
    <row r="75">
      <c r="A75" t="inlineStr">
        <is>
          <t>04-Sep-20</t>
        </is>
      </c>
      <c r="B75" t="n">
        <v>656847</v>
      </c>
      <c r="C75" t="n">
        <v>314802</v>
      </c>
      <c r="D75" t="n">
        <v>1609119</v>
      </c>
      <c r="E75" t="n">
        <v>736935</v>
      </c>
      <c r="F75" t="n">
        <v>815666</v>
      </c>
      <c r="G75" t="n">
        <v>662282</v>
      </c>
      <c r="H75" t="n">
        <v>543598</v>
      </c>
      <c r="I75" t="n">
        <v>170110</v>
      </c>
      <c r="J75" t="n">
        <v>495859</v>
      </c>
      <c r="K75" t="n">
        <v>336</v>
      </c>
      <c r="L75" t="n">
        <v>3000</v>
      </c>
      <c r="M75" t="n">
        <v>2575</v>
      </c>
      <c r="N75" t="n">
        <v>6856</v>
      </c>
      <c r="O75" t="n">
        <v>138</v>
      </c>
      <c r="P75" t="n">
        <v>483</v>
      </c>
      <c r="Q75" t="n">
        <v>229</v>
      </c>
      <c r="R75" t="n">
        <v>1171</v>
      </c>
      <c r="S75" t="n">
        <v>1322</v>
      </c>
      <c r="T75" t="n">
        <v>525</v>
      </c>
      <c r="U75" t="n">
        <v>982</v>
      </c>
      <c r="V75" t="n">
        <v>4132</v>
      </c>
      <c r="W75" t="n">
        <v>3406</v>
      </c>
      <c r="X75" t="n">
        <v>248</v>
      </c>
      <c r="Y75" t="n">
        <v>879</v>
      </c>
      <c r="Z75" t="n">
        <v>866</v>
      </c>
      <c r="AA75" t="n">
        <v>996</v>
      </c>
      <c r="AB75" t="n">
        <v>533</v>
      </c>
      <c r="AC75" t="n">
        <v>10053</v>
      </c>
      <c r="AD75" t="n">
        <v>14425</v>
      </c>
      <c r="AE75" t="n">
        <v>28963</v>
      </c>
      <c r="AF75" t="n">
        <v>76242</v>
      </c>
      <c r="AG75" t="n">
        <v>2414</v>
      </c>
      <c r="AH75" t="n">
        <v>3494</v>
      </c>
      <c r="AI75" t="n">
        <v>2466</v>
      </c>
      <c r="AJ75" t="n">
        <v>4279</v>
      </c>
      <c r="AK75" t="n">
        <v>18664</v>
      </c>
      <c r="AL75" t="n">
        <v>570114</v>
      </c>
      <c r="AM75" t="n">
        <v>96162</v>
      </c>
      <c r="AN75" t="n">
        <v>881459</v>
      </c>
      <c r="AO75" t="n">
        <v>903229</v>
      </c>
      <c r="AP75" t="n">
        <v>58383</v>
      </c>
      <c r="AQ75" t="n">
        <v>52521</v>
      </c>
      <c r="AR75" t="n">
        <v>75848</v>
      </c>
      <c r="AS75" t="n">
        <v>21647</v>
      </c>
      <c r="AT75" t="n">
        <v>1199923</v>
      </c>
      <c r="AU75" t="n">
        <v>3856</v>
      </c>
      <c r="AV75" t="n">
        <v>295</v>
      </c>
      <c r="AW75" t="n">
        <v>3228</v>
      </c>
      <c r="AX75" t="n">
        <v>3273</v>
      </c>
      <c r="AY75" t="n">
        <v>190</v>
      </c>
      <c r="AZ75" t="n">
        <v>130</v>
      </c>
      <c r="BA75" t="n">
        <v>229</v>
      </c>
      <c r="BB75" t="n">
        <v>62</v>
      </c>
      <c r="BC75" t="n">
        <v>11668</v>
      </c>
    </row>
    <row r="76">
      <c r="A76" t="inlineStr">
        <is>
          <t>05-Sep-20</t>
        </is>
      </c>
      <c r="B76" t="n">
        <v>656783</v>
      </c>
      <c r="C76" t="n">
        <v>314119</v>
      </c>
      <c r="D76" t="n">
        <v>1608589</v>
      </c>
      <c r="E76" t="n">
        <v>735644</v>
      </c>
      <c r="F76" t="n">
        <v>815638</v>
      </c>
      <c r="G76" t="n">
        <v>662183</v>
      </c>
      <c r="H76" t="n">
        <v>543550</v>
      </c>
      <c r="I76" t="n">
        <v>169834</v>
      </c>
      <c r="J76" t="n">
        <v>495595</v>
      </c>
      <c r="K76" t="n">
        <v>316</v>
      </c>
      <c r="L76" t="n">
        <v>2917</v>
      </c>
      <c r="M76" t="n">
        <v>2455</v>
      </c>
      <c r="N76" t="n">
        <v>6430</v>
      </c>
      <c r="O76" t="n">
        <v>130</v>
      </c>
      <c r="P76" t="n">
        <v>460</v>
      </c>
      <c r="Q76" t="n">
        <v>219</v>
      </c>
      <c r="R76" t="n">
        <v>1147</v>
      </c>
      <c r="S76" t="n">
        <v>1253</v>
      </c>
      <c r="T76" t="n">
        <v>491</v>
      </c>
      <c r="U76" t="n">
        <v>959</v>
      </c>
      <c r="V76" t="n">
        <v>3916</v>
      </c>
      <c r="W76" t="n">
        <v>3234</v>
      </c>
      <c r="X76" t="n">
        <v>234</v>
      </c>
      <c r="Y76" t="n">
        <v>840</v>
      </c>
      <c r="Z76" t="n">
        <v>819</v>
      </c>
      <c r="AA76" t="n">
        <v>979</v>
      </c>
      <c r="AB76" t="n">
        <v>504</v>
      </c>
      <c r="AC76" t="n">
        <v>9414</v>
      </c>
      <c r="AD76" t="n">
        <v>14088</v>
      </c>
      <c r="AE76" t="n">
        <v>27448</v>
      </c>
      <c r="AF76" t="n">
        <v>72395</v>
      </c>
      <c r="AG76" t="n">
        <v>2273</v>
      </c>
      <c r="AH76" t="n">
        <v>3339</v>
      </c>
      <c r="AI76" t="n">
        <v>2332</v>
      </c>
      <c r="AJ76" t="n">
        <v>4209</v>
      </c>
      <c r="AK76" t="n">
        <v>17647</v>
      </c>
      <c r="AL76" t="n">
        <v>570868</v>
      </c>
      <c r="AM76" t="n">
        <v>97284</v>
      </c>
      <c r="AN76" t="n">
        <v>883833</v>
      </c>
      <c r="AO76" t="n">
        <v>908947</v>
      </c>
      <c r="AP76" t="n">
        <v>58573</v>
      </c>
      <c r="AQ76" t="n">
        <v>52837</v>
      </c>
      <c r="AR76" t="n">
        <v>76087</v>
      </c>
      <c r="AS76" t="n">
        <v>22033</v>
      </c>
      <c r="AT76" t="n">
        <v>1201298</v>
      </c>
      <c r="AU76" t="n">
        <v>3859</v>
      </c>
      <c r="AV76" t="n">
        <v>298</v>
      </c>
      <c r="AW76" t="n">
        <v>3235</v>
      </c>
      <c r="AX76" t="n">
        <v>3290</v>
      </c>
      <c r="AY76" t="n">
        <v>190</v>
      </c>
      <c r="AZ76" t="n">
        <v>131</v>
      </c>
      <c r="BA76" t="n">
        <v>230</v>
      </c>
      <c r="BB76" t="n">
        <v>63</v>
      </c>
      <c r="BC76" t="n">
        <v>11673</v>
      </c>
    </row>
    <row r="77">
      <c r="A77" t="inlineStr">
        <is>
          <t>06-Sep-20</t>
        </is>
      </c>
      <c r="B77" t="n">
        <v>656721</v>
      </c>
      <c r="C77" t="n">
        <v>313455</v>
      </c>
      <c r="D77" t="n">
        <v>1608081</v>
      </c>
      <c r="E77" t="n">
        <v>734423</v>
      </c>
      <c r="F77" t="n">
        <v>815613</v>
      </c>
      <c r="G77" t="n">
        <v>662088</v>
      </c>
      <c r="H77" t="n">
        <v>543504</v>
      </c>
      <c r="I77" t="n">
        <v>169564</v>
      </c>
      <c r="J77" t="n">
        <v>495346</v>
      </c>
      <c r="K77" t="n">
        <v>298</v>
      </c>
      <c r="L77" t="n">
        <v>2838</v>
      </c>
      <c r="M77" t="n">
        <v>2342</v>
      </c>
      <c r="N77" t="n">
        <v>6040</v>
      </c>
      <c r="O77" t="n">
        <v>123</v>
      </c>
      <c r="P77" t="n">
        <v>439</v>
      </c>
      <c r="Q77" t="n">
        <v>209</v>
      </c>
      <c r="R77" t="n">
        <v>1124</v>
      </c>
      <c r="S77" t="n">
        <v>1187</v>
      </c>
      <c r="T77" t="n">
        <v>460</v>
      </c>
      <c r="U77" t="n">
        <v>937</v>
      </c>
      <c r="V77" t="n">
        <v>3712</v>
      </c>
      <c r="W77" t="n">
        <v>3071</v>
      </c>
      <c r="X77" t="n">
        <v>220</v>
      </c>
      <c r="Y77" t="n">
        <v>803</v>
      </c>
      <c r="Z77" t="n">
        <v>774</v>
      </c>
      <c r="AA77" t="n">
        <v>963</v>
      </c>
      <c r="AB77" t="n">
        <v>477</v>
      </c>
      <c r="AC77" t="n">
        <v>8816</v>
      </c>
      <c r="AD77" t="n">
        <v>13756</v>
      </c>
      <c r="AE77" t="n">
        <v>26016</v>
      </c>
      <c r="AF77" t="n">
        <v>68725</v>
      </c>
      <c r="AG77" t="n">
        <v>2140</v>
      </c>
      <c r="AH77" t="n">
        <v>3191</v>
      </c>
      <c r="AI77" t="n">
        <v>2205</v>
      </c>
      <c r="AJ77" t="n">
        <v>4139</v>
      </c>
      <c r="AK77" t="n">
        <v>16685</v>
      </c>
      <c r="AL77" t="n">
        <v>571573</v>
      </c>
      <c r="AM77" t="n">
        <v>98380</v>
      </c>
      <c r="AN77" t="n">
        <v>886083</v>
      </c>
      <c r="AO77" t="n">
        <v>914376</v>
      </c>
      <c r="AP77" t="n">
        <v>58752</v>
      </c>
      <c r="AQ77" t="n">
        <v>53138</v>
      </c>
      <c r="AR77" t="n">
        <v>76313</v>
      </c>
      <c r="AS77" t="n">
        <v>22412</v>
      </c>
      <c r="AT77" t="n">
        <v>1202597</v>
      </c>
      <c r="AU77" t="n">
        <v>3861</v>
      </c>
      <c r="AV77" t="n">
        <v>301</v>
      </c>
      <c r="AW77" t="n">
        <v>3242</v>
      </c>
      <c r="AX77" t="n">
        <v>3307</v>
      </c>
      <c r="AY77" t="n">
        <v>191</v>
      </c>
      <c r="AZ77" t="n">
        <v>132</v>
      </c>
      <c r="BA77" t="n">
        <v>230</v>
      </c>
      <c r="BB77" t="n">
        <v>64</v>
      </c>
      <c r="BC77" t="n">
        <v>11678</v>
      </c>
    </row>
    <row r="78">
      <c r="A78" t="inlineStr">
        <is>
          <t>07-Sep-20</t>
        </is>
      </c>
      <c r="B78" t="n">
        <v>656664</v>
      </c>
      <c r="C78" t="n">
        <v>312808</v>
      </c>
      <c r="D78" t="n">
        <v>1607596</v>
      </c>
      <c r="E78" t="n">
        <v>733268</v>
      </c>
      <c r="F78" t="n">
        <v>815588</v>
      </c>
      <c r="G78" t="n">
        <v>661997</v>
      </c>
      <c r="H78" t="n">
        <v>543461</v>
      </c>
      <c r="I78" t="n">
        <v>169298</v>
      </c>
      <c r="J78" t="n">
        <v>495110</v>
      </c>
      <c r="K78" t="n">
        <v>281</v>
      </c>
      <c r="L78" t="n">
        <v>2760</v>
      </c>
      <c r="M78" t="n">
        <v>2235</v>
      </c>
      <c r="N78" t="n">
        <v>5680</v>
      </c>
      <c r="O78" t="n">
        <v>117</v>
      </c>
      <c r="P78" t="n">
        <v>418</v>
      </c>
      <c r="Q78" t="n">
        <v>200</v>
      </c>
      <c r="R78" t="n">
        <v>1102</v>
      </c>
      <c r="S78" t="n">
        <v>1125</v>
      </c>
      <c r="T78" t="n">
        <v>431</v>
      </c>
      <c r="U78" t="n">
        <v>914</v>
      </c>
      <c r="V78" t="n">
        <v>3519</v>
      </c>
      <c r="W78" t="n">
        <v>2914</v>
      </c>
      <c r="X78" t="n">
        <v>207</v>
      </c>
      <c r="Y78" t="n">
        <v>767</v>
      </c>
      <c r="Z78" t="n">
        <v>732</v>
      </c>
      <c r="AA78" t="n">
        <v>947</v>
      </c>
      <c r="AB78" t="n">
        <v>451</v>
      </c>
      <c r="AC78" t="n">
        <v>8257</v>
      </c>
      <c r="AD78" t="n">
        <v>13430</v>
      </c>
      <c r="AE78" t="n">
        <v>24662</v>
      </c>
      <c r="AF78" t="n">
        <v>65228</v>
      </c>
      <c r="AG78" t="n">
        <v>2014</v>
      </c>
      <c r="AH78" t="n">
        <v>3049</v>
      </c>
      <c r="AI78" t="n">
        <v>2086</v>
      </c>
      <c r="AJ78" t="n">
        <v>4069</v>
      </c>
      <c r="AK78" t="n">
        <v>15777</v>
      </c>
      <c r="AL78" t="n">
        <v>572234</v>
      </c>
      <c r="AM78" t="n">
        <v>99450</v>
      </c>
      <c r="AN78" t="n">
        <v>888216</v>
      </c>
      <c r="AO78" t="n">
        <v>919529</v>
      </c>
      <c r="AP78" t="n">
        <v>58921</v>
      </c>
      <c r="AQ78" t="n">
        <v>53426</v>
      </c>
      <c r="AR78" t="n">
        <v>76526</v>
      </c>
      <c r="AS78" t="n">
        <v>22785</v>
      </c>
      <c r="AT78" t="n">
        <v>1203826</v>
      </c>
      <c r="AU78" t="n">
        <v>3864</v>
      </c>
      <c r="AV78" t="n">
        <v>303</v>
      </c>
      <c r="AW78" t="n">
        <v>3248</v>
      </c>
      <c r="AX78" t="n">
        <v>3323</v>
      </c>
      <c r="AY78" t="n">
        <v>191</v>
      </c>
      <c r="AZ78" t="n">
        <v>132</v>
      </c>
      <c r="BA78" t="n">
        <v>231</v>
      </c>
      <c r="BB78" t="n">
        <v>65</v>
      </c>
      <c r="BC78" t="n">
        <v>11682</v>
      </c>
    </row>
    <row r="79">
      <c r="A79" t="inlineStr">
        <is>
          <t>08-Sep-20</t>
        </is>
      </c>
      <c r="B79" t="n">
        <v>656609</v>
      </c>
      <c r="C79" t="n">
        <v>312179</v>
      </c>
      <c r="D79" t="n">
        <v>1607133</v>
      </c>
      <c r="E79" t="n">
        <v>732176</v>
      </c>
      <c r="F79" t="n">
        <v>815565</v>
      </c>
      <c r="G79" t="n">
        <v>661911</v>
      </c>
      <c r="H79" t="n">
        <v>543418</v>
      </c>
      <c r="I79" t="n">
        <v>169037</v>
      </c>
      <c r="J79" t="n">
        <v>494886</v>
      </c>
      <c r="K79" t="n">
        <v>265</v>
      </c>
      <c r="L79" t="n">
        <v>2686</v>
      </c>
      <c r="M79" t="n">
        <v>2134</v>
      </c>
      <c r="N79" t="n">
        <v>5347</v>
      </c>
      <c r="O79" t="n">
        <v>111</v>
      </c>
      <c r="P79" t="n">
        <v>399</v>
      </c>
      <c r="Q79" t="n">
        <v>191</v>
      </c>
      <c r="R79" t="n">
        <v>1080</v>
      </c>
      <c r="S79" t="n">
        <v>1065</v>
      </c>
      <c r="T79" t="n">
        <v>404</v>
      </c>
      <c r="U79" t="n">
        <v>892</v>
      </c>
      <c r="V79" t="n">
        <v>3336</v>
      </c>
      <c r="W79" t="n">
        <v>2765</v>
      </c>
      <c r="X79" t="n">
        <v>195</v>
      </c>
      <c r="Y79" t="n">
        <v>733</v>
      </c>
      <c r="Z79" t="n">
        <v>693</v>
      </c>
      <c r="AA79" t="n">
        <v>931</v>
      </c>
      <c r="AB79" t="n">
        <v>426</v>
      </c>
      <c r="AC79" t="n">
        <v>7733</v>
      </c>
      <c r="AD79" t="n">
        <v>13108</v>
      </c>
      <c r="AE79" t="n">
        <v>23382</v>
      </c>
      <c r="AF79" t="n">
        <v>61896</v>
      </c>
      <c r="AG79" t="n">
        <v>1897</v>
      </c>
      <c r="AH79" t="n">
        <v>2913</v>
      </c>
      <c r="AI79" t="n">
        <v>1973</v>
      </c>
      <c r="AJ79" t="n">
        <v>4000</v>
      </c>
      <c r="AK79" t="n">
        <v>14918</v>
      </c>
      <c r="AL79" t="n">
        <v>572853</v>
      </c>
      <c r="AM79" t="n">
        <v>100494</v>
      </c>
      <c r="AN79" t="n">
        <v>890238</v>
      </c>
      <c r="AO79" t="n">
        <v>924419</v>
      </c>
      <c r="AP79" t="n">
        <v>59080</v>
      </c>
      <c r="AQ79" t="n">
        <v>53701</v>
      </c>
      <c r="AR79" t="n">
        <v>76728</v>
      </c>
      <c r="AS79" t="n">
        <v>23151</v>
      </c>
      <c r="AT79" t="n">
        <v>1204988</v>
      </c>
      <c r="AU79" t="n">
        <v>3867</v>
      </c>
      <c r="AV79" t="n">
        <v>306</v>
      </c>
      <c r="AW79" t="n">
        <v>3254</v>
      </c>
      <c r="AX79" t="n">
        <v>3338</v>
      </c>
      <c r="AY79" t="n">
        <v>192</v>
      </c>
      <c r="AZ79" t="n">
        <v>133</v>
      </c>
      <c r="BA79" t="n">
        <v>231</v>
      </c>
      <c r="BB79" t="n">
        <v>66</v>
      </c>
      <c r="BC79" t="n">
        <v>11687</v>
      </c>
    </row>
    <row r="80">
      <c r="A80" t="inlineStr">
        <is>
          <t>09-Sep-20</t>
        </is>
      </c>
      <c r="B80" t="n">
        <v>656558</v>
      </c>
      <c r="C80" t="n">
        <v>311566</v>
      </c>
      <c r="D80" t="n">
        <v>1606690</v>
      </c>
      <c r="E80" t="n">
        <v>731143</v>
      </c>
      <c r="F80" t="n">
        <v>815543</v>
      </c>
      <c r="G80" t="n">
        <v>661828</v>
      </c>
      <c r="H80" t="n">
        <v>543378</v>
      </c>
      <c r="I80" t="n">
        <v>168782</v>
      </c>
      <c r="J80" t="n">
        <v>494675</v>
      </c>
      <c r="K80" t="n">
        <v>250</v>
      </c>
      <c r="L80" t="n">
        <v>2613</v>
      </c>
      <c r="M80" t="n">
        <v>2038</v>
      </c>
      <c r="N80" t="n">
        <v>5038</v>
      </c>
      <c r="O80" t="n">
        <v>105</v>
      </c>
      <c r="P80" t="n">
        <v>381</v>
      </c>
      <c r="Q80" t="n">
        <v>183</v>
      </c>
      <c r="R80" t="n">
        <v>1059</v>
      </c>
      <c r="S80" t="n">
        <v>1008</v>
      </c>
      <c r="T80" t="n">
        <v>378</v>
      </c>
      <c r="U80" t="n">
        <v>871</v>
      </c>
      <c r="V80" t="n">
        <v>3163</v>
      </c>
      <c r="W80" t="n">
        <v>2624</v>
      </c>
      <c r="X80" t="n">
        <v>184</v>
      </c>
      <c r="Y80" t="n">
        <v>700</v>
      </c>
      <c r="Z80" t="n">
        <v>656</v>
      </c>
      <c r="AA80" t="n">
        <v>915</v>
      </c>
      <c r="AB80" t="n">
        <v>403</v>
      </c>
      <c r="AC80" t="n">
        <v>7243</v>
      </c>
      <c r="AD80" t="n">
        <v>12793</v>
      </c>
      <c r="AE80" t="n">
        <v>22172</v>
      </c>
      <c r="AF80" t="n">
        <v>58726</v>
      </c>
      <c r="AG80" t="n">
        <v>1786</v>
      </c>
      <c r="AH80" t="n">
        <v>2783</v>
      </c>
      <c r="AI80" t="n">
        <v>1867</v>
      </c>
      <c r="AJ80" t="n">
        <v>3931</v>
      </c>
      <c r="AK80" t="n">
        <v>14107</v>
      </c>
      <c r="AL80" t="n">
        <v>573433</v>
      </c>
      <c r="AM80" t="n">
        <v>101513</v>
      </c>
      <c r="AN80" t="n">
        <v>892155</v>
      </c>
      <c r="AO80" t="n">
        <v>929060</v>
      </c>
      <c r="AP80" t="n">
        <v>59229</v>
      </c>
      <c r="AQ80" t="n">
        <v>53963</v>
      </c>
      <c r="AR80" t="n">
        <v>76920</v>
      </c>
      <c r="AS80" t="n">
        <v>23512</v>
      </c>
      <c r="AT80" t="n">
        <v>1206087</v>
      </c>
      <c r="AU80" t="n">
        <v>3869</v>
      </c>
      <c r="AV80" t="n">
        <v>309</v>
      </c>
      <c r="AW80" t="n">
        <v>3259</v>
      </c>
      <c r="AX80" t="n">
        <v>3353</v>
      </c>
      <c r="AY80" t="n">
        <v>192</v>
      </c>
      <c r="AZ80" t="n">
        <v>134</v>
      </c>
      <c r="BA80" t="n">
        <v>232</v>
      </c>
      <c r="BB80" t="n">
        <v>67</v>
      </c>
      <c r="BC80" t="n">
        <v>11691</v>
      </c>
    </row>
    <row r="81">
      <c r="A81" t="inlineStr">
        <is>
          <t>10-Sep-20</t>
        </is>
      </c>
      <c r="B81" t="n">
        <v>656509</v>
      </c>
      <c r="C81" t="n">
        <v>310970</v>
      </c>
      <c r="D81" t="n">
        <v>1606265</v>
      </c>
      <c r="E81" t="n">
        <v>730166</v>
      </c>
      <c r="F81" t="n">
        <v>815522</v>
      </c>
      <c r="G81" t="n">
        <v>661749</v>
      </c>
      <c r="H81" t="n">
        <v>543339</v>
      </c>
      <c r="I81" t="n">
        <v>168531</v>
      </c>
      <c r="J81" t="n">
        <v>494474</v>
      </c>
      <c r="K81" t="n">
        <v>236</v>
      </c>
      <c r="L81" t="n">
        <v>2542</v>
      </c>
      <c r="M81" t="n">
        <v>1947</v>
      </c>
      <c r="N81" t="n">
        <v>4749</v>
      </c>
      <c r="O81" t="n">
        <v>100</v>
      </c>
      <c r="P81" t="n">
        <v>364</v>
      </c>
      <c r="Q81" t="n">
        <v>176</v>
      </c>
      <c r="R81" t="n">
        <v>1039</v>
      </c>
      <c r="S81" t="n">
        <v>955</v>
      </c>
      <c r="T81" t="n">
        <v>354</v>
      </c>
      <c r="U81" t="n">
        <v>850</v>
      </c>
      <c r="V81" t="n">
        <v>3000</v>
      </c>
      <c r="W81" t="n">
        <v>2489</v>
      </c>
      <c r="X81" t="n">
        <v>173</v>
      </c>
      <c r="Y81" t="n">
        <v>669</v>
      </c>
      <c r="Z81" t="n">
        <v>620</v>
      </c>
      <c r="AA81" t="n">
        <v>899</v>
      </c>
      <c r="AB81" t="n">
        <v>381</v>
      </c>
      <c r="AC81" t="n">
        <v>6785</v>
      </c>
      <c r="AD81" t="n">
        <v>12483</v>
      </c>
      <c r="AE81" t="n">
        <v>21027</v>
      </c>
      <c r="AF81" t="n">
        <v>55710</v>
      </c>
      <c r="AG81" t="n">
        <v>1682</v>
      </c>
      <c r="AH81" t="n">
        <v>2659</v>
      </c>
      <c r="AI81" t="n">
        <v>1767</v>
      </c>
      <c r="AJ81" t="n">
        <v>3863</v>
      </c>
      <c r="AK81" t="n">
        <v>13340</v>
      </c>
      <c r="AL81" t="n">
        <v>573976</v>
      </c>
      <c r="AM81" t="n">
        <v>102508</v>
      </c>
      <c r="AN81" t="n">
        <v>893973</v>
      </c>
      <c r="AO81" t="n">
        <v>933462</v>
      </c>
      <c r="AP81" t="n">
        <v>59370</v>
      </c>
      <c r="AQ81" t="n">
        <v>54214</v>
      </c>
      <c r="AR81" t="n">
        <v>77100</v>
      </c>
      <c r="AS81" t="n">
        <v>23866</v>
      </c>
      <c r="AT81" t="n">
        <v>1207126</v>
      </c>
      <c r="AU81" t="n">
        <v>3871</v>
      </c>
      <c r="AV81" t="n">
        <v>312</v>
      </c>
      <c r="AW81" t="n">
        <v>3265</v>
      </c>
      <c r="AX81" t="n">
        <v>3366</v>
      </c>
      <c r="AY81" t="n">
        <v>193</v>
      </c>
      <c r="AZ81" t="n">
        <v>134</v>
      </c>
      <c r="BA81" t="n">
        <v>232</v>
      </c>
      <c r="BB81" t="n">
        <v>68</v>
      </c>
      <c r="BC81" t="n">
        <v>11694</v>
      </c>
    </row>
    <row r="82">
      <c r="A82" t="inlineStr">
        <is>
          <t>11-Sep-20</t>
        </is>
      </c>
      <c r="B82" t="n">
        <v>656463</v>
      </c>
      <c r="C82" t="n">
        <v>310390</v>
      </c>
      <c r="D82" t="n">
        <v>1605859</v>
      </c>
      <c r="E82" t="n">
        <v>729242</v>
      </c>
      <c r="F82" t="n">
        <v>815502</v>
      </c>
      <c r="G82" t="n">
        <v>661674</v>
      </c>
      <c r="H82" t="n">
        <v>543302</v>
      </c>
      <c r="I82" t="n">
        <v>168285</v>
      </c>
      <c r="J82" t="n">
        <v>494285</v>
      </c>
      <c r="K82" t="n">
        <v>223</v>
      </c>
      <c r="L82" t="n">
        <v>2474</v>
      </c>
      <c r="M82" t="n">
        <v>1861</v>
      </c>
      <c r="N82" t="n">
        <v>4480</v>
      </c>
      <c r="O82" t="n">
        <v>94</v>
      </c>
      <c r="P82" t="n">
        <v>347</v>
      </c>
      <c r="Q82" t="n">
        <v>169</v>
      </c>
      <c r="R82" t="n">
        <v>1018</v>
      </c>
      <c r="S82" t="n">
        <v>904</v>
      </c>
      <c r="T82" t="n">
        <v>332</v>
      </c>
      <c r="U82" t="n">
        <v>829</v>
      </c>
      <c r="V82" t="n">
        <v>2846</v>
      </c>
      <c r="W82" t="n">
        <v>2361</v>
      </c>
      <c r="X82" t="n">
        <v>163</v>
      </c>
      <c r="Y82" t="n">
        <v>639</v>
      </c>
      <c r="Z82" t="n">
        <v>587</v>
      </c>
      <c r="AA82" t="n">
        <v>883</v>
      </c>
      <c r="AB82" t="n">
        <v>360</v>
      </c>
      <c r="AC82" t="n">
        <v>6356</v>
      </c>
      <c r="AD82" t="n">
        <v>12179</v>
      </c>
      <c r="AE82" t="n">
        <v>19944</v>
      </c>
      <c r="AF82" t="n">
        <v>52842</v>
      </c>
      <c r="AG82" t="n">
        <v>1584</v>
      </c>
      <c r="AH82" t="n">
        <v>2540</v>
      </c>
      <c r="AI82" t="n">
        <v>1673</v>
      </c>
      <c r="AJ82" t="n">
        <v>3796</v>
      </c>
      <c r="AK82" t="n">
        <v>12615</v>
      </c>
      <c r="AL82" t="n">
        <v>574484</v>
      </c>
      <c r="AM82" t="n">
        <v>103479</v>
      </c>
      <c r="AN82" t="n">
        <v>895697</v>
      </c>
      <c r="AO82" t="n">
        <v>937638</v>
      </c>
      <c r="AP82" t="n">
        <v>59503</v>
      </c>
      <c r="AQ82" t="n">
        <v>54454</v>
      </c>
      <c r="AR82" t="n">
        <v>77272</v>
      </c>
      <c r="AS82" t="n">
        <v>24214</v>
      </c>
      <c r="AT82" t="n">
        <v>1208108</v>
      </c>
      <c r="AU82" t="n">
        <v>3873</v>
      </c>
      <c r="AV82" t="n">
        <v>314</v>
      </c>
      <c r="AW82" t="n">
        <v>3270</v>
      </c>
      <c r="AX82" t="n">
        <v>3379</v>
      </c>
      <c r="AY82" t="n">
        <v>193</v>
      </c>
      <c r="AZ82" t="n">
        <v>135</v>
      </c>
      <c r="BA82" t="n">
        <v>233</v>
      </c>
      <c r="BB82" t="n">
        <v>69</v>
      </c>
      <c r="BC82" t="n">
        <v>11698</v>
      </c>
    </row>
    <row r="83">
      <c r="A83" t="inlineStr">
        <is>
          <t>12-Sep-20</t>
        </is>
      </c>
      <c r="B83" t="n">
        <v>656419</v>
      </c>
      <c r="C83" t="n">
        <v>309826</v>
      </c>
      <c r="D83" t="n">
        <v>1605471</v>
      </c>
      <c r="E83" t="n">
        <v>728367</v>
      </c>
      <c r="F83" t="n">
        <v>815483</v>
      </c>
      <c r="G83" t="n">
        <v>661601</v>
      </c>
      <c r="H83" t="n">
        <v>543266</v>
      </c>
      <c r="I83" t="n">
        <v>168044</v>
      </c>
      <c r="J83" t="n">
        <v>494106</v>
      </c>
      <c r="K83" t="n">
        <v>210</v>
      </c>
      <c r="L83" t="n">
        <v>2407</v>
      </c>
      <c r="M83" t="n">
        <v>1779</v>
      </c>
      <c r="N83" t="n">
        <v>4229</v>
      </c>
      <c r="O83" t="n">
        <v>90</v>
      </c>
      <c r="P83" t="n">
        <v>332</v>
      </c>
      <c r="Q83" t="n">
        <v>162</v>
      </c>
      <c r="R83" t="n">
        <v>999</v>
      </c>
      <c r="S83" t="n">
        <v>856</v>
      </c>
      <c r="T83" t="n">
        <v>311</v>
      </c>
      <c r="U83" t="n">
        <v>809</v>
      </c>
      <c r="V83" t="n">
        <v>2699</v>
      </c>
      <c r="W83" t="n">
        <v>2239</v>
      </c>
      <c r="X83" t="n">
        <v>153</v>
      </c>
      <c r="Y83" t="n">
        <v>611</v>
      </c>
      <c r="Z83" t="n">
        <v>556</v>
      </c>
      <c r="AA83" t="n">
        <v>868</v>
      </c>
      <c r="AB83" t="n">
        <v>341</v>
      </c>
      <c r="AC83" t="n">
        <v>5954</v>
      </c>
      <c r="AD83" t="n">
        <v>11881</v>
      </c>
      <c r="AE83" t="n">
        <v>18920</v>
      </c>
      <c r="AF83" t="n">
        <v>50117</v>
      </c>
      <c r="AG83" t="n">
        <v>1492</v>
      </c>
      <c r="AH83" t="n">
        <v>2427</v>
      </c>
      <c r="AI83" t="n">
        <v>1585</v>
      </c>
      <c r="AJ83" t="n">
        <v>3730</v>
      </c>
      <c r="AK83" t="n">
        <v>11929</v>
      </c>
      <c r="AL83" t="n">
        <v>574961</v>
      </c>
      <c r="AM83" t="n">
        <v>104426</v>
      </c>
      <c r="AN83" t="n">
        <v>897333</v>
      </c>
      <c r="AO83" t="n">
        <v>941598</v>
      </c>
      <c r="AP83" t="n">
        <v>59628</v>
      </c>
      <c r="AQ83" t="n">
        <v>54683</v>
      </c>
      <c r="AR83" t="n">
        <v>77434</v>
      </c>
      <c r="AS83" t="n">
        <v>24555</v>
      </c>
      <c r="AT83" t="n">
        <v>1209037</v>
      </c>
      <c r="AU83" t="n">
        <v>3875</v>
      </c>
      <c r="AV83" t="n">
        <v>317</v>
      </c>
      <c r="AW83" t="n">
        <v>3274</v>
      </c>
      <c r="AX83" t="n">
        <v>3392</v>
      </c>
      <c r="AY83" t="n">
        <v>193</v>
      </c>
      <c r="AZ83" t="n">
        <v>135</v>
      </c>
      <c r="BA83" t="n">
        <v>233</v>
      </c>
      <c r="BB83" t="n">
        <v>70</v>
      </c>
      <c r="BC83" t="n">
        <v>11701</v>
      </c>
    </row>
    <row r="84">
      <c r="A84" t="inlineStr">
        <is>
          <t>13-Sep-20</t>
        </is>
      </c>
      <c r="B84" t="n">
        <v>656378</v>
      </c>
      <c r="C84" t="n">
        <v>309277</v>
      </c>
      <c r="D84" t="n">
        <v>1605099</v>
      </c>
      <c r="E84" t="n">
        <v>727541</v>
      </c>
      <c r="F84" t="n">
        <v>815465</v>
      </c>
      <c r="G84" t="n">
        <v>661532</v>
      </c>
      <c r="H84" t="n">
        <v>543231</v>
      </c>
      <c r="I84" t="n">
        <v>167808</v>
      </c>
      <c r="J84" t="n">
        <v>493936</v>
      </c>
      <c r="K84" t="n">
        <v>199</v>
      </c>
      <c r="L84" t="n">
        <v>2342</v>
      </c>
      <c r="M84" t="n">
        <v>1701</v>
      </c>
      <c r="N84" t="n">
        <v>3993</v>
      </c>
      <c r="O84" t="n">
        <v>85</v>
      </c>
      <c r="P84" t="n">
        <v>317</v>
      </c>
      <c r="Q84" t="n">
        <v>155</v>
      </c>
      <c r="R84" t="n">
        <v>979</v>
      </c>
      <c r="S84" t="n">
        <v>810</v>
      </c>
      <c r="T84" t="n">
        <v>291</v>
      </c>
      <c r="U84" t="n">
        <v>789</v>
      </c>
      <c r="V84" t="n">
        <v>2561</v>
      </c>
      <c r="W84" t="n">
        <v>2123</v>
      </c>
      <c r="X84" t="n">
        <v>144</v>
      </c>
      <c r="Y84" t="n">
        <v>584</v>
      </c>
      <c r="Z84" t="n">
        <v>527</v>
      </c>
      <c r="AA84" t="n">
        <v>853</v>
      </c>
      <c r="AB84" t="n">
        <v>322</v>
      </c>
      <c r="AC84" t="n">
        <v>5579</v>
      </c>
      <c r="AD84" t="n">
        <v>11589</v>
      </c>
      <c r="AE84" t="n">
        <v>17952</v>
      </c>
      <c r="AF84" t="n">
        <v>47527</v>
      </c>
      <c r="AG84" t="n">
        <v>1405</v>
      </c>
      <c r="AH84" t="n">
        <v>2319</v>
      </c>
      <c r="AI84" t="n">
        <v>1501</v>
      </c>
      <c r="AJ84" t="n">
        <v>3664</v>
      </c>
      <c r="AK84" t="n">
        <v>11282</v>
      </c>
      <c r="AL84" t="n">
        <v>575407</v>
      </c>
      <c r="AM84" t="n">
        <v>105349</v>
      </c>
      <c r="AN84" t="n">
        <v>898884</v>
      </c>
      <c r="AO84" t="n">
        <v>945354</v>
      </c>
      <c r="AP84" t="n">
        <v>59745</v>
      </c>
      <c r="AQ84" t="n">
        <v>54902</v>
      </c>
      <c r="AR84" t="n">
        <v>77587</v>
      </c>
      <c r="AS84" t="n">
        <v>24891</v>
      </c>
      <c r="AT84" t="n">
        <v>1209916</v>
      </c>
      <c r="AU84" t="n">
        <v>3877</v>
      </c>
      <c r="AV84" t="n">
        <v>319</v>
      </c>
      <c r="AW84" t="n">
        <v>3279</v>
      </c>
      <c r="AX84" t="n">
        <v>3403</v>
      </c>
      <c r="AY84" t="n">
        <v>194</v>
      </c>
      <c r="AZ84" t="n">
        <v>136</v>
      </c>
      <c r="BA84" t="n">
        <v>234</v>
      </c>
      <c r="BB84" t="n">
        <v>71</v>
      </c>
      <c r="BC84" t="n">
        <v>11705</v>
      </c>
    </row>
    <row r="85">
      <c r="A85" t="inlineStr">
        <is>
          <t>14-Sep-20</t>
        </is>
      </c>
      <c r="B85" t="n">
        <v>656339</v>
      </c>
      <c r="C85" t="n">
        <v>308744</v>
      </c>
      <c r="D85" t="n">
        <v>1604743</v>
      </c>
      <c r="E85" t="n">
        <v>726759</v>
      </c>
      <c r="F85" t="n">
        <v>815447</v>
      </c>
      <c r="G85" t="n">
        <v>661467</v>
      </c>
      <c r="H85" t="n">
        <v>543198</v>
      </c>
      <c r="I85" t="n">
        <v>167577</v>
      </c>
      <c r="J85" t="n">
        <v>493775</v>
      </c>
      <c r="K85" t="n">
        <v>188</v>
      </c>
      <c r="L85" t="n">
        <v>2278</v>
      </c>
      <c r="M85" t="n">
        <v>1627</v>
      </c>
      <c r="N85" t="n">
        <v>3771</v>
      </c>
      <c r="O85" t="n">
        <v>81</v>
      </c>
      <c r="P85" t="n">
        <v>303</v>
      </c>
      <c r="Q85" t="n">
        <v>149</v>
      </c>
      <c r="R85" t="n">
        <v>960</v>
      </c>
      <c r="S85" t="n">
        <v>767</v>
      </c>
      <c r="T85" t="n">
        <v>273</v>
      </c>
      <c r="U85" t="n">
        <v>770</v>
      </c>
      <c r="V85" t="n">
        <v>2431</v>
      </c>
      <c r="W85" t="n">
        <v>2014</v>
      </c>
      <c r="X85" t="n">
        <v>136</v>
      </c>
      <c r="Y85" t="n">
        <v>557</v>
      </c>
      <c r="Z85" t="n">
        <v>499</v>
      </c>
      <c r="AA85" t="n">
        <v>838</v>
      </c>
      <c r="AB85" t="n">
        <v>305</v>
      </c>
      <c r="AC85" t="n">
        <v>5227</v>
      </c>
      <c r="AD85" t="n">
        <v>11302</v>
      </c>
      <c r="AE85" t="n">
        <v>17036</v>
      </c>
      <c r="AF85" t="n">
        <v>45068</v>
      </c>
      <c r="AG85" t="n">
        <v>1324</v>
      </c>
      <c r="AH85" t="n">
        <v>2215</v>
      </c>
      <c r="AI85" t="n">
        <v>1422</v>
      </c>
      <c r="AJ85" t="n">
        <v>3599</v>
      </c>
      <c r="AK85" t="n">
        <v>10669</v>
      </c>
      <c r="AL85" t="n">
        <v>575825</v>
      </c>
      <c r="AM85" t="n">
        <v>106250</v>
      </c>
      <c r="AN85" t="n">
        <v>900357</v>
      </c>
      <c r="AO85" t="n">
        <v>948916</v>
      </c>
      <c r="AP85" t="n">
        <v>59856</v>
      </c>
      <c r="AQ85" t="n">
        <v>55112</v>
      </c>
      <c r="AR85" t="n">
        <v>77733</v>
      </c>
      <c r="AS85" t="n">
        <v>25221</v>
      </c>
      <c r="AT85" t="n">
        <v>1210747</v>
      </c>
      <c r="AU85" t="n">
        <v>3878</v>
      </c>
      <c r="AV85" t="n">
        <v>321</v>
      </c>
      <c r="AW85" t="n">
        <v>3283</v>
      </c>
      <c r="AX85" t="n">
        <v>3414</v>
      </c>
      <c r="AY85" t="n">
        <v>194</v>
      </c>
      <c r="AZ85" t="n">
        <v>136</v>
      </c>
      <c r="BA85" t="n">
        <v>234</v>
      </c>
      <c r="BB85" t="n">
        <v>72</v>
      </c>
      <c r="BC85" t="n">
        <v>11708</v>
      </c>
    </row>
    <row r="86">
      <c r="A86" t="inlineStr">
        <is>
          <t>15-Sep-20</t>
        </is>
      </c>
      <c r="B86" t="n">
        <v>656302</v>
      </c>
      <c r="C86" t="n">
        <v>308224</v>
      </c>
      <c r="D86" t="n">
        <v>1604401</v>
      </c>
      <c r="E86" t="n">
        <v>726019</v>
      </c>
      <c r="F86" t="n">
        <v>815431</v>
      </c>
      <c r="G86" t="n">
        <v>661404</v>
      </c>
      <c r="H86" t="n">
        <v>543166</v>
      </c>
      <c r="I86" t="n">
        <v>167349</v>
      </c>
      <c r="J86" t="n">
        <v>493623</v>
      </c>
      <c r="K86" t="n">
        <v>177</v>
      </c>
      <c r="L86" t="n">
        <v>2216</v>
      </c>
      <c r="M86" t="n">
        <v>1557</v>
      </c>
      <c r="N86" t="n">
        <v>3563</v>
      </c>
      <c r="O86" t="n">
        <v>77</v>
      </c>
      <c r="P86" t="n">
        <v>289</v>
      </c>
      <c r="Q86" t="n">
        <v>144</v>
      </c>
      <c r="R86" t="n">
        <v>941</v>
      </c>
      <c r="S86" t="n">
        <v>726</v>
      </c>
      <c r="T86" t="n">
        <v>256</v>
      </c>
      <c r="U86" t="n">
        <v>750</v>
      </c>
      <c r="V86" t="n">
        <v>2307</v>
      </c>
      <c r="W86" t="n">
        <v>1909</v>
      </c>
      <c r="X86" t="n">
        <v>128</v>
      </c>
      <c r="Y86" t="n">
        <v>533</v>
      </c>
      <c r="Z86" t="n">
        <v>473</v>
      </c>
      <c r="AA86" t="n">
        <v>823</v>
      </c>
      <c r="AB86" t="n">
        <v>288</v>
      </c>
      <c r="AC86" t="n">
        <v>4898</v>
      </c>
      <c r="AD86" t="n">
        <v>11022</v>
      </c>
      <c r="AE86" t="n">
        <v>16170</v>
      </c>
      <c r="AF86" t="n">
        <v>42732</v>
      </c>
      <c r="AG86" t="n">
        <v>1247</v>
      </c>
      <c r="AH86" t="n">
        <v>2116</v>
      </c>
      <c r="AI86" t="n">
        <v>1348</v>
      </c>
      <c r="AJ86" t="n">
        <v>3535</v>
      </c>
      <c r="AK86" t="n">
        <v>10090</v>
      </c>
      <c r="AL86" t="n">
        <v>576217</v>
      </c>
      <c r="AM86" t="n">
        <v>107129</v>
      </c>
      <c r="AN86" t="n">
        <v>901754</v>
      </c>
      <c r="AO86" t="n">
        <v>952294</v>
      </c>
      <c r="AP86" t="n">
        <v>59961</v>
      </c>
      <c r="AQ86" t="n">
        <v>55311</v>
      </c>
      <c r="AR86" t="n">
        <v>77871</v>
      </c>
      <c r="AS86" t="n">
        <v>25545</v>
      </c>
      <c r="AT86" t="n">
        <v>1211533</v>
      </c>
      <c r="AU86" t="n">
        <v>3880</v>
      </c>
      <c r="AV86" t="n">
        <v>324</v>
      </c>
      <c r="AW86" t="n">
        <v>3287</v>
      </c>
      <c r="AX86" t="n">
        <v>3425</v>
      </c>
      <c r="AY86" t="n">
        <v>194</v>
      </c>
      <c r="AZ86" t="n">
        <v>137</v>
      </c>
      <c r="BA86" t="n">
        <v>235</v>
      </c>
      <c r="BB86" t="n">
        <v>73</v>
      </c>
      <c r="BC86" t="n">
        <v>11710</v>
      </c>
    </row>
    <row r="87">
      <c r="A87" t="inlineStr">
        <is>
          <t>16-Sep-20</t>
        </is>
      </c>
      <c r="B87" t="n">
        <v>656267</v>
      </c>
      <c r="C87" t="n">
        <v>307719</v>
      </c>
      <c r="D87" t="n">
        <v>1604074</v>
      </c>
      <c r="E87" t="n">
        <v>725319</v>
      </c>
      <c r="F87" t="n">
        <v>815416</v>
      </c>
      <c r="G87" t="n">
        <v>661344</v>
      </c>
      <c r="H87" t="n">
        <v>543135</v>
      </c>
      <c r="I87" t="n">
        <v>167127</v>
      </c>
      <c r="J87" t="n">
        <v>493479</v>
      </c>
      <c r="K87" t="n">
        <v>168</v>
      </c>
      <c r="L87" t="n">
        <v>2156</v>
      </c>
      <c r="M87" t="n">
        <v>1490</v>
      </c>
      <c r="N87" t="n">
        <v>3367</v>
      </c>
      <c r="O87" t="n">
        <v>73</v>
      </c>
      <c r="P87" t="n">
        <v>276</v>
      </c>
      <c r="Q87" t="n">
        <v>138</v>
      </c>
      <c r="R87" t="n">
        <v>923</v>
      </c>
      <c r="S87" t="n">
        <v>687</v>
      </c>
      <c r="T87" t="n">
        <v>240</v>
      </c>
      <c r="U87" t="n">
        <v>732</v>
      </c>
      <c r="V87" t="n">
        <v>2190</v>
      </c>
      <c r="W87" t="n">
        <v>1810</v>
      </c>
      <c r="X87" t="n">
        <v>121</v>
      </c>
      <c r="Y87" t="n">
        <v>509</v>
      </c>
      <c r="Z87" t="n">
        <v>449</v>
      </c>
      <c r="AA87" t="n">
        <v>808</v>
      </c>
      <c r="AB87" t="n">
        <v>273</v>
      </c>
      <c r="AC87" t="n">
        <v>4590</v>
      </c>
      <c r="AD87" t="n">
        <v>10747</v>
      </c>
      <c r="AE87" t="n">
        <v>15350</v>
      </c>
      <c r="AF87" t="n">
        <v>40515</v>
      </c>
      <c r="AG87" t="n">
        <v>1175</v>
      </c>
      <c r="AH87" t="n">
        <v>2022</v>
      </c>
      <c r="AI87" t="n">
        <v>1278</v>
      </c>
      <c r="AJ87" t="n">
        <v>3472</v>
      </c>
      <c r="AK87" t="n">
        <v>9542</v>
      </c>
      <c r="AL87" t="n">
        <v>576585</v>
      </c>
      <c r="AM87" t="n">
        <v>107985</v>
      </c>
      <c r="AN87" t="n">
        <v>903081</v>
      </c>
      <c r="AO87" t="n">
        <v>955496</v>
      </c>
      <c r="AP87" t="n">
        <v>60059</v>
      </c>
      <c r="AQ87" t="n">
        <v>55502</v>
      </c>
      <c r="AR87" t="n">
        <v>78001</v>
      </c>
      <c r="AS87" t="n">
        <v>25864</v>
      </c>
      <c r="AT87" t="n">
        <v>1212276</v>
      </c>
      <c r="AU87" t="n">
        <v>3881</v>
      </c>
      <c r="AV87" t="n">
        <v>326</v>
      </c>
      <c r="AW87" t="n">
        <v>3291</v>
      </c>
      <c r="AX87" t="n">
        <v>3435</v>
      </c>
      <c r="AY87" t="n">
        <v>195</v>
      </c>
      <c r="AZ87" t="n">
        <v>137</v>
      </c>
      <c r="BA87" t="n">
        <v>235</v>
      </c>
      <c r="BB87" t="n">
        <v>73</v>
      </c>
      <c r="BC87" t="n">
        <v>11713</v>
      </c>
    </row>
    <row r="88">
      <c r="A88" t="inlineStr">
        <is>
          <t>17-Sep-20</t>
        </is>
      </c>
      <c r="B88" t="n">
        <v>656234</v>
      </c>
      <c r="C88" t="n">
        <v>307228</v>
      </c>
      <c r="D88" t="n">
        <v>1603761</v>
      </c>
      <c r="E88" t="n">
        <v>724656</v>
      </c>
      <c r="F88" t="n">
        <v>815401</v>
      </c>
      <c r="G88" t="n">
        <v>661286</v>
      </c>
      <c r="H88" t="n">
        <v>543105</v>
      </c>
      <c r="I88" t="n">
        <v>166909</v>
      </c>
      <c r="J88" t="n">
        <v>493343</v>
      </c>
      <c r="K88" t="n">
        <v>159</v>
      </c>
      <c r="L88" t="n">
        <v>2097</v>
      </c>
      <c r="M88" t="n">
        <v>1426</v>
      </c>
      <c r="N88" t="n">
        <v>3183</v>
      </c>
      <c r="O88" t="n">
        <v>69</v>
      </c>
      <c r="P88" t="n">
        <v>264</v>
      </c>
      <c r="Q88" t="n">
        <v>133</v>
      </c>
      <c r="R88" t="n">
        <v>905</v>
      </c>
      <c r="S88" t="n">
        <v>651</v>
      </c>
      <c r="T88" t="n">
        <v>224</v>
      </c>
      <c r="U88" t="n">
        <v>713</v>
      </c>
      <c r="V88" t="n">
        <v>2079</v>
      </c>
      <c r="W88" t="n">
        <v>1716</v>
      </c>
      <c r="X88" t="n">
        <v>114</v>
      </c>
      <c r="Y88" t="n">
        <v>486</v>
      </c>
      <c r="Z88" t="n">
        <v>425</v>
      </c>
      <c r="AA88" t="n">
        <v>793</v>
      </c>
      <c r="AB88" t="n">
        <v>258</v>
      </c>
      <c r="AC88" t="n">
        <v>4302</v>
      </c>
      <c r="AD88" t="n">
        <v>10478</v>
      </c>
      <c r="AE88" t="n">
        <v>14575</v>
      </c>
      <c r="AF88" t="n">
        <v>38410</v>
      </c>
      <c r="AG88" t="n">
        <v>1108</v>
      </c>
      <c r="AH88" t="n">
        <v>1932</v>
      </c>
      <c r="AI88" t="n">
        <v>1212</v>
      </c>
      <c r="AJ88" t="n">
        <v>3409</v>
      </c>
      <c r="AK88" t="n">
        <v>9025</v>
      </c>
      <c r="AL88" t="n">
        <v>576929</v>
      </c>
      <c r="AM88" t="n">
        <v>108821</v>
      </c>
      <c r="AN88" t="n">
        <v>904340</v>
      </c>
      <c r="AO88" t="n">
        <v>958532</v>
      </c>
      <c r="AP88" t="n">
        <v>60152</v>
      </c>
      <c r="AQ88" t="n">
        <v>55685</v>
      </c>
      <c r="AR88" t="n">
        <v>78125</v>
      </c>
      <c r="AS88" t="n">
        <v>26176</v>
      </c>
      <c r="AT88" t="n">
        <v>1212979</v>
      </c>
      <c r="AU88" t="n">
        <v>3883</v>
      </c>
      <c r="AV88" t="n">
        <v>328</v>
      </c>
      <c r="AW88" t="n">
        <v>3295</v>
      </c>
      <c r="AX88" t="n">
        <v>3444</v>
      </c>
      <c r="AY88" t="n">
        <v>195</v>
      </c>
      <c r="AZ88" t="n">
        <v>138</v>
      </c>
      <c r="BA88" t="n">
        <v>235</v>
      </c>
      <c r="BB88" t="n">
        <v>74</v>
      </c>
      <c r="BC88" t="n">
        <v>11716</v>
      </c>
    </row>
    <row r="89">
      <c r="A89" t="inlineStr">
        <is>
          <t>18-Sep-20</t>
        </is>
      </c>
      <c r="B89" t="n">
        <v>656203</v>
      </c>
      <c r="C89" t="n">
        <v>306750</v>
      </c>
      <c r="D89" t="n">
        <v>1603461</v>
      </c>
      <c r="E89" t="n">
        <v>724030</v>
      </c>
      <c r="F89" t="n">
        <v>815387</v>
      </c>
      <c r="G89" t="n">
        <v>661231</v>
      </c>
      <c r="H89" t="n">
        <v>543077</v>
      </c>
      <c r="I89" t="n">
        <v>166695</v>
      </c>
      <c r="J89" t="n">
        <v>493214</v>
      </c>
      <c r="K89" t="n">
        <v>150</v>
      </c>
      <c r="L89" t="n">
        <v>2040</v>
      </c>
      <c r="M89" t="n">
        <v>1366</v>
      </c>
      <c r="N89" t="n">
        <v>3009</v>
      </c>
      <c r="O89" t="n">
        <v>66</v>
      </c>
      <c r="P89" t="n">
        <v>252</v>
      </c>
      <c r="Q89" t="n">
        <v>128</v>
      </c>
      <c r="R89" t="n">
        <v>887</v>
      </c>
      <c r="S89" t="n">
        <v>616</v>
      </c>
      <c r="T89" t="n">
        <v>210</v>
      </c>
      <c r="U89" t="n">
        <v>695</v>
      </c>
      <c r="V89" t="n">
        <v>1975</v>
      </c>
      <c r="W89" t="n">
        <v>1627</v>
      </c>
      <c r="X89" t="n">
        <v>107</v>
      </c>
      <c r="Y89" t="n">
        <v>464</v>
      </c>
      <c r="Z89" t="n">
        <v>404</v>
      </c>
      <c r="AA89" t="n">
        <v>779</v>
      </c>
      <c r="AB89" t="n">
        <v>244</v>
      </c>
      <c r="AC89" t="n">
        <v>4032</v>
      </c>
      <c r="AD89" t="n">
        <v>10214</v>
      </c>
      <c r="AE89" t="n">
        <v>13841</v>
      </c>
      <c r="AF89" t="n">
        <v>36412</v>
      </c>
      <c r="AG89" t="n">
        <v>1044</v>
      </c>
      <c r="AH89" t="n">
        <v>1845</v>
      </c>
      <c r="AI89" t="n">
        <v>1149</v>
      </c>
      <c r="AJ89" t="n">
        <v>3348</v>
      </c>
      <c r="AK89" t="n">
        <v>8535</v>
      </c>
      <c r="AL89" t="n">
        <v>577251</v>
      </c>
      <c r="AM89" t="n">
        <v>109635</v>
      </c>
      <c r="AN89" t="n">
        <v>905536</v>
      </c>
      <c r="AO89" t="n">
        <v>961411</v>
      </c>
      <c r="AP89" t="n">
        <v>60239</v>
      </c>
      <c r="AQ89" t="n">
        <v>55859</v>
      </c>
      <c r="AR89" t="n">
        <v>78243</v>
      </c>
      <c r="AS89" t="n">
        <v>26483</v>
      </c>
      <c r="AT89" t="n">
        <v>1213643</v>
      </c>
      <c r="AU89" t="n">
        <v>3884</v>
      </c>
      <c r="AV89" t="n">
        <v>330</v>
      </c>
      <c r="AW89" t="n">
        <v>3298</v>
      </c>
      <c r="AX89" t="n">
        <v>3453</v>
      </c>
      <c r="AY89" t="n">
        <v>195</v>
      </c>
      <c r="AZ89" t="n">
        <v>138</v>
      </c>
      <c r="BA89" t="n">
        <v>235</v>
      </c>
      <c r="BB89" t="n">
        <v>75</v>
      </c>
      <c r="BC89" t="n">
        <v>11718</v>
      </c>
    </row>
    <row r="90">
      <c r="A90" t="inlineStr">
        <is>
          <t>19-Sep-20</t>
        </is>
      </c>
      <c r="B90" t="n">
        <v>656173</v>
      </c>
      <c r="C90" t="n">
        <v>306285</v>
      </c>
      <c r="D90" t="n">
        <v>1603172</v>
      </c>
      <c r="E90" t="n">
        <v>723437</v>
      </c>
      <c r="F90" t="n">
        <v>815373</v>
      </c>
      <c r="G90" t="n">
        <v>661179</v>
      </c>
      <c r="H90" t="n">
        <v>543049</v>
      </c>
      <c r="I90" t="n">
        <v>166485</v>
      </c>
      <c r="J90" t="n">
        <v>493091</v>
      </c>
      <c r="K90" t="n">
        <v>142</v>
      </c>
      <c r="L90" t="n">
        <v>1985</v>
      </c>
      <c r="M90" t="n">
        <v>1308</v>
      </c>
      <c r="N90" t="n">
        <v>2845</v>
      </c>
      <c r="O90" t="n">
        <v>63</v>
      </c>
      <c r="P90" t="n">
        <v>241</v>
      </c>
      <c r="Q90" t="n">
        <v>123</v>
      </c>
      <c r="R90" t="n">
        <v>869</v>
      </c>
      <c r="S90" t="n">
        <v>584</v>
      </c>
      <c r="T90" t="n">
        <v>197</v>
      </c>
      <c r="U90" t="n">
        <v>678</v>
      </c>
      <c r="V90" t="n">
        <v>1876</v>
      </c>
      <c r="W90" t="n">
        <v>1542</v>
      </c>
      <c r="X90" t="n">
        <v>101</v>
      </c>
      <c r="Y90" t="n">
        <v>444</v>
      </c>
      <c r="Z90" t="n">
        <v>383</v>
      </c>
      <c r="AA90" t="n">
        <v>765</v>
      </c>
      <c r="AB90" t="n">
        <v>231</v>
      </c>
      <c r="AC90" t="n">
        <v>3779</v>
      </c>
      <c r="AD90" t="n">
        <v>9956</v>
      </c>
      <c r="AE90" t="n">
        <v>13147</v>
      </c>
      <c r="AF90" t="n">
        <v>34517</v>
      </c>
      <c r="AG90" t="n">
        <v>984</v>
      </c>
      <c r="AH90" t="n">
        <v>1763</v>
      </c>
      <c r="AI90" t="n">
        <v>1091</v>
      </c>
      <c r="AJ90" t="n">
        <v>3287</v>
      </c>
      <c r="AK90" t="n">
        <v>8073</v>
      </c>
      <c r="AL90" t="n">
        <v>577554</v>
      </c>
      <c r="AM90" t="n">
        <v>110429</v>
      </c>
      <c r="AN90" t="n">
        <v>906672</v>
      </c>
      <c r="AO90" t="n">
        <v>964139</v>
      </c>
      <c r="AP90" t="n">
        <v>60321</v>
      </c>
      <c r="AQ90" t="n">
        <v>56025</v>
      </c>
      <c r="AR90" t="n">
        <v>78354</v>
      </c>
      <c r="AS90" t="n">
        <v>26784</v>
      </c>
      <c r="AT90" t="n">
        <v>1214272</v>
      </c>
      <c r="AU90" t="n">
        <v>3885</v>
      </c>
      <c r="AV90" t="n">
        <v>333</v>
      </c>
      <c r="AW90" t="n">
        <v>3302</v>
      </c>
      <c r="AX90" t="n">
        <v>3462</v>
      </c>
      <c r="AY90" t="n">
        <v>195</v>
      </c>
      <c r="AZ90" t="n">
        <v>138</v>
      </c>
      <c r="BA90" t="n">
        <v>236</v>
      </c>
      <c r="BB90" t="n">
        <v>76</v>
      </c>
      <c r="BC90" t="n">
        <v>11720</v>
      </c>
    </row>
    <row r="91">
      <c r="A91" t="inlineStr">
        <is>
          <t>20-Sep-20</t>
        </is>
      </c>
      <c r="B91" t="n">
        <v>656145</v>
      </c>
      <c r="C91" t="n">
        <v>305833</v>
      </c>
      <c r="D91" t="n">
        <v>1602896</v>
      </c>
      <c r="E91" t="n">
        <v>722875</v>
      </c>
      <c r="F91" t="n">
        <v>815361</v>
      </c>
      <c r="G91" t="n">
        <v>661128</v>
      </c>
      <c r="H91" t="n">
        <v>543022</v>
      </c>
      <c r="I91" t="n">
        <v>166280</v>
      </c>
      <c r="J91" t="n">
        <v>492975</v>
      </c>
      <c r="K91" t="n">
        <v>135</v>
      </c>
      <c r="L91" t="n">
        <v>1930</v>
      </c>
      <c r="M91" t="n">
        <v>1253</v>
      </c>
      <c r="N91" t="n">
        <v>2691</v>
      </c>
      <c r="O91" t="n">
        <v>60</v>
      </c>
      <c r="P91" t="n">
        <v>230</v>
      </c>
      <c r="Q91" t="n">
        <v>118</v>
      </c>
      <c r="R91" t="n">
        <v>852</v>
      </c>
      <c r="S91" t="n">
        <v>553</v>
      </c>
      <c r="T91" t="n">
        <v>185</v>
      </c>
      <c r="U91" t="n">
        <v>661</v>
      </c>
      <c r="V91" t="n">
        <v>1782</v>
      </c>
      <c r="W91" t="n">
        <v>1462</v>
      </c>
      <c r="X91" t="n">
        <v>95</v>
      </c>
      <c r="Y91" t="n">
        <v>424</v>
      </c>
      <c r="Z91" t="n">
        <v>363</v>
      </c>
      <c r="AA91" t="n">
        <v>751</v>
      </c>
      <c r="AB91" t="n">
        <v>218</v>
      </c>
      <c r="AC91" t="n">
        <v>3543</v>
      </c>
      <c r="AD91" t="n">
        <v>9704</v>
      </c>
      <c r="AE91" t="n">
        <v>12490</v>
      </c>
      <c r="AF91" t="n">
        <v>32719</v>
      </c>
      <c r="AG91" t="n">
        <v>928</v>
      </c>
      <c r="AH91" t="n">
        <v>1684</v>
      </c>
      <c r="AI91" t="n">
        <v>1035</v>
      </c>
      <c r="AJ91" t="n">
        <v>3227</v>
      </c>
      <c r="AK91" t="n">
        <v>7635</v>
      </c>
      <c r="AL91" t="n">
        <v>577837</v>
      </c>
      <c r="AM91" t="n">
        <v>111203</v>
      </c>
      <c r="AN91" t="n">
        <v>907751</v>
      </c>
      <c r="AO91" t="n">
        <v>966725</v>
      </c>
      <c r="AP91" t="n">
        <v>60399</v>
      </c>
      <c r="AQ91" t="n">
        <v>56184</v>
      </c>
      <c r="AR91" t="n">
        <v>78460</v>
      </c>
      <c r="AS91" t="n">
        <v>27080</v>
      </c>
      <c r="AT91" t="n">
        <v>1214867</v>
      </c>
      <c r="AU91" t="n">
        <v>3886</v>
      </c>
      <c r="AV91" t="n">
        <v>335</v>
      </c>
      <c r="AW91" t="n">
        <v>3305</v>
      </c>
      <c r="AX91" t="n">
        <v>3470</v>
      </c>
      <c r="AY91" t="n">
        <v>196</v>
      </c>
      <c r="AZ91" t="n">
        <v>139</v>
      </c>
      <c r="BA91" t="n">
        <v>236</v>
      </c>
      <c r="BB91" t="n">
        <v>77</v>
      </c>
      <c r="BC91" t="n">
        <v>11723</v>
      </c>
    </row>
    <row r="92">
      <c r="A92" t="inlineStr">
        <is>
          <t>21-Sep-20</t>
        </is>
      </c>
      <c r="B92" t="n">
        <v>874408</v>
      </c>
      <c r="C92" t="n">
        <v>397804</v>
      </c>
      <c r="D92" t="n">
        <v>2111068</v>
      </c>
      <c r="E92" t="n">
        <v>1081954</v>
      </c>
      <c r="F92" t="n">
        <v>1008342</v>
      </c>
      <c r="G92" t="n">
        <v>819676</v>
      </c>
      <c r="H92" t="n">
        <v>678123</v>
      </c>
      <c r="I92" t="n">
        <v>209736</v>
      </c>
      <c r="J92" t="n">
        <v>709137</v>
      </c>
      <c r="K92" t="n">
        <v>120</v>
      </c>
      <c r="L92" t="n">
        <v>1747</v>
      </c>
      <c r="M92" t="n">
        <v>1126</v>
      </c>
      <c r="N92" t="n">
        <v>2437</v>
      </c>
      <c r="O92" t="n">
        <v>53</v>
      </c>
      <c r="P92" t="n">
        <v>204</v>
      </c>
      <c r="Q92" t="n">
        <v>106</v>
      </c>
      <c r="R92" t="n">
        <v>772</v>
      </c>
      <c r="S92" t="n">
        <v>503</v>
      </c>
      <c r="T92" t="n">
        <v>173</v>
      </c>
      <c r="U92" t="n">
        <v>643</v>
      </c>
      <c r="V92" t="n">
        <v>1692</v>
      </c>
      <c r="W92" t="n">
        <v>1385</v>
      </c>
      <c r="X92" t="n">
        <v>90</v>
      </c>
      <c r="Y92" t="n">
        <v>405</v>
      </c>
      <c r="Z92" t="n">
        <v>345</v>
      </c>
      <c r="AA92" t="n">
        <v>735</v>
      </c>
      <c r="AB92" t="n">
        <v>206</v>
      </c>
      <c r="AC92" t="n">
        <v>3321</v>
      </c>
      <c r="AD92" t="n">
        <v>9441</v>
      </c>
      <c r="AE92" t="n">
        <v>11859</v>
      </c>
      <c r="AF92" t="n">
        <v>30999</v>
      </c>
      <c r="AG92" t="n">
        <v>875</v>
      </c>
      <c r="AH92" t="n">
        <v>1607</v>
      </c>
      <c r="AI92" t="n">
        <v>982</v>
      </c>
      <c r="AJ92" t="n">
        <v>3161</v>
      </c>
      <c r="AK92" t="n">
        <v>7219</v>
      </c>
      <c r="AL92" t="n">
        <v>578103</v>
      </c>
      <c r="AM92" t="n">
        <v>111956</v>
      </c>
      <c r="AN92" t="n">
        <v>908775</v>
      </c>
      <c r="AO92" t="n">
        <v>969177</v>
      </c>
      <c r="AP92" t="n">
        <v>60472</v>
      </c>
      <c r="AQ92" t="n">
        <v>56336</v>
      </c>
      <c r="AR92" t="n">
        <v>78561</v>
      </c>
      <c r="AS92" t="n">
        <v>27370</v>
      </c>
      <c r="AT92" t="n">
        <v>1215429</v>
      </c>
      <c r="AU92" t="n">
        <v>3887</v>
      </c>
      <c r="AV92" t="n">
        <v>337</v>
      </c>
      <c r="AW92" t="n">
        <v>3308</v>
      </c>
      <c r="AX92" t="n">
        <v>3477</v>
      </c>
      <c r="AY92" t="n">
        <v>196</v>
      </c>
      <c r="AZ92" t="n">
        <v>139</v>
      </c>
      <c r="BA92" t="n">
        <v>236</v>
      </c>
      <c r="BB92" t="n">
        <v>78</v>
      </c>
      <c r="BC92" t="n">
        <v>11725</v>
      </c>
    </row>
    <row r="93">
      <c r="A93" t="inlineStr">
        <is>
          <t>22-Sep-20</t>
        </is>
      </c>
      <c r="B93" t="n">
        <v>874390</v>
      </c>
      <c r="C93" t="n">
        <v>397521</v>
      </c>
      <c r="D93" t="n">
        <v>2110896</v>
      </c>
      <c r="E93" t="n">
        <v>1081568</v>
      </c>
      <c r="F93" t="n">
        <v>1008335</v>
      </c>
      <c r="G93" t="n">
        <v>819647</v>
      </c>
      <c r="H93" t="n">
        <v>678108</v>
      </c>
      <c r="I93" t="n">
        <v>209610</v>
      </c>
      <c r="J93" t="n">
        <v>709055</v>
      </c>
      <c r="K93" t="n">
        <v>108</v>
      </c>
      <c r="L93" t="n">
        <v>1598</v>
      </c>
      <c r="M93" t="n">
        <v>1021</v>
      </c>
      <c r="N93" t="n">
        <v>2222</v>
      </c>
      <c r="O93" t="n">
        <v>47</v>
      </c>
      <c r="P93" t="n">
        <v>183</v>
      </c>
      <c r="Q93" t="n">
        <v>96</v>
      </c>
      <c r="R93" t="n">
        <v>707</v>
      </c>
      <c r="S93" t="n">
        <v>461</v>
      </c>
      <c r="T93" t="n">
        <v>162</v>
      </c>
      <c r="U93" t="n">
        <v>624</v>
      </c>
      <c r="V93" t="n">
        <v>1605</v>
      </c>
      <c r="W93" t="n">
        <v>1311</v>
      </c>
      <c r="X93" t="n">
        <v>85</v>
      </c>
      <c r="Y93" t="n">
        <v>385</v>
      </c>
      <c r="Z93" t="n">
        <v>327</v>
      </c>
      <c r="AA93" t="n">
        <v>718</v>
      </c>
      <c r="AB93" t="n">
        <v>195</v>
      </c>
      <c r="AC93" t="n">
        <v>3111</v>
      </c>
      <c r="AD93" t="n">
        <v>9158</v>
      </c>
      <c r="AE93" t="n">
        <v>11248</v>
      </c>
      <c r="AF93" t="n">
        <v>29346</v>
      </c>
      <c r="AG93" t="n">
        <v>824</v>
      </c>
      <c r="AH93" t="n">
        <v>1532</v>
      </c>
      <c r="AI93" t="n">
        <v>931</v>
      </c>
      <c r="AJ93" t="n">
        <v>3085</v>
      </c>
      <c r="AK93" t="n">
        <v>6822</v>
      </c>
      <c r="AL93" t="n">
        <v>578352</v>
      </c>
      <c r="AM93" t="n">
        <v>112688</v>
      </c>
      <c r="AN93" t="n">
        <v>909748</v>
      </c>
      <c r="AO93" t="n">
        <v>971498</v>
      </c>
      <c r="AP93" t="n">
        <v>60541</v>
      </c>
      <c r="AQ93" t="n">
        <v>56481</v>
      </c>
      <c r="AR93" t="n">
        <v>78656</v>
      </c>
      <c r="AS93" t="n">
        <v>27654</v>
      </c>
      <c r="AT93" t="n">
        <v>1215960</v>
      </c>
      <c r="AU93" t="n">
        <v>3888</v>
      </c>
      <c r="AV93" t="n">
        <v>339</v>
      </c>
      <c r="AW93" t="n">
        <v>3311</v>
      </c>
      <c r="AX93" t="n">
        <v>3485</v>
      </c>
      <c r="AY93" t="n">
        <v>196</v>
      </c>
      <c r="AZ93" t="n">
        <v>139</v>
      </c>
      <c r="BA93" t="n">
        <v>237</v>
      </c>
      <c r="BB93" t="n">
        <v>78</v>
      </c>
      <c r="BC93" t="n">
        <v>11727</v>
      </c>
    </row>
    <row r="94">
      <c r="A94" t="inlineStr">
        <is>
          <t>23-Sep-20</t>
        </is>
      </c>
      <c r="B94" t="n">
        <v>874373</v>
      </c>
      <c r="C94" t="n">
        <v>397247</v>
      </c>
      <c r="D94" t="n">
        <v>2110732</v>
      </c>
      <c r="E94" t="n">
        <v>1081203</v>
      </c>
      <c r="F94" t="n">
        <v>1008328</v>
      </c>
      <c r="G94" t="n">
        <v>819620</v>
      </c>
      <c r="H94" t="n">
        <v>678093</v>
      </c>
      <c r="I94" t="n">
        <v>209487</v>
      </c>
      <c r="J94" t="n">
        <v>708977</v>
      </c>
      <c r="K94" t="n">
        <v>98</v>
      </c>
      <c r="L94" t="n">
        <v>1475</v>
      </c>
      <c r="M94" t="n">
        <v>933</v>
      </c>
      <c r="N94" t="n">
        <v>2037</v>
      </c>
      <c r="O94" t="n">
        <v>43</v>
      </c>
      <c r="P94" t="n">
        <v>166</v>
      </c>
      <c r="Q94" t="n">
        <v>87</v>
      </c>
      <c r="R94" t="n">
        <v>654</v>
      </c>
      <c r="S94" t="n">
        <v>424</v>
      </c>
      <c r="T94" t="n">
        <v>152</v>
      </c>
      <c r="U94" t="n">
        <v>603</v>
      </c>
      <c r="V94" t="n">
        <v>1521</v>
      </c>
      <c r="W94" t="n">
        <v>1240</v>
      </c>
      <c r="X94" t="n">
        <v>80</v>
      </c>
      <c r="Y94" t="n">
        <v>367</v>
      </c>
      <c r="Z94" t="n">
        <v>309</v>
      </c>
      <c r="AA94" t="n">
        <v>699</v>
      </c>
      <c r="AB94" t="n">
        <v>184</v>
      </c>
      <c r="AC94" t="n">
        <v>2914</v>
      </c>
      <c r="AD94" t="n">
        <v>8864</v>
      </c>
      <c r="AE94" t="n">
        <v>10659</v>
      </c>
      <c r="AF94" t="n">
        <v>27763</v>
      </c>
      <c r="AG94" t="n">
        <v>775</v>
      </c>
      <c r="AH94" t="n">
        <v>1457</v>
      </c>
      <c r="AI94" t="n">
        <v>881</v>
      </c>
      <c r="AJ94" t="n">
        <v>3002</v>
      </c>
      <c r="AK94" t="n">
        <v>6443</v>
      </c>
      <c r="AL94" t="n">
        <v>578585</v>
      </c>
      <c r="AM94" t="n">
        <v>113398</v>
      </c>
      <c r="AN94" t="n">
        <v>910670</v>
      </c>
      <c r="AO94" t="n">
        <v>973695</v>
      </c>
      <c r="AP94" t="n">
        <v>60606</v>
      </c>
      <c r="AQ94" t="n">
        <v>56619</v>
      </c>
      <c r="AR94" t="n">
        <v>78746</v>
      </c>
      <c r="AS94" t="n">
        <v>27931</v>
      </c>
      <c r="AT94" t="n">
        <v>1216463</v>
      </c>
      <c r="AU94" t="n">
        <v>3889</v>
      </c>
      <c r="AV94" t="n">
        <v>340</v>
      </c>
      <c r="AW94" t="n">
        <v>3313</v>
      </c>
      <c r="AX94" t="n">
        <v>3491</v>
      </c>
      <c r="AY94" t="n">
        <v>196</v>
      </c>
      <c r="AZ94" t="n">
        <v>140</v>
      </c>
      <c r="BA94" t="n">
        <v>237</v>
      </c>
      <c r="BB94" t="n">
        <v>79</v>
      </c>
      <c r="BC94" t="n">
        <v>11728</v>
      </c>
    </row>
    <row r="95">
      <c r="A95" t="inlineStr">
        <is>
          <t>24-Sep-20</t>
        </is>
      </c>
      <c r="B95" t="n">
        <v>874358</v>
      </c>
      <c r="C95" t="n">
        <v>396983</v>
      </c>
      <c r="D95" t="n">
        <v>2110575</v>
      </c>
      <c r="E95" t="n">
        <v>1080858</v>
      </c>
      <c r="F95" t="n">
        <v>1008321</v>
      </c>
      <c r="G95" t="n">
        <v>819593</v>
      </c>
      <c r="H95" t="n">
        <v>678078</v>
      </c>
      <c r="I95" t="n">
        <v>209368</v>
      </c>
      <c r="J95" t="n">
        <v>708904</v>
      </c>
      <c r="K95" t="n">
        <v>90</v>
      </c>
      <c r="L95" t="n">
        <v>1372</v>
      </c>
      <c r="M95" t="n">
        <v>858</v>
      </c>
      <c r="N95" t="n">
        <v>1876</v>
      </c>
      <c r="O95" t="n">
        <v>39</v>
      </c>
      <c r="P95" t="n">
        <v>151</v>
      </c>
      <c r="Q95" t="n">
        <v>80</v>
      </c>
      <c r="R95" t="n">
        <v>610</v>
      </c>
      <c r="S95" t="n">
        <v>392</v>
      </c>
      <c r="T95" t="n">
        <v>142</v>
      </c>
      <c r="U95" t="n">
        <v>583</v>
      </c>
      <c r="V95" t="n">
        <v>1440</v>
      </c>
      <c r="W95" t="n">
        <v>1173</v>
      </c>
      <c r="X95" t="n">
        <v>75</v>
      </c>
      <c r="Y95" t="n">
        <v>348</v>
      </c>
      <c r="Z95" t="n">
        <v>293</v>
      </c>
      <c r="AA95" t="n">
        <v>679</v>
      </c>
      <c r="AB95" t="n">
        <v>174</v>
      </c>
      <c r="AC95" t="n">
        <v>2729</v>
      </c>
      <c r="AD95" t="n">
        <v>8564</v>
      </c>
      <c r="AE95" t="n">
        <v>10095</v>
      </c>
      <c r="AF95" t="n">
        <v>26251</v>
      </c>
      <c r="AG95" t="n">
        <v>729</v>
      </c>
      <c r="AH95" t="n">
        <v>1385</v>
      </c>
      <c r="AI95" t="n">
        <v>834</v>
      </c>
      <c r="AJ95" t="n">
        <v>2916</v>
      </c>
      <c r="AK95" t="n">
        <v>6083</v>
      </c>
      <c r="AL95" t="n">
        <v>578803</v>
      </c>
      <c r="AM95" t="n">
        <v>114084</v>
      </c>
      <c r="AN95" t="n">
        <v>911543</v>
      </c>
      <c r="AO95" t="n">
        <v>975773</v>
      </c>
      <c r="AP95" t="n">
        <v>60667</v>
      </c>
      <c r="AQ95" t="n">
        <v>56750</v>
      </c>
      <c r="AR95" t="n">
        <v>78831</v>
      </c>
      <c r="AS95" t="n">
        <v>28199</v>
      </c>
      <c r="AT95" t="n">
        <v>1216937</v>
      </c>
      <c r="AU95" t="n">
        <v>3890</v>
      </c>
      <c r="AV95" t="n">
        <v>342</v>
      </c>
      <c r="AW95" t="n">
        <v>3316</v>
      </c>
      <c r="AX95" t="n">
        <v>3498</v>
      </c>
      <c r="AY95" t="n">
        <v>196</v>
      </c>
      <c r="AZ95" t="n">
        <v>140</v>
      </c>
      <c r="BA95" t="n">
        <v>237</v>
      </c>
      <c r="BB95" t="n">
        <v>80</v>
      </c>
      <c r="BC95" t="n">
        <v>11730</v>
      </c>
    </row>
    <row r="96">
      <c r="A96" t="inlineStr">
        <is>
          <t>25-Sep-20</t>
        </is>
      </c>
      <c r="B96" t="n">
        <v>874343</v>
      </c>
      <c r="C96" t="n">
        <v>396728</v>
      </c>
      <c r="D96" t="n">
        <v>2110425</v>
      </c>
      <c r="E96" t="n">
        <v>1080532</v>
      </c>
      <c r="F96" t="n">
        <v>1008315</v>
      </c>
      <c r="G96" t="n">
        <v>819568</v>
      </c>
      <c r="H96" t="n">
        <v>678064</v>
      </c>
      <c r="I96" t="n">
        <v>209252</v>
      </c>
      <c r="J96" t="n">
        <v>708834</v>
      </c>
      <c r="K96" t="n">
        <v>83</v>
      </c>
      <c r="L96" t="n">
        <v>1284</v>
      </c>
      <c r="M96" t="n">
        <v>795</v>
      </c>
      <c r="N96" t="n">
        <v>1736</v>
      </c>
      <c r="O96" t="n">
        <v>35</v>
      </c>
      <c r="P96" t="n">
        <v>139</v>
      </c>
      <c r="Q96" t="n">
        <v>74</v>
      </c>
      <c r="R96" t="n">
        <v>573</v>
      </c>
      <c r="S96" t="n">
        <v>364</v>
      </c>
      <c r="T96" t="n">
        <v>133</v>
      </c>
      <c r="U96" t="n">
        <v>563</v>
      </c>
      <c r="V96" t="n">
        <v>1363</v>
      </c>
      <c r="W96" t="n">
        <v>1109</v>
      </c>
      <c r="X96" t="n">
        <v>70</v>
      </c>
      <c r="Y96" t="n">
        <v>331</v>
      </c>
      <c r="Z96" t="n">
        <v>277</v>
      </c>
      <c r="AA96" t="n">
        <v>658</v>
      </c>
      <c r="AB96" t="n">
        <v>164</v>
      </c>
      <c r="AC96" t="n">
        <v>2555</v>
      </c>
      <c r="AD96" t="n">
        <v>8264</v>
      </c>
      <c r="AE96" t="n">
        <v>9556</v>
      </c>
      <c r="AF96" t="n">
        <v>24812</v>
      </c>
      <c r="AG96" t="n">
        <v>685</v>
      </c>
      <c r="AH96" t="n">
        <v>1315</v>
      </c>
      <c r="AI96" t="n">
        <v>789</v>
      </c>
      <c r="AJ96" t="n">
        <v>2828</v>
      </c>
      <c r="AK96" t="n">
        <v>5741</v>
      </c>
      <c r="AL96" t="n">
        <v>579008</v>
      </c>
      <c r="AM96" t="n">
        <v>114746</v>
      </c>
      <c r="AN96" t="n">
        <v>912371</v>
      </c>
      <c r="AO96" t="n">
        <v>977737</v>
      </c>
      <c r="AP96" t="n">
        <v>60725</v>
      </c>
      <c r="AQ96" t="n">
        <v>56874</v>
      </c>
      <c r="AR96" t="n">
        <v>78912</v>
      </c>
      <c r="AS96" t="n">
        <v>28460</v>
      </c>
      <c r="AT96" t="n">
        <v>1217384</v>
      </c>
      <c r="AU96" t="n">
        <v>3891</v>
      </c>
      <c r="AV96" t="n">
        <v>344</v>
      </c>
      <c r="AW96" t="n">
        <v>3318</v>
      </c>
      <c r="AX96" t="n">
        <v>3504</v>
      </c>
      <c r="AY96" t="n">
        <v>197</v>
      </c>
      <c r="AZ96" t="n">
        <v>140</v>
      </c>
      <c r="BA96" t="n">
        <v>237</v>
      </c>
      <c r="BB96" t="n">
        <v>80</v>
      </c>
      <c r="BC96" t="n">
        <v>11732</v>
      </c>
    </row>
    <row r="97">
      <c r="A97" t="inlineStr">
        <is>
          <t>26-Sep-20</t>
        </is>
      </c>
      <c r="B97" t="n">
        <v>874329</v>
      </c>
      <c r="C97" t="n">
        <v>396482</v>
      </c>
      <c r="D97" t="n">
        <v>2110282</v>
      </c>
      <c r="E97" t="n">
        <v>1080224</v>
      </c>
      <c r="F97" t="n">
        <v>1008309</v>
      </c>
      <c r="G97" t="n">
        <v>819545</v>
      </c>
      <c r="H97" t="n">
        <v>678051</v>
      </c>
      <c r="I97" t="n">
        <v>209140</v>
      </c>
      <c r="J97" t="n">
        <v>708769</v>
      </c>
      <c r="K97" t="n">
        <v>76</v>
      </c>
      <c r="L97" t="n">
        <v>1207</v>
      </c>
      <c r="M97" t="n">
        <v>739</v>
      </c>
      <c r="N97" t="n">
        <v>1611</v>
      </c>
      <c r="O97" t="n">
        <v>33</v>
      </c>
      <c r="P97" t="n">
        <v>128</v>
      </c>
      <c r="Q97" t="n">
        <v>69</v>
      </c>
      <c r="R97" t="n">
        <v>540</v>
      </c>
      <c r="S97" t="n">
        <v>339</v>
      </c>
      <c r="T97" t="n">
        <v>125</v>
      </c>
      <c r="U97" t="n">
        <v>542</v>
      </c>
      <c r="V97" t="n">
        <v>1290</v>
      </c>
      <c r="W97" t="n">
        <v>1047</v>
      </c>
      <c r="X97" t="n">
        <v>66</v>
      </c>
      <c r="Y97" t="n">
        <v>314</v>
      </c>
      <c r="Z97" t="n">
        <v>262</v>
      </c>
      <c r="AA97" t="n">
        <v>637</v>
      </c>
      <c r="AB97" t="n">
        <v>155</v>
      </c>
      <c r="AC97" t="n">
        <v>2391</v>
      </c>
      <c r="AD97" t="n">
        <v>7966</v>
      </c>
      <c r="AE97" t="n">
        <v>9043</v>
      </c>
      <c r="AF97" t="n">
        <v>23443</v>
      </c>
      <c r="AG97" t="n">
        <v>644</v>
      </c>
      <c r="AH97" t="n">
        <v>1248</v>
      </c>
      <c r="AI97" t="n">
        <v>746</v>
      </c>
      <c r="AJ97" t="n">
        <v>2739</v>
      </c>
      <c r="AK97" t="n">
        <v>5417</v>
      </c>
      <c r="AL97" t="n">
        <v>579199</v>
      </c>
      <c r="AM97" t="n">
        <v>115385</v>
      </c>
      <c r="AN97" t="n">
        <v>913153</v>
      </c>
      <c r="AO97" t="n">
        <v>979593</v>
      </c>
      <c r="AP97" t="n">
        <v>60779</v>
      </c>
      <c r="AQ97" t="n">
        <v>56993</v>
      </c>
      <c r="AR97" t="n">
        <v>78989</v>
      </c>
      <c r="AS97" t="n">
        <v>28713</v>
      </c>
      <c r="AT97" t="n">
        <v>1217807</v>
      </c>
      <c r="AU97" t="n">
        <v>3892</v>
      </c>
      <c r="AV97" t="n">
        <v>346</v>
      </c>
      <c r="AW97" t="n">
        <v>3321</v>
      </c>
      <c r="AX97" t="n">
        <v>3510</v>
      </c>
      <c r="AY97" t="n">
        <v>197</v>
      </c>
      <c r="AZ97" t="n">
        <v>141</v>
      </c>
      <c r="BA97" t="n">
        <v>237</v>
      </c>
      <c r="BB97" t="n">
        <v>81</v>
      </c>
      <c r="BC97" t="n">
        <v>11733</v>
      </c>
    </row>
    <row r="98">
      <c r="A98" t="inlineStr">
        <is>
          <t>27-Sep-20</t>
        </is>
      </c>
      <c r="B98" t="n">
        <v>874315</v>
      </c>
      <c r="C98" t="n">
        <v>396246</v>
      </c>
      <c r="D98" t="n">
        <v>2110146</v>
      </c>
      <c r="E98" t="n">
        <v>1079933</v>
      </c>
      <c r="F98" t="n">
        <v>1008304</v>
      </c>
      <c r="G98" t="n">
        <v>819522</v>
      </c>
      <c r="H98" t="n">
        <v>678038</v>
      </c>
      <c r="I98" t="n">
        <v>209032</v>
      </c>
      <c r="J98" t="n">
        <v>708707</v>
      </c>
      <c r="K98" t="n">
        <v>71</v>
      </c>
      <c r="L98" t="n">
        <v>1140</v>
      </c>
      <c r="M98" t="n">
        <v>691</v>
      </c>
      <c r="N98" t="n">
        <v>1500</v>
      </c>
      <c r="O98" t="n">
        <v>30</v>
      </c>
      <c r="P98" t="n">
        <v>119</v>
      </c>
      <c r="Q98" t="n">
        <v>64</v>
      </c>
      <c r="R98" t="n">
        <v>513</v>
      </c>
      <c r="S98" t="n">
        <v>316</v>
      </c>
      <c r="T98" t="n">
        <v>117</v>
      </c>
      <c r="U98" t="n">
        <v>522</v>
      </c>
      <c r="V98" t="n">
        <v>1221</v>
      </c>
      <c r="W98" t="n">
        <v>989</v>
      </c>
      <c r="X98" t="n">
        <v>62</v>
      </c>
      <c r="Y98" t="n">
        <v>298</v>
      </c>
      <c r="Z98" t="n">
        <v>247</v>
      </c>
      <c r="AA98" t="n">
        <v>617</v>
      </c>
      <c r="AB98" t="n">
        <v>146</v>
      </c>
      <c r="AC98" t="n">
        <v>2238</v>
      </c>
      <c r="AD98" t="n">
        <v>7672</v>
      </c>
      <c r="AE98" t="n">
        <v>8555</v>
      </c>
      <c r="AF98" t="n">
        <v>22144</v>
      </c>
      <c r="AG98" t="n">
        <v>605</v>
      </c>
      <c r="AH98" t="n">
        <v>1184</v>
      </c>
      <c r="AI98" t="n">
        <v>705</v>
      </c>
      <c r="AJ98" t="n">
        <v>2650</v>
      </c>
      <c r="AK98" t="n">
        <v>5110</v>
      </c>
      <c r="AL98" t="n">
        <v>579378</v>
      </c>
      <c r="AM98" t="n">
        <v>116000</v>
      </c>
      <c r="AN98" t="n">
        <v>913894</v>
      </c>
      <c r="AO98" t="n">
        <v>981347</v>
      </c>
      <c r="AP98" t="n">
        <v>60830</v>
      </c>
      <c r="AQ98" t="n">
        <v>57105</v>
      </c>
      <c r="AR98" t="n">
        <v>79061</v>
      </c>
      <c r="AS98" t="n">
        <v>28958</v>
      </c>
      <c r="AT98" t="n">
        <v>1218205</v>
      </c>
      <c r="AU98" t="n">
        <v>3892</v>
      </c>
      <c r="AV98" t="n">
        <v>347</v>
      </c>
      <c r="AW98" t="n">
        <v>3323</v>
      </c>
      <c r="AX98" t="n">
        <v>3515</v>
      </c>
      <c r="AY98" t="n">
        <v>197</v>
      </c>
      <c r="AZ98" t="n">
        <v>141</v>
      </c>
      <c r="BA98" t="n">
        <v>238</v>
      </c>
      <c r="BB98" t="n">
        <v>82</v>
      </c>
      <c r="BC98" t="n">
        <v>11735</v>
      </c>
    </row>
    <row r="99">
      <c r="A99" t="inlineStr">
        <is>
          <t>28-Sep-20</t>
        </is>
      </c>
      <c r="B99" t="n">
        <v>874303</v>
      </c>
      <c r="C99" t="n">
        <v>396018</v>
      </c>
      <c r="D99" t="n">
        <v>2110016</v>
      </c>
      <c r="E99" t="n">
        <v>1079659</v>
      </c>
      <c r="F99" t="n">
        <v>1008298</v>
      </c>
      <c r="G99" t="n">
        <v>819501</v>
      </c>
      <c r="H99" t="n">
        <v>678026</v>
      </c>
      <c r="I99" t="n">
        <v>208928</v>
      </c>
      <c r="J99" t="n">
        <v>708648</v>
      </c>
      <c r="K99" t="n">
        <v>66</v>
      </c>
      <c r="L99" t="n">
        <v>1081</v>
      </c>
      <c r="M99" t="n">
        <v>648</v>
      </c>
      <c r="N99" t="n">
        <v>1399</v>
      </c>
      <c r="O99" t="n">
        <v>28</v>
      </c>
      <c r="P99" t="n">
        <v>110</v>
      </c>
      <c r="Q99" t="n">
        <v>60</v>
      </c>
      <c r="R99" t="n">
        <v>488</v>
      </c>
      <c r="S99" t="n">
        <v>295</v>
      </c>
      <c r="T99" t="n">
        <v>109</v>
      </c>
      <c r="U99" t="n">
        <v>503</v>
      </c>
      <c r="V99" t="n">
        <v>1154</v>
      </c>
      <c r="W99" t="n">
        <v>934</v>
      </c>
      <c r="X99" t="n">
        <v>58</v>
      </c>
      <c r="Y99" t="n">
        <v>282</v>
      </c>
      <c r="Z99" t="n">
        <v>234</v>
      </c>
      <c r="AA99" t="n">
        <v>596</v>
      </c>
      <c r="AB99" t="n">
        <v>138</v>
      </c>
      <c r="AC99" t="n">
        <v>2095</v>
      </c>
      <c r="AD99" t="n">
        <v>7385</v>
      </c>
      <c r="AE99" t="n">
        <v>8091</v>
      </c>
      <c r="AF99" t="n">
        <v>20913</v>
      </c>
      <c r="AG99" t="n">
        <v>569</v>
      </c>
      <c r="AH99" t="n">
        <v>1122</v>
      </c>
      <c r="AI99" t="n">
        <v>666</v>
      </c>
      <c r="AJ99" t="n">
        <v>2562</v>
      </c>
      <c r="AK99" t="n">
        <v>4820</v>
      </c>
      <c r="AL99" t="n">
        <v>579546</v>
      </c>
      <c r="AM99" t="n">
        <v>116593</v>
      </c>
      <c r="AN99" t="n">
        <v>914594</v>
      </c>
      <c r="AO99" t="n">
        <v>983003</v>
      </c>
      <c r="AP99" t="n">
        <v>60877</v>
      </c>
      <c r="AQ99" t="n">
        <v>57211</v>
      </c>
      <c r="AR99" t="n">
        <v>79129</v>
      </c>
      <c r="AS99" t="n">
        <v>29195</v>
      </c>
      <c r="AT99" t="n">
        <v>1218581</v>
      </c>
      <c r="AU99" t="n">
        <v>3893</v>
      </c>
      <c r="AV99" t="n">
        <v>349</v>
      </c>
      <c r="AW99" t="n">
        <v>3325</v>
      </c>
      <c r="AX99" t="n">
        <v>3520</v>
      </c>
      <c r="AY99" t="n">
        <v>197</v>
      </c>
      <c r="AZ99" t="n">
        <v>141</v>
      </c>
      <c r="BA99" t="n">
        <v>238</v>
      </c>
      <c r="BB99" t="n">
        <v>82</v>
      </c>
      <c r="BC99" t="n">
        <v>11736</v>
      </c>
    </row>
    <row r="100">
      <c r="A100" t="inlineStr">
        <is>
          <t>29-Sep-20</t>
        </is>
      </c>
      <c r="B100" t="n">
        <v>874291</v>
      </c>
      <c r="C100" t="n">
        <v>395800</v>
      </c>
      <c r="D100" t="n">
        <v>2109892</v>
      </c>
      <c r="E100" t="n">
        <v>1079400</v>
      </c>
      <c r="F100" t="n">
        <v>1008293</v>
      </c>
      <c r="G100" t="n">
        <v>819480</v>
      </c>
      <c r="H100" t="n">
        <v>678014</v>
      </c>
      <c r="I100" t="n">
        <v>208827</v>
      </c>
      <c r="J100" t="n">
        <v>708593</v>
      </c>
      <c r="K100" t="n">
        <v>61</v>
      </c>
      <c r="L100" t="n">
        <v>1027</v>
      </c>
      <c r="M100" t="n">
        <v>609</v>
      </c>
      <c r="N100" t="n">
        <v>1308</v>
      </c>
      <c r="O100" t="n">
        <v>26</v>
      </c>
      <c r="P100" t="n">
        <v>103</v>
      </c>
      <c r="Q100" t="n">
        <v>57</v>
      </c>
      <c r="R100" t="n">
        <v>465</v>
      </c>
      <c r="S100" t="n">
        <v>277</v>
      </c>
      <c r="T100" t="n">
        <v>102</v>
      </c>
      <c r="U100" t="n">
        <v>484</v>
      </c>
      <c r="V100" t="n">
        <v>1092</v>
      </c>
      <c r="W100" t="n">
        <v>882</v>
      </c>
      <c r="X100" t="n">
        <v>55</v>
      </c>
      <c r="Y100" t="n">
        <v>268</v>
      </c>
      <c r="Z100" t="n">
        <v>221</v>
      </c>
      <c r="AA100" t="n">
        <v>576</v>
      </c>
      <c r="AB100" t="n">
        <v>130</v>
      </c>
      <c r="AC100" t="n">
        <v>1961</v>
      </c>
      <c r="AD100" t="n">
        <v>7104</v>
      </c>
      <c r="AE100" t="n">
        <v>7652</v>
      </c>
      <c r="AF100" t="n">
        <v>19746</v>
      </c>
      <c r="AG100" t="n">
        <v>534</v>
      </c>
      <c r="AH100" t="n">
        <v>1063</v>
      </c>
      <c r="AI100" t="n">
        <v>629</v>
      </c>
      <c r="AJ100" t="n">
        <v>2476</v>
      </c>
      <c r="AK100" t="n">
        <v>4546</v>
      </c>
      <c r="AL100" t="n">
        <v>579703</v>
      </c>
      <c r="AM100" t="n">
        <v>117163</v>
      </c>
      <c r="AN100" t="n">
        <v>915257</v>
      </c>
      <c r="AO100" t="n">
        <v>984567</v>
      </c>
      <c r="AP100" t="n">
        <v>60922</v>
      </c>
      <c r="AQ100" t="n">
        <v>57312</v>
      </c>
      <c r="AR100" t="n">
        <v>79193</v>
      </c>
      <c r="AS100" t="n">
        <v>29423</v>
      </c>
      <c r="AT100" t="n">
        <v>1218935</v>
      </c>
      <c r="AU100" t="n">
        <v>3894</v>
      </c>
      <c r="AV100" t="n">
        <v>350</v>
      </c>
      <c r="AW100" t="n">
        <v>3327</v>
      </c>
      <c r="AX100" t="n">
        <v>3525</v>
      </c>
      <c r="AY100" t="n">
        <v>197</v>
      </c>
      <c r="AZ100" t="n">
        <v>141</v>
      </c>
      <c r="BA100" t="n">
        <v>238</v>
      </c>
      <c r="BB100" t="n">
        <v>83</v>
      </c>
      <c r="BC100" t="n">
        <v>11737</v>
      </c>
    </row>
    <row r="101">
      <c r="A101" t="inlineStr">
        <is>
          <t>30-Sep-20</t>
        </is>
      </c>
      <c r="B101" t="n">
        <v>874280</v>
      </c>
      <c r="C101" t="n">
        <v>395590</v>
      </c>
      <c r="D101" t="n">
        <v>2109774</v>
      </c>
      <c r="E101" t="n">
        <v>1079156</v>
      </c>
      <c r="F101" t="n">
        <v>1008288</v>
      </c>
      <c r="G101" t="n">
        <v>819461</v>
      </c>
      <c r="H101" t="n">
        <v>678003</v>
      </c>
      <c r="I101" t="n">
        <v>208730</v>
      </c>
      <c r="J101" t="n">
        <v>708541</v>
      </c>
      <c r="K101" t="n">
        <v>57</v>
      </c>
      <c r="L101" t="n">
        <v>977</v>
      </c>
      <c r="M101" t="n">
        <v>574</v>
      </c>
      <c r="N101" t="n">
        <v>1225</v>
      </c>
      <c r="O101" t="n">
        <v>24</v>
      </c>
      <c r="P101" t="n">
        <v>97</v>
      </c>
      <c r="Q101" t="n">
        <v>54</v>
      </c>
      <c r="R101" t="n">
        <v>445</v>
      </c>
      <c r="S101" t="n">
        <v>260</v>
      </c>
      <c r="T101" t="n">
        <v>96</v>
      </c>
      <c r="U101" t="n">
        <v>465</v>
      </c>
      <c r="V101" t="n">
        <v>1032</v>
      </c>
      <c r="W101" t="n">
        <v>833</v>
      </c>
      <c r="X101" t="n">
        <v>52</v>
      </c>
      <c r="Y101" t="n">
        <v>254</v>
      </c>
      <c r="Z101" t="n">
        <v>209</v>
      </c>
      <c r="AA101" t="n">
        <v>557</v>
      </c>
      <c r="AB101" t="n">
        <v>122</v>
      </c>
      <c r="AC101" t="n">
        <v>1835</v>
      </c>
      <c r="AD101" t="n">
        <v>6832</v>
      </c>
      <c r="AE101" t="n">
        <v>7236</v>
      </c>
      <c r="AF101" t="n">
        <v>18641</v>
      </c>
      <c r="AG101" t="n">
        <v>502</v>
      </c>
      <c r="AH101" t="n">
        <v>1007</v>
      </c>
      <c r="AI101" t="n">
        <v>595</v>
      </c>
      <c r="AJ101" t="n">
        <v>2392</v>
      </c>
      <c r="AK101" t="n">
        <v>4287</v>
      </c>
      <c r="AL101" t="n">
        <v>579850</v>
      </c>
      <c r="AM101" t="n">
        <v>117711</v>
      </c>
      <c r="AN101" t="n">
        <v>915883</v>
      </c>
      <c r="AO101" t="n">
        <v>986044</v>
      </c>
      <c r="AP101" t="n">
        <v>60964</v>
      </c>
      <c r="AQ101" t="n">
        <v>57408</v>
      </c>
      <c r="AR101" t="n">
        <v>79254</v>
      </c>
      <c r="AS101" t="n">
        <v>29645</v>
      </c>
      <c r="AT101" t="n">
        <v>1219270</v>
      </c>
      <c r="AU101" t="n">
        <v>3894</v>
      </c>
      <c r="AV101" t="n">
        <v>352</v>
      </c>
      <c r="AW101" t="n">
        <v>3329</v>
      </c>
      <c r="AX101" t="n">
        <v>3530</v>
      </c>
      <c r="AY101" t="n">
        <v>197</v>
      </c>
      <c r="AZ101" t="n">
        <v>141</v>
      </c>
      <c r="BA101" t="n">
        <v>238</v>
      </c>
      <c r="BB101" t="n">
        <v>84</v>
      </c>
      <c r="BC101" t="n">
        <v>11739</v>
      </c>
    </row>
    <row r="102">
      <c r="A102" t="inlineStr">
        <is>
          <t>01-Oct-20</t>
        </is>
      </c>
      <c r="B102" t="n">
        <v>874269</v>
      </c>
      <c r="C102" t="n">
        <v>395389</v>
      </c>
      <c r="D102" t="n">
        <v>2109662</v>
      </c>
      <c r="E102" t="n">
        <v>1078925</v>
      </c>
      <c r="F102" t="n">
        <v>1008284</v>
      </c>
      <c r="G102" t="n">
        <v>819443</v>
      </c>
      <c r="H102" t="n">
        <v>677993</v>
      </c>
      <c r="I102" t="n">
        <v>208636</v>
      </c>
      <c r="J102" t="n">
        <v>708491</v>
      </c>
      <c r="K102" t="n">
        <v>53</v>
      </c>
      <c r="L102" t="n">
        <v>932</v>
      </c>
      <c r="M102" t="n">
        <v>542</v>
      </c>
      <c r="N102" t="n">
        <v>1149</v>
      </c>
      <c r="O102" t="n">
        <v>23</v>
      </c>
      <c r="P102" t="n">
        <v>91</v>
      </c>
      <c r="Q102" t="n">
        <v>51</v>
      </c>
      <c r="R102" t="n">
        <v>426</v>
      </c>
      <c r="S102" t="n">
        <v>244</v>
      </c>
      <c r="T102" t="n">
        <v>90</v>
      </c>
      <c r="U102" t="n">
        <v>447</v>
      </c>
      <c r="V102" t="n">
        <v>976</v>
      </c>
      <c r="W102" t="n">
        <v>786</v>
      </c>
      <c r="X102" t="n">
        <v>48</v>
      </c>
      <c r="Y102" t="n">
        <v>240</v>
      </c>
      <c r="Z102" t="n">
        <v>197</v>
      </c>
      <c r="AA102" t="n">
        <v>537</v>
      </c>
      <c r="AB102" t="n">
        <v>115</v>
      </c>
      <c r="AC102" t="n">
        <v>1718</v>
      </c>
      <c r="AD102" t="n">
        <v>6568</v>
      </c>
      <c r="AE102" t="n">
        <v>6842</v>
      </c>
      <c r="AF102" t="n">
        <v>17596</v>
      </c>
      <c r="AG102" t="n">
        <v>472</v>
      </c>
      <c r="AH102" t="n">
        <v>954</v>
      </c>
      <c r="AI102" t="n">
        <v>562</v>
      </c>
      <c r="AJ102" t="n">
        <v>2310</v>
      </c>
      <c r="AK102" t="n">
        <v>4043</v>
      </c>
      <c r="AL102" t="n">
        <v>579988</v>
      </c>
      <c r="AM102" t="n">
        <v>118239</v>
      </c>
      <c r="AN102" t="n">
        <v>916476</v>
      </c>
      <c r="AO102" t="n">
        <v>987438</v>
      </c>
      <c r="AP102" t="n">
        <v>61004</v>
      </c>
      <c r="AQ102" t="n">
        <v>57498</v>
      </c>
      <c r="AR102" t="n">
        <v>79312</v>
      </c>
      <c r="AS102" t="n">
        <v>29858</v>
      </c>
      <c r="AT102" t="n">
        <v>1219585</v>
      </c>
      <c r="AU102" t="n">
        <v>3895</v>
      </c>
      <c r="AV102" t="n">
        <v>353</v>
      </c>
      <c r="AW102" t="n">
        <v>3330</v>
      </c>
      <c r="AX102" t="n">
        <v>3534</v>
      </c>
      <c r="AY102" t="n">
        <v>197</v>
      </c>
      <c r="AZ102" t="n">
        <v>142</v>
      </c>
      <c r="BA102" t="n">
        <v>238</v>
      </c>
      <c r="BB102" t="n">
        <v>84</v>
      </c>
      <c r="BC102" t="n">
        <v>11740</v>
      </c>
    </row>
    <row r="103">
      <c r="A103" t="inlineStr">
        <is>
          <t>02-Oct-20</t>
        </is>
      </c>
      <c r="B103" t="n">
        <v>874259</v>
      </c>
      <c r="C103" t="n">
        <v>395195</v>
      </c>
      <c r="D103" t="n">
        <v>2109555</v>
      </c>
      <c r="E103" t="n">
        <v>1078708</v>
      </c>
      <c r="F103" t="n">
        <v>1008280</v>
      </c>
      <c r="G103" t="n">
        <v>819426</v>
      </c>
      <c r="H103" t="n">
        <v>677982</v>
      </c>
      <c r="I103" t="n">
        <v>208545</v>
      </c>
      <c r="J103" t="n">
        <v>708445</v>
      </c>
      <c r="K103" t="n">
        <v>50</v>
      </c>
      <c r="L103" t="n">
        <v>890</v>
      </c>
      <c r="M103" t="n">
        <v>512</v>
      </c>
      <c r="N103" t="n">
        <v>1078</v>
      </c>
      <c r="O103" t="n">
        <v>21</v>
      </c>
      <c r="P103" t="n">
        <v>85</v>
      </c>
      <c r="Q103" t="n">
        <v>48</v>
      </c>
      <c r="R103" t="n">
        <v>409</v>
      </c>
      <c r="S103" t="n">
        <v>229</v>
      </c>
      <c r="T103" t="n">
        <v>84</v>
      </c>
      <c r="U103" t="n">
        <v>430</v>
      </c>
      <c r="V103" t="n">
        <v>923</v>
      </c>
      <c r="W103" t="n">
        <v>742</v>
      </c>
      <c r="X103" t="n">
        <v>46</v>
      </c>
      <c r="Y103" t="n">
        <v>227</v>
      </c>
      <c r="Z103" t="n">
        <v>186</v>
      </c>
      <c r="AA103" t="n">
        <v>519</v>
      </c>
      <c r="AB103" t="n">
        <v>109</v>
      </c>
      <c r="AC103" t="n">
        <v>1607</v>
      </c>
      <c r="AD103" t="n">
        <v>6313</v>
      </c>
      <c r="AE103" t="n">
        <v>6470</v>
      </c>
      <c r="AF103" t="n">
        <v>16609</v>
      </c>
      <c r="AG103" t="n">
        <v>443</v>
      </c>
      <c r="AH103" t="n">
        <v>904</v>
      </c>
      <c r="AI103" t="n">
        <v>531</v>
      </c>
      <c r="AJ103" t="n">
        <v>2229</v>
      </c>
      <c r="AK103" t="n">
        <v>3812</v>
      </c>
      <c r="AL103" t="n">
        <v>580116</v>
      </c>
      <c r="AM103" t="n">
        <v>118745</v>
      </c>
      <c r="AN103" t="n">
        <v>917036</v>
      </c>
      <c r="AO103" t="n">
        <v>988754</v>
      </c>
      <c r="AP103" t="n">
        <v>61041</v>
      </c>
      <c r="AQ103" t="n">
        <v>57584</v>
      </c>
      <c r="AR103" t="n">
        <v>79366</v>
      </c>
      <c r="AS103" t="n">
        <v>30064</v>
      </c>
      <c r="AT103" t="n">
        <v>1219882</v>
      </c>
      <c r="AU103" t="n">
        <v>3895</v>
      </c>
      <c r="AV103" t="n">
        <v>355</v>
      </c>
      <c r="AW103" t="n">
        <v>3332</v>
      </c>
      <c r="AX103" t="n">
        <v>3538</v>
      </c>
      <c r="AY103" t="n">
        <v>197</v>
      </c>
      <c r="AZ103" t="n">
        <v>142</v>
      </c>
      <c r="BA103" t="n">
        <v>238</v>
      </c>
      <c r="BB103" t="n">
        <v>85</v>
      </c>
      <c r="BC103" t="n">
        <v>11741</v>
      </c>
    </row>
    <row r="104">
      <c r="A104" t="inlineStr">
        <is>
          <t>03-Oct-20</t>
        </is>
      </c>
      <c r="B104" t="n">
        <v>874249</v>
      </c>
      <c r="C104" t="n">
        <v>395009</v>
      </c>
      <c r="D104" t="n">
        <v>2109454</v>
      </c>
      <c r="E104" t="n">
        <v>1078503</v>
      </c>
      <c r="F104" t="n">
        <v>1008275</v>
      </c>
      <c r="G104" t="n">
        <v>819409</v>
      </c>
      <c r="H104" t="n">
        <v>677973</v>
      </c>
      <c r="I104" t="n">
        <v>208458</v>
      </c>
      <c r="J104" t="n">
        <v>708401</v>
      </c>
      <c r="K104" t="n">
        <v>47</v>
      </c>
      <c r="L104" t="n">
        <v>851</v>
      </c>
      <c r="M104" t="n">
        <v>485</v>
      </c>
      <c r="N104" t="n">
        <v>1013</v>
      </c>
      <c r="O104" t="n">
        <v>20</v>
      </c>
      <c r="P104" t="n">
        <v>80</v>
      </c>
      <c r="Q104" t="n">
        <v>46</v>
      </c>
      <c r="R104" t="n">
        <v>393</v>
      </c>
      <c r="S104" t="n">
        <v>216</v>
      </c>
      <c r="T104" t="n">
        <v>79</v>
      </c>
      <c r="U104" t="n">
        <v>413</v>
      </c>
      <c r="V104" t="n">
        <v>873</v>
      </c>
      <c r="W104" t="n">
        <v>700</v>
      </c>
      <c r="X104" t="n">
        <v>43</v>
      </c>
      <c r="Y104" t="n">
        <v>215</v>
      </c>
      <c r="Z104" t="n">
        <v>176</v>
      </c>
      <c r="AA104" t="n">
        <v>501</v>
      </c>
      <c r="AB104" t="n">
        <v>103</v>
      </c>
      <c r="AC104" t="n">
        <v>1504</v>
      </c>
      <c r="AD104" t="n">
        <v>6066</v>
      </c>
      <c r="AE104" t="n">
        <v>6117</v>
      </c>
      <c r="AF104" t="n">
        <v>15675</v>
      </c>
      <c r="AG104" t="n">
        <v>416</v>
      </c>
      <c r="AH104" t="n">
        <v>856</v>
      </c>
      <c r="AI104" t="n">
        <v>502</v>
      </c>
      <c r="AJ104" t="n">
        <v>2152</v>
      </c>
      <c r="AK104" t="n">
        <v>3595</v>
      </c>
      <c r="AL104" t="n">
        <v>580237</v>
      </c>
      <c r="AM104" t="n">
        <v>119233</v>
      </c>
      <c r="AN104" t="n">
        <v>917566</v>
      </c>
      <c r="AO104" t="n">
        <v>989996</v>
      </c>
      <c r="AP104" t="n">
        <v>61076</v>
      </c>
      <c r="AQ104" t="n">
        <v>57665</v>
      </c>
      <c r="AR104" t="n">
        <v>79418</v>
      </c>
      <c r="AS104" t="n">
        <v>30263</v>
      </c>
      <c r="AT104" t="n">
        <v>1220163</v>
      </c>
      <c r="AU104" t="n">
        <v>3896</v>
      </c>
      <c r="AV104" t="n">
        <v>356</v>
      </c>
      <c r="AW104" t="n">
        <v>3333</v>
      </c>
      <c r="AX104" t="n">
        <v>3542</v>
      </c>
      <c r="AY104" t="n">
        <v>198</v>
      </c>
      <c r="AZ104" t="n">
        <v>142</v>
      </c>
      <c r="BA104" t="n">
        <v>239</v>
      </c>
      <c r="BB104" t="n">
        <v>85</v>
      </c>
      <c r="BC104" t="n">
        <v>11742</v>
      </c>
    </row>
    <row r="105">
      <c r="A105" t="inlineStr">
        <is>
          <t>04-Oct-20</t>
        </is>
      </c>
      <c r="B105" t="n">
        <v>874240</v>
      </c>
      <c r="C105" t="n">
        <v>394831</v>
      </c>
      <c r="D105" t="n">
        <v>2109357</v>
      </c>
      <c r="E105" t="n">
        <v>1078310</v>
      </c>
      <c r="F105" t="n">
        <v>1008272</v>
      </c>
      <c r="G105" t="n">
        <v>819394</v>
      </c>
      <c r="H105" t="n">
        <v>677963</v>
      </c>
      <c r="I105" t="n">
        <v>208373</v>
      </c>
      <c r="J105" t="n">
        <v>708359</v>
      </c>
      <c r="K105" t="n">
        <v>44</v>
      </c>
      <c r="L105" t="n">
        <v>814</v>
      </c>
      <c r="M105" t="n">
        <v>460</v>
      </c>
      <c r="N105" t="n">
        <v>952</v>
      </c>
      <c r="O105" t="n">
        <v>19</v>
      </c>
      <c r="P105" t="n">
        <v>76</v>
      </c>
      <c r="Q105" t="n">
        <v>44</v>
      </c>
      <c r="R105" t="n">
        <v>377</v>
      </c>
      <c r="S105" t="n">
        <v>203</v>
      </c>
      <c r="T105" t="n">
        <v>73</v>
      </c>
      <c r="U105" t="n">
        <v>397</v>
      </c>
      <c r="V105" t="n">
        <v>825</v>
      </c>
      <c r="W105" t="n">
        <v>661</v>
      </c>
      <c r="X105" t="n">
        <v>40</v>
      </c>
      <c r="Y105" t="n">
        <v>204</v>
      </c>
      <c r="Z105" t="n">
        <v>167</v>
      </c>
      <c r="AA105" t="n">
        <v>483</v>
      </c>
      <c r="AB105" t="n">
        <v>97</v>
      </c>
      <c r="AC105" t="n">
        <v>1408</v>
      </c>
      <c r="AD105" t="n">
        <v>5828</v>
      </c>
      <c r="AE105" t="n">
        <v>5785</v>
      </c>
      <c r="AF105" t="n">
        <v>14793</v>
      </c>
      <c r="AG105" t="n">
        <v>391</v>
      </c>
      <c r="AH105" t="n">
        <v>811</v>
      </c>
      <c r="AI105" t="n">
        <v>475</v>
      </c>
      <c r="AJ105" t="n">
        <v>2076</v>
      </c>
      <c r="AK105" t="n">
        <v>3389</v>
      </c>
      <c r="AL105" t="n">
        <v>580350</v>
      </c>
      <c r="AM105" t="n">
        <v>119701</v>
      </c>
      <c r="AN105" t="n">
        <v>918067</v>
      </c>
      <c r="AO105" t="n">
        <v>991168</v>
      </c>
      <c r="AP105" t="n">
        <v>61109</v>
      </c>
      <c r="AQ105" t="n">
        <v>57742</v>
      </c>
      <c r="AR105" t="n">
        <v>79466</v>
      </c>
      <c r="AS105" t="n">
        <v>30455</v>
      </c>
      <c r="AT105" t="n">
        <v>1220427</v>
      </c>
      <c r="AU105" t="n">
        <v>3896</v>
      </c>
      <c r="AV105" t="n">
        <v>357</v>
      </c>
      <c r="AW105" t="n">
        <v>3335</v>
      </c>
      <c r="AX105" t="n">
        <v>3546</v>
      </c>
      <c r="AY105" t="n">
        <v>198</v>
      </c>
      <c r="AZ105" t="n">
        <v>142</v>
      </c>
      <c r="BA105" t="n">
        <v>239</v>
      </c>
      <c r="BB105" t="n">
        <v>86</v>
      </c>
      <c r="BC105" t="n">
        <v>11743</v>
      </c>
    </row>
    <row r="106">
      <c r="A106" t="inlineStr">
        <is>
          <t>05-Oct-20</t>
        </is>
      </c>
      <c r="B106" t="n">
        <v>874232</v>
      </c>
      <c r="C106" t="n">
        <v>394660</v>
      </c>
      <c r="D106" t="n">
        <v>2109264</v>
      </c>
      <c r="E106" t="n">
        <v>1078127</v>
      </c>
      <c r="F106" t="n">
        <v>1008268</v>
      </c>
      <c r="G106" t="n">
        <v>819379</v>
      </c>
      <c r="H106" t="n">
        <v>677955</v>
      </c>
      <c r="I106" t="n">
        <v>208292</v>
      </c>
      <c r="J106" t="n">
        <v>708320</v>
      </c>
      <c r="K106" t="n">
        <v>42</v>
      </c>
      <c r="L106" t="n">
        <v>779</v>
      </c>
      <c r="M106" t="n">
        <v>436</v>
      </c>
      <c r="N106" t="n">
        <v>896</v>
      </c>
      <c r="O106" t="n">
        <v>18</v>
      </c>
      <c r="P106" t="n">
        <v>71</v>
      </c>
      <c r="Q106" t="n">
        <v>41</v>
      </c>
      <c r="R106" t="n">
        <v>363</v>
      </c>
      <c r="S106" t="n">
        <v>191</v>
      </c>
      <c r="T106" t="n">
        <v>69</v>
      </c>
      <c r="U106" t="n">
        <v>381</v>
      </c>
      <c r="V106" t="n">
        <v>780</v>
      </c>
      <c r="W106" t="n">
        <v>624</v>
      </c>
      <c r="X106" t="n">
        <v>38</v>
      </c>
      <c r="Y106" t="n">
        <v>193</v>
      </c>
      <c r="Z106" t="n">
        <v>157</v>
      </c>
      <c r="AA106" t="n">
        <v>466</v>
      </c>
      <c r="AB106" t="n">
        <v>91</v>
      </c>
      <c r="AC106" t="n">
        <v>1318</v>
      </c>
      <c r="AD106" t="n">
        <v>5599</v>
      </c>
      <c r="AE106" t="n">
        <v>5470</v>
      </c>
      <c r="AF106" t="n">
        <v>13959</v>
      </c>
      <c r="AG106" t="n">
        <v>367</v>
      </c>
      <c r="AH106" t="n">
        <v>767</v>
      </c>
      <c r="AI106" t="n">
        <v>449</v>
      </c>
      <c r="AJ106" t="n">
        <v>2003</v>
      </c>
      <c r="AK106" t="n">
        <v>3196</v>
      </c>
      <c r="AL106" t="n">
        <v>580455</v>
      </c>
      <c r="AM106" t="n">
        <v>120150</v>
      </c>
      <c r="AN106" t="n">
        <v>918540</v>
      </c>
      <c r="AO106" t="n">
        <v>992274</v>
      </c>
      <c r="AP106" t="n">
        <v>61139</v>
      </c>
      <c r="AQ106" t="n">
        <v>57815</v>
      </c>
      <c r="AR106" t="n">
        <v>79512</v>
      </c>
      <c r="AS106" t="n">
        <v>30641</v>
      </c>
      <c r="AT106" t="n">
        <v>1220676</v>
      </c>
      <c r="AU106" t="n">
        <v>3897</v>
      </c>
      <c r="AV106" t="n">
        <v>358</v>
      </c>
      <c r="AW106" t="n">
        <v>3336</v>
      </c>
      <c r="AX106" t="n">
        <v>3549</v>
      </c>
      <c r="AY106" t="n">
        <v>198</v>
      </c>
      <c r="AZ106" t="n">
        <v>142</v>
      </c>
      <c r="BA106" t="n">
        <v>239</v>
      </c>
      <c r="BB106" t="n">
        <v>86</v>
      </c>
      <c r="BC106" t="n">
        <v>11744</v>
      </c>
    </row>
    <row r="107">
      <c r="A107" t="inlineStr">
        <is>
          <t>06-Oct-20</t>
        </is>
      </c>
      <c r="B107" t="n">
        <v>874224</v>
      </c>
      <c r="C107" t="n">
        <v>394495</v>
      </c>
      <c r="D107" t="n">
        <v>2109176</v>
      </c>
      <c r="E107" t="n">
        <v>1077955</v>
      </c>
      <c r="F107" t="n">
        <v>1008264</v>
      </c>
      <c r="G107" t="n">
        <v>819365</v>
      </c>
      <c r="H107" t="n">
        <v>677946</v>
      </c>
      <c r="I107" t="n">
        <v>208214</v>
      </c>
      <c r="J107" t="n">
        <v>708283</v>
      </c>
      <c r="K107" t="n">
        <v>39</v>
      </c>
      <c r="L107" t="n">
        <v>746</v>
      </c>
      <c r="M107" t="n">
        <v>414</v>
      </c>
      <c r="N107" t="n">
        <v>843</v>
      </c>
      <c r="O107" t="n">
        <v>17</v>
      </c>
      <c r="P107" t="n">
        <v>67</v>
      </c>
      <c r="Q107" t="n">
        <v>39</v>
      </c>
      <c r="R107" t="n">
        <v>349</v>
      </c>
      <c r="S107" t="n">
        <v>180</v>
      </c>
      <c r="T107" t="n">
        <v>64</v>
      </c>
      <c r="U107" t="n">
        <v>366</v>
      </c>
      <c r="V107" t="n">
        <v>738</v>
      </c>
      <c r="W107" t="n">
        <v>589</v>
      </c>
      <c r="X107" t="n">
        <v>35</v>
      </c>
      <c r="Y107" t="n">
        <v>183</v>
      </c>
      <c r="Z107" t="n">
        <v>149</v>
      </c>
      <c r="AA107" t="n">
        <v>450</v>
      </c>
      <c r="AB107" t="n">
        <v>86</v>
      </c>
      <c r="AC107" t="n">
        <v>1234</v>
      </c>
      <c r="AD107" t="n">
        <v>5378</v>
      </c>
      <c r="AE107" t="n">
        <v>5174</v>
      </c>
      <c r="AF107" t="n">
        <v>13173</v>
      </c>
      <c r="AG107" t="n">
        <v>345</v>
      </c>
      <c r="AH107" t="n">
        <v>727</v>
      </c>
      <c r="AI107" t="n">
        <v>424</v>
      </c>
      <c r="AJ107" t="n">
        <v>1932</v>
      </c>
      <c r="AK107" t="n">
        <v>3013</v>
      </c>
      <c r="AL107" t="n">
        <v>580554</v>
      </c>
      <c r="AM107" t="n">
        <v>120582</v>
      </c>
      <c r="AN107" t="n">
        <v>918988</v>
      </c>
      <c r="AO107" t="n">
        <v>993317</v>
      </c>
      <c r="AP107" t="n">
        <v>61168</v>
      </c>
      <c r="AQ107" t="n">
        <v>57883</v>
      </c>
      <c r="AR107" t="n">
        <v>79556</v>
      </c>
      <c r="AS107" t="n">
        <v>30819</v>
      </c>
      <c r="AT107" t="n">
        <v>1220911</v>
      </c>
      <c r="AU107" t="n">
        <v>3897</v>
      </c>
      <c r="AV107" t="n">
        <v>359</v>
      </c>
      <c r="AW107" t="n">
        <v>3338</v>
      </c>
      <c r="AX107" t="n">
        <v>3552</v>
      </c>
      <c r="AY107" t="n">
        <v>198</v>
      </c>
      <c r="AZ107" t="n">
        <v>143</v>
      </c>
      <c r="BA107" t="n">
        <v>239</v>
      </c>
      <c r="BB107" t="n">
        <v>87</v>
      </c>
      <c r="BC107" t="n">
        <v>11745</v>
      </c>
    </row>
    <row r="108">
      <c r="A108" t="inlineStr">
        <is>
          <t>07-Oct-20</t>
        </is>
      </c>
      <c r="B108" t="n">
        <v>874216</v>
      </c>
      <c r="C108" t="n">
        <v>394338</v>
      </c>
      <c r="D108" t="n">
        <v>2109093</v>
      </c>
      <c r="E108" t="n">
        <v>1077792</v>
      </c>
      <c r="F108" t="n">
        <v>1008261</v>
      </c>
      <c r="G108" t="n">
        <v>819352</v>
      </c>
      <c r="H108" t="n">
        <v>677938</v>
      </c>
      <c r="I108" t="n">
        <v>208138</v>
      </c>
      <c r="J108" t="n">
        <v>708248</v>
      </c>
      <c r="K108" t="n">
        <v>37</v>
      </c>
      <c r="L108" t="n">
        <v>715</v>
      </c>
      <c r="M108" t="n">
        <v>394</v>
      </c>
      <c r="N108" t="n">
        <v>794</v>
      </c>
      <c r="O108" t="n">
        <v>16</v>
      </c>
      <c r="P108" t="n">
        <v>64</v>
      </c>
      <c r="Q108" t="n">
        <v>38</v>
      </c>
      <c r="R108" t="n">
        <v>336</v>
      </c>
      <c r="S108" t="n">
        <v>170</v>
      </c>
      <c r="T108" t="n">
        <v>60</v>
      </c>
      <c r="U108" t="n">
        <v>352</v>
      </c>
      <c r="V108" t="n">
        <v>698</v>
      </c>
      <c r="W108" t="n">
        <v>555</v>
      </c>
      <c r="X108" t="n">
        <v>33</v>
      </c>
      <c r="Y108" t="n">
        <v>173</v>
      </c>
      <c r="Z108" t="n">
        <v>141</v>
      </c>
      <c r="AA108" t="n">
        <v>434</v>
      </c>
      <c r="AB108" t="n">
        <v>81</v>
      </c>
      <c r="AC108" t="n">
        <v>1155</v>
      </c>
      <c r="AD108" t="n">
        <v>5166</v>
      </c>
      <c r="AE108" t="n">
        <v>4893</v>
      </c>
      <c r="AF108" t="n">
        <v>12430</v>
      </c>
      <c r="AG108" t="n">
        <v>324</v>
      </c>
      <c r="AH108" t="n">
        <v>688</v>
      </c>
      <c r="AI108" t="n">
        <v>401</v>
      </c>
      <c r="AJ108" t="n">
        <v>1864</v>
      </c>
      <c r="AK108" t="n">
        <v>2841</v>
      </c>
      <c r="AL108" t="n">
        <v>580646</v>
      </c>
      <c r="AM108" t="n">
        <v>120997</v>
      </c>
      <c r="AN108" t="n">
        <v>919412</v>
      </c>
      <c r="AO108" t="n">
        <v>994302</v>
      </c>
      <c r="AP108" t="n">
        <v>61195</v>
      </c>
      <c r="AQ108" t="n">
        <v>57949</v>
      </c>
      <c r="AR108" t="n">
        <v>79597</v>
      </c>
      <c r="AS108" t="n">
        <v>30992</v>
      </c>
      <c r="AT108" t="n">
        <v>1221133</v>
      </c>
      <c r="AU108" t="n">
        <v>3897</v>
      </c>
      <c r="AV108" t="n">
        <v>361</v>
      </c>
      <c r="AW108" t="n">
        <v>3339</v>
      </c>
      <c r="AX108" t="n">
        <v>3555</v>
      </c>
      <c r="AY108" t="n">
        <v>198</v>
      </c>
      <c r="AZ108" t="n">
        <v>143</v>
      </c>
      <c r="BA108" t="n">
        <v>239</v>
      </c>
      <c r="BB108" t="n">
        <v>87</v>
      </c>
      <c r="BC108" t="n">
        <v>11745</v>
      </c>
    </row>
    <row r="109">
      <c r="A109" t="inlineStr">
        <is>
          <t>08-Oct-20</t>
        </is>
      </c>
      <c r="B109" t="n">
        <v>874209</v>
      </c>
      <c r="C109" t="n">
        <v>394186</v>
      </c>
      <c r="D109" t="n">
        <v>2109013</v>
      </c>
      <c r="E109" t="n">
        <v>1077639</v>
      </c>
      <c r="F109" t="n">
        <v>1008258</v>
      </c>
      <c r="G109" t="n">
        <v>819339</v>
      </c>
      <c r="H109" t="n">
        <v>677930</v>
      </c>
      <c r="I109" t="n">
        <v>208066</v>
      </c>
      <c r="J109" t="n">
        <v>708215</v>
      </c>
      <c r="K109" t="n">
        <v>35</v>
      </c>
      <c r="L109" t="n">
        <v>685</v>
      </c>
      <c r="M109" t="n">
        <v>374</v>
      </c>
      <c r="N109" t="n">
        <v>748</v>
      </c>
      <c r="O109" t="n">
        <v>15</v>
      </c>
      <c r="P109" t="n">
        <v>60</v>
      </c>
      <c r="Q109" t="n">
        <v>36</v>
      </c>
      <c r="R109" t="n">
        <v>324</v>
      </c>
      <c r="S109" t="n">
        <v>160</v>
      </c>
      <c r="T109" t="n">
        <v>56</v>
      </c>
      <c r="U109" t="n">
        <v>338</v>
      </c>
      <c r="V109" t="n">
        <v>660</v>
      </c>
      <c r="W109" t="n">
        <v>524</v>
      </c>
      <c r="X109" t="n">
        <v>31</v>
      </c>
      <c r="Y109" t="n">
        <v>164</v>
      </c>
      <c r="Z109" t="n">
        <v>133</v>
      </c>
      <c r="AA109" t="n">
        <v>418</v>
      </c>
      <c r="AB109" t="n">
        <v>76</v>
      </c>
      <c r="AC109" t="n">
        <v>1081</v>
      </c>
      <c r="AD109" t="n">
        <v>4961</v>
      </c>
      <c r="AE109" t="n">
        <v>4628</v>
      </c>
      <c r="AF109" t="n">
        <v>11728</v>
      </c>
      <c r="AG109" t="n">
        <v>305</v>
      </c>
      <c r="AH109" t="n">
        <v>651</v>
      </c>
      <c r="AI109" t="n">
        <v>379</v>
      </c>
      <c r="AJ109" t="n">
        <v>1798</v>
      </c>
      <c r="AK109" t="n">
        <v>2679</v>
      </c>
      <c r="AL109" t="n">
        <v>580733</v>
      </c>
      <c r="AM109" t="n">
        <v>121396</v>
      </c>
      <c r="AN109" t="n">
        <v>919812</v>
      </c>
      <c r="AO109" t="n">
        <v>995231</v>
      </c>
      <c r="AP109" t="n">
        <v>61221</v>
      </c>
      <c r="AQ109" t="n">
        <v>58010</v>
      </c>
      <c r="AR109" t="n">
        <v>79636</v>
      </c>
      <c r="AS109" t="n">
        <v>31158</v>
      </c>
      <c r="AT109" t="n">
        <v>1221342</v>
      </c>
      <c r="AU109" t="n">
        <v>3898</v>
      </c>
      <c r="AV109" t="n">
        <v>362</v>
      </c>
      <c r="AW109" t="n">
        <v>3340</v>
      </c>
      <c r="AX109" t="n">
        <v>3558</v>
      </c>
      <c r="AY109" t="n">
        <v>198</v>
      </c>
      <c r="AZ109" t="n">
        <v>143</v>
      </c>
      <c r="BA109" t="n">
        <v>239</v>
      </c>
      <c r="BB109" t="n">
        <v>88</v>
      </c>
      <c r="BC109" t="n">
        <v>11746</v>
      </c>
    </row>
    <row r="110">
      <c r="A110" t="inlineStr">
        <is>
          <t>09-Oct-20</t>
        </is>
      </c>
      <c r="B110" t="n">
        <v>874202</v>
      </c>
      <c r="C110" t="n">
        <v>394041</v>
      </c>
      <c r="D110" t="n">
        <v>2108937</v>
      </c>
      <c r="E110" t="n">
        <v>1077495</v>
      </c>
      <c r="F110" t="n">
        <v>1008255</v>
      </c>
      <c r="G110" t="n">
        <v>819327</v>
      </c>
      <c r="H110" t="n">
        <v>677923</v>
      </c>
      <c r="I110" t="n">
        <v>207995</v>
      </c>
      <c r="J110" t="n">
        <v>708184</v>
      </c>
      <c r="K110" t="n">
        <v>33</v>
      </c>
      <c r="L110" t="n">
        <v>657</v>
      </c>
      <c r="M110" t="n">
        <v>356</v>
      </c>
      <c r="N110" t="n">
        <v>705</v>
      </c>
      <c r="O110" t="n">
        <v>14</v>
      </c>
      <c r="P110" t="n">
        <v>57</v>
      </c>
      <c r="Q110" t="n">
        <v>34</v>
      </c>
      <c r="R110" t="n">
        <v>312</v>
      </c>
      <c r="S110" t="n">
        <v>151</v>
      </c>
      <c r="T110" t="n">
        <v>53</v>
      </c>
      <c r="U110" t="n">
        <v>324</v>
      </c>
      <c r="V110" t="n">
        <v>625</v>
      </c>
      <c r="W110" t="n">
        <v>494</v>
      </c>
      <c r="X110" t="n">
        <v>29</v>
      </c>
      <c r="Y110" t="n">
        <v>155</v>
      </c>
      <c r="Z110" t="n">
        <v>126</v>
      </c>
      <c r="AA110" t="n">
        <v>404</v>
      </c>
      <c r="AB110" t="n">
        <v>72</v>
      </c>
      <c r="AC110" t="n">
        <v>1012</v>
      </c>
      <c r="AD110" t="n">
        <v>4764</v>
      </c>
      <c r="AE110" t="n">
        <v>4378</v>
      </c>
      <c r="AF110" t="n">
        <v>11066</v>
      </c>
      <c r="AG110" t="n">
        <v>286</v>
      </c>
      <c r="AH110" t="n">
        <v>617</v>
      </c>
      <c r="AI110" t="n">
        <v>359</v>
      </c>
      <c r="AJ110" t="n">
        <v>1734</v>
      </c>
      <c r="AK110" t="n">
        <v>2525</v>
      </c>
      <c r="AL110" t="n">
        <v>580814</v>
      </c>
      <c r="AM110" t="n">
        <v>121778</v>
      </c>
      <c r="AN110" t="n">
        <v>920191</v>
      </c>
      <c r="AO110" t="n">
        <v>996108</v>
      </c>
      <c r="AP110" t="n">
        <v>61245</v>
      </c>
      <c r="AQ110" t="n">
        <v>58069</v>
      </c>
      <c r="AR110" t="n">
        <v>79672</v>
      </c>
      <c r="AS110" t="n">
        <v>31318</v>
      </c>
      <c r="AT110" t="n">
        <v>1221539</v>
      </c>
      <c r="AU110" t="n">
        <v>3898</v>
      </c>
      <c r="AV110" t="n">
        <v>363</v>
      </c>
      <c r="AW110" t="n">
        <v>3341</v>
      </c>
      <c r="AX110" t="n">
        <v>3561</v>
      </c>
      <c r="AY110" t="n">
        <v>198</v>
      </c>
      <c r="AZ110" t="n">
        <v>143</v>
      </c>
      <c r="BA110" t="n">
        <v>239</v>
      </c>
      <c r="BB110" t="n">
        <v>88</v>
      </c>
      <c r="BC110" t="n">
        <v>11747</v>
      </c>
    </row>
    <row r="111">
      <c r="A111" t="inlineStr">
        <is>
          <t>10-Oct-20</t>
        </is>
      </c>
      <c r="B111" t="n">
        <v>874196</v>
      </c>
      <c r="C111" t="n">
        <v>393902</v>
      </c>
      <c r="D111" t="n">
        <v>2108865</v>
      </c>
      <c r="E111" t="n">
        <v>1077358</v>
      </c>
      <c r="F111" t="n">
        <v>1008252</v>
      </c>
      <c r="G111" t="n">
        <v>819316</v>
      </c>
      <c r="H111" t="n">
        <v>677916</v>
      </c>
      <c r="I111" t="n">
        <v>207928</v>
      </c>
      <c r="J111" t="n">
        <v>708155</v>
      </c>
      <c r="K111" t="n">
        <v>31</v>
      </c>
      <c r="L111" t="n">
        <v>630</v>
      </c>
      <c r="M111" t="n">
        <v>338</v>
      </c>
      <c r="N111" t="n">
        <v>664</v>
      </c>
      <c r="O111" t="n">
        <v>13</v>
      </c>
      <c r="P111" t="n">
        <v>54</v>
      </c>
      <c r="Q111" t="n">
        <v>33</v>
      </c>
      <c r="R111" t="n">
        <v>300</v>
      </c>
      <c r="S111" t="n">
        <v>143</v>
      </c>
      <c r="T111" t="n">
        <v>49</v>
      </c>
      <c r="U111" t="n">
        <v>311</v>
      </c>
      <c r="V111" t="n">
        <v>591</v>
      </c>
      <c r="W111" t="n">
        <v>466</v>
      </c>
      <c r="X111" t="n">
        <v>28</v>
      </c>
      <c r="Y111" t="n">
        <v>147</v>
      </c>
      <c r="Z111" t="n">
        <v>119</v>
      </c>
      <c r="AA111" t="n">
        <v>389</v>
      </c>
      <c r="AB111" t="n">
        <v>68</v>
      </c>
      <c r="AC111" t="n">
        <v>948</v>
      </c>
      <c r="AD111" t="n">
        <v>4575</v>
      </c>
      <c r="AE111" t="n">
        <v>4142</v>
      </c>
      <c r="AF111" t="n">
        <v>10441</v>
      </c>
      <c r="AG111" t="n">
        <v>269</v>
      </c>
      <c r="AH111" t="n">
        <v>584</v>
      </c>
      <c r="AI111" t="n">
        <v>339</v>
      </c>
      <c r="AJ111" t="n">
        <v>1672</v>
      </c>
      <c r="AK111" t="n">
        <v>2381</v>
      </c>
      <c r="AL111" t="n">
        <v>580890</v>
      </c>
      <c r="AM111" t="n">
        <v>122146</v>
      </c>
      <c r="AN111" t="n">
        <v>920550</v>
      </c>
      <c r="AO111" t="n">
        <v>996935</v>
      </c>
      <c r="AP111" t="n">
        <v>61268</v>
      </c>
      <c r="AQ111" t="n">
        <v>58124</v>
      </c>
      <c r="AR111" t="n">
        <v>79707</v>
      </c>
      <c r="AS111" t="n">
        <v>31473</v>
      </c>
      <c r="AT111" t="n">
        <v>1221725</v>
      </c>
      <c r="AU111" t="n">
        <v>3898</v>
      </c>
      <c r="AV111" t="n">
        <v>364</v>
      </c>
      <c r="AW111" t="n">
        <v>3342</v>
      </c>
      <c r="AX111" t="n">
        <v>3564</v>
      </c>
      <c r="AY111" t="n">
        <v>198</v>
      </c>
      <c r="AZ111" t="n">
        <v>143</v>
      </c>
      <c r="BA111" t="n">
        <v>239</v>
      </c>
      <c r="BB111" t="n">
        <v>88</v>
      </c>
      <c r="BC111" t="n">
        <v>11748</v>
      </c>
    </row>
    <row r="112">
      <c r="A112" t="inlineStr">
        <is>
          <t>11-Oct-20</t>
        </is>
      </c>
      <c r="B112" t="n">
        <v>874190</v>
      </c>
      <c r="C112" t="n">
        <v>393768</v>
      </c>
      <c r="D112" t="n">
        <v>2108796</v>
      </c>
      <c r="E112" t="n">
        <v>1077230</v>
      </c>
      <c r="F112" t="n">
        <v>1008250</v>
      </c>
      <c r="G112" t="n">
        <v>819305</v>
      </c>
      <c r="H112" t="n">
        <v>677909</v>
      </c>
      <c r="I112" t="n">
        <v>207863</v>
      </c>
      <c r="J112" t="n">
        <v>708127</v>
      </c>
      <c r="K112" t="n">
        <v>29</v>
      </c>
      <c r="L112" t="n">
        <v>604</v>
      </c>
      <c r="M112" t="n">
        <v>322</v>
      </c>
      <c r="N112" t="n">
        <v>626</v>
      </c>
      <c r="O112" t="n">
        <v>13</v>
      </c>
      <c r="P112" t="n">
        <v>51</v>
      </c>
      <c r="Q112" t="n">
        <v>31</v>
      </c>
      <c r="R112" t="n">
        <v>289</v>
      </c>
      <c r="S112" t="n">
        <v>135</v>
      </c>
      <c r="T112" t="n">
        <v>46</v>
      </c>
      <c r="U112" t="n">
        <v>299</v>
      </c>
      <c r="V112" t="n">
        <v>559</v>
      </c>
      <c r="W112" t="n">
        <v>440</v>
      </c>
      <c r="X112" t="n">
        <v>26</v>
      </c>
      <c r="Y112" t="n">
        <v>139</v>
      </c>
      <c r="Z112" t="n">
        <v>113</v>
      </c>
      <c r="AA112" t="n">
        <v>375</v>
      </c>
      <c r="AB112" t="n">
        <v>64</v>
      </c>
      <c r="AC112" t="n">
        <v>887</v>
      </c>
      <c r="AD112" t="n">
        <v>4393</v>
      </c>
      <c r="AE112" t="n">
        <v>3919</v>
      </c>
      <c r="AF112" t="n">
        <v>9851</v>
      </c>
      <c r="AG112" t="n">
        <v>253</v>
      </c>
      <c r="AH112" t="n">
        <v>553</v>
      </c>
      <c r="AI112" t="n">
        <v>321</v>
      </c>
      <c r="AJ112" t="n">
        <v>1613</v>
      </c>
      <c r="AK112" t="n">
        <v>2245</v>
      </c>
      <c r="AL112" t="n">
        <v>580961</v>
      </c>
      <c r="AM112" t="n">
        <v>122499</v>
      </c>
      <c r="AN112" t="n">
        <v>920889</v>
      </c>
      <c r="AO112" t="n">
        <v>997716</v>
      </c>
      <c r="AP112" t="n">
        <v>61289</v>
      </c>
      <c r="AQ112" t="n">
        <v>58177</v>
      </c>
      <c r="AR112" t="n">
        <v>79740</v>
      </c>
      <c r="AS112" t="n">
        <v>31622</v>
      </c>
      <c r="AT112" t="n">
        <v>1221900</v>
      </c>
      <c r="AU112" t="n">
        <v>3899</v>
      </c>
      <c r="AV112" t="n">
        <v>365</v>
      </c>
      <c r="AW112" t="n">
        <v>3343</v>
      </c>
      <c r="AX112" t="n">
        <v>3566</v>
      </c>
      <c r="AY112" t="n">
        <v>198</v>
      </c>
      <c r="AZ112" t="n">
        <v>143</v>
      </c>
      <c r="BA112" t="n">
        <v>239</v>
      </c>
      <c r="BB112" t="n">
        <v>89</v>
      </c>
      <c r="BC112" t="n">
        <v>11748</v>
      </c>
    </row>
    <row r="113">
      <c r="A113" t="inlineStr">
        <is>
          <t>12-Oct-20</t>
        </is>
      </c>
      <c r="B113" t="n">
        <v>874184</v>
      </c>
      <c r="C113" t="n">
        <v>393640</v>
      </c>
      <c r="D113" t="n">
        <v>2108730</v>
      </c>
      <c r="E113" t="n">
        <v>1077108</v>
      </c>
      <c r="F113" t="n">
        <v>1008247</v>
      </c>
      <c r="G113" t="n">
        <v>819295</v>
      </c>
      <c r="H113" t="n">
        <v>677902</v>
      </c>
      <c r="I113" t="n">
        <v>207800</v>
      </c>
      <c r="J113" t="n">
        <v>708100</v>
      </c>
      <c r="K113" t="n">
        <v>28</v>
      </c>
      <c r="L113" t="n">
        <v>579</v>
      </c>
      <c r="M113" t="n">
        <v>306</v>
      </c>
      <c r="N113" t="n">
        <v>590</v>
      </c>
      <c r="O113" t="n">
        <v>12</v>
      </c>
      <c r="P113" t="n">
        <v>48</v>
      </c>
      <c r="Q113" t="n">
        <v>30</v>
      </c>
      <c r="R113" t="n">
        <v>278</v>
      </c>
      <c r="S113" t="n">
        <v>127</v>
      </c>
      <c r="T113" t="n">
        <v>43</v>
      </c>
      <c r="U113" t="n">
        <v>287</v>
      </c>
      <c r="V113" t="n">
        <v>529</v>
      </c>
      <c r="W113" t="n">
        <v>415</v>
      </c>
      <c r="X113" t="n">
        <v>24</v>
      </c>
      <c r="Y113" t="n">
        <v>132</v>
      </c>
      <c r="Z113" t="n">
        <v>107</v>
      </c>
      <c r="AA113" t="n">
        <v>362</v>
      </c>
      <c r="AB113" t="n">
        <v>60</v>
      </c>
      <c r="AC113" t="n">
        <v>831</v>
      </c>
      <c r="AD113" t="n">
        <v>4218</v>
      </c>
      <c r="AE113" t="n">
        <v>3708</v>
      </c>
      <c r="AF113" t="n">
        <v>9294</v>
      </c>
      <c r="AG113" t="n">
        <v>237</v>
      </c>
      <c r="AH113" t="n">
        <v>523</v>
      </c>
      <c r="AI113" t="n">
        <v>304</v>
      </c>
      <c r="AJ113" t="n">
        <v>1555</v>
      </c>
      <c r="AK113" t="n">
        <v>2117</v>
      </c>
      <c r="AL113" t="n">
        <v>581027</v>
      </c>
      <c r="AM113" t="n">
        <v>122838</v>
      </c>
      <c r="AN113" t="n">
        <v>921210</v>
      </c>
      <c r="AO113" t="n">
        <v>998452</v>
      </c>
      <c r="AP113" t="n">
        <v>61309</v>
      </c>
      <c r="AQ113" t="n">
        <v>58226</v>
      </c>
      <c r="AR113" t="n">
        <v>79771</v>
      </c>
      <c r="AS113" t="n">
        <v>31766</v>
      </c>
      <c r="AT113" t="n">
        <v>1222065</v>
      </c>
      <c r="AU113" t="n">
        <v>3899</v>
      </c>
      <c r="AV113" t="n">
        <v>365</v>
      </c>
      <c r="AW113" t="n">
        <v>3344</v>
      </c>
      <c r="AX113" t="n">
        <v>3568</v>
      </c>
      <c r="AY113" t="n">
        <v>198</v>
      </c>
      <c r="AZ113" t="n">
        <v>143</v>
      </c>
      <c r="BA113" t="n">
        <v>240</v>
      </c>
      <c r="BB113" t="n">
        <v>89</v>
      </c>
      <c r="BC113" t="n">
        <v>11749</v>
      </c>
    </row>
    <row r="114">
      <c r="A114" t="inlineStr">
        <is>
          <t>13-Oct-20</t>
        </is>
      </c>
      <c r="B114" t="n">
        <v>874179</v>
      </c>
      <c r="C114" t="n">
        <v>393517</v>
      </c>
      <c r="D114" t="n">
        <v>2108667</v>
      </c>
      <c r="E114" t="n">
        <v>1076994</v>
      </c>
      <c r="F114" t="n">
        <v>1008245</v>
      </c>
      <c r="G114" t="n">
        <v>819285</v>
      </c>
      <c r="H114" t="n">
        <v>677896</v>
      </c>
      <c r="I114" t="n">
        <v>207740</v>
      </c>
      <c r="J114" t="n">
        <v>708076</v>
      </c>
      <c r="K114" t="n">
        <v>26</v>
      </c>
      <c r="L114" t="n">
        <v>556</v>
      </c>
      <c r="M114" t="n">
        <v>292</v>
      </c>
      <c r="N114" t="n">
        <v>556</v>
      </c>
      <c r="O114" t="n">
        <v>11</v>
      </c>
      <c r="P114" t="n">
        <v>46</v>
      </c>
      <c r="Q114" t="n">
        <v>28</v>
      </c>
      <c r="R114" t="n">
        <v>268</v>
      </c>
      <c r="S114" t="n">
        <v>120</v>
      </c>
      <c r="T114" t="n">
        <v>41</v>
      </c>
      <c r="U114" t="n">
        <v>276</v>
      </c>
      <c r="V114" t="n">
        <v>501</v>
      </c>
      <c r="W114" t="n">
        <v>392</v>
      </c>
      <c r="X114" t="n">
        <v>23</v>
      </c>
      <c r="Y114" t="n">
        <v>125</v>
      </c>
      <c r="Z114" t="n">
        <v>101</v>
      </c>
      <c r="AA114" t="n">
        <v>349</v>
      </c>
      <c r="AB114" t="n">
        <v>57</v>
      </c>
      <c r="AC114" t="n">
        <v>778</v>
      </c>
      <c r="AD114" t="n">
        <v>4050</v>
      </c>
      <c r="AE114" t="n">
        <v>3509</v>
      </c>
      <c r="AF114" t="n">
        <v>8769</v>
      </c>
      <c r="AG114" t="n">
        <v>223</v>
      </c>
      <c r="AH114" t="n">
        <v>495</v>
      </c>
      <c r="AI114" t="n">
        <v>287</v>
      </c>
      <c r="AJ114" t="n">
        <v>1500</v>
      </c>
      <c r="AK114" t="n">
        <v>1996</v>
      </c>
      <c r="AL114" t="n">
        <v>581089</v>
      </c>
      <c r="AM114" t="n">
        <v>123163</v>
      </c>
      <c r="AN114" t="n">
        <v>921514</v>
      </c>
      <c r="AO114" t="n">
        <v>999147</v>
      </c>
      <c r="AP114" t="n">
        <v>61327</v>
      </c>
      <c r="AQ114" t="n">
        <v>58273</v>
      </c>
      <c r="AR114" t="n">
        <v>79800</v>
      </c>
      <c r="AS114" t="n">
        <v>31905</v>
      </c>
      <c r="AT114" t="n">
        <v>1222221</v>
      </c>
      <c r="AU114" t="n">
        <v>3899</v>
      </c>
      <c r="AV114" t="n">
        <v>366</v>
      </c>
      <c r="AW114" t="n">
        <v>3345</v>
      </c>
      <c r="AX114" t="n">
        <v>3570</v>
      </c>
      <c r="AY114" t="n">
        <v>198</v>
      </c>
      <c r="AZ114" t="n">
        <v>143</v>
      </c>
      <c r="BA114" t="n">
        <v>240</v>
      </c>
      <c r="BB114" t="n">
        <v>90</v>
      </c>
      <c r="BC114" t="n">
        <v>11749</v>
      </c>
    </row>
    <row r="115">
      <c r="A115" t="inlineStr">
        <is>
          <t>14-Oct-20</t>
        </is>
      </c>
      <c r="B115" t="n">
        <v>874173</v>
      </c>
      <c r="C115" t="n">
        <v>393399</v>
      </c>
      <c r="D115" t="n">
        <v>2108608</v>
      </c>
      <c r="E115" t="n">
        <v>1076886</v>
      </c>
      <c r="F115" t="n">
        <v>1008242</v>
      </c>
      <c r="G115" t="n">
        <v>819276</v>
      </c>
      <c r="H115" t="n">
        <v>677890</v>
      </c>
      <c r="I115" t="n">
        <v>207681</v>
      </c>
      <c r="J115" t="n">
        <v>708052</v>
      </c>
      <c r="K115" t="n">
        <v>25</v>
      </c>
      <c r="L115" t="n">
        <v>533</v>
      </c>
      <c r="M115" t="n">
        <v>278</v>
      </c>
      <c r="N115" t="n">
        <v>525</v>
      </c>
      <c r="O115" t="n">
        <v>11</v>
      </c>
      <c r="P115" t="n">
        <v>43</v>
      </c>
      <c r="Q115" t="n">
        <v>27</v>
      </c>
      <c r="R115" t="n">
        <v>258</v>
      </c>
      <c r="S115" t="n">
        <v>113</v>
      </c>
      <c r="T115" t="n">
        <v>38</v>
      </c>
      <c r="U115" t="n">
        <v>265</v>
      </c>
      <c r="V115" t="n">
        <v>474</v>
      </c>
      <c r="W115" t="n">
        <v>370</v>
      </c>
      <c r="X115" t="n">
        <v>22</v>
      </c>
      <c r="Y115" t="n">
        <v>118</v>
      </c>
      <c r="Z115" t="n">
        <v>96</v>
      </c>
      <c r="AA115" t="n">
        <v>337</v>
      </c>
      <c r="AB115" t="n">
        <v>54</v>
      </c>
      <c r="AC115" t="n">
        <v>729</v>
      </c>
      <c r="AD115" t="n">
        <v>3889</v>
      </c>
      <c r="AE115" t="n">
        <v>3322</v>
      </c>
      <c r="AF115" t="n">
        <v>8273</v>
      </c>
      <c r="AG115" t="n">
        <v>210</v>
      </c>
      <c r="AH115" t="n">
        <v>469</v>
      </c>
      <c r="AI115" t="n">
        <v>272</v>
      </c>
      <c r="AJ115" t="n">
        <v>1446</v>
      </c>
      <c r="AK115" t="n">
        <v>1882</v>
      </c>
      <c r="AL115" t="n">
        <v>581148</v>
      </c>
      <c r="AM115" t="n">
        <v>123476</v>
      </c>
      <c r="AN115" t="n">
        <v>921801</v>
      </c>
      <c r="AO115" t="n">
        <v>999803</v>
      </c>
      <c r="AP115" t="n">
        <v>61345</v>
      </c>
      <c r="AQ115" t="n">
        <v>58318</v>
      </c>
      <c r="AR115" t="n">
        <v>79828</v>
      </c>
      <c r="AS115" t="n">
        <v>32039</v>
      </c>
      <c r="AT115" t="n">
        <v>1222367</v>
      </c>
      <c r="AU115" t="n">
        <v>3899</v>
      </c>
      <c r="AV115" t="n">
        <v>367</v>
      </c>
      <c r="AW115" t="n">
        <v>3346</v>
      </c>
      <c r="AX115" t="n">
        <v>3572</v>
      </c>
      <c r="AY115" t="n">
        <v>198</v>
      </c>
      <c r="AZ115" t="n">
        <v>144</v>
      </c>
      <c r="BA115" t="n">
        <v>240</v>
      </c>
      <c r="BB115" t="n">
        <v>90</v>
      </c>
      <c r="BC115" t="n">
        <v>11750</v>
      </c>
    </row>
    <row r="116">
      <c r="A116" t="inlineStr">
        <is>
          <t>15-Oct-20</t>
        </is>
      </c>
      <c r="B116" t="n">
        <v>874169</v>
      </c>
      <c r="C116" t="n">
        <v>393285</v>
      </c>
      <c r="D116" t="n">
        <v>2108551</v>
      </c>
      <c r="E116" t="n">
        <v>1076784</v>
      </c>
      <c r="F116" t="n">
        <v>1008240</v>
      </c>
      <c r="G116" t="n">
        <v>819268</v>
      </c>
      <c r="H116" t="n">
        <v>677885</v>
      </c>
      <c r="I116" t="n">
        <v>207625</v>
      </c>
      <c r="J116" t="n">
        <v>708030</v>
      </c>
      <c r="K116" t="n">
        <v>23</v>
      </c>
      <c r="L116" t="n">
        <v>511</v>
      </c>
      <c r="M116" t="n">
        <v>265</v>
      </c>
      <c r="N116" t="n">
        <v>495</v>
      </c>
      <c r="O116" t="n">
        <v>10</v>
      </c>
      <c r="P116" t="n">
        <v>41</v>
      </c>
      <c r="Q116" t="n">
        <v>26</v>
      </c>
      <c r="R116" t="n">
        <v>249</v>
      </c>
      <c r="S116" t="n">
        <v>107</v>
      </c>
      <c r="T116" t="n">
        <v>36</v>
      </c>
      <c r="U116" t="n">
        <v>254</v>
      </c>
      <c r="V116" t="n">
        <v>449</v>
      </c>
      <c r="W116" t="n">
        <v>349</v>
      </c>
      <c r="X116" t="n">
        <v>20</v>
      </c>
      <c r="Y116" t="n">
        <v>112</v>
      </c>
      <c r="Z116" t="n">
        <v>90</v>
      </c>
      <c r="AA116" t="n">
        <v>324</v>
      </c>
      <c r="AB116" t="n">
        <v>51</v>
      </c>
      <c r="AC116" t="n">
        <v>682</v>
      </c>
      <c r="AD116" t="n">
        <v>3734</v>
      </c>
      <c r="AE116" t="n">
        <v>3144</v>
      </c>
      <c r="AF116" t="n">
        <v>7806</v>
      </c>
      <c r="AG116" t="n">
        <v>197</v>
      </c>
      <c r="AH116" t="n">
        <v>444</v>
      </c>
      <c r="AI116" t="n">
        <v>258</v>
      </c>
      <c r="AJ116" t="n">
        <v>1394</v>
      </c>
      <c r="AK116" t="n">
        <v>1775</v>
      </c>
      <c r="AL116" t="n">
        <v>581202</v>
      </c>
      <c r="AM116" t="n">
        <v>123775</v>
      </c>
      <c r="AN116" t="n">
        <v>922074</v>
      </c>
      <c r="AO116" t="n">
        <v>1000421</v>
      </c>
      <c r="AP116" t="n">
        <v>61361</v>
      </c>
      <c r="AQ116" t="n">
        <v>58360</v>
      </c>
      <c r="AR116" t="n">
        <v>79855</v>
      </c>
      <c r="AS116" t="n">
        <v>32168</v>
      </c>
      <c r="AT116" t="n">
        <v>1222506</v>
      </c>
      <c r="AU116" t="n">
        <v>3900</v>
      </c>
      <c r="AV116" t="n">
        <v>368</v>
      </c>
      <c r="AW116" t="n">
        <v>3347</v>
      </c>
      <c r="AX116" t="n">
        <v>3574</v>
      </c>
      <c r="AY116" t="n">
        <v>198</v>
      </c>
      <c r="AZ116" t="n">
        <v>144</v>
      </c>
      <c r="BA116" t="n">
        <v>240</v>
      </c>
      <c r="BB116" t="n">
        <v>90</v>
      </c>
      <c r="BC116" t="n">
        <v>11750</v>
      </c>
    </row>
    <row r="117">
      <c r="A117" t="inlineStr">
        <is>
          <t>16-Oct-20</t>
        </is>
      </c>
      <c r="B117" t="n">
        <v>874164</v>
      </c>
      <c r="C117" t="n">
        <v>393177</v>
      </c>
      <c r="D117" t="n">
        <v>2108497</v>
      </c>
      <c r="E117" t="n">
        <v>1076688</v>
      </c>
      <c r="F117" t="n">
        <v>1008238</v>
      </c>
      <c r="G117" t="n">
        <v>819259</v>
      </c>
      <c r="H117" t="n">
        <v>677879</v>
      </c>
      <c r="I117" t="n">
        <v>207571</v>
      </c>
      <c r="J117" t="n">
        <v>708009</v>
      </c>
      <c r="K117" t="n">
        <v>22</v>
      </c>
      <c r="L117" t="n">
        <v>490</v>
      </c>
      <c r="M117" t="n">
        <v>252</v>
      </c>
      <c r="N117" t="n">
        <v>467</v>
      </c>
      <c r="O117" t="n">
        <v>10</v>
      </c>
      <c r="P117" t="n">
        <v>39</v>
      </c>
      <c r="Q117" t="n">
        <v>25</v>
      </c>
      <c r="R117" t="n">
        <v>240</v>
      </c>
      <c r="S117" t="n">
        <v>101</v>
      </c>
      <c r="T117" t="n">
        <v>33</v>
      </c>
      <c r="U117" t="n">
        <v>244</v>
      </c>
      <c r="V117" t="n">
        <v>425</v>
      </c>
      <c r="W117" t="n">
        <v>329</v>
      </c>
      <c r="X117" t="n">
        <v>19</v>
      </c>
      <c r="Y117" t="n">
        <v>106</v>
      </c>
      <c r="Z117" t="n">
        <v>86</v>
      </c>
      <c r="AA117" t="n">
        <v>313</v>
      </c>
      <c r="AB117" t="n">
        <v>48</v>
      </c>
      <c r="AC117" t="n">
        <v>639</v>
      </c>
      <c r="AD117" t="n">
        <v>3584</v>
      </c>
      <c r="AE117" t="n">
        <v>2976</v>
      </c>
      <c r="AF117" t="n">
        <v>7364</v>
      </c>
      <c r="AG117" t="n">
        <v>185</v>
      </c>
      <c r="AH117" t="n">
        <v>420</v>
      </c>
      <c r="AI117" t="n">
        <v>244</v>
      </c>
      <c r="AJ117" t="n">
        <v>1345</v>
      </c>
      <c r="AK117" t="n">
        <v>1674</v>
      </c>
      <c r="AL117" t="n">
        <v>581254</v>
      </c>
      <c r="AM117" t="n">
        <v>124063</v>
      </c>
      <c r="AN117" t="n">
        <v>922331</v>
      </c>
      <c r="AO117" t="n">
        <v>1001005</v>
      </c>
      <c r="AP117" t="n">
        <v>61377</v>
      </c>
      <c r="AQ117" t="n">
        <v>58400</v>
      </c>
      <c r="AR117" t="n">
        <v>79880</v>
      </c>
      <c r="AS117" t="n">
        <v>32292</v>
      </c>
      <c r="AT117" t="n">
        <v>1222636</v>
      </c>
      <c r="AU117" t="n">
        <v>3900</v>
      </c>
      <c r="AV117" t="n">
        <v>369</v>
      </c>
      <c r="AW117" t="n">
        <v>3347</v>
      </c>
      <c r="AX117" t="n">
        <v>3576</v>
      </c>
      <c r="AY117" t="n">
        <v>198</v>
      </c>
      <c r="AZ117" t="n">
        <v>144</v>
      </c>
      <c r="BA117" t="n">
        <v>240</v>
      </c>
      <c r="BB117" t="n">
        <v>91</v>
      </c>
      <c r="BC117" t="n">
        <v>11751</v>
      </c>
    </row>
    <row r="118">
      <c r="A118" t="inlineStr">
        <is>
          <t>17-Oct-20</t>
        </is>
      </c>
      <c r="B118" t="n">
        <v>874160</v>
      </c>
      <c r="C118" t="n">
        <v>393072</v>
      </c>
      <c r="D118" t="n">
        <v>2108445</v>
      </c>
      <c r="E118" t="n">
        <v>1076597</v>
      </c>
      <c r="F118" t="n">
        <v>1008236</v>
      </c>
      <c r="G118" t="n">
        <v>819252</v>
      </c>
      <c r="H118" t="n">
        <v>677874</v>
      </c>
      <c r="I118" t="n">
        <v>207519</v>
      </c>
      <c r="J118" t="n">
        <v>707989</v>
      </c>
      <c r="K118" t="n">
        <v>21</v>
      </c>
      <c r="L118" t="n">
        <v>471</v>
      </c>
      <c r="M118" t="n">
        <v>240</v>
      </c>
      <c r="N118" t="n">
        <v>440</v>
      </c>
      <c r="O118" t="n">
        <v>9</v>
      </c>
      <c r="P118" t="n">
        <v>37</v>
      </c>
      <c r="Q118" t="n">
        <v>24</v>
      </c>
      <c r="R118" t="n">
        <v>231</v>
      </c>
      <c r="S118" t="n">
        <v>95</v>
      </c>
      <c r="T118" t="n">
        <v>31</v>
      </c>
      <c r="U118" t="n">
        <v>234</v>
      </c>
      <c r="V118" t="n">
        <v>402</v>
      </c>
      <c r="W118" t="n">
        <v>310</v>
      </c>
      <c r="X118" t="n">
        <v>18</v>
      </c>
      <c r="Y118" t="n">
        <v>100</v>
      </c>
      <c r="Z118" t="n">
        <v>81</v>
      </c>
      <c r="AA118" t="n">
        <v>302</v>
      </c>
      <c r="AB118" t="n">
        <v>45</v>
      </c>
      <c r="AC118" t="n">
        <v>599</v>
      </c>
      <c r="AD118" t="n">
        <v>3441</v>
      </c>
      <c r="AE118" t="n">
        <v>2818</v>
      </c>
      <c r="AF118" t="n">
        <v>6948</v>
      </c>
      <c r="AG118" t="n">
        <v>174</v>
      </c>
      <c r="AH118" t="n">
        <v>398</v>
      </c>
      <c r="AI118" t="n">
        <v>231</v>
      </c>
      <c r="AJ118" t="n">
        <v>1296</v>
      </c>
      <c r="AK118" t="n">
        <v>1578</v>
      </c>
      <c r="AL118" t="n">
        <v>581301</v>
      </c>
      <c r="AM118" t="n">
        <v>124340</v>
      </c>
      <c r="AN118" t="n">
        <v>922575</v>
      </c>
      <c r="AO118" t="n">
        <v>1001555</v>
      </c>
      <c r="AP118" t="n">
        <v>61392</v>
      </c>
      <c r="AQ118" t="n">
        <v>58437</v>
      </c>
      <c r="AR118" t="n">
        <v>79903</v>
      </c>
      <c r="AS118" t="n">
        <v>32412</v>
      </c>
      <c r="AT118" t="n">
        <v>1222759</v>
      </c>
      <c r="AU118" t="n">
        <v>3900</v>
      </c>
      <c r="AV118" t="n">
        <v>369</v>
      </c>
      <c r="AW118" t="n">
        <v>3348</v>
      </c>
      <c r="AX118" t="n">
        <v>3578</v>
      </c>
      <c r="AY118" t="n">
        <v>198</v>
      </c>
      <c r="AZ118" t="n">
        <v>144</v>
      </c>
      <c r="BA118" t="n">
        <v>240</v>
      </c>
      <c r="BB118" t="n">
        <v>91</v>
      </c>
      <c r="BC118" t="n">
        <v>11751</v>
      </c>
    </row>
    <row r="119">
      <c r="A119" t="inlineStr">
        <is>
          <t>18-Oct-20</t>
        </is>
      </c>
      <c r="B119" t="n">
        <v>874155</v>
      </c>
      <c r="C119" t="n">
        <v>392972</v>
      </c>
      <c r="D119" t="n">
        <v>2108396</v>
      </c>
      <c r="E119" t="n">
        <v>1076512</v>
      </c>
      <c r="F119" t="n">
        <v>1008234</v>
      </c>
      <c r="G119" t="n">
        <v>819244</v>
      </c>
      <c r="H119" t="n">
        <v>677869</v>
      </c>
      <c r="I119" t="n">
        <v>207469</v>
      </c>
      <c r="J119" t="n">
        <v>707971</v>
      </c>
      <c r="K119" t="n">
        <v>20</v>
      </c>
      <c r="L119" t="n">
        <v>451</v>
      </c>
      <c r="M119" t="n">
        <v>229</v>
      </c>
      <c r="N119" t="n">
        <v>415</v>
      </c>
      <c r="O119" t="n">
        <v>9</v>
      </c>
      <c r="P119" t="n">
        <v>35</v>
      </c>
      <c r="Q119" t="n">
        <v>23</v>
      </c>
      <c r="R119" t="n">
        <v>223</v>
      </c>
      <c r="S119" t="n">
        <v>90</v>
      </c>
      <c r="T119" t="n">
        <v>29</v>
      </c>
      <c r="U119" t="n">
        <v>225</v>
      </c>
      <c r="V119" t="n">
        <v>381</v>
      </c>
      <c r="W119" t="n">
        <v>293</v>
      </c>
      <c r="X119" t="n">
        <v>17</v>
      </c>
      <c r="Y119" t="n">
        <v>95</v>
      </c>
      <c r="Z119" t="n">
        <v>77</v>
      </c>
      <c r="AA119" t="n">
        <v>291</v>
      </c>
      <c r="AB119" t="n">
        <v>43</v>
      </c>
      <c r="AC119" t="n">
        <v>561</v>
      </c>
      <c r="AD119" t="n">
        <v>3304</v>
      </c>
      <c r="AE119" t="n">
        <v>2668</v>
      </c>
      <c r="AF119" t="n">
        <v>6555</v>
      </c>
      <c r="AG119" t="n">
        <v>164</v>
      </c>
      <c r="AH119" t="n">
        <v>377</v>
      </c>
      <c r="AI119" t="n">
        <v>219</v>
      </c>
      <c r="AJ119" t="n">
        <v>1250</v>
      </c>
      <c r="AK119" t="n">
        <v>1488</v>
      </c>
      <c r="AL119" t="n">
        <v>581346</v>
      </c>
      <c r="AM119" t="n">
        <v>124605</v>
      </c>
      <c r="AN119" t="n">
        <v>922806</v>
      </c>
      <c r="AO119" t="n">
        <v>1002075</v>
      </c>
      <c r="AP119" t="n">
        <v>61405</v>
      </c>
      <c r="AQ119" t="n">
        <v>58473</v>
      </c>
      <c r="AR119" t="n">
        <v>79926</v>
      </c>
      <c r="AS119" t="n">
        <v>32528</v>
      </c>
      <c r="AT119" t="n">
        <v>1222875</v>
      </c>
      <c r="AU119" t="n">
        <v>3900</v>
      </c>
      <c r="AV119" t="n">
        <v>370</v>
      </c>
      <c r="AW119" t="n">
        <v>3349</v>
      </c>
      <c r="AX119" t="n">
        <v>3579</v>
      </c>
      <c r="AY119" t="n">
        <v>198</v>
      </c>
      <c r="AZ119" t="n">
        <v>144</v>
      </c>
      <c r="BA119" t="n">
        <v>240</v>
      </c>
      <c r="BB119" t="n">
        <v>91</v>
      </c>
      <c r="BC119" t="n">
        <v>11752</v>
      </c>
    </row>
    <row r="120">
      <c r="A120" t="inlineStr">
        <is>
          <t>19-Oct-20</t>
        </is>
      </c>
      <c r="B120" t="n">
        <v>874152</v>
      </c>
      <c r="C120" t="n">
        <v>392876</v>
      </c>
      <c r="D120" t="n">
        <v>2108349</v>
      </c>
      <c r="E120" t="n">
        <v>1076431</v>
      </c>
      <c r="F120" t="n">
        <v>1008233</v>
      </c>
      <c r="G120" t="n">
        <v>819237</v>
      </c>
      <c r="H120" t="n">
        <v>677864</v>
      </c>
      <c r="I120" t="n">
        <v>207420</v>
      </c>
      <c r="J120" t="n">
        <v>707953</v>
      </c>
      <c r="K120" t="n">
        <v>19</v>
      </c>
      <c r="L120" t="n">
        <v>433</v>
      </c>
      <c r="M120" t="n">
        <v>218</v>
      </c>
      <c r="N120" t="n">
        <v>391</v>
      </c>
      <c r="O120" t="n">
        <v>8</v>
      </c>
      <c r="P120" t="n">
        <v>33</v>
      </c>
      <c r="Q120" t="n">
        <v>22</v>
      </c>
      <c r="R120" t="n">
        <v>215</v>
      </c>
      <c r="S120" t="n">
        <v>85</v>
      </c>
      <c r="T120" t="n">
        <v>27</v>
      </c>
      <c r="U120" t="n">
        <v>216</v>
      </c>
      <c r="V120" t="n">
        <v>361</v>
      </c>
      <c r="W120" t="n">
        <v>276</v>
      </c>
      <c r="X120" t="n">
        <v>16</v>
      </c>
      <c r="Y120" t="n">
        <v>90</v>
      </c>
      <c r="Z120" t="n">
        <v>73</v>
      </c>
      <c r="AA120" t="n">
        <v>280</v>
      </c>
      <c r="AB120" t="n">
        <v>40</v>
      </c>
      <c r="AC120" t="n">
        <v>526</v>
      </c>
      <c r="AD120" t="n">
        <v>3172</v>
      </c>
      <c r="AE120" t="n">
        <v>2527</v>
      </c>
      <c r="AF120" t="n">
        <v>6184</v>
      </c>
      <c r="AG120" t="n">
        <v>154</v>
      </c>
      <c r="AH120" t="n">
        <v>357</v>
      </c>
      <c r="AI120" t="n">
        <v>207</v>
      </c>
      <c r="AJ120" t="n">
        <v>1205</v>
      </c>
      <c r="AK120" t="n">
        <v>1403</v>
      </c>
      <c r="AL120" t="n">
        <v>581388</v>
      </c>
      <c r="AM120" t="n">
        <v>124860</v>
      </c>
      <c r="AN120" t="n">
        <v>923025</v>
      </c>
      <c r="AO120" t="n">
        <v>1002565</v>
      </c>
      <c r="AP120" t="n">
        <v>61418</v>
      </c>
      <c r="AQ120" t="n">
        <v>58507</v>
      </c>
      <c r="AR120" t="n">
        <v>79947</v>
      </c>
      <c r="AS120" t="n">
        <v>32639</v>
      </c>
      <c r="AT120" t="n">
        <v>1222985</v>
      </c>
      <c r="AU120" t="n">
        <v>3900</v>
      </c>
      <c r="AV120" t="n">
        <v>371</v>
      </c>
      <c r="AW120" t="n">
        <v>3349</v>
      </c>
      <c r="AX120" t="n">
        <v>3581</v>
      </c>
      <c r="AY120" t="n">
        <v>199</v>
      </c>
      <c r="AZ120" t="n">
        <v>144</v>
      </c>
      <c r="BA120" t="n">
        <v>240</v>
      </c>
      <c r="BB120" t="n">
        <v>92</v>
      </c>
      <c r="BC120" t="n">
        <v>11752</v>
      </c>
    </row>
    <row r="121">
      <c r="A121" t="inlineStr">
        <is>
          <t>20-Oct-20</t>
        </is>
      </c>
      <c r="B121" t="n">
        <v>1092429</v>
      </c>
      <c r="C121" t="n">
        <v>485042</v>
      </c>
      <c r="D121" t="n">
        <v>2616653</v>
      </c>
      <c r="E121" t="n">
        <v>1435832</v>
      </c>
      <c r="F121" t="n">
        <v>1201220</v>
      </c>
      <c r="G121" t="n">
        <v>977809</v>
      </c>
      <c r="H121" t="n">
        <v>812977</v>
      </c>
      <c r="I121" t="n">
        <v>250957</v>
      </c>
      <c r="J121" t="n">
        <v>924182</v>
      </c>
      <c r="K121" t="n">
        <v>18</v>
      </c>
      <c r="L121" t="n">
        <v>419</v>
      </c>
      <c r="M121" t="n">
        <v>210</v>
      </c>
      <c r="N121" t="n">
        <v>378</v>
      </c>
      <c r="O121" t="n">
        <v>8</v>
      </c>
      <c r="P121" t="n">
        <v>32</v>
      </c>
      <c r="Q121" t="n">
        <v>21</v>
      </c>
      <c r="R121" t="n">
        <v>208</v>
      </c>
      <c r="S121" t="n">
        <v>83</v>
      </c>
      <c r="T121" t="n">
        <v>26</v>
      </c>
      <c r="U121" t="n">
        <v>207</v>
      </c>
      <c r="V121" t="n">
        <v>342</v>
      </c>
      <c r="W121" t="n">
        <v>261</v>
      </c>
      <c r="X121" t="n">
        <v>15</v>
      </c>
      <c r="Y121" t="n">
        <v>85</v>
      </c>
      <c r="Z121" t="n">
        <v>69</v>
      </c>
      <c r="AA121" t="n">
        <v>270</v>
      </c>
      <c r="AB121" t="n">
        <v>38</v>
      </c>
      <c r="AC121" t="n">
        <v>492</v>
      </c>
      <c r="AD121" t="n">
        <v>3045</v>
      </c>
      <c r="AE121" t="n">
        <v>2394</v>
      </c>
      <c r="AF121" t="n">
        <v>5836</v>
      </c>
      <c r="AG121" t="n">
        <v>145</v>
      </c>
      <c r="AH121" t="n">
        <v>338</v>
      </c>
      <c r="AI121" t="n">
        <v>197</v>
      </c>
      <c r="AJ121" t="n">
        <v>1162</v>
      </c>
      <c r="AK121" t="n">
        <v>1324</v>
      </c>
      <c r="AL121" t="n">
        <v>581428</v>
      </c>
      <c r="AM121" t="n">
        <v>125105</v>
      </c>
      <c r="AN121" t="n">
        <v>923232</v>
      </c>
      <c r="AO121" t="n">
        <v>1003027</v>
      </c>
      <c r="AP121" t="n">
        <v>61430</v>
      </c>
      <c r="AQ121" t="n">
        <v>58539</v>
      </c>
      <c r="AR121" t="n">
        <v>79967</v>
      </c>
      <c r="AS121" t="n">
        <v>32747</v>
      </c>
      <c r="AT121" t="n">
        <v>1223088</v>
      </c>
      <c r="AU121" t="n">
        <v>3901</v>
      </c>
      <c r="AV121" t="n">
        <v>371</v>
      </c>
      <c r="AW121" t="n">
        <v>3350</v>
      </c>
      <c r="AX121" t="n">
        <v>3582</v>
      </c>
      <c r="AY121" t="n">
        <v>199</v>
      </c>
      <c r="AZ121" t="n">
        <v>144</v>
      </c>
      <c r="BA121" t="n">
        <v>240</v>
      </c>
      <c r="BB121" t="n">
        <v>92</v>
      </c>
      <c r="BC121" t="n">
        <v>11753</v>
      </c>
    </row>
    <row r="122">
      <c r="A122" t="inlineStr">
        <is>
          <t>21-Oct-20</t>
        </is>
      </c>
      <c r="B122" t="n">
        <v>1092425</v>
      </c>
      <c r="C122" t="n">
        <v>484950</v>
      </c>
      <c r="D122" t="n">
        <v>2616608</v>
      </c>
      <c r="E122" t="n">
        <v>1435750</v>
      </c>
      <c r="F122" t="n">
        <v>1201219</v>
      </c>
      <c r="G122" t="n">
        <v>977802</v>
      </c>
      <c r="H122" t="n">
        <v>812973</v>
      </c>
      <c r="I122" t="n">
        <v>250911</v>
      </c>
      <c r="J122" t="n">
        <v>924163</v>
      </c>
      <c r="K122" t="n">
        <v>17</v>
      </c>
      <c r="L122" t="n">
        <v>406</v>
      </c>
      <c r="M122" t="n">
        <v>202</v>
      </c>
      <c r="N122" t="n">
        <v>364</v>
      </c>
      <c r="O122" t="n">
        <v>8</v>
      </c>
      <c r="P122" t="n">
        <v>30</v>
      </c>
      <c r="Q122" t="n">
        <v>20</v>
      </c>
      <c r="R122" t="n">
        <v>201</v>
      </c>
      <c r="S122" t="n">
        <v>80</v>
      </c>
      <c r="T122" t="n">
        <v>24</v>
      </c>
      <c r="U122" t="n">
        <v>199</v>
      </c>
      <c r="V122" t="n">
        <v>324</v>
      </c>
      <c r="W122" t="n">
        <v>246</v>
      </c>
      <c r="X122" t="n">
        <v>14</v>
      </c>
      <c r="Y122" t="n">
        <v>80</v>
      </c>
      <c r="Z122" t="n">
        <v>65</v>
      </c>
      <c r="AA122" t="n">
        <v>261</v>
      </c>
      <c r="AB122" t="n">
        <v>36</v>
      </c>
      <c r="AC122" t="n">
        <v>462</v>
      </c>
      <c r="AD122" t="n">
        <v>2925</v>
      </c>
      <c r="AE122" t="n">
        <v>2268</v>
      </c>
      <c r="AF122" t="n">
        <v>5508</v>
      </c>
      <c r="AG122" t="n">
        <v>137</v>
      </c>
      <c r="AH122" t="n">
        <v>320</v>
      </c>
      <c r="AI122" t="n">
        <v>186</v>
      </c>
      <c r="AJ122" t="n">
        <v>1120</v>
      </c>
      <c r="AK122" t="n">
        <v>1249</v>
      </c>
      <c r="AL122" t="n">
        <v>581465</v>
      </c>
      <c r="AM122" t="n">
        <v>125340</v>
      </c>
      <c r="AN122" t="n">
        <v>923428</v>
      </c>
      <c r="AO122" t="n">
        <v>1003463</v>
      </c>
      <c r="AP122" t="n">
        <v>61442</v>
      </c>
      <c r="AQ122" t="n">
        <v>58569</v>
      </c>
      <c r="AR122" t="n">
        <v>79986</v>
      </c>
      <c r="AS122" t="n">
        <v>32850</v>
      </c>
      <c r="AT122" t="n">
        <v>1223186</v>
      </c>
      <c r="AU122" t="n">
        <v>3901</v>
      </c>
      <c r="AV122" t="n">
        <v>372</v>
      </c>
      <c r="AW122" t="n">
        <v>3351</v>
      </c>
      <c r="AX122" t="n">
        <v>3584</v>
      </c>
      <c r="AY122" t="n">
        <v>199</v>
      </c>
      <c r="AZ122" t="n">
        <v>144</v>
      </c>
      <c r="BA122" t="n">
        <v>240</v>
      </c>
      <c r="BB122" t="n">
        <v>92</v>
      </c>
      <c r="BC122" t="n">
        <v>11753</v>
      </c>
    </row>
    <row r="123">
      <c r="A123" t="inlineStr">
        <is>
          <t>22-Oct-20</t>
        </is>
      </c>
      <c r="B123" t="n">
        <v>1092422</v>
      </c>
      <c r="C123" t="n">
        <v>484861</v>
      </c>
      <c r="D123" t="n">
        <v>2616565</v>
      </c>
      <c r="E123" t="n">
        <v>1435673</v>
      </c>
      <c r="F123" t="n">
        <v>1201217</v>
      </c>
      <c r="G123" t="n">
        <v>977796</v>
      </c>
      <c r="H123" t="n">
        <v>812969</v>
      </c>
      <c r="I123" t="n">
        <v>250867</v>
      </c>
      <c r="J123" t="n">
        <v>924146</v>
      </c>
      <c r="K123" t="n">
        <v>16</v>
      </c>
      <c r="L123" t="n">
        <v>391</v>
      </c>
      <c r="M123" t="n">
        <v>194</v>
      </c>
      <c r="N123" t="n">
        <v>349</v>
      </c>
      <c r="O123" t="n">
        <v>7</v>
      </c>
      <c r="P123" t="n">
        <v>28</v>
      </c>
      <c r="Q123" t="n">
        <v>19</v>
      </c>
      <c r="R123" t="n">
        <v>194</v>
      </c>
      <c r="S123" t="n">
        <v>77</v>
      </c>
      <c r="T123" t="n">
        <v>23</v>
      </c>
      <c r="U123" t="n">
        <v>191</v>
      </c>
      <c r="V123" t="n">
        <v>307</v>
      </c>
      <c r="W123" t="n">
        <v>232</v>
      </c>
      <c r="X123" t="n">
        <v>13</v>
      </c>
      <c r="Y123" t="n">
        <v>76</v>
      </c>
      <c r="Z123" t="n">
        <v>62</v>
      </c>
      <c r="AA123" t="n">
        <v>251</v>
      </c>
      <c r="AB123" t="n">
        <v>34</v>
      </c>
      <c r="AC123" t="n">
        <v>433</v>
      </c>
      <c r="AD123" t="n">
        <v>2809</v>
      </c>
      <c r="AE123" t="n">
        <v>2150</v>
      </c>
      <c r="AF123" t="n">
        <v>5201</v>
      </c>
      <c r="AG123" t="n">
        <v>128</v>
      </c>
      <c r="AH123" t="n">
        <v>303</v>
      </c>
      <c r="AI123" t="n">
        <v>177</v>
      </c>
      <c r="AJ123" t="n">
        <v>1081</v>
      </c>
      <c r="AK123" t="n">
        <v>1179</v>
      </c>
      <c r="AL123" t="n">
        <v>581499</v>
      </c>
      <c r="AM123" t="n">
        <v>125565</v>
      </c>
      <c r="AN123" t="n">
        <v>923614</v>
      </c>
      <c r="AO123" t="n">
        <v>1003875</v>
      </c>
      <c r="AP123" t="n">
        <v>61453</v>
      </c>
      <c r="AQ123" t="n">
        <v>58598</v>
      </c>
      <c r="AR123" t="n">
        <v>80004</v>
      </c>
      <c r="AS123" t="n">
        <v>32950</v>
      </c>
      <c r="AT123" t="n">
        <v>1223277</v>
      </c>
      <c r="AU123" t="n">
        <v>3901</v>
      </c>
      <c r="AV123" t="n">
        <v>373</v>
      </c>
      <c r="AW123" t="n">
        <v>3351</v>
      </c>
      <c r="AX123" t="n">
        <v>3585</v>
      </c>
      <c r="AY123" t="n">
        <v>199</v>
      </c>
      <c r="AZ123" t="n">
        <v>144</v>
      </c>
      <c r="BA123" t="n">
        <v>240</v>
      </c>
      <c r="BB123" t="n">
        <v>92</v>
      </c>
      <c r="BC123" t="n">
        <v>11753</v>
      </c>
    </row>
    <row r="124">
      <c r="A124" t="inlineStr">
        <is>
          <t>23-Oct-20</t>
        </is>
      </c>
      <c r="B124" t="n">
        <v>1092418</v>
      </c>
      <c r="C124" t="n">
        <v>484775</v>
      </c>
      <c r="D124" t="n">
        <v>2616523</v>
      </c>
      <c r="E124" t="n">
        <v>1435600</v>
      </c>
      <c r="F124" t="n">
        <v>1201216</v>
      </c>
      <c r="G124" t="n">
        <v>977791</v>
      </c>
      <c r="H124" t="n">
        <v>812965</v>
      </c>
      <c r="I124" t="n">
        <v>250824</v>
      </c>
      <c r="J124" t="n">
        <v>924130</v>
      </c>
      <c r="K124" t="n">
        <v>16</v>
      </c>
      <c r="L124" t="n">
        <v>378</v>
      </c>
      <c r="M124" t="n">
        <v>186</v>
      </c>
      <c r="N124" t="n">
        <v>334</v>
      </c>
      <c r="O124" t="n">
        <v>7</v>
      </c>
      <c r="P124" t="n">
        <v>27</v>
      </c>
      <c r="Q124" t="n">
        <v>18</v>
      </c>
      <c r="R124" t="n">
        <v>188</v>
      </c>
      <c r="S124" t="n">
        <v>74</v>
      </c>
      <c r="T124" t="n">
        <v>21</v>
      </c>
      <c r="U124" t="n">
        <v>184</v>
      </c>
      <c r="V124" t="n">
        <v>291</v>
      </c>
      <c r="W124" t="n">
        <v>219</v>
      </c>
      <c r="X124" t="n">
        <v>12</v>
      </c>
      <c r="Y124" t="n">
        <v>72</v>
      </c>
      <c r="Z124" t="n">
        <v>59</v>
      </c>
      <c r="AA124" t="n">
        <v>243</v>
      </c>
      <c r="AB124" t="n">
        <v>32</v>
      </c>
      <c r="AC124" t="n">
        <v>406</v>
      </c>
      <c r="AD124" t="n">
        <v>2699</v>
      </c>
      <c r="AE124" t="n">
        <v>2038</v>
      </c>
      <c r="AF124" t="n">
        <v>4912</v>
      </c>
      <c r="AG124" t="n">
        <v>121</v>
      </c>
      <c r="AH124" t="n">
        <v>287</v>
      </c>
      <c r="AI124" t="n">
        <v>167</v>
      </c>
      <c r="AJ124" t="n">
        <v>1042</v>
      </c>
      <c r="AK124" t="n">
        <v>1114</v>
      </c>
      <c r="AL124" t="n">
        <v>581532</v>
      </c>
      <c r="AM124" t="n">
        <v>125782</v>
      </c>
      <c r="AN124" t="n">
        <v>923790</v>
      </c>
      <c r="AO124" t="n">
        <v>1004264</v>
      </c>
      <c r="AP124" t="n">
        <v>61463</v>
      </c>
      <c r="AQ124" t="n">
        <v>58625</v>
      </c>
      <c r="AR124" t="n">
        <v>80021</v>
      </c>
      <c r="AS124" t="n">
        <v>33047</v>
      </c>
      <c r="AT124" t="n">
        <v>1223364</v>
      </c>
      <c r="AU124" t="n">
        <v>3901</v>
      </c>
      <c r="AV124" t="n">
        <v>373</v>
      </c>
      <c r="AW124" t="n">
        <v>3352</v>
      </c>
      <c r="AX124" t="n">
        <v>3586</v>
      </c>
      <c r="AY124" t="n">
        <v>199</v>
      </c>
      <c r="AZ124" t="n">
        <v>144</v>
      </c>
      <c r="BA124" t="n">
        <v>240</v>
      </c>
      <c r="BB124" t="n">
        <v>93</v>
      </c>
      <c r="BC124" t="n">
        <v>11754</v>
      </c>
    </row>
    <row r="125">
      <c r="A125" t="inlineStr">
        <is>
          <t>24-Oct-20</t>
        </is>
      </c>
      <c r="B125" t="n">
        <v>1092415</v>
      </c>
      <c r="C125" t="n">
        <v>484693</v>
      </c>
      <c r="D125" t="n">
        <v>2616484</v>
      </c>
      <c r="E125" t="n">
        <v>1435531</v>
      </c>
      <c r="F125" t="n">
        <v>1201214</v>
      </c>
      <c r="G125" t="n">
        <v>977785</v>
      </c>
      <c r="H125" t="n">
        <v>812961</v>
      </c>
      <c r="I125" t="n">
        <v>250783</v>
      </c>
      <c r="J125" t="n">
        <v>924114</v>
      </c>
      <c r="K125" t="n">
        <v>15</v>
      </c>
      <c r="L125" t="n">
        <v>364</v>
      </c>
      <c r="M125" t="n">
        <v>178</v>
      </c>
      <c r="N125" t="n">
        <v>318</v>
      </c>
      <c r="O125" t="n">
        <v>6</v>
      </c>
      <c r="P125" t="n">
        <v>26</v>
      </c>
      <c r="Q125" t="n">
        <v>18</v>
      </c>
      <c r="R125" t="n">
        <v>181</v>
      </c>
      <c r="S125" t="n">
        <v>71</v>
      </c>
      <c r="T125" t="n">
        <v>20</v>
      </c>
      <c r="U125" t="n">
        <v>177</v>
      </c>
      <c r="V125" t="n">
        <v>276</v>
      </c>
      <c r="W125" t="n">
        <v>207</v>
      </c>
      <c r="X125" t="n">
        <v>12</v>
      </c>
      <c r="Y125" t="n">
        <v>68</v>
      </c>
      <c r="Z125" t="n">
        <v>56</v>
      </c>
      <c r="AA125" t="n">
        <v>234</v>
      </c>
      <c r="AB125" t="n">
        <v>30</v>
      </c>
      <c r="AC125" t="n">
        <v>380</v>
      </c>
      <c r="AD125" t="n">
        <v>2593</v>
      </c>
      <c r="AE125" t="n">
        <v>1933</v>
      </c>
      <c r="AF125" t="n">
        <v>4640</v>
      </c>
      <c r="AG125" t="n">
        <v>114</v>
      </c>
      <c r="AH125" t="n">
        <v>272</v>
      </c>
      <c r="AI125" t="n">
        <v>159</v>
      </c>
      <c r="AJ125" t="n">
        <v>1005</v>
      </c>
      <c r="AK125" t="n">
        <v>1052</v>
      </c>
      <c r="AL125" t="n">
        <v>581562</v>
      </c>
      <c r="AM125" t="n">
        <v>125990</v>
      </c>
      <c r="AN125" t="n">
        <v>923957</v>
      </c>
      <c r="AO125" t="n">
        <v>1004632</v>
      </c>
      <c r="AP125" t="n">
        <v>61472</v>
      </c>
      <c r="AQ125" t="n">
        <v>58651</v>
      </c>
      <c r="AR125" t="n">
        <v>80037</v>
      </c>
      <c r="AS125" t="n">
        <v>33140</v>
      </c>
      <c r="AT125" t="n">
        <v>1223446</v>
      </c>
      <c r="AU125" t="n">
        <v>3901</v>
      </c>
      <c r="AV125" t="n">
        <v>374</v>
      </c>
      <c r="AW125" t="n">
        <v>3352</v>
      </c>
      <c r="AX125" t="n">
        <v>3587</v>
      </c>
      <c r="AY125" t="n">
        <v>199</v>
      </c>
      <c r="AZ125" t="n">
        <v>144</v>
      </c>
      <c r="BA125" t="n">
        <v>240</v>
      </c>
      <c r="BB125" t="n">
        <v>93</v>
      </c>
      <c r="BC125" t="n">
        <v>11754</v>
      </c>
    </row>
    <row r="126">
      <c r="A126" t="inlineStr">
        <is>
          <t>25-Oct-20</t>
        </is>
      </c>
      <c r="B126" t="n">
        <v>1092412</v>
      </c>
      <c r="C126" t="n">
        <v>484614</v>
      </c>
      <c r="D126" t="n">
        <v>2616447</v>
      </c>
      <c r="E126" t="n">
        <v>1435466</v>
      </c>
      <c r="F126" t="n">
        <v>1201213</v>
      </c>
      <c r="G126" t="n">
        <v>977780</v>
      </c>
      <c r="H126" t="n">
        <v>812957</v>
      </c>
      <c r="I126" t="n">
        <v>250743</v>
      </c>
      <c r="J126" t="n">
        <v>924099</v>
      </c>
      <c r="K126" t="n">
        <v>14</v>
      </c>
      <c r="L126" t="n">
        <v>350</v>
      </c>
      <c r="M126" t="n">
        <v>171</v>
      </c>
      <c r="N126" t="n">
        <v>303</v>
      </c>
      <c r="O126" t="n">
        <v>6</v>
      </c>
      <c r="P126" t="n">
        <v>24</v>
      </c>
      <c r="Q126" t="n">
        <v>17</v>
      </c>
      <c r="R126" t="n">
        <v>175</v>
      </c>
      <c r="S126" t="n">
        <v>68</v>
      </c>
      <c r="T126" t="n">
        <v>19</v>
      </c>
      <c r="U126" t="n">
        <v>170</v>
      </c>
      <c r="V126" t="n">
        <v>262</v>
      </c>
      <c r="W126" t="n">
        <v>196</v>
      </c>
      <c r="X126" t="n">
        <v>11</v>
      </c>
      <c r="Y126" t="n">
        <v>65</v>
      </c>
      <c r="Z126" t="n">
        <v>53</v>
      </c>
      <c r="AA126" t="n">
        <v>226</v>
      </c>
      <c r="AB126" t="n">
        <v>28</v>
      </c>
      <c r="AC126" t="n">
        <v>357</v>
      </c>
      <c r="AD126" t="n">
        <v>2492</v>
      </c>
      <c r="AE126" t="n">
        <v>1833</v>
      </c>
      <c r="AF126" t="n">
        <v>4384</v>
      </c>
      <c r="AG126" t="n">
        <v>107</v>
      </c>
      <c r="AH126" t="n">
        <v>257</v>
      </c>
      <c r="AI126" t="n">
        <v>151</v>
      </c>
      <c r="AJ126" t="n">
        <v>970</v>
      </c>
      <c r="AK126" t="n">
        <v>994</v>
      </c>
      <c r="AL126" t="n">
        <v>581591</v>
      </c>
      <c r="AM126" t="n">
        <v>126190</v>
      </c>
      <c r="AN126" t="n">
        <v>924116</v>
      </c>
      <c r="AO126" t="n">
        <v>1004979</v>
      </c>
      <c r="AP126" t="n">
        <v>61481</v>
      </c>
      <c r="AQ126" t="n">
        <v>58675</v>
      </c>
      <c r="AR126" t="n">
        <v>80053</v>
      </c>
      <c r="AS126" t="n">
        <v>33229</v>
      </c>
      <c r="AT126" t="n">
        <v>1223524</v>
      </c>
      <c r="AU126" t="n">
        <v>3901</v>
      </c>
      <c r="AV126" t="n">
        <v>374</v>
      </c>
      <c r="AW126" t="n">
        <v>3353</v>
      </c>
      <c r="AX126" t="n">
        <v>3589</v>
      </c>
      <c r="AY126" t="n">
        <v>199</v>
      </c>
      <c r="AZ126" t="n">
        <v>144</v>
      </c>
      <c r="BA126" t="n">
        <v>240</v>
      </c>
      <c r="BB126" t="n">
        <v>93</v>
      </c>
      <c r="BC126" t="n">
        <v>11754</v>
      </c>
    </row>
    <row r="127">
      <c r="A127" t="inlineStr">
        <is>
          <t>26-Oct-20</t>
        </is>
      </c>
      <c r="B127" t="n">
        <v>1092409</v>
      </c>
      <c r="C127" t="n">
        <v>484538</v>
      </c>
      <c r="D127" t="n">
        <v>2616411</v>
      </c>
      <c r="E127" t="n">
        <v>1435404</v>
      </c>
      <c r="F127" t="n">
        <v>1201212</v>
      </c>
      <c r="G127" t="n">
        <v>977775</v>
      </c>
      <c r="H127" t="n">
        <v>812953</v>
      </c>
      <c r="I127" t="n">
        <v>250705</v>
      </c>
      <c r="J127" t="n">
        <v>924085</v>
      </c>
      <c r="K127" t="n">
        <v>14</v>
      </c>
      <c r="L127" t="n">
        <v>337</v>
      </c>
      <c r="M127" t="n">
        <v>163</v>
      </c>
      <c r="N127" t="n">
        <v>288</v>
      </c>
      <c r="O127" t="n">
        <v>6</v>
      </c>
      <c r="P127" t="n">
        <v>23</v>
      </c>
      <c r="Q127" t="n">
        <v>16</v>
      </c>
      <c r="R127" t="n">
        <v>169</v>
      </c>
      <c r="S127" t="n">
        <v>65</v>
      </c>
      <c r="T127" t="n">
        <v>17</v>
      </c>
      <c r="U127" t="n">
        <v>163</v>
      </c>
      <c r="V127" t="n">
        <v>248</v>
      </c>
      <c r="W127" t="n">
        <v>185</v>
      </c>
      <c r="X127" t="n">
        <v>10</v>
      </c>
      <c r="Y127" t="n">
        <v>61</v>
      </c>
      <c r="Z127" t="n">
        <v>50</v>
      </c>
      <c r="AA127" t="n">
        <v>218</v>
      </c>
      <c r="AB127" t="n">
        <v>27</v>
      </c>
      <c r="AC127" t="n">
        <v>335</v>
      </c>
      <c r="AD127" t="n">
        <v>2394</v>
      </c>
      <c r="AE127" t="n">
        <v>1739</v>
      </c>
      <c r="AF127" t="n">
        <v>4142</v>
      </c>
      <c r="AG127" t="n">
        <v>101</v>
      </c>
      <c r="AH127" t="n">
        <v>244</v>
      </c>
      <c r="AI127" t="n">
        <v>143</v>
      </c>
      <c r="AJ127" t="n">
        <v>935</v>
      </c>
      <c r="AK127" t="n">
        <v>939</v>
      </c>
      <c r="AL127" t="n">
        <v>581617</v>
      </c>
      <c r="AM127" t="n">
        <v>126383</v>
      </c>
      <c r="AN127" t="n">
        <v>924266</v>
      </c>
      <c r="AO127" t="n">
        <v>1005307</v>
      </c>
      <c r="AP127" t="n">
        <v>61490</v>
      </c>
      <c r="AQ127" t="n">
        <v>58698</v>
      </c>
      <c r="AR127" t="n">
        <v>80068</v>
      </c>
      <c r="AS127" t="n">
        <v>33316</v>
      </c>
      <c r="AT127" t="n">
        <v>1223597</v>
      </c>
      <c r="AU127" t="n">
        <v>3901</v>
      </c>
      <c r="AV127" t="n">
        <v>375</v>
      </c>
      <c r="AW127" t="n">
        <v>3353</v>
      </c>
      <c r="AX127" t="n">
        <v>3590</v>
      </c>
      <c r="AY127" t="n">
        <v>199</v>
      </c>
      <c r="AZ127" t="n">
        <v>144</v>
      </c>
      <c r="BA127" t="n">
        <v>240</v>
      </c>
      <c r="BB127" t="n">
        <v>93</v>
      </c>
      <c r="BC127" t="n">
        <v>11754</v>
      </c>
    </row>
    <row r="128">
      <c r="A128" t="inlineStr">
        <is>
          <t>27-Oct-20</t>
        </is>
      </c>
      <c r="B128" t="n">
        <v>1092407</v>
      </c>
      <c r="C128" t="n">
        <v>484466</v>
      </c>
      <c r="D128" t="n">
        <v>2616376</v>
      </c>
      <c r="E128" t="n">
        <v>1435346</v>
      </c>
      <c r="F128" t="n">
        <v>1201211</v>
      </c>
      <c r="G128" t="n">
        <v>977771</v>
      </c>
      <c r="H128" t="n">
        <v>812950</v>
      </c>
      <c r="I128" t="n">
        <v>250668</v>
      </c>
      <c r="J128" t="n">
        <v>924072</v>
      </c>
      <c r="K128" t="n">
        <v>13</v>
      </c>
      <c r="L128" t="n">
        <v>324</v>
      </c>
      <c r="M128" t="n">
        <v>156</v>
      </c>
      <c r="N128" t="n">
        <v>274</v>
      </c>
      <c r="O128" t="n">
        <v>6</v>
      </c>
      <c r="P128" t="n">
        <v>22</v>
      </c>
      <c r="Q128" t="n">
        <v>15</v>
      </c>
      <c r="R128" t="n">
        <v>163</v>
      </c>
      <c r="S128" t="n">
        <v>61</v>
      </c>
      <c r="T128" t="n">
        <v>16</v>
      </c>
      <c r="U128" t="n">
        <v>157</v>
      </c>
      <c r="V128" t="n">
        <v>235</v>
      </c>
      <c r="W128" t="n">
        <v>175</v>
      </c>
      <c r="X128" t="n">
        <v>10</v>
      </c>
      <c r="Y128" t="n">
        <v>58</v>
      </c>
      <c r="Z128" t="n">
        <v>48</v>
      </c>
      <c r="AA128" t="n">
        <v>210</v>
      </c>
      <c r="AB128" t="n">
        <v>25</v>
      </c>
      <c r="AC128" t="n">
        <v>314</v>
      </c>
      <c r="AD128" t="n">
        <v>2301</v>
      </c>
      <c r="AE128" t="n">
        <v>1650</v>
      </c>
      <c r="AF128" t="n">
        <v>3914</v>
      </c>
      <c r="AG128" t="n">
        <v>95</v>
      </c>
      <c r="AH128" t="n">
        <v>231</v>
      </c>
      <c r="AI128" t="n">
        <v>136</v>
      </c>
      <c r="AJ128" t="n">
        <v>902</v>
      </c>
      <c r="AK128" t="n">
        <v>887</v>
      </c>
      <c r="AL128" t="n">
        <v>581643</v>
      </c>
      <c r="AM128" t="n">
        <v>126567</v>
      </c>
      <c r="AN128" t="n">
        <v>924409</v>
      </c>
      <c r="AO128" t="n">
        <v>1005617</v>
      </c>
      <c r="AP128" t="n">
        <v>61498</v>
      </c>
      <c r="AQ128" t="n">
        <v>58720</v>
      </c>
      <c r="AR128" t="n">
        <v>80081</v>
      </c>
      <c r="AS128" t="n">
        <v>33399</v>
      </c>
      <c r="AT128" t="n">
        <v>1223666</v>
      </c>
      <c r="AU128" t="n">
        <v>3901</v>
      </c>
      <c r="AV128" t="n">
        <v>375</v>
      </c>
      <c r="AW128" t="n">
        <v>3353</v>
      </c>
      <c r="AX128" t="n">
        <v>3590</v>
      </c>
      <c r="AY128" t="n">
        <v>199</v>
      </c>
      <c r="AZ128" t="n">
        <v>145</v>
      </c>
      <c r="BA128" t="n">
        <v>240</v>
      </c>
      <c r="BB128" t="n">
        <v>94</v>
      </c>
      <c r="BC128" t="n">
        <v>11755</v>
      </c>
    </row>
    <row r="129">
      <c r="A129" t="inlineStr">
        <is>
          <t>28-Oct-20</t>
        </is>
      </c>
      <c r="B129" t="n">
        <v>1092404</v>
      </c>
      <c r="C129" t="n">
        <v>484396</v>
      </c>
      <c r="D129" t="n">
        <v>2616344</v>
      </c>
      <c r="E129" t="n">
        <v>1435291</v>
      </c>
      <c r="F129" t="n">
        <v>1201209</v>
      </c>
      <c r="G129" t="n">
        <v>977766</v>
      </c>
      <c r="H129" t="n">
        <v>812947</v>
      </c>
      <c r="I129" t="n">
        <v>250632</v>
      </c>
      <c r="J129" t="n">
        <v>924060</v>
      </c>
      <c r="K129" t="n">
        <v>12</v>
      </c>
      <c r="L129" t="n">
        <v>312</v>
      </c>
      <c r="M129" t="n">
        <v>150</v>
      </c>
      <c r="N129" t="n">
        <v>260</v>
      </c>
      <c r="O129" t="n">
        <v>5</v>
      </c>
      <c r="P129" t="n">
        <v>21</v>
      </c>
      <c r="Q129" t="n">
        <v>15</v>
      </c>
      <c r="R129" t="n">
        <v>157</v>
      </c>
      <c r="S129" t="n">
        <v>58</v>
      </c>
      <c r="T129" t="n">
        <v>15</v>
      </c>
      <c r="U129" t="n">
        <v>151</v>
      </c>
      <c r="V129" t="n">
        <v>223</v>
      </c>
      <c r="W129" t="n">
        <v>165</v>
      </c>
      <c r="X129" t="n">
        <v>9</v>
      </c>
      <c r="Y129" t="n">
        <v>55</v>
      </c>
      <c r="Z129" t="n">
        <v>45</v>
      </c>
      <c r="AA129" t="n">
        <v>203</v>
      </c>
      <c r="AB129" t="n">
        <v>24</v>
      </c>
      <c r="AC129" t="n">
        <v>295</v>
      </c>
      <c r="AD129" t="n">
        <v>2211</v>
      </c>
      <c r="AE129" t="n">
        <v>1566</v>
      </c>
      <c r="AF129" t="n">
        <v>3699</v>
      </c>
      <c r="AG129" t="n">
        <v>89</v>
      </c>
      <c r="AH129" t="n">
        <v>219</v>
      </c>
      <c r="AI129" t="n">
        <v>129</v>
      </c>
      <c r="AJ129" t="n">
        <v>870</v>
      </c>
      <c r="AK129" t="n">
        <v>839</v>
      </c>
      <c r="AL129" t="n">
        <v>581666</v>
      </c>
      <c r="AM129" t="n">
        <v>126745</v>
      </c>
      <c r="AN129" t="n">
        <v>924544</v>
      </c>
      <c r="AO129" t="n">
        <v>1005910</v>
      </c>
      <c r="AP129" t="n">
        <v>61505</v>
      </c>
      <c r="AQ129" t="n">
        <v>58741</v>
      </c>
      <c r="AR129" t="n">
        <v>80095</v>
      </c>
      <c r="AS129" t="n">
        <v>33480</v>
      </c>
      <c r="AT129" t="n">
        <v>1223731</v>
      </c>
      <c r="AU129" t="n">
        <v>3901</v>
      </c>
      <c r="AV129" t="n">
        <v>376</v>
      </c>
      <c r="AW129" t="n">
        <v>3354</v>
      </c>
      <c r="AX129" t="n">
        <v>3591</v>
      </c>
      <c r="AY129" t="n">
        <v>199</v>
      </c>
      <c r="AZ129" t="n">
        <v>145</v>
      </c>
      <c r="BA129" t="n">
        <v>240</v>
      </c>
      <c r="BB129" t="n">
        <v>94</v>
      </c>
      <c r="BC129" t="n">
        <v>11755</v>
      </c>
    </row>
    <row r="130">
      <c r="A130" t="inlineStr">
        <is>
          <t>29-Oct-20</t>
        </is>
      </c>
      <c r="B130" t="n">
        <v>1092401</v>
      </c>
      <c r="C130" t="n">
        <v>484329</v>
      </c>
      <c r="D130" t="n">
        <v>2616312</v>
      </c>
      <c r="E130" t="n">
        <v>1435239</v>
      </c>
      <c r="F130" t="n">
        <v>1201208</v>
      </c>
      <c r="G130" t="n">
        <v>977762</v>
      </c>
      <c r="H130" t="n">
        <v>812944</v>
      </c>
      <c r="I130" t="n">
        <v>250597</v>
      </c>
      <c r="J130" t="n">
        <v>924048</v>
      </c>
      <c r="K130" t="n">
        <v>12</v>
      </c>
      <c r="L130" t="n">
        <v>300</v>
      </c>
      <c r="M130" t="n">
        <v>143</v>
      </c>
      <c r="N130" t="n">
        <v>246</v>
      </c>
      <c r="O130" t="n">
        <v>5</v>
      </c>
      <c r="P130" t="n">
        <v>20</v>
      </c>
      <c r="Q130" t="n">
        <v>14</v>
      </c>
      <c r="R130" t="n">
        <v>152</v>
      </c>
      <c r="S130" t="n">
        <v>56</v>
      </c>
      <c r="T130" t="n">
        <v>14</v>
      </c>
      <c r="U130" t="n">
        <v>145</v>
      </c>
      <c r="V130" t="n">
        <v>212</v>
      </c>
      <c r="W130" t="n">
        <v>156</v>
      </c>
      <c r="X130" t="n">
        <v>9</v>
      </c>
      <c r="Y130" t="n">
        <v>52</v>
      </c>
      <c r="Z130" t="n">
        <v>43</v>
      </c>
      <c r="AA130" t="n">
        <v>195</v>
      </c>
      <c r="AB130" t="n">
        <v>23</v>
      </c>
      <c r="AC130" t="n">
        <v>276</v>
      </c>
      <c r="AD130" t="n">
        <v>2125</v>
      </c>
      <c r="AE130" t="n">
        <v>1486</v>
      </c>
      <c r="AF130" t="n">
        <v>3496</v>
      </c>
      <c r="AG130" t="n">
        <v>84</v>
      </c>
      <c r="AH130" t="n">
        <v>207</v>
      </c>
      <c r="AI130" t="n">
        <v>122</v>
      </c>
      <c r="AJ130" t="n">
        <v>840</v>
      </c>
      <c r="AK130" t="n">
        <v>793</v>
      </c>
      <c r="AL130" t="n">
        <v>581688</v>
      </c>
      <c r="AM130" t="n">
        <v>126916</v>
      </c>
      <c r="AN130" t="n">
        <v>924672</v>
      </c>
      <c r="AO130" t="n">
        <v>1006186</v>
      </c>
      <c r="AP130" t="n">
        <v>61512</v>
      </c>
      <c r="AQ130" t="n">
        <v>58761</v>
      </c>
      <c r="AR130" t="n">
        <v>80107</v>
      </c>
      <c r="AS130" t="n">
        <v>33558</v>
      </c>
      <c r="AT130" t="n">
        <v>1223793</v>
      </c>
      <c r="AU130" t="n">
        <v>3902</v>
      </c>
      <c r="AV130" t="n">
        <v>376</v>
      </c>
      <c r="AW130" t="n">
        <v>3354</v>
      </c>
      <c r="AX130" t="n">
        <v>3592</v>
      </c>
      <c r="AY130" t="n">
        <v>199</v>
      </c>
      <c r="AZ130" t="n">
        <v>145</v>
      </c>
      <c r="BA130" t="n">
        <v>240</v>
      </c>
      <c r="BB130" t="n">
        <v>94</v>
      </c>
      <c r="BC130" t="n">
        <v>11755</v>
      </c>
    </row>
    <row r="131">
      <c r="A131" t="inlineStr">
        <is>
          <t>30-Oct-20</t>
        </is>
      </c>
      <c r="B131" t="n">
        <v>1092399</v>
      </c>
      <c r="C131" t="n">
        <v>484264</v>
      </c>
      <c r="D131" t="n">
        <v>2616282</v>
      </c>
      <c r="E131" t="n">
        <v>1435190</v>
      </c>
      <c r="F131" t="n">
        <v>1201207</v>
      </c>
      <c r="G131" t="n">
        <v>977758</v>
      </c>
      <c r="H131" t="n">
        <v>812941</v>
      </c>
      <c r="I131" t="n">
        <v>250564</v>
      </c>
      <c r="J131" t="n">
        <v>924037</v>
      </c>
      <c r="K131" t="n">
        <v>11</v>
      </c>
      <c r="L131" t="n">
        <v>289</v>
      </c>
      <c r="M131" t="n">
        <v>137</v>
      </c>
      <c r="N131" t="n">
        <v>233</v>
      </c>
      <c r="O131" t="n">
        <v>5</v>
      </c>
      <c r="P131" t="n">
        <v>19</v>
      </c>
      <c r="Q131" t="n">
        <v>14</v>
      </c>
      <c r="R131" t="n">
        <v>146</v>
      </c>
      <c r="S131" t="n">
        <v>53</v>
      </c>
      <c r="T131" t="n">
        <v>14</v>
      </c>
      <c r="U131" t="n">
        <v>139</v>
      </c>
      <c r="V131" t="n">
        <v>201</v>
      </c>
      <c r="W131" t="n">
        <v>148</v>
      </c>
      <c r="X131" t="n">
        <v>8</v>
      </c>
      <c r="Y131" t="n">
        <v>49</v>
      </c>
      <c r="Z131" t="n">
        <v>41</v>
      </c>
      <c r="AA131" t="n">
        <v>188</v>
      </c>
      <c r="AB131" t="n">
        <v>21</v>
      </c>
      <c r="AC131" t="n">
        <v>259</v>
      </c>
      <c r="AD131" t="n">
        <v>2043</v>
      </c>
      <c r="AE131" t="n">
        <v>1411</v>
      </c>
      <c r="AF131" t="n">
        <v>3304</v>
      </c>
      <c r="AG131" t="n">
        <v>79</v>
      </c>
      <c r="AH131" t="n">
        <v>196</v>
      </c>
      <c r="AI131" t="n">
        <v>116</v>
      </c>
      <c r="AJ131" t="n">
        <v>810</v>
      </c>
      <c r="AK131" t="n">
        <v>749</v>
      </c>
      <c r="AL131" t="n">
        <v>581709</v>
      </c>
      <c r="AM131" t="n">
        <v>127080</v>
      </c>
      <c r="AN131" t="n">
        <v>924794</v>
      </c>
      <c r="AO131" t="n">
        <v>1006448</v>
      </c>
      <c r="AP131" t="n">
        <v>61519</v>
      </c>
      <c r="AQ131" t="n">
        <v>58779</v>
      </c>
      <c r="AR131" t="n">
        <v>80119</v>
      </c>
      <c r="AS131" t="n">
        <v>33633</v>
      </c>
      <c r="AT131" t="n">
        <v>1223851</v>
      </c>
      <c r="AU131" t="n">
        <v>3902</v>
      </c>
      <c r="AV131" t="n">
        <v>377</v>
      </c>
      <c r="AW131" t="n">
        <v>3355</v>
      </c>
      <c r="AX131" t="n">
        <v>3593</v>
      </c>
      <c r="AY131" t="n">
        <v>199</v>
      </c>
      <c r="AZ131" t="n">
        <v>145</v>
      </c>
      <c r="BA131" t="n">
        <v>240</v>
      </c>
      <c r="BB131" t="n">
        <v>94</v>
      </c>
      <c r="BC131" t="n">
        <v>11755</v>
      </c>
    </row>
    <row r="132">
      <c r="A132" t="inlineStr">
        <is>
          <t>31-Oct-20</t>
        </is>
      </c>
      <c r="B132" t="n">
        <v>1092397</v>
      </c>
      <c r="C132" t="n">
        <v>484202</v>
      </c>
      <c r="D132" t="n">
        <v>2616254</v>
      </c>
      <c r="E132" t="n">
        <v>1435144</v>
      </c>
      <c r="F132" t="n">
        <v>1201206</v>
      </c>
      <c r="G132" t="n">
        <v>977754</v>
      </c>
      <c r="H132" t="n">
        <v>812938</v>
      </c>
      <c r="I132" t="n">
        <v>250532</v>
      </c>
      <c r="J132" t="n">
        <v>924026</v>
      </c>
      <c r="K132" t="n">
        <v>11</v>
      </c>
      <c r="L132" t="n">
        <v>277</v>
      </c>
      <c r="M132" t="n">
        <v>131</v>
      </c>
      <c r="N132" t="n">
        <v>221</v>
      </c>
      <c r="O132" t="n">
        <v>5</v>
      </c>
      <c r="P132" t="n">
        <v>18</v>
      </c>
      <c r="Q132" t="n">
        <v>13</v>
      </c>
      <c r="R132" t="n">
        <v>141</v>
      </c>
      <c r="S132" t="n">
        <v>50</v>
      </c>
      <c r="T132" t="n">
        <v>13</v>
      </c>
      <c r="U132" t="n">
        <v>134</v>
      </c>
      <c r="V132" t="n">
        <v>191</v>
      </c>
      <c r="W132" t="n">
        <v>140</v>
      </c>
      <c r="X132" t="n">
        <v>8</v>
      </c>
      <c r="Y132" t="n">
        <v>47</v>
      </c>
      <c r="Z132" t="n">
        <v>39</v>
      </c>
      <c r="AA132" t="n">
        <v>182</v>
      </c>
      <c r="AB132" t="n">
        <v>20</v>
      </c>
      <c r="AC132" t="n">
        <v>243</v>
      </c>
      <c r="AD132" t="n">
        <v>1963</v>
      </c>
      <c r="AE132" t="n">
        <v>1339</v>
      </c>
      <c r="AF132" t="n">
        <v>3123</v>
      </c>
      <c r="AG132" t="n">
        <v>75</v>
      </c>
      <c r="AH132" t="n">
        <v>186</v>
      </c>
      <c r="AI132" t="n">
        <v>110</v>
      </c>
      <c r="AJ132" t="n">
        <v>781</v>
      </c>
      <c r="AK132" t="n">
        <v>708</v>
      </c>
      <c r="AL132" t="n">
        <v>581728</v>
      </c>
      <c r="AM132" t="n">
        <v>127237</v>
      </c>
      <c r="AN132" t="n">
        <v>924910</v>
      </c>
      <c r="AO132" t="n">
        <v>1006695</v>
      </c>
      <c r="AP132" t="n">
        <v>61525</v>
      </c>
      <c r="AQ132" t="n">
        <v>58797</v>
      </c>
      <c r="AR132" t="n">
        <v>80130</v>
      </c>
      <c r="AS132" t="n">
        <v>33705</v>
      </c>
      <c r="AT132" t="n">
        <v>1223907</v>
      </c>
      <c r="AU132" t="n">
        <v>3902</v>
      </c>
      <c r="AV132" t="n">
        <v>377</v>
      </c>
      <c r="AW132" t="n">
        <v>3355</v>
      </c>
      <c r="AX132" t="n">
        <v>3594</v>
      </c>
      <c r="AY132" t="n">
        <v>199</v>
      </c>
      <c r="AZ132" t="n">
        <v>145</v>
      </c>
      <c r="BA132" t="n">
        <v>240</v>
      </c>
      <c r="BB132" t="n">
        <v>94</v>
      </c>
      <c r="BC132" t="n">
        <v>11756</v>
      </c>
    </row>
    <row r="133">
      <c r="A133" t="inlineStr">
        <is>
          <t>01-Nov-20</t>
        </is>
      </c>
      <c r="B133" t="n">
        <v>1092395</v>
      </c>
      <c r="C133" t="n">
        <v>484142</v>
      </c>
      <c r="D133" t="n">
        <v>2616227</v>
      </c>
      <c r="E133" t="n">
        <v>1435100</v>
      </c>
      <c r="F133" t="n">
        <v>1201205</v>
      </c>
      <c r="G133" t="n">
        <v>977751</v>
      </c>
      <c r="H133" t="n">
        <v>812935</v>
      </c>
      <c r="I133" t="n">
        <v>250501</v>
      </c>
      <c r="J133" t="n">
        <v>924016</v>
      </c>
      <c r="K133" t="n">
        <v>10</v>
      </c>
      <c r="L133" t="n">
        <v>267</v>
      </c>
      <c r="M133" t="n">
        <v>125</v>
      </c>
      <c r="N133" t="n">
        <v>209</v>
      </c>
      <c r="O133" t="n">
        <v>4</v>
      </c>
      <c r="P133" t="n">
        <v>17</v>
      </c>
      <c r="Q133" t="n">
        <v>13</v>
      </c>
      <c r="R133" t="n">
        <v>136</v>
      </c>
      <c r="S133" t="n">
        <v>48</v>
      </c>
      <c r="T133" t="n">
        <v>12</v>
      </c>
      <c r="U133" t="n">
        <v>128</v>
      </c>
      <c r="V133" t="n">
        <v>181</v>
      </c>
      <c r="W133" t="n">
        <v>132</v>
      </c>
      <c r="X133" t="n">
        <v>7</v>
      </c>
      <c r="Y133" t="n">
        <v>44</v>
      </c>
      <c r="Z133" t="n">
        <v>37</v>
      </c>
      <c r="AA133" t="n">
        <v>175</v>
      </c>
      <c r="AB133" t="n">
        <v>19</v>
      </c>
      <c r="AC133" t="n">
        <v>229</v>
      </c>
      <c r="AD133" t="n">
        <v>1887</v>
      </c>
      <c r="AE133" t="n">
        <v>1272</v>
      </c>
      <c r="AF133" t="n">
        <v>2951</v>
      </c>
      <c r="AG133" t="n">
        <v>70</v>
      </c>
      <c r="AH133" t="n">
        <v>176</v>
      </c>
      <c r="AI133" t="n">
        <v>105</v>
      </c>
      <c r="AJ133" t="n">
        <v>754</v>
      </c>
      <c r="AK133" t="n">
        <v>670</v>
      </c>
      <c r="AL133" t="n">
        <v>581747</v>
      </c>
      <c r="AM133" t="n">
        <v>127389</v>
      </c>
      <c r="AN133" t="n">
        <v>925020</v>
      </c>
      <c r="AO133" t="n">
        <v>1006929</v>
      </c>
      <c r="AP133" t="n">
        <v>61531</v>
      </c>
      <c r="AQ133" t="n">
        <v>58814</v>
      </c>
      <c r="AR133" t="n">
        <v>80141</v>
      </c>
      <c r="AS133" t="n">
        <v>33775</v>
      </c>
      <c r="AT133" t="n">
        <v>1223959</v>
      </c>
      <c r="AU133" t="n">
        <v>3902</v>
      </c>
      <c r="AV133" t="n">
        <v>378</v>
      </c>
      <c r="AW133" t="n">
        <v>3355</v>
      </c>
      <c r="AX133" t="n">
        <v>3595</v>
      </c>
      <c r="AY133" t="n">
        <v>199</v>
      </c>
      <c r="AZ133" t="n">
        <v>145</v>
      </c>
      <c r="BA133" t="n">
        <v>240</v>
      </c>
      <c r="BB133" t="n">
        <v>95</v>
      </c>
      <c r="BC133" t="n">
        <v>11756</v>
      </c>
    </row>
    <row r="134">
      <c r="A134" t="inlineStr">
        <is>
          <t>02-Nov-20</t>
        </is>
      </c>
      <c r="B134" t="n">
        <v>1092393</v>
      </c>
      <c r="C134" t="n">
        <v>484085</v>
      </c>
      <c r="D134" t="n">
        <v>2616200</v>
      </c>
      <c r="E134" t="n">
        <v>1435058</v>
      </c>
      <c r="F134" t="n">
        <v>1201205</v>
      </c>
      <c r="G134" t="n">
        <v>977747</v>
      </c>
      <c r="H134" t="n">
        <v>812932</v>
      </c>
      <c r="I134" t="n">
        <v>250472</v>
      </c>
      <c r="J134" t="n">
        <v>924006</v>
      </c>
      <c r="K134" t="n">
        <v>10</v>
      </c>
      <c r="L134" t="n">
        <v>256</v>
      </c>
      <c r="M134" t="n">
        <v>120</v>
      </c>
      <c r="N134" t="n">
        <v>198</v>
      </c>
      <c r="O134" t="n">
        <v>4</v>
      </c>
      <c r="P134" t="n">
        <v>16</v>
      </c>
      <c r="Q134" t="n">
        <v>12</v>
      </c>
      <c r="R134" t="n">
        <v>131</v>
      </c>
      <c r="S134" t="n">
        <v>45</v>
      </c>
      <c r="T134" t="n">
        <v>11</v>
      </c>
      <c r="U134" t="n">
        <v>123</v>
      </c>
      <c r="V134" t="n">
        <v>172</v>
      </c>
      <c r="W134" t="n">
        <v>125</v>
      </c>
      <c r="X134" t="n">
        <v>7</v>
      </c>
      <c r="Y134" t="n">
        <v>42</v>
      </c>
      <c r="Z134" t="n">
        <v>35</v>
      </c>
      <c r="AA134" t="n">
        <v>169</v>
      </c>
      <c r="AB134" t="n">
        <v>18</v>
      </c>
      <c r="AC134" t="n">
        <v>215</v>
      </c>
      <c r="AD134" t="n">
        <v>1813</v>
      </c>
      <c r="AE134" t="n">
        <v>1208</v>
      </c>
      <c r="AF134" t="n">
        <v>2790</v>
      </c>
      <c r="AG134" t="n">
        <v>66</v>
      </c>
      <c r="AH134" t="n">
        <v>167</v>
      </c>
      <c r="AI134" t="n">
        <v>100</v>
      </c>
      <c r="AJ134" t="n">
        <v>727</v>
      </c>
      <c r="AK134" t="n">
        <v>633</v>
      </c>
      <c r="AL134" t="n">
        <v>581764</v>
      </c>
      <c r="AM134" t="n">
        <v>127534</v>
      </c>
      <c r="AN134" t="n">
        <v>925124</v>
      </c>
      <c r="AO134" t="n">
        <v>1007150</v>
      </c>
      <c r="AP134" t="n">
        <v>61537</v>
      </c>
      <c r="AQ134" t="n">
        <v>58829</v>
      </c>
      <c r="AR134" t="n">
        <v>80151</v>
      </c>
      <c r="AS134" t="n">
        <v>33842</v>
      </c>
      <c r="AT134" t="n">
        <v>1224008</v>
      </c>
      <c r="AU134" t="n">
        <v>3902</v>
      </c>
      <c r="AV134" t="n">
        <v>378</v>
      </c>
      <c r="AW134" t="n">
        <v>3356</v>
      </c>
      <c r="AX134" t="n">
        <v>3595</v>
      </c>
      <c r="AY134" t="n">
        <v>199</v>
      </c>
      <c r="AZ134" t="n">
        <v>145</v>
      </c>
      <c r="BA134" t="n">
        <v>241</v>
      </c>
      <c r="BB134" t="n">
        <v>95</v>
      </c>
      <c r="BC134" t="n">
        <v>11756</v>
      </c>
    </row>
    <row r="135">
      <c r="A135" t="inlineStr">
        <is>
          <t>03-Nov-20</t>
        </is>
      </c>
      <c r="B135" t="n">
        <v>1092391</v>
      </c>
      <c r="C135" t="n">
        <v>484030</v>
      </c>
      <c r="D135" t="n">
        <v>2616175</v>
      </c>
      <c r="E135" t="n">
        <v>1435019</v>
      </c>
      <c r="F135" t="n">
        <v>1201204</v>
      </c>
      <c r="G135" t="n">
        <v>977744</v>
      </c>
      <c r="H135" t="n">
        <v>812930</v>
      </c>
      <c r="I135" t="n">
        <v>250443</v>
      </c>
      <c r="J135" t="n">
        <v>923997</v>
      </c>
      <c r="K135" t="n">
        <v>9</v>
      </c>
      <c r="L135" t="n">
        <v>246</v>
      </c>
      <c r="M135" t="n">
        <v>114</v>
      </c>
      <c r="N135" t="n">
        <v>187</v>
      </c>
      <c r="O135" t="n">
        <v>4</v>
      </c>
      <c r="P135" t="n">
        <v>15</v>
      </c>
      <c r="Q135" t="n">
        <v>12</v>
      </c>
      <c r="R135" t="n">
        <v>127</v>
      </c>
      <c r="S135" t="n">
        <v>43</v>
      </c>
      <c r="T135" t="n">
        <v>11</v>
      </c>
      <c r="U135" t="n">
        <v>119</v>
      </c>
      <c r="V135" t="n">
        <v>164</v>
      </c>
      <c r="W135" t="n">
        <v>118</v>
      </c>
      <c r="X135" t="n">
        <v>6</v>
      </c>
      <c r="Y135" t="n">
        <v>40</v>
      </c>
      <c r="Z135" t="n">
        <v>33</v>
      </c>
      <c r="AA135" t="n">
        <v>163</v>
      </c>
      <c r="AB135" t="n">
        <v>17</v>
      </c>
      <c r="AC135" t="n">
        <v>202</v>
      </c>
      <c r="AD135" t="n">
        <v>1743</v>
      </c>
      <c r="AE135" t="n">
        <v>1147</v>
      </c>
      <c r="AF135" t="n">
        <v>2637</v>
      </c>
      <c r="AG135" t="n">
        <v>62</v>
      </c>
      <c r="AH135" t="n">
        <v>158</v>
      </c>
      <c r="AI135" t="n">
        <v>95</v>
      </c>
      <c r="AJ135" t="n">
        <v>701</v>
      </c>
      <c r="AK135" t="n">
        <v>599</v>
      </c>
      <c r="AL135" t="n">
        <v>581780</v>
      </c>
      <c r="AM135" t="n">
        <v>127674</v>
      </c>
      <c r="AN135" t="n">
        <v>925223</v>
      </c>
      <c r="AO135" t="n">
        <v>1007358</v>
      </c>
      <c r="AP135" t="n">
        <v>61542</v>
      </c>
      <c r="AQ135" t="n">
        <v>58844</v>
      </c>
      <c r="AR135" t="n">
        <v>80161</v>
      </c>
      <c r="AS135" t="n">
        <v>33907</v>
      </c>
      <c r="AT135" t="n">
        <v>1224055</v>
      </c>
      <c r="AU135" t="n">
        <v>3902</v>
      </c>
      <c r="AV135" t="n">
        <v>378</v>
      </c>
      <c r="AW135" t="n">
        <v>3356</v>
      </c>
      <c r="AX135" t="n">
        <v>3596</v>
      </c>
      <c r="AY135" t="n">
        <v>199</v>
      </c>
      <c r="AZ135" t="n">
        <v>145</v>
      </c>
      <c r="BA135" t="n">
        <v>241</v>
      </c>
      <c r="BB135" t="n">
        <v>95</v>
      </c>
      <c r="BC135" t="n">
        <v>11756</v>
      </c>
    </row>
    <row r="136">
      <c r="A136" t="inlineStr">
        <is>
          <t>04-Nov-20</t>
        </is>
      </c>
      <c r="B136" t="n">
        <v>1092389</v>
      </c>
      <c r="C136" t="n">
        <v>483977</v>
      </c>
      <c r="D136" t="n">
        <v>2616152</v>
      </c>
      <c r="E136" t="n">
        <v>1434982</v>
      </c>
      <c r="F136" t="n">
        <v>1201203</v>
      </c>
      <c r="G136" t="n">
        <v>977741</v>
      </c>
      <c r="H136" t="n">
        <v>812927</v>
      </c>
      <c r="I136" t="n">
        <v>250415</v>
      </c>
      <c r="J136" t="n">
        <v>923989</v>
      </c>
      <c r="K136" t="n">
        <v>9</v>
      </c>
      <c r="L136" t="n">
        <v>237</v>
      </c>
      <c r="M136" t="n">
        <v>109</v>
      </c>
      <c r="N136" t="n">
        <v>177</v>
      </c>
      <c r="O136" t="n">
        <v>4</v>
      </c>
      <c r="P136" t="n">
        <v>14</v>
      </c>
      <c r="Q136" t="n">
        <v>11</v>
      </c>
      <c r="R136" t="n">
        <v>122</v>
      </c>
      <c r="S136" t="n">
        <v>41</v>
      </c>
      <c r="T136" t="n">
        <v>10</v>
      </c>
      <c r="U136" t="n">
        <v>114</v>
      </c>
      <c r="V136" t="n">
        <v>156</v>
      </c>
      <c r="W136" t="n">
        <v>111</v>
      </c>
      <c r="X136" t="n">
        <v>6</v>
      </c>
      <c r="Y136" t="n">
        <v>38</v>
      </c>
      <c r="Z136" t="n">
        <v>32</v>
      </c>
      <c r="AA136" t="n">
        <v>157</v>
      </c>
      <c r="AB136" t="n">
        <v>16</v>
      </c>
      <c r="AC136" t="n">
        <v>189</v>
      </c>
      <c r="AD136" t="n">
        <v>1675</v>
      </c>
      <c r="AE136" t="n">
        <v>1090</v>
      </c>
      <c r="AF136" t="n">
        <v>2493</v>
      </c>
      <c r="AG136" t="n">
        <v>59</v>
      </c>
      <c r="AH136" t="n">
        <v>150</v>
      </c>
      <c r="AI136" t="n">
        <v>90</v>
      </c>
      <c r="AJ136" t="n">
        <v>677</v>
      </c>
      <c r="AK136" t="n">
        <v>566</v>
      </c>
      <c r="AL136" t="n">
        <v>581795</v>
      </c>
      <c r="AM136" t="n">
        <v>127809</v>
      </c>
      <c r="AN136" t="n">
        <v>925318</v>
      </c>
      <c r="AO136" t="n">
        <v>1007556</v>
      </c>
      <c r="AP136" t="n">
        <v>61547</v>
      </c>
      <c r="AQ136" t="n">
        <v>58859</v>
      </c>
      <c r="AR136" t="n">
        <v>80170</v>
      </c>
      <c r="AS136" t="n">
        <v>33969</v>
      </c>
      <c r="AT136" t="n">
        <v>1224099</v>
      </c>
      <c r="AU136" t="n">
        <v>3902</v>
      </c>
      <c r="AV136" t="n">
        <v>379</v>
      </c>
      <c r="AW136" t="n">
        <v>3356</v>
      </c>
      <c r="AX136" t="n">
        <v>3597</v>
      </c>
      <c r="AY136" t="n">
        <v>199</v>
      </c>
      <c r="AZ136" t="n">
        <v>145</v>
      </c>
      <c r="BA136" t="n">
        <v>241</v>
      </c>
      <c r="BB136" t="n">
        <v>95</v>
      </c>
      <c r="BC136" t="n">
        <v>11756</v>
      </c>
    </row>
    <row r="137">
      <c r="A137" t="inlineStr">
        <is>
          <t>05-Nov-20</t>
        </is>
      </c>
      <c r="B137" t="n">
        <v>1092387</v>
      </c>
      <c r="C137" t="n">
        <v>483926</v>
      </c>
      <c r="D137" t="n">
        <v>2616129</v>
      </c>
      <c r="E137" t="n">
        <v>1434947</v>
      </c>
      <c r="F137" t="n">
        <v>1201202</v>
      </c>
      <c r="G137" t="n">
        <v>977738</v>
      </c>
      <c r="H137" t="n">
        <v>812925</v>
      </c>
      <c r="I137" t="n">
        <v>250389</v>
      </c>
      <c r="J137" t="n">
        <v>923981</v>
      </c>
      <c r="K137" t="n">
        <v>8</v>
      </c>
      <c r="L137" t="n">
        <v>227</v>
      </c>
      <c r="M137" t="n">
        <v>104</v>
      </c>
      <c r="N137" t="n">
        <v>168</v>
      </c>
      <c r="O137" t="n">
        <v>4</v>
      </c>
      <c r="P137" t="n">
        <v>14</v>
      </c>
      <c r="Q137" t="n">
        <v>11</v>
      </c>
      <c r="R137" t="n">
        <v>118</v>
      </c>
      <c r="S137" t="n">
        <v>39</v>
      </c>
      <c r="T137" t="n">
        <v>9</v>
      </c>
      <c r="U137" t="n">
        <v>110</v>
      </c>
      <c r="V137" t="n">
        <v>148</v>
      </c>
      <c r="W137" t="n">
        <v>105</v>
      </c>
      <c r="X137" t="n">
        <v>6</v>
      </c>
      <c r="Y137" t="n">
        <v>36</v>
      </c>
      <c r="Z137" t="n">
        <v>30</v>
      </c>
      <c r="AA137" t="n">
        <v>152</v>
      </c>
      <c r="AB137" t="n">
        <v>15</v>
      </c>
      <c r="AC137" t="n">
        <v>178</v>
      </c>
      <c r="AD137" t="n">
        <v>1610</v>
      </c>
      <c r="AE137" t="n">
        <v>1036</v>
      </c>
      <c r="AF137" t="n">
        <v>2356</v>
      </c>
      <c r="AG137" t="n">
        <v>56</v>
      </c>
      <c r="AH137" t="n">
        <v>142</v>
      </c>
      <c r="AI137" t="n">
        <v>86</v>
      </c>
      <c r="AJ137" t="n">
        <v>653</v>
      </c>
      <c r="AK137" t="n">
        <v>536</v>
      </c>
      <c r="AL137" t="n">
        <v>581809</v>
      </c>
      <c r="AM137" t="n">
        <v>127938</v>
      </c>
      <c r="AN137" t="n">
        <v>925407</v>
      </c>
      <c r="AO137" t="n">
        <v>1007742</v>
      </c>
      <c r="AP137" t="n">
        <v>61551</v>
      </c>
      <c r="AQ137" t="n">
        <v>58872</v>
      </c>
      <c r="AR137" t="n">
        <v>80179</v>
      </c>
      <c r="AS137" t="n">
        <v>34030</v>
      </c>
      <c r="AT137" t="n">
        <v>1224141</v>
      </c>
      <c r="AU137" t="n">
        <v>3902</v>
      </c>
      <c r="AV137" t="n">
        <v>379</v>
      </c>
      <c r="AW137" t="n">
        <v>3356</v>
      </c>
      <c r="AX137" t="n">
        <v>3597</v>
      </c>
      <c r="AY137" t="n">
        <v>199</v>
      </c>
      <c r="AZ137" t="n">
        <v>145</v>
      </c>
      <c r="BA137" t="n">
        <v>241</v>
      </c>
      <c r="BB137" t="n">
        <v>95</v>
      </c>
      <c r="BC137" t="n">
        <v>11756</v>
      </c>
    </row>
    <row r="138">
      <c r="A138" t="inlineStr">
        <is>
          <t>06-Nov-20</t>
        </is>
      </c>
      <c r="B138" t="n">
        <v>1092385</v>
      </c>
      <c r="C138" t="n">
        <v>483878</v>
      </c>
      <c r="D138" t="n">
        <v>2616107</v>
      </c>
      <c r="E138" t="n">
        <v>1434914</v>
      </c>
      <c r="F138" t="n">
        <v>1201201</v>
      </c>
      <c r="G138" t="n">
        <v>977735</v>
      </c>
      <c r="H138" t="n">
        <v>812923</v>
      </c>
      <c r="I138" t="n">
        <v>250363</v>
      </c>
      <c r="J138" t="n">
        <v>923973</v>
      </c>
      <c r="K138" t="n">
        <v>8</v>
      </c>
      <c r="L138" t="n">
        <v>219</v>
      </c>
      <c r="M138" t="n">
        <v>100</v>
      </c>
      <c r="N138" t="n">
        <v>159</v>
      </c>
      <c r="O138" t="n">
        <v>3</v>
      </c>
      <c r="P138" t="n">
        <v>13</v>
      </c>
      <c r="Q138" t="n">
        <v>10</v>
      </c>
      <c r="R138" t="n">
        <v>114</v>
      </c>
      <c r="S138" t="n">
        <v>37</v>
      </c>
      <c r="T138" t="n">
        <v>9</v>
      </c>
      <c r="U138" t="n">
        <v>105</v>
      </c>
      <c r="V138" t="n">
        <v>140</v>
      </c>
      <c r="W138" t="n">
        <v>100</v>
      </c>
      <c r="X138" t="n">
        <v>5</v>
      </c>
      <c r="Y138" t="n">
        <v>34</v>
      </c>
      <c r="Z138" t="n">
        <v>29</v>
      </c>
      <c r="AA138" t="n">
        <v>147</v>
      </c>
      <c r="AB138" t="n">
        <v>14</v>
      </c>
      <c r="AC138" t="n">
        <v>167</v>
      </c>
      <c r="AD138" t="n">
        <v>1547</v>
      </c>
      <c r="AE138" t="n">
        <v>984</v>
      </c>
      <c r="AF138" t="n">
        <v>2227</v>
      </c>
      <c r="AG138" t="n">
        <v>52</v>
      </c>
      <c r="AH138" t="n">
        <v>134</v>
      </c>
      <c r="AI138" t="n">
        <v>81</v>
      </c>
      <c r="AJ138" t="n">
        <v>630</v>
      </c>
      <c r="AK138" t="n">
        <v>507</v>
      </c>
      <c r="AL138" t="n">
        <v>581823</v>
      </c>
      <c r="AM138" t="n">
        <v>128062</v>
      </c>
      <c r="AN138" t="n">
        <v>925492</v>
      </c>
      <c r="AO138" t="n">
        <v>1007918</v>
      </c>
      <c r="AP138" t="n">
        <v>61556</v>
      </c>
      <c r="AQ138" t="n">
        <v>58885</v>
      </c>
      <c r="AR138" t="n">
        <v>80187</v>
      </c>
      <c r="AS138" t="n">
        <v>34088</v>
      </c>
      <c r="AT138" t="n">
        <v>1224180</v>
      </c>
      <c r="AU138" t="n">
        <v>3902</v>
      </c>
      <c r="AV138" t="n">
        <v>379</v>
      </c>
      <c r="AW138" t="n">
        <v>3357</v>
      </c>
      <c r="AX138" t="n">
        <v>3598</v>
      </c>
      <c r="AY138" t="n">
        <v>199</v>
      </c>
      <c r="AZ138" t="n">
        <v>145</v>
      </c>
      <c r="BA138" t="n">
        <v>241</v>
      </c>
      <c r="BB138" t="n">
        <v>96</v>
      </c>
      <c r="BC138" t="n">
        <v>11757</v>
      </c>
    </row>
    <row r="139">
      <c r="A139" t="inlineStr">
        <is>
          <t>07-Nov-20</t>
        </is>
      </c>
      <c r="B139" t="n">
        <v>1092384</v>
      </c>
      <c r="C139" t="n">
        <v>483831</v>
      </c>
      <c r="D139" t="n">
        <v>2616086</v>
      </c>
      <c r="E139" t="n">
        <v>1434883</v>
      </c>
      <c r="F139" t="n">
        <v>1201201</v>
      </c>
      <c r="G139" t="n">
        <v>977733</v>
      </c>
      <c r="H139" t="n">
        <v>812921</v>
      </c>
      <c r="I139" t="n">
        <v>250338</v>
      </c>
      <c r="J139" t="n">
        <v>923966</v>
      </c>
      <c r="K139" t="n">
        <v>7</v>
      </c>
      <c r="L139" t="n">
        <v>210</v>
      </c>
      <c r="M139" t="n">
        <v>96</v>
      </c>
      <c r="N139" t="n">
        <v>150</v>
      </c>
      <c r="O139" t="n">
        <v>3</v>
      </c>
      <c r="P139" t="n">
        <v>12</v>
      </c>
      <c r="Q139" t="n">
        <v>10</v>
      </c>
      <c r="R139" t="n">
        <v>110</v>
      </c>
      <c r="S139" t="n">
        <v>35</v>
      </c>
      <c r="T139" t="n">
        <v>8</v>
      </c>
      <c r="U139" t="n">
        <v>101</v>
      </c>
      <c r="V139" t="n">
        <v>133</v>
      </c>
      <c r="W139" t="n">
        <v>94</v>
      </c>
      <c r="X139" t="n">
        <v>5</v>
      </c>
      <c r="Y139" t="n">
        <v>32</v>
      </c>
      <c r="Z139" t="n">
        <v>27</v>
      </c>
      <c r="AA139" t="n">
        <v>141</v>
      </c>
      <c r="AB139" t="n">
        <v>14</v>
      </c>
      <c r="AC139" t="n">
        <v>157</v>
      </c>
      <c r="AD139" t="n">
        <v>1487</v>
      </c>
      <c r="AE139" t="n">
        <v>935</v>
      </c>
      <c r="AF139" t="n">
        <v>2106</v>
      </c>
      <c r="AG139" t="n">
        <v>49</v>
      </c>
      <c r="AH139" t="n">
        <v>127</v>
      </c>
      <c r="AI139" t="n">
        <v>78</v>
      </c>
      <c r="AJ139" t="n">
        <v>607</v>
      </c>
      <c r="AK139" t="n">
        <v>479</v>
      </c>
      <c r="AL139" t="n">
        <v>581835</v>
      </c>
      <c r="AM139" t="n">
        <v>128182</v>
      </c>
      <c r="AN139" t="n">
        <v>925573</v>
      </c>
      <c r="AO139" t="n">
        <v>1008085</v>
      </c>
      <c r="AP139" t="n">
        <v>61560</v>
      </c>
      <c r="AQ139" t="n">
        <v>58897</v>
      </c>
      <c r="AR139" t="n">
        <v>80195</v>
      </c>
      <c r="AS139" t="n">
        <v>34144</v>
      </c>
      <c r="AT139" t="n">
        <v>1224217</v>
      </c>
      <c r="AU139" t="n">
        <v>3902</v>
      </c>
      <c r="AV139" t="n">
        <v>380</v>
      </c>
      <c r="AW139" t="n">
        <v>3357</v>
      </c>
      <c r="AX139" t="n">
        <v>3598</v>
      </c>
      <c r="AY139" t="n">
        <v>199</v>
      </c>
      <c r="AZ139" t="n">
        <v>145</v>
      </c>
      <c r="BA139" t="n">
        <v>241</v>
      </c>
      <c r="BB139" t="n">
        <v>96</v>
      </c>
      <c r="BC139" t="n">
        <v>11757</v>
      </c>
    </row>
    <row r="140">
      <c r="A140" t="inlineStr">
        <is>
          <t>08-Nov-20</t>
        </is>
      </c>
      <c r="B140" t="n">
        <v>1092382</v>
      </c>
      <c r="C140" t="n">
        <v>483786</v>
      </c>
      <c r="D140" t="n">
        <v>2616066</v>
      </c>
      <c r="E140" t="n">
        <v>1434853</v>
      </c>
      <c r="F140" t="n">
        <v>1201200</v>
      </c>
      <c r="G140" t="n">
        <v>977730</v>
      </c>
      <c r="H140" t="n">
        <v>812918</v>
      </c>
      <c r="I140" t="n">
        <v>250314</v>
      </c>
      <c r="J140" t="n">
        <v>923959</v>
      </c>
      <c r="K140" t="n">
        <v>7</v>
      </c>
      <c r="L140" t="n">
        <v>202</v>
      </c>
      <c r="M140" t="n">
        <v>91</v>
      </c>
      <c r="N140" t="n">
        <v>142</v>
      </c>
      <c r="O140" t="n">
        <v>3</v>
      </c>
      <c r="P140" t="n">
        <v>12</v>
      </c>
      <c r="Q140" t="n">
        <v>9</v>
      </c>
      <c r="R140" t="n">
        <v>106</v>
      </c>
      <c r="S140" t="n">
        <v>33</v>
      </c>
      <c r="T140" t="n">
        <v>8</v>
      </c>
      <c r="U140" t="n">
        <v>97</v>
      </c>
      <c r="V140" t="n">
        <v>127</v>
      </c>
      <c r="W140" t="n">
        <v>89</v>
      </c>
      <c r="X140" t="n">
        <v>5</v>
      </c>
      <c r="Y140" t="n">
        <v>30</v>
      </c>
      <c r="Z140" t="n">
        <v>26</v>
      </c>
      <c r="AA140" t="n">
        <v>136</v>
      </c>
      <c r="AB140" t="n">
        <v>13</v>
      </c>
      <c r="AC140" t="n">
        <v>147</v>
      </c>
      <c r="AD140" t="n">
        <v>1429</v>
      </c>
      <c r="AE140" t="n">
        <v>889</v>
      </c>
      <c r="AF140" t="n">
        <v>1990</v>
      </c>
      <c r="AG140" t="n">
        <v>47</v>
      </c>
      <c r="AH140" t="n">
        <v>121</v>
      </c>
      <c r="AI140" t="n">
        <v>74</v>
      </c>
      <c r="AJ140" t="n">
        <v>586</v>
      </c>
      <c r="AK140" t="n">
        <v>453</v>
      </c>
      <c r="AL140" t="n">
        <v>581847</v>
      </c>
      <c r="AM140" t="n">
        <v>128297</v>
      </c>
      <c r="AN140" t="n">
        <v>925650</v>
      </c>
      <c r="AO140" t="n">
        <v>1008243</v>
      </c>
      <c r="AP140" t="n">
        <v>61564</v>
      </c>
      <c r="AQ140" t="n">
        <v>58908</v>
      </c>
      <c r="AR140" t="n">
        <v>80203</v>
      </c>
      <c r="AS140" t="n">
        <v>34198</v>
      </c>
      <c r="AT140" t="n">
        <v>1224253</v>
      </c>
      <c r="AU140" t="n">
        <v>3902</v>
      </c>
      <c r="AV140" t="n">
        <v>380</v>
      </c>
      <c r="AW140" t="n">
        <v>3357</v>
      </c>
      <c r="AX140" t="n">
        <v>3599</v>
      </c>
      <c r="AY140" t="n">
        <v>199</v>
      </c>
      <c r="AZ140" t="n">
        <v>145</v>
      </c>
      <c r="BA140" t="n">
        <v>241</v>
      </c>
      <c r="BB140" t="n">
        <v>96</v>
      </c>
      <c r="BC140" t="n">
        <v>11757</v>
      </c>
    </row>
    <row r="141">
      <c r="A141" t="inlineStr">
        <is>
          <t>09-Nov-20</t>
        </is>
      </c>
      <c r="B141" t="n">
        <v>1092381</v>
      </c>
      <c r="C141" t="n">
        <v>483742</v>
      </c>
      <c r="D141" t="n">
        <v>2616047</v>
      </c>
      <c r="E141" t="n">
        <v>1434825</v>
      </c>
      <c r="F141" t="n">
        <v>1201199</v>
      </c>
      <c r="G141" t="n">
        <v>977728</v>
      </c>
      <c r="H141" t="n">
        <v>812916</v>
      </c>
      <c r="I141" t="n">
        <v>250291</v>
      </c>
      <c r="J141" t="n">
        <v>923952</v>
      </c>
      <c r="K141" t="n">
        <v>7</v>
      </c>
      <c r="L141" t="n">
        <v>194</v>
      </c>
      <c r="M141" t="n">
        <v>87</v>
      </c>
      <c r="N141" t="n">
        <v>134</v>
      </c>
      <c r="O141" t="n">
        <v>3</v>
      </c>
      <c r="P141" t="n">
        <v>11</v>
      </c>
      <c r="Q141" t="n">
        <v>9</v>
      </c>
      <c r="R141" t="n">
        <v>102</v>
      </c>
      <c r="S141" t="n">
        <v>31</v>
      </c>
      <c r="T141" t="n">
        <v>7</v>
      </c>
      <c r="U141" t="n">
        <v>94</v>
      </c>
      <c r="V141" t="n">
        <v>121</v>
      </c>
      <c r="W141" t="n">
        <v>84</v>
      </c>
      <c r="X141" t="n">
        <v>5</v>
      </c>
      <c r="Y141" t="n">
        <v>29</v>
      </c>
      <c r="Z141" t="n">
        <v>25</v>
      </c>
      <c r="AA141" t="n">
        <v>132</v>
      </c>
      <c r="AB141" t="n">
        <v>12</v>
      </c>
      <c r="AC141" t="n">
        <v>139</v>
      </c>
      <c r="AD141" t="n">
        <v>1374</v>
      </c>
      <c r="AE141" t="n">
        <v>845</v>
      </c>
      <c r="AF141" t="n">
        <v>1882</v>
      </c>
      <c r="AG141" t="n">
        <v>44</v>
      </c>
      <c r="AH141" t="n">
        <v>114</v>
      </c>
      <c r="AI141" t="n">
        <v>70</v>
      </c>
      <c r="AJ141" t="n">
        <v>565</v>
      </c>
      <c r="AK141" t="n">
        <v>429</v>
      </c>
      <c r="AL141" t="n">
        <v>581858</v>
      </c>
      <c r="AM141" t="n">
        <v>128407</v>
      </c>
      <c r="AN141" t="n">
        <v>925723</v>
      </c>
      <c r="AO141" t="n">
        <v>1008392</v>
      </c>
      <c r="AP141" t="n">
        <v>61567</v>
      </c>
      <c r="AQ141" t="n">
        <v>58919</v>
      </c>
      <c r="AR141" t="n">
        <v>80210</v>
      </c>
      <c r="AS141" t="n">
        <v>34251</v>
      </c>
      <c r="AT141" t="n">
        <v>1224286</v>
      </c>
      <c r="AU141" t="n">
        <v>3902</v>
      </c>
      <c r="AV141" t="n">
        <v>380</v>
      </c>
      <c r="AW141" t="n">
        <v>3357</v>
      </c>
      <c r="AX141" t="n">
        <v>3599</v>
      </c>
      <c r="AY141" t="n">
        <v>199</v>
      </c>
      <c r="AZ141" t="n">
        <v>145</v>
      </c>
      <c r="BA141" t="n">
        <v>241</v>
      </c>
      <c r="BB141" t="n">
        <v>96</v>
      </c>
      <c r="BC141" t="n">
        <v>11757</v>
      </c>
    </row>
    <row r="142">
      <c r="A142" t="inlineStr">
        <is>
          <t>10-Nov-20</t>
        </is>
      </c>
      <c r="B142" t="n">
        <v>1092380</v>
      </c>
      <c r="C142" t="n">
        <v>483701</v>
      </c>
      <c r="D142" t="n">
        <v>2616029</v>
      </c>
      <c r="E142" t="n">
        <v>1434798</v>
      </c>
      <c r="F142" t="n">
        <v>1201199</v>
      </c>
      <c r="G142" t="n">
        <v>977725</v>
      </c>
      <c r="H142" t="n">
        <v>812915</v>
      </c>
      <c r="I142" t="n">
        <v>250269</v>
      </c>
      <c r="J142" t="n">
        <v>923946</v>
      </c>
      <c r="K142" t="n">
        <v>6</v>
      </c>
      <c r="L142" t="n">
        <v>186</v>
      </c>
      <c r="M142" t="n">
        <v>84</v>
      </c>
      <c r="N142" t="n">
        <v>127</v>
      </c>
      <c r="O142" t="n">
        <v>3</v>
      </c>
      <c r="P142" t="n">
        <v>11</v>
      </c>
      <c r="Q142" t="n">
        <v>9</v>
      </c>
      <c r="R142" t="n">
        <v>98</v>
      </c>
      <c r="S142" t="n">
        <v>30</v>
      </c>
      <c r="T142" t="n">
        <v>7</v>
      </c>
      <c r="U142" t="n">
        <v>90</v>
      </c>
      <c r="V142" t="n">
        <v>115</v>
      </c>
      <c r="W142" t="n">
        <v>79</v>
      </c>
      <c r="X142" t="n">
        <v>4</v>
      </c>
      <c r="Y142" t="n">
        <v>27</v>
      </c>
      <c r="Z142" t="n">
        <v>23</v>
      </c>
      <c r="AA142" t="n">
        <v>127</v>
      </c>
      <c r="AB142" t="n">
        <v>12</v>
      </c>
      <c r="AC142" t="n">
        <v>130</v>
      </c>
      <c r="AD142" t="n">
        <v>1320</v>
      </c>
      <c r="AE142" t="n">
        <v>804</v>
      </c>
      <c r="AF142" t="n">
        <v>1779</v>
      </c>
      <c r="AG142" t="n">
        <v>41</v>
      </c>
      <c r="AH142" t="n">
        <v>108</v>
      </c>
      <c r="AI142" t="n">
        <v>67</v>
      </c>
      <c r="AJ142" t="n">
        <v>545</v>
      </c>
      <c r="AK142" t="n">
        <v>405</v>
      </c>
      <c r="AL142" t="n">
        <v>581868</v>
      </c>
      <c r="AM142" t="n">
        <v>128513</v>
      </c>
      <c r="AN142" t="n">
        <v>925792</v>
      </c>
      <c r="AO142" t="n">
        <v>1008532</v>
      </c>
      <c r="AP142" t="n">
        <v>61571</v>
      </c>
      <c r="AQ142" t="n">
        <v>58929</v>
      </c>
      <c r="AR142" t="n">
        <v>80216</v>
      </c>
      <c r="AS142" t="n">
        <v>34301</v>
      </c>
      <c r="AT142" t="n">
        <v>1224318</v>
      </c>
      <c r="AU142" t="n">
        <v>3902</v>
      </c>
      <c r="AV142" t="n">
        <v>380</v>
      </c>
      <c r="AW142" t="n">
        <v>3358</v>
      </c>
      <c r="AX142" t="n">
        <v>3600</v>
      </c>
      <c r="AY142" t="n">
        <v>199</v>
      </c>
      <c r="AZ142" t="n">
        <v>145</v>
      </c>
      <c r="BA142" t="n">
        <v>241</v>
      </c>
      <c r="BB142" t="n">
        <v>96</v>
      </c>
      <c r="BC142" t="n">
        <v>11757</v>
      </c>
    </row>
    <row r="143">
      <c r="A143" t="inlineStr">
        <is>
          <t>11-Nov-20</t>
        </is>
      </c>
      <c r="B143" t="n">
        <v>1092378</v>
      </c>
      <c r="C143" t="n">
        <v>483661</v>
      </c>
      <c r="D143" t="n">
        <v>2616011</v>
      </c>
      <c r="E143" t="n">
        <v>1434773</v>
      </c>
      <c r="F143" t="n">
        <v>1201198</v>
      </c>
      <c r="G143" t="n">
        <v>977723</v>
      </c>
      <c r="H143" t="n">
        <v>812913</v>
      </c>
      <c r="I143" t="n">
        <v>250247</v>
      </c>
      <c r="J143" t="n">
        <v>923940</v>
      </c>
      <c r="K143" t="n">
        <v>6</v>
      </c>
      <c r="L143" t="n">
        <v>179</v>
      </c>
      <c r="M143" t="n">
        <v>80</v>
      </c>
      <c r="N143" t="n">
        <v>120</v>
      </c>
      <c r="O143" t="n">
        <v>3</v>
      </c>
      <c r="P143" t="n">
        <v>10</v>
      </c>
      <c r="Q143" t="n">
        <v>8</v>
      </c>
      <c r="R143" t="n">
        <v>95</v>
      </c>
      <c r="S143" t="n">
        <v>28</v>
      </c>
      <c r="T143" t="n">
        <v>6</v>
      </c>
      <c r="U143" t="n">
        <v>86</v>
      </c>
      <c r="V143" t="n">
        <v>109</v>
      </c>
      <c r="W143" t="n">
        <v>75</v>
      </c>
      <c r="X143" t="n">
        <v>4</v>
      </c>
      <c r="Y143" t="n">
        <v>26</v>
      </c>
      <c r="Z143" t="n">
        <v>22</v>
      </c>
      <c r="AA143" t="n">
        <v>122</v>
      </c>
      <c r="AB143" t="n">
        <v>11</v>
      </c>
      <c r="AC143" t="n">
        <v>122</v>
      </c>
      <c r="AD143" t="n">
        <v>1269</v>
      </c>
      <c r="AE143" t="n">
        <v>764</v>
      </c>
      <c r="AF143" t="n">
        <v>1682</v>
      </c>
      <c r="AG143" t="n">
        <v>39</v>
      </c>
      <c r="AH143" t="n">
        <v>103</v>
      </c>
      <c r="AI143" t="n">
        <v>64</v>
      </c>
      <c r="AJ143" t="n">
        <v>526</v>
      </c>
      <c r="AK143" t="n">
        <v>384</v>
      </c>
      <c r="AL143" t="n">
        <v>581878</v>
      </c>
      <c r="AM143" t="n">
        <v>128615</v>
      </c>
      <c r="AN143" t="n">
        <v>925858</v>
      </c>
      <c r="AO143" t="n">
        <v>1008666</v>
      </c>
      <c r="AP143" t="n">
        <v>61574</v>
      </c>
      <c r="AQ143" t="n">
        <v>58939</v>
      </c>
      <c r="AR143" t="n">
        <v>80223</v>
      </c>
      <c r="AS143" t="n">
        <v>34350</v>
      </c>
      <c r="AT143" t="n">
        <v>1224347</v>
      </c>
      <c r="AU143" t="n">
        <v>3902</v>
      </c>
      <c r="AV143" t="n">
        <v>381</v>
      </c>
      <c r="AW143" t="n">
        <v>3358</v>
      </c>
      <c r="AX143" t="n">
        <v>3600</v>
      </c>
      <c r="AY143" t="n">
        <v>199</v>
      </c>
      <c r="AZ143" t="n">
        <v>145</v>
      </c>
      <c r="BA143" t="n">
        <v>241</v>
      </c>
      <c r="BB143" t="n">
        <v>96</v>
      </c>
      <c r="BC143" t="n">
        <v>11757</v>
      </c>
    </row>
    <row r="144">
      <c r="A144" t="inlineStr">
        <is>
          <t>12-Nov-20</t>
        </is>
      </c>
      <c r="B144" t="n">
        <v>1092377</v>
      </c>
      <c r="C144" t="n">
        <v>483622</v>
      </c>
      <c r="D144" t="n">
        <v>2615994</v>
      </c>
      <c r="E144" t="n">
        <v>1434750</v>
      </c>
      <c r="F144" t="n">
        <v>1201198</v>
      </c>
      <c r="G144" t="n">
        <v>977721</v>
      </c>
      <c r="H144" t="n">
        <v>812911</v>
      </c>
      <c r="I144" t="n">
        <v>250227</v>
      </c>
      <c r="J144" t="n">
        <v>923934</v>
      </c>
      <c r="K144" t="n">
        <v>6</v>
      </c>
      <c r="L144" t="n">
        <v>172</v>
      </c>
      <c r="M144" t="n">
        <v>76</v>
      </c>
      <c r="N144" t="n">
        <v>114</v>
      </c>
      <c r="O144" t="n">
        <v>3</v>
      </c>
      <c r="P144" t="n">
        <v>10</v>
      </c>
      <c r="Q144" t="n">
        <v>8</v>
      </c>
      <c r="R144" t="n">
        <v>91</v>
      </c>
      <c r="S144" t="n">
        <v>27</v>
      </c>
      <c r="T144" t="n">
        <v>6</v>
      </c>
      <c r="U144" t="n">
        <v>83</v>
      </c>
      <c r="V144" t="n">
        <v>104</v>
      </c>
      <c r="W144" t="n">
        <v>71</v>
      </c>
      <c r="X144" t="n">
        <v>4</v>
      </c>
      <c r="Y144" t="n">
        <v>25</v>
      </c>
      <c r="Z144" t="n">
        <v>21</v>
      </c>
      <c r="AA144" t="n">
        <v>118</v>
      </c>
      <c r="AB144" t="n">
        <v>10</v>
      </c>
      <c r="AC144" t="n">
        <v>115</v>
      </c>
      <c r="AD144" t="n">
        <v>1219</v>
      </c>
      <c r="AE144" t="n">
        <v>727</v>
      </c>
      <c r="AF144" t="n">
        <v>1590</v>
      </c>
      <c r="AG144" t="n">
        <v>37</v>
      </c>
      <c r="AH144" t="n">
        <v>97</v>
      </c>
      <c r="AI144" t="n">
        <v>61</v>
      </c>
      <c r="AJ144" t="n">
        <v>507</v>
      </c>
      <c r="AK144" t="n">
        <v>363</v>
      </c>
      <c r="AL144" t="n">
        <v>581887</v>
      </c>
      <c r="AM144" t="n">
        <v>128713</v>
      </c>
      <c r="AN144" t="n">
        <v>925921</v>
      </c>
      <c r="AO144" t="n">
        <v>1008791</v>
      </c>
      <c r="AP144" t="n">
        <v>61577</v>
      </c>
      <c r="AQ144" t="n">
        <v>58948</v>
      </c>
      <c r="AR144" t="n">
        <v>80229</v>
      </c>
      <c r="AS144" t="n">
        <v>34397</v>
      </c>
      <c r="AT144" t="n">
        <v>1224376</v>
      </c>
      <c r="AU144" t="n">
        <v>3902</v>
      </c>
      <c r="AV144" t="n">
        <v>381</v>
      </c>
      <c r="AW144" t="n">
        <v>3358</v>
      </c>
      <c r="AX144" t="n">
        <v>3600</v>
      </c>
      <c r="AY144" t="n">
        <v>199</v>
      </c>
      <c r="AZ144" t="n">
        <v>145</v>
      </c>
      <c r="BA144" t="n">
        <v>241</v>
      </c>
      <c r="BB144" t="n">
        <v>96</v>
      </c>
      <c r="BC144" t="n">
        <v>11757</v>
      </c>
    </row>
    <row r="145">
      <c r="A145" t="inlineStr">
        <is>
          <t>13-Nov-20</t>
        </is>
      </c>
      <c r="B145" t="n">
        <v>1092376</v>
      </c>
      <c r="C145" t="n">
        <v>483585</v>
      </c>
      <c r="D145" t="n">
        <v>2615978</v>
      </c>
      <c r="E145" t="n">
        <v>1434727</v>
      </c>
      <c r="F145" t="n">
        <v>1201197</v>
      </c>
      <c r="G145" t="n">
        <v>977719</v>
      </c>
      <c r="H145" t="n">
        <v>812909</v>
      </c>
      <c r="I145" t="n">
        <v>250207</v>
      </c>
      <c r="J145" t="n">
        <v>923929</v>
      </c>
      <c r="K145" t="n">
        <v>5</v>
      </c>
      <c r="L145" t="n">
        <v>165</v>
      </c>
      <c r="M145" t="n">
        <v>73</v>
      </c>
      <c r="N145" t="n">
        <v>107</v>
      </c>
      <c r="O145" t="n">
        <v>2</v>
      </c>
      <c r="P145" t="n">
        <v>9</v>
      </c>
      <c r="Q145" t="n">
        <v>8</v>
      </c>
      <c r="R145" t="n">
        <v>88</v>
      </c>
      <c r="S145" t="n">
        <v>25</v>
      </c>
      <c r="T145" t="n">
        <v>6</v>
      </c>
      <c r="U145" t="n">
        <v>80</v>
      </c>
      <c r="V145" t="n">
        <v>99</v>
      </c>
      <c r="W145" t="n">
        <v>67</v>
      </c>
      <c r="X145" t="n">
        <v>4</v>
      </c>
      <c r="Y145" t="n">
        <v>23</v>
      </c>
      <c r="Z145" t="n">
        <v>20</v>
      </c>
      <c r="AA145" t="n">
        <v>114</v>
      </c>
      <c r="AB145" t="n">
        <v>10</v>
      </c>
      <c r="AC145" t="n">
        <v>108</v>
      </c>
      <c r="AD145" t="n">
        <v>1172</v>
      </c>
      <c r="AE145" t="n">
        <v>691</v>
      </c>
      <c r="AF145" t="n">
        <v>1503</v>
      </c>
      <c r="AG145" t="n">
        <v>35</v>
      </c>
      <c r="AH145" t="n">
        <v>92</v>
      </c>
      <c r="AI145" t="n">
        <v>58</v>
      </c>
      <c r="AJ145" t="n">
        <v>489</v>
      </c>
      <c r="AK145" t="n">
        <v>343</v>
      </c>
      <c r="AL145" t="n">
        <v>581896</v>
      </c>
      <c r="AM145" t="n">
        <v>128807</v>
      </c>
      <c r="AN145" t="n">
        <v>925980</v>
      </c>
      <c r="AO145" t="n">
        <v>1008910</v>
      </c>
      <c r="AP145" t="n">
        <v>61580</v>
      </c>
      <c r="AQ145" t="n">
        <v>58957</v>
      </c>
      <c r="AR145" t="n">
        <v>80235</v>
      </c>
      <c r="AS145" t="n">
        <v>34442</v>
      </c>
      <c r="AT145" t="n">
        <v>1224402</v>
      </c>
      <c r="AU145" t="n">
        <v>3902</v>
      </c>
      <c r="AV145" t="n">
        <v>381</v>
      </c>
      <c r="AW145" t="n">
        <v>3358</v>
      </c>
      <c r="AX145" t="n">
        <v>3601</v>
      </c>
      <c r="AY145" t="n">
        <v>199</v>
      </c>
      <c r="AZ145" t="n">
        <v>145</v>
      </c>
      <c r="BA145" t="n">
        <v>241</v>
      </c>
      <c r="BB145" t="n">
        <v>96</v>
      </c>
      <c r="BC145" t="n">
        <v>11757</v>
      </c>
    </row>
    <row r="146">
      <c r="A146" t="inlineStr">
        <is>
          <t>14-Nov-20</t>
        </is>
      </c>
      <c r="B146" t="n">
        <v>1092375</v>
      </c>
      <c r="C146" t="n">
        <v>483550</v>
      </c>
      <c r="D146" t="n">
        <v>2615963</v>
      </c>
      <c r="E146" t="n">
        <v>1434706</v>
      </c>
      <c r="F146" t="n">
        <v>1201197</v>
      </c>
      <c r="G146" t="n">
        <v>977717</v>
      </c>
      <c r="H146" t="n">
        <v>812908</v>
      </c>
      <c r="I146" t="n">
        <v>250187</v>
      </c>
      <c r="J146" t="n">
        <v>923924</v>
      </c>
      <c r="K146" t="n">
        <v>5</v>
      </c>
      <c r="L146" t="n">
        <v>159</v>
      </c>
      <c r="M146" t="n">
        <v>70</v>
      </c>
      <c r="N146" t="n">
        <v>102</v>
      </c>
      <c r="O146" t="n">
        <v>2</v>
      </c>
      <c r="P146" t="n">
        <v>9</v>
      </c>
      <c r="Q146" t="n">
        <v>7</v>
      </c>
      <c r="R146" t="n">
        <v>85</v>
      </c>
      <c r="S146" t="n">
        <v>24</v>
      </c>
      <c r="T146" t="n">
        <v>5</v>
      </c>
      <c r="U146" t="n">
        <v>77</v>
      </c>
      <c r="V146" t="n">
        <v>94</v>
      </c>
      <c r="W146" t="n">
        <v>63</v>
      </c>
      <c r="X146" t="n">
        <v>3</v>
      </c>
      <c r="Y146" t="n">
        <v>22</v>
      </c>
      <c r="Z146" t="n">
        <v>19</v>
      </c>
      <c r="AA146" t="n">
        <v>110</v>
      </c>
      <c r="AB146" t="n">
        <v>9</v>
      </c>
      <c r="AC146" t="n">
        <v>102</v>
      </c>
      <c r="AD146" t="n">
        <v>1126</v>
      </c>
      <c r="AE146" t="n">
        <v>658</v>
      </c>
      <c r="AF146" t="n">
        <v>1421</v>
      </c>
      <c r="AG146" t="n">
        <v>33</v>
      </c>
      <c r="AH146" t="n">
        <v>88</v>
      </c>
      <c r="AI146" t="n">
        <v>55</v>
      </c>
      <c r="AJ146" t="n">
        <v>472</v>
      </c>
      <c r="AK146" t="n">
        <v>325</v>
      </c>
      <c r="AL146" t="n">
        <v>581904</v>
      </c>
      <c r="AM146" t="n">
        <v>128897</v>
      </c>
      <c r="AN146" t="n">
        <v>926037</v>
      </c>
      <c r="AO146" t="n">
        <v>1009023</v>
      </c>
      <c r="AP146" t="n">
        <v>61583</v>
      </c>
      <c r="AQ146" t="n">
        <v>58965</v>
      </c>
      <c r="AR146" t="n">
        <v>80241</v>
      </c>
      <c r="AS146" t="n">
        <v>34485</v>
      </c>
      <c r="AT146" t="n">
        <v>1224428</v>
      </c>
      <c r="AU146" t="n">
        <v>3902</v>
      </c>
      <c r="AV146" t="n">
        <v>382</v>
      </c>
      <c r="AW146" t="n">
        <v>3358</v>
      </c>
      <c r="AX146" t="n">
        <v>3601</v>
      </c>
      <c r="AY146" t="n">
        <v>199</v>
      </c>
      <c r="AZ146" t="n">
        <v>145</v>
      </c>
      <c r="BA146" t="n">
        <v>241</v>
      </c>
      <c r="BB146" t="n">
        <v>97</v>
      </c>
      <c r="BC146" t="n">
        <v>11757</v>
      </c>
    </row>
    <row r="147">
      <c r="A147" t="inlineStr">
        <is>
          <t>15-Nov-20</t>
        </is>
      </c>
      <c r="B147" t="n">
        <v>1092374</v>
      </c>
      <c r="C147" t="n">
        <v>483516</v>
      </c>
      <c r="D147" t="n">
        <v>2615948</v>
      </c>
      <c r="E147" t="n">
        <v>1434686</v>
      </c>
      <c r="F147" t="n">
        <v>1201196</v>
      </c>
      <c r="G147" t="n">
        <v>977716</v>
      </c>
      <c r="H147" t="n">
        <v>812906</v>
      </c>
      <c r="I147" t="n">
        <v>250169</v>
      </c>
      <c r="J147" t="n">
        <v>923919</v>
      </c>
      <c r="K147" t="n">
        <v>5</v>
      </c>
      <c r="L147" t="n">
        <v>153</v>
      </c>
      <c r="M147" t="n">
        <v>67</v>
      </c>
      <c r="N147" t="n">
        <v>96</v>
      </c>
      <c r="O147" t="n">
        <v>2</v>
      </c>
      <c r="P147" t="n">
        <v>8</v>
      </c>
      <c r="Q147" t="n">
        <v>7</v>
      </c>
      <c r="R147" t="n">
        <v>82</v>
      </c>
      <c r="S147" t="n">
        <v>23</v>
      </c>
      <c r="T147" t="n">
        <v>5</v>
      </c>
      <c r="U147" t="n">
        <v>74</v>
      </c>
      <c r="V147" t="n">
        <v>89</v>
      </c>
      <c r="W147" t="n">
        <v>60</v>
      </c>
      <c r="X147" t="n">
        <v>3</v>
      </c>
      <c r="Y147" t="n">
        <v>21</v>
      </c>
      <c r="Z147" t="n">
        <v>18</v>
      </c>
      <c r="AA147" t="n">
        <v>106</v>
      </c>
      <c r="AB147" t="n">
        <v>9</v>
      </c>
      <c r="AC147" t="n">
        <v>96</v>
      </c>
      <c r="AD147" t="n">
        <v>1082</v>
      </c>
      <c r="AE147" t="n">
        <v>626</v>
      </c>
      <c r="AF147" t="n">
        <v>1343</v>
      </c>
      <c r="AG147" t="n">
        <v>31</v>
      </c>
      <c r="AH147" t="n">
        <v>83</v>
      </c>
      <c r="AI147" t="n">
        <v>52</v>
      </c>
      <c r="AJ147" t="n">
        <v>455</v>
      </c>
      <c r="AK147" t="n">
        <v>307</v>
      </c>
      <c r="AL147" t="n">
        <v>581912</v>
      </c>
      <c r="AM147" t="n">
        <v>128984</v>
      </c>
      <c r="AN147" t="n">
        <v>926091</v>
      </c>
      <c r="AO147" t="n">
        <v>1009129</v>
      </c>
      <c r="AP147" t="n">
        <v>61585</v>
      </c>
      <c r="AQ147" t="n">
        <v>58973</v>
      </c>
      <c r="AR147" t="n">
        <v>80246</v>
      </c>
      <c r="AS147" t="n">
        <v>34528</v>
      </c>
      <c r="AT147" t="n">
        <v>1224452</v>
      </c>
      <c r="AU147" t="n">
        <v>3902</v>
      </c>
      <c r="AV147" t="n">
        <v>382</v>
      </c>
      <c r="AW147" t="n">
        <v>3358</v>
      </c>
      <c r="AX147" t="n">
        <v>3601</v>
      </c>
      <c r="AY147" t="n">
        <v>199</v>
      </c>
      <c r="AZ147" t="n">
        <v>145</v>
      </c>
      <c r="BA147" t="n">
        <v>241</v>
      </c>
      <c r="BB147" t="n">
        <v>97</v>
      </c>
      <c r="BC147" t="n">
        <v>11758</v>
      </c>
    </row>
    <row r="148">
      <c r="A148" t="inlineStr">
        <is>
          <t>16-Nov-20</t>
        </is>
      </c>
      <c r="B148" t="n">
        <v>1092373</v>
      </c>
      <c r="C148" t="n">
        <v>483483</v>
      </c>
      <c r="D148" t="n">
        <v>2615934</v>
      </c>
      <c r="E148" t="n">
        <v>1434667</v>
      </c>
      <c r="F148" t="n">
        <v>1201196</v>
      </c>
      <c r="G148" t="n">
        <v>977714</v>
      </c>
      <c r="H148" t="n">
        <v>812905</v>
      </c>
      <c r="I148" t="n">
        <v>250151</v>
      </c>
      <c r="J148" t="n">
        <v>923915</v>
      </c>
      <c r="K148" t="n">
        <v>5</v>
      </c>
      <c r="L148" t="n">
        <v>147</v>
      </c>
      <c r="M148" t="n">
        <v>64</v>
      </c>
      <c r="N148" t="n">
        <v>91</v>
      </c>
      <c r="O148" t="n">
        <v>2</v>
      </c>
      <c r="P148" t="n">
        <v>8</v>
      </c>
      <c r="Q148" t="n">
        <v>7</v>
      </c>
      <c r="R148" t="n">
        <v>79</v>
      </c>
      <c r="S148" t="n">
        <v>21</v>
      </c>
      <c r="T148" t="n">
        <v>5</v>
      </c>
      <c r="U148" t="n">
        <v>71</v>
      </c>
      <c r="V148" t="n">
        <v>85</v>
      </c>
      <c r="W148" t="n">
        <v>57</v>
      </c>
      <c r="X148" t="n">
        <v>3</v>
      </c>
      <c r="Y148" t="n">
        <v>20</v>
      </c>
      <c r="Z148" t="n">
        <v>18</v>
      </c>
      <c r="AA148" t="n">
        <v>102</v>
      </c>
      <c r="AB148" t="n">
        <v>8</v>
      </c>
      <c r="AC148" t="n">
        <v>90</v>
      </c>
      <c r="AD148" t="n">
        <v>1040</v>
      </c>
      <c r="AE148" t="n">
        <v>596</v>
      </c>
      <c r="AF148" t="n">
        <v>1270</v>
      </c>
      <c r="AG148" t="n">
        <v>29</v>
      </c>
      <c r="AH148" t="n">
        <v>79</v>
      </c>
      <c r="AI148" t="n">
        <v>50</v>
      </c>
      <c r="AJ148" t="n">
        <v>439</v>
      </c>
      <c r="AK148" t="n">
        <v>291</v>
      </c>
      <c r="AL148" t="n">
        <v>581919</v>
      </c>
      <c r="AM148" t="n">
        <v>129068</v>
      </c>
      <c r="AN148" t="n">
        <v>926143</v>
      </c>
      <c r="AO148" t="n">
        <v>1009230</v>
      </c>
      <c r="AP148" t="n">
        <v>61588</v>
      </c>
      <c r="AQ148" t="n">
        <v>58981</v>
      </c>
      <c r="AR148" t="n">
        <v>80251</v>
      </c>
      <c r="AS148" t="n">
        <v>34568</v>
      </c>
      <c r="AT148" t="n">
        <v>1224474</v>
      </c>
      <c r="AU148" t="n">
        <v>3903</v>
      </c>
      <c r="AV148" t="n">
        <v>382</v>
      </c>
      <c r="AW148" t="n">
        <v>3359</v>
      </c>
      <c r="AX148" t="n">
        <v>3602</v>
      </c>
      <c r="AY148" t="n">
        <v>199</v>
      </c>
      <c r="AZ148" t="n">
        <v>145</v>
      </c>
      <c r="BA148" t="n">
        <v>241</v>
      </c>
      <c r="BB148" t="n">
        <v>97</v>
      </c>
      <c r="BC148" t="n">
        <v>11758</v>
      </c>
    </row>
    <row r="149">
      <c r="A149" t="inlineStr">
        <is>
          <t>17-Nov-20</t>
        </is>
      </c>
      <c r="B149" t="n">
        <v>1092372</v>
      </c>
      <c r="C149" t="n">
        <v>483452</v>
      </c>
      <c r="D149" t="n">
        <v>2615921</v>
      </c>
      <c r="E149" t="n">
        <v>1434649</v>
      </c>
      <c r="F149" t="n">
        <v>1201195</v>
      </c>
      <c r="G149" t="n">
        <v>977712</v>
      </c>
      <c r="H149" t="n">
        <v>812903</v>
      </c>
      <c r="I149" t="n">
        <v>250133</v>
      </c>
      <c r="J149" t="n">
        <v>923910</v>
      </c>
      <c r="K149" t="n">
        <v>5</v>
      </c>
      <c r="L149" t="n">
        <v>141</v>
      </c>
      <c r="M149" t="n">
        <v>61</v>
      </c>
      <c r="N149" t="n">
        <v>86</v>
      </c>
      <c r="O149" t="n">
        <v>2</v>
      </c>
      <c r="P149" t="n">
        <v>7</v>
      </c>
      <c r="Q149" t="n">
        <v>6</v>
      </c>
      <c r="R149" t="n">
        <v>76</v>
      </c>
      <c r="S149" t="n">
        <v>20</v>
      </c>
      <c r="T149" t="n">
        <v>4</v>
      </c>
      <c r="U149" t="n">
        <v>68</v>
      </c>
      <c r="V149" t="n">
        <v>81</v>
      </c>
      <c r="W149" t="n">
        <v>54</v>
      </c>
      <c r="X149" t="n">
        <v>3</v>
      </c>
      <c r="Y149" t="n">
        <v>19</v>
      </c>
      <c r="Z149" t="n">
        <v>17</v>
      </c>
      <c r="AA149" t="n">
        <v>99</v>
      </c>
      <c r="AB149" t="n">
        <v>8</v>
      </c>
      <c r="AC149" t="n">
        <v>85</v>
      </c>
      <c r="AD149" t="n">
        <v>1000</v>
      </c>
      <c r="AE149" t="n">
        <v>567</v>
      </c>
      <c r="AF149" t="n">
        <v>1200</v>
      </c>
      <c r="AG149" t="n">
        <v>28</v>
      </c>
      <c r="AH149" t="n">
        <v>75</v>
      </c>
      <c r="AI149" t="n">
        <v>48</v>
      </c>
      <c r="AJ149" t="n">
        <v>423</v>
      </c>
      <c r="AK149" t="n">
        <v>275</v>
      </c>
      <c r="AL149" t="n">
        <v>581926</v>
      </c>
      <c r="AM149" t="n">
        <v>129148</v>
      </c>
      <c r="AN149" t="n">
        <v>926192</v>
      </c>
      <c r="AO149" t="n">
        <v>1009325</v>
      </c>
      <c r="AP149" t="n">
        <v>61590</v>
      </c>
      <c r="AQ149" t="n">
        <v>58988</v>
      </c>
      <c r="AR149" t="n">
        <v>80256</v>
      </c>
      <c r="AS149" t="n">
        <v>34607</v>
      </c>
      <c r="AT149" t="n">
        <v>1224496</v>
      </c>
      <c r="AU149" t="n">
        <v>3903</v>
      </c>
      <c r="AV149" t="n">
        <v>382</v>
      </c>
      <c r="AW149" t="n">
        <v>3359</v>
      </c>
      <c r="AX149" t="n">
        <v>3602</v>
      </c>
      <c r="AY149" t="n">
        <v>199</v>
      </c>
      <c r="AZ149" t="n">
        <v>145</v>
      </c>
      <c r="BA149" t="n">
        <v>241</v>
      </c>
      <c r="BB149" t="n">
        <v>97</v>
      </c>
      <c r="BC149" t="n">
        <v>11758</v>
      </c>
    </row>
    <row r="150">
      <c r="A150" t="inlineStr">
        <is>
          <t>18-Nov-20</t>
        </is>
      </c>
      <c r="B150" t="n">
        <v>1310652</v>
      </c>
      <c r="C150" t="n">
        <v>575672</v>
      </c>
      <c r="D150" t="n">
        <v>3124255</v>
      </c>
      <c r="E150" t="n">
        <v>1794111</v>
      </c>
      <c r="F150" t="n">
        <v>1394184</v>
      </c>
      <c r="G150" t="n">
        <v>1136289</v>
      </c>
      <c r="H150" t="n">
        <v>948019</v>
      </c>
      <c r="I150" t="n">
        <v>293695</v>
      </c>
      <c r="J150" t="n">
        <v>1140152</v>
      </c>
      <c r="K150" t="n">
        <v>5</v>
      </c>
      <c r="L150" t="n">
        <v>146</v>
      </c>
      <c r="M150" t="n">
        <v>63</v>
      </c>
      <c r="N150" t="n">
        <v>88</v>
      </c>
      <c r="O150" t="n">
        <v>2</v>
      </c>
      <c r="P150" t="n">
        <v>8</v>
      </c>
      <c r="Q150" t="n">
        <v>7</v>
      </c>
      <c r="R150" t="n">
        <v>79</v>
      </c>
      <c r="S150" t="n">
        <v>21</v>
      </c>
      <c r="T150" t="n">
        <v>4</v>
      </c>
      <c r="U150" t="n">
        <v>66</v>
      </c>
      <c r="V150" t="n">
        <v>77</v>
      </c>
      <c r="W150" t="n">
        <v>51</v>
      </c>
      <c r="X150" t="n">
        <v>3</v>
      </c>
      <c r="Y150" t="n">
        <v>18</v>
      </c>
      <c r="Z150" t="n">
        <v>16</v>
      </c>
      <c r="AA150" t="n">
        <v>95</v>
      </c>
      <c r="AB150" t="n">
        <v>7</v>
      </c>
      <c r="AC150" t="n">
        <v>80</v>
      </c>
      <c r="AD150" t="n">
        <v>962</v>
      </c>
      <c r="AE150" t="n">
        <v>540</v>
      </c>
      <c r="AF150" t="n">
        <v>1136</v>
      </c>
      <c r="AG150" t="n">
        <v>26</v>
      </c>
      <c r="AH150" t="n">
        <v>71</v>
      </c>
      <c r="AI150" t="n">
        <v>45</v>
      </c>
      <c r="AJ150" t="n">
        <v>409</v>
      </c>
      <c r="AK150" t="n">
        <v>260</v>
      </c>
      <c r="AL150" t="n">
        <v>581932</v>
      </c>
      <c r="AM150" t="n">
        <v>129225</v>
      </c>
      <c r="AN150" t="n">
        <v>926238</v>
      </c>
      <c r="AO150" t="n">
        <v>1009414</v>
      </c>
      <c r="AP150" t="n">
        <v>61592</v>
      </c>
      <c r="AQ150" t="n">
        <v>58994</v>
      </c>
      <c r="AR150" t="n">
        <v>80261</v>
      </c>
      <c r="AS150" t="n">
        <v>34645</v>
      </c>
      <c r="AT150" t="n">
        <v>1224516</v>
      </c>
      <c r="AU150" t="n">
        <v>3903</v>
      </c>
      <c r="AV150" t="n">
        <v>382</v>
      </c>
      <c r="AW150" t="n">
        <v>3359</v>
      </c>
      <c r="AX150" t="n">
        <v>3602</v>
      </c>
      <c r="AY150" t="n">
        <v>199</v>
      </c>
      <c r="AZ150" t="n">
        <v>145</v>
      </c>
      <c r="BA150" t="n">
        <v>241</v>
      </c>
      <c r="BB150" t="n">
        <v>97</v>
      </c>
      <c r="BC150" t="n">
        <v>11758</v>
      </c>
    </row>
    <row r="151">
      <c r="A151" t="inlineStr">
        <is>
          <t>19-Nov-20</t>
        </is>
      </c>
      <c r="B151" t="n">
        <v>1310651</v>
      </c>
      <c r="C151" t="n">
        <v>575631</v>
      </c>
      <c r="D151" t="n">
        <v>3124237</v>
      </c>
      <c r="E151" t="n">
        <v>1794087</v>
      </c>
      <c r="F151" t="n">
        <v>1394184</v>
      </c>
      <c r="G151" t="n">
        <v>1136287</v>
      </c>
      <c r="H151" t="n">
        <v>948017</v>
      </c>
      <c r="I151" t="n">
        <v>293673</v>
      </c>
      <c r="J151" t="n">
        <v>1140147</v>
      </c>
      <c r="K151" t="n">
        <v>5</v>
      </c>
      <c r="L151" t="n">
        <v>149</v>
      </c>
      <c r="M151" t="n">
        <v>64</v>
      </c>
      <c r="N151" t="n">
        <v>89</v>
      </c>
      <c r="O151" t="n">
        <v>2</v>
      </c>
      <c r="P151" t="n">
        <v>8</v>
      </c>
      <c r="Q151" t="n">
        <v>7</v>
      </c>
      <c r="R151" t="n">
        <v>81</v>
      </c>
      <c r="S151" t="n">
        <v>21</v>
      </c>
      <c r="T151" t="n">
        <v>4</v>
      </c>
      <c r="U151" t="n">
        <v>63</v>
      </c>
      <c r="V151" t="n">
        <v>74</v>
      </c>
      <c r="W151" t="n">
        <v>48</v>
      </c>
      <c r="X151" t="n">
        <v>3</v>
      </c>
      <c r="Y151" t="n">
        <v>17</v>
      </c>
      <c r="Z151" t="n">
        <v>15</v>
      </c>
      <c r="AA151" t="n">
        <v>92</v>
      </c>
      <c r="AB151" t="n">
        <v>7</v>
      </c>
      <c r="AC151" t="n">
        <v>75</v>
      </c>
      <c r="AD151" t="n">
        <v>928</v>
      </c>
      <c r="AE151" t="n">
        <v>516</v>
      </c>
      <c r="AF151" t="n">
        <v>1076</v>
      </c>
      <c r="AG151" t="n">
        <v>25</v>
      </c>
      <c r="AH151" t="n">
        <v>67</v>
      </c>
      <c r="AI151" t="n">
        <v>43</v>
      </c>
      <c r="AJ151" t="n">
        <v>396</v>
      </c>
      <c r="AK151" t="n">
        <v>247</v>
      </c>
      <c r="AL151" t="n">
        <v>581938</v>
      </c>
      <c r="AM151" t="n">
        <v>129299</v>
      </c>
      <c r="AN151" t="n">
        <v>926283</v>
      </c>
      <c r="AO151" t="n">
        <v>1009500</v>
      </c>
      <c r="AP151" t="n">
        <v>61595</v>
      </c>
      <c r="AQ151" t="n">
        <v>59001</v>
      </c>
      <c r="AR151" t="n">
        <v>80265</v>
      </c>
      <c r="AS151" t="n">
        <v>34682</v>
      </c>
      <c r="AT151" t="n">
        <v>1224535</v>
      </c>
      <c r="AU151" t="n">
        <v>3903</v>
      </c>
      <c r="AV151" t="n">
        <v>383</v>
      </c>
      <c r="AW151" t="n">
        <v>3359</v>
      </c>
      <c r="AX151" t="n">
        <v>3603</v>
      </c>
      <c r="AY151" t="n">
        <v>199</v>
      </c>
      <c r="AZ151" t="n">
        <v>145</v>
      </c>
      <c r="BA151" t="n">
        <v>241</v>
      </c>
      <c r="BB151" t="n">
        <v>97</v>
      </c>
      <c r="BC151" t="n">
        <v>11758</v>
      </c>
    </row>
    <row r="152">
      <c r="A152" t="inlineStr">
        <is>
          <t>20-Nov-20</t>
        </is>
      </c>
      <c r="B152" t="n">
        <v>1310650</v>
      </c>
      <c r="C152" t="n">
        <v>575592</v>
      </c>
      <c r="D152" t="n">
        <v>3124220</v>
      </c>
      <c r="E152" t="n">
        <v>1794065</v>
      </c>
      <c r="F152" t="n">
        <v>1394183</v>
      </c>
      <c r="G152" t="n">
        <v>1136285</v>
      </c>
      <c r="H152" t="n">
        <v>948015</v>
      </c>
      <c r="I152" t="n">
        <v>293652</v>
      </c>
      <c r="J152" t="n">
        <v>1140141</v>
      </c>
      <c r="K152" t="n">
        <v>5</v>
      </c>
      <c r="L152" t="n">
        <v>149</v>
      </c>
      <c r="M152" t="n">
        <v>64</v>
      </c>
      <c r="N152" t="n">
        <v>89</v>
      </c>
      <c r="O152" t="n">
        <v>2</v>
      </c>
      <c r="P152" t="n">
        <v>7</v>
      </c>
      <c r="Q152" t="n">
        <v>7</v>
      </c>
      <c r="R152" t="n">
        <v>81</v>
      </c>
      <c r="S152" t="n">
        <v>21</v>
      </c>
      <c r="T152" t="n">
        <v>4</v>
      </c>
      <c r="U152" t="n">
        <v>61</v>
      </c>
      <c r="V152" t="n">
        <v>70</v>
      </c>
      <c r="W152" t="n">
        <v>46</v>
      </c>
      <c r="X152" t="n">
        <v>2</v>
      </c>
      <c r="Y152" t="n">
        <v>16</v>
      </c>
      <c r="Z152" t="n">
        <v>15</v>
      </c>
      <c r="AA152" t="n">
        <v>89</v>
      </c>
      <c r="AB152" t="n">
        <v>7</v>
      </c>
      <c r="AC152" t="n">
        <v>71</v>
      </c>
      <c r="AD152" t="n">
        <v>897</v>
      </c>
      <c r="AE152" t="n">
        <v>493</v>
      </c>
      <c r="AF152" t="n">
        <v>1021</v>
      </c>
      <c r="AG152" t="n">
        <v>23</v>
      </c>
      <c r="AH152" t="n">
        <v>64</v>
      </c>
      <c r="AI152" t="n">
        <v>41</v>
      </c>
      <c r="AJ152" t="n">
        <v>384</v>
      </c>
      <c r="AK152" t="n">
        <v>235</v>
      </c>
      <c r="AL152" t="n">
        <v>581944</v>
      </c>
      <c r="AM152" t="n">
        <v>129371</v>
      </c>
      <c r="AN152" t="n">
        <v>926325</v>
      </c>
      <c r="AO152" t="n">
        <v>1009580</v>
      </c>
      <c r="AP152" t="n">
        <v>61596</v>
      </c>
      <c r="AQ152" t="n">
        <v>59007</v>
      </c>
      <c r="AR152" t="n">
        <v>80269</v>
      </c>
      <c r="AS152" t="n">
        <v>34717</v>
      </c>
      <c r="AT152" t="n">
        <v>1224553</v>
      </c>
      <c r="AU152" t="n">
        <v>3903</v>
      </c>
      <c r="AV152" t="n">
        <v>383</v>
      </c>
      <c r="AW152" t="n">
        <v>3359</v>
      </c>
      <c r="AX152" t="n">
        <v>3603</v>
      </c>
      <c r="AY152" t="n">
        <v>199</v>
      </c>
      <c r="AZ152" t="n">
        <v>145</v>
      </c>
      <c r="BA152" t="n">
        <v>241</v>
      </c>
      <c r="BB152" t="n">
        <v>97</v>
      </c>
      <c r="BC152" t="n">
        <v>11758</v>
      </c>
    </row>
    <row r="153">
      <c r="A153" t="inlineStr">
        <is>
          <t>21-Nov-20</t>
        </is>
      </c>
      <c r="B153" t="n">
        <v>1310648</v>
      </c>
      <c r="C153" t="n">
        <v>575554</v>
      </c>
      <c r="D153" t="n">
        <v>3124204</v>
      </c>
      <c r="E153" t="n">
        <v>1794044</v>
      </c>
      <c r="F153" t="n">
        <v>1394183</v>
      </c>
      <c r="G153" t="n">
        <v>1136283</v>
      </c>
      <c r="H153" t="n">
        <v>948014</v>
      </c>
      <c r="I153" t="n">
        <v>293631</v>
      </c>
      <c r="J153" t="n">
        <v>1140136</v>
      </c>
      <c r="K153" t="n">
        <v>5</v>
      </c>
      <c r="L153" t="n">
        <v>149</v>
      </c>
      <c r="M153" t="n">
        <v>64</v>
      </c>
      <c r="N153" t="n">
        <v>87</v>
      </c>
      <c r="O153" t="n">
        <v>2</v>
      </c>
      <c r="P153" t="n">
        <v>7</v>
      </c>
      <c r="Q153" t="n">
        <v>7</v>
      </c>
      <c r="R153" t="n">
        <v>81</v>
      </c>
      <c r="S153" t="n">
        <v>21</v>
      </c>
      <c r="T153" t="n">
        <v>3</v>
      </c>
      <c r="U153" t="n">
        <v>59</v>
      </c>
      <c r="V153" t="n">
        <v>67</v>
      </c>
      <c r="W153" t="n">
        <v>43</v>
      </c>
      <c r="X153" t="n">
        <v>2</v>
      </c>
      <c r="Y153" t="n">
        <v>15</v>
      </c>
      <c r="Z153" t="n">
        <v>14</v>
      </c>
      <c r="AA153" t="n">
        <v>87</v>
      </c>
      <c r="AB153" t="n">
        <v>6</v>
      </c>
      <c r="AC153" t="n">
        <v>67</v>
      </c>
      <c r="AD153" t="n">
        <v>868</v>
      </c>
      <c r="AE153" t="n">
        <v>472</v>
      </c>
      <c r="AF153" t="n">
        <v>969</v>
      </c>
      <c r="AG153" t="n">
        <v>22</v>
      </c>
      <c r="AH153" t="n">
        <v>61</v>
      </c>
      <c r="AI153" t="n">
        <v>40</v>
      </c>
      <c r="AJ153" t="n">
        <v>373</v>
      </c>
      <c r="AK153" t="n">
        <v>223</v>
      </c>
      <c r="AL153" t="n">
        <v>581949</v>
      </c>
      <c r="AM153" t="n">
        <v>129441</v>
      </c>
      <c r="AN153" t="n">
        <v>926366</v>
      </c>
      <c r="AO153" t="n">
        <v>1009657</v>
      </c>
      <c r="AP153" t="n">
        <v>61598</v>
      </c>
      <c r="AQ153" t="n">
        <v>59013</v>
      </c>
      <c r="AR153" t="n">
        <v>80273</v>
      </c>
      <c r="AS153" t="n">
        <v>34752</v>
      </c>
      <c r="AT153" t="n">
        <v>1224571</v>
      </c>
      <c r="AU153" t="n">
        <v>3903</v>
      </c>
      <c r="AV153" t="n">
        <v>383</v>
      </c>
      <c r="AW153" t="n">
        <v>3359</v>
      </c>
      <c r="AX153" t="n">
        <v>3603</v>
      </c>
      <c r="AY153" t="n">
        <v>199</v>
      </c>
      <c r="AZ153" t="n">
        <v>145</v>
      </c>
      <c r="BA153" t="n">
        <v>241</v>
      </c>
      <c r="BB153" t="n">
        <v>97</v>
      </c>
      <c r="BC153" t="n">
        <v>11758</v>
      </c>
    </row>
    <row r="154">
      <c r="A154" t="inlineStr">
        <is>
          <t>22-Nov-20</t>
        </is>
      </c>
      <c r="B154" t="n">
        <v>1310647</v>
      </c>
      <c r="C154" t="n">
        <v>575517</v>
      </c>
      <c r="D154" t="n">
        <v>3124189</v>
      </c>
      <c r="E154" t="n">
        <v>1794023</v>
      </c>
      <c r="F154" t="n">
        <v>1394182</v>
      </c>
      <c r="G154" t="n">
        <v>1136281</v>
      </c>
      <c r="H154" t="n">
        <v>948012</v>
      </c>
      <c r="I154" t="n">
        <v>293611</v>
      </c>
      <c r="J154" t="n">
        <v>1140131</v>
      </c>
      <c r="K154" t="n">
        <v>5</v>
      </c>
      <c r="L154" t="n">
        <v>147</v>
      </c>
      <c r="M154" t="n">
        <v>63</v>
      </c>
      <c r="N154" t="n">
        <v>85</v>
      </c>
      <c r="O154" t="n">
        <v>2</v>
      </c>
      <c r="P154" t="n">
        <v>7</v>
      </c>
      <c r="Q154" t="n">
        <v>7</v>
      </c>
      <c r="R154" t="n">
        <v>80</v>
      </c>
      <c r="S154" t="n">
        <v>21</v>
      </c>
      <c r="T154" t="n">
        <v>3</v>
      </c>
      <c r="U154" t="n">
        <v>57</v>
      </c>
      <c r="V154" t="n">
        <v>64</v>
      </c>
      <c r="W154" t="n">
        <v>41</v>
      </c>
      <c r="X154" t="n">
        <v>2</v>
      </c>
      <c r="Y154" t="n">
        <v>15</v>
      </c>
      <c r="Z154" t="n">
        <v>13</v>
      </c>
      <c r="AA154" t="n">
        <v>84</v>
      </c>
      <c r="AB154" t="n">
        <v>6</v>
      </c>
      <c r="AC154" t="n">
        <v>63</v>
      </c>
      <c r="AD154" t="n">
        <v>840</v>
      </c>
      <c r="AE154" t="n">
        <v>452</v>
      </c>
      <c r="AF154" t="n">
        <v>920</v>
      </c>
      <c r="AG154" t="n">
        <v>21</v>
      </c>
      <c r="AH154" t="n">
        <v>58</v>
      </c>
      <c r="AI154" t="n">
        <v>38</v>
      </c>
      <c r="AJ154" t="n">
        <v>363</v>
      </c>
      <c r="AK154" t="n">
        <v>212</v>
      </c>
      <c r="AL154" t="n">
        <v>581954</v>
      </c>
      <c r="AM154" t="n">
        <v>129508</v>
      </c>
      <c r="AN154" t="n">
        <v>926404</v>
      </c>
      <c r="AO154" t="n">
        <v>1009729</v>
      </c>
      <c r="AP154" t="n">
        <v>61600</v>
      </c>
      <c r="AQ154" t="n">
        <v>59018</v>
      </c>
      <c r="AR154" t="n">
        <v>80277</v>
      </c>
      <c r="AS154" t="n">
        <v>34785</v>
      </c>
      <c r="AT154" t="n">
        <v>1224587</v>
      </c>
      <c r="AU154" t="n">
        <v>3903</v>
      </c>
      <c r="AV154" t="n">
        <v>383</v>
      </c>
      <c r="AW154" t="n">
        <v>3359</v>
      </c>
      <c r="AX154" t="n">
        <v>3603</v>
      </c>
      <c r="AY154" t="n">
        <v>199</v>
      </c>
      <c r="AZ154" t="n">
        <v>145</v>
      </c>
      <c r="BA154" t="n">
        <v>241</v>
      </c>
      <c r="BB154" t="n">
        <v>97</v>
      </c>
      <c r="BC154" t="n">
        <v>11758</v>
      </c>
    </row>
    <row r="155">
      <c r="A155" t="inlineStr">
        <is>
          <t>23-Nov-20</t>
        </is>
      </c>
      <c r="B155" t="n">
        <v>1310646</v>
      </c>
      <c r="C155" t="n">
        <v>575481</v>
      </c>
      <c r="D155" t="n">
        <v>3124174</v>
      </c>
      <c r="E155" t="n">
        <v>1794004</v>
      </c>
      <c r="F155" t="n">
        <v>1394182</v>
      </c>
      <c r="G155" t="n">
        <v>1136280</v>
      </c>
      <c r="H155" t="n">
        <v>948010</v>
      </c>
      <c r="I155" t="n">
        <v>293591</v>
      </c>
      <c r="J155" t="n">
        <v>1140126</v>
      </c>
      <c r="K155" t="n">
        <v>4</v>
      </c>
      <c r="L155" t="n">
        <v>145</v>
      </c>
      <c r="M155" t="n">
        <v>62</v>
      </c>
      <c r="N155" t="n">
        <v>83</v>
      </c>
      <c r="O155" t="n">
        <v>2</v>
      </c>
      <c r="P155" t="n">
        <v>7</v>
      </c>
      <c r="Q155" t="n">
        <v>6</v>
      </c>
      <c r="R155" t="n">
        <v>79</v>
      </c>
      <c r="S155" t="n">
        <v>20</v>
      </c>
      <c r="T155" t="n">
        <v>3</v>
      </c>
      <c r="U155" t="n">
        <v>55</v>
      </c>
      <c r="V155" t="n">
        <v>62</v>
      </c>
      <c r="W155" t="n">
        <v>39</v>
      </c>
      <c r="X155" t="n">
        <v>2</v>
      </c>
      <c r="Y155" t="n">
        <v>14</v>
      </c>
      <c r="Z155" t="n">
        <v>13</v>
      </c>
      <c r="AA155" t="n">
        <v>82</v>
      </c>
      <c r="AB155" t="n">
        <v>6</v>
      </c>
      <c r="AC155" t="n">
        <v>60</v>
      </c>
      <c r="AD155" t="n">
        <v>815</v>
      </c>
      <c r="AE155" t="n">
        <v>433</v>
      </c>
      <c r="AF155" t="n">
        <v>875</v>
      </c>
      <c r="AG155" t="n">
        <v>20</v>
      </c>
      <c r="AH155" t="n">
        <v>55</v>
      </c>
      <c r="AI155" t="n">
        <v>37</v>
      </c>
      <c r="AJ155" t="n">
        <v>353</v>
      </c>
      <c r="AK155" t="n">
        <v>202</v>
      </c>
      <c r="AL155" t="n">
        <v>581959</v>
      </c>
      <c r="AM155" t="n">
        <v>129573</v>
      </c>
      <c r="AN155" t="n">
        <v>926442</v>
      </c>
      <c r="AO155" t="n">
        <v>1009798</v>
      </c>
      <c r="AP155" t="n">
        <v>61602</v>
      </c>
      <c r="AQ155" t="n">
        <v>59023</v>
      </c>
      <c r="AR155" t="n">
        <v>80281</v>
      </c>
      <c r="AS155" t="n">
        <v>34817</v>
      </c>
      <c r="AT155" t="n">
        <v>1224603</v>
      </c>
      <c r="AU155" t="n">
        <v>3903</v>
      </c>
      <c r="AV155" t="n">
        <v>383</v>
      </c>
      <c r="AW155" t="n">
        <v>3359</v>
      </c>
      <c r="AX155" t="n">
        <v>3603</v>
      </c>
      <c r="AY155" t="n">
        <v>199</v>
      </c>
      <c r="AZ155" t="n">
        <v>145</v>
      </c>
      <c r="BA155" t="n">
        <v>241</v>
      </c>
      <c r="BB155" t="n">
        <v>97</v>
      </c>
      <c r="BC155" t="n">
        <v>11758</v>
      </c>
    </row>
    <row r="156">
      <c r="A156" t="inlineStr">
        <is>
          <t>24-Nov-20</t>
        </is>
      </c>
      <c r="B156" t="n">
        <v>1310645</v>
      </c>
      <c r="C156" t="n">
        <v>575447</v>
      </c>
      <c r="D156" t="n">
        <v>3124160</v>
      </c>
      <c r="E156" t="n">
        <v>1793986</v>
      </c>
      <c r="F156" t="n">
        <v>1394181</v>
      </c>
      <c r="G156" t="n">
        <v>1136278</v>
      </c>
      <c r="H156" t="n">
        <v>948009</v>
      </c>
      <c r="I156" t="n">
        <v>293572</v>
      </c>
      <c r="J156" t="n">
        <v>1140121</v>
      </c>
      <c r="K156" t="n">
        <v>4</v>
      </c>
      <c r="L156" t="n">
        <v>143</v>
      </c>
      <c r="M156" t="n">
        <v>60</v>
      </c>
      <c r="N156" t="n">
        <v>80</v>
      </c>
      <c r="O156" t="n">
        <v>2</v>
      </c>
      <c r="P156" t="n">
        <v>7</v>
      </c>
      <c r="Q156" t="n">
        <v>6</v>
      </c>
      <c r="R156" t="n">
        <v>78</v>
      </c>
      <c r="S156" t="n">
        <v>20</v>
      </c>
      <c r="T156" t="n">
        <v>3</v>
      </c>
      <c r="U156" t="n">
        <v>54</v>
      </c>
      <c r="V156" t="n">
        <v>59</v>
      </c>
      <c r="W156" t="n">
        <v>37</v>
      </c>
      <c r="X156" t="n">
        <v>2</v>
      </c>
      <c r="Y156" t="n">
        <v>13</v>
      </c>
      <c r="Z156" t="n">
        <v>12</v>
      </c>
      <c r="AA156" t="n">
        <v>80</v>
      </c>
      <c r="AB156" t="n">
        <v>6</v>
      </c>
      <c r="AC156" t="n">
        <v>57</v>
      </c>
      <c r="AD156" t="n">
        <v>790</v>
      </c>
      <c r="AE156" t="n">
        <v>416</v>
      </c>
      <c r="AF156" t="n">
        <v>832</v>
      </c>
      <c r="AG156" t="n">
        <v>19</v>
      </c>
      <c r="AH156" t="n">
        <v>53</v>
      </c>
      <c r="AI156" t="n">
        <v>35</v>
      </c>
      <c r="AJ156" t="n">
        <v>344</v>
      </c>
      <c r="AK156" t="n">
        <v>193</v>
      </c>
      <c r="AL156" t="n">
        <v>581963</v>
      </c>
      <c r="AM156" t="n">
        <v>129636</v>
      </c>
      <c r="AN156" t="n">
        <v>926477</v>
      </c>
      <c r="AO156" t="n">
        <v>1009864</v>
      </c>
      <c r="AP156" t="n">
        <v>61603</v>
      </c>
      <c r="AQ156" t="n">
        <v>59028</v>
      </c>
      <c r="AR156" t="n">
        <v>80284</v>
      </c>
      <c r="AS156" t="n">
        <v>34849</v>
      </c>
      <c r="AT156" t="n">
        <v>1224618</v>
      </c>
      <c r="AU156" t="n">
        <v>3903</v>
      </c>
      <c r="AV156" t="n">
        <v>383</v>
      </c>
      <c r="AW156" t="n">
        <v>3360</v>
      </c>
      <c r="AX156" t="n">
        <v>3604</v>
      </c>
      <c r="AY156" t="n">
        <v>199</v>
      </c>
      <c r="AZ156" t="n">
        <v>145</v>
      </c>
      <c r="BA156" t="n">
        <v>241</v>
      </c>
      <c r="BB156" t="n">
        <v>98</v>
      </c>
      <c r="BC156" t="n">
        <v>11758</v>
      </c>
    </row>
    <row r="157">
      <c r="A157" t="inlineStr">
        <is>
          <t>25-Nov-20</t>
        </is>
      </c>
      <c r="B157" t="n">
        <v>1310644</v>
      </c>
      <c r="C157" t="n">
        <v>575413</v>
      </c>
      <c r="D157" t="n">
        <v>3124146</v>
      </c>
      <c r="E157" t="n">
        <v>1793969</v>
      </c>
      <c r="F157" t="n">
        <v>1394181</v>
      </c>
      <c r="G157" t="n">
        <v>1136277</v>
      </c>
      <c r="H157" t="n">
        <v>948007</v>
      </c>
      <c r="I157" t="n">
        <v>293553</v>
      </c>
      <c r="J157" t="n">
        <v>1140117</v>
      </c>
      <c r="K157" t="n">
        <v>4</v>
      </c>
      <c r="L157" t="n">
        <v>140</v>
      </c>
      <c r="M157" t="n">
        <v>59</v>
      </c>
      <c r="N157" t="n">
        <v>77</v>
      </c>
      <c r="O157" t="n">
        <v>2</v>
      </c>
      <c r="P157" t="n">
        <v>7</v>
      </c>
      <c r="Q157" t="n">
        <v>6</v>
      </c>
      <c r="R157" t="n">
        <v>77</v>
      </c>
      <c r="S157" t="n">
        <v>19</v>
      </c>
      <c r="T157" t="n">
        <v>3</v>
      </c>
      <c r="U157" t="n">
        <v>52</v>
      </c>
      <c r="V157" t="n">
        <v>57</v>
      </c>
      <c r="W157" t="n">
        <v>35</v>
      </c>
      <c r="X157" t="n">
        <v>2</v>
      </c>
      <c r="Y157" t="n">
        <v>13</v>
      </c>
      <c r="Z157" t="n">
        <v>12</v>
      </c>
      <c r="AA157" t="n">
        <v>78</v>
      </c>
      <c r="AB157" t="n">
        <v>5</v>
      </c>
      <c r="AC157" t="n">
        <v>54</v>
      </c>
      <c r="AD157" t="n">
        <v>767</v>
      </c>
      <c r="AE157" t="n">
        <v>399</v>
      </c>
      <c r="AF157" t="n">
        <v>791</v>
      </c>
      <c r="AG157" t="n">
        <v>18</v>
      </c>
      <c r="AH157" t="n">
        <v>50</v>
      </c>
      <c r="AI157" t="n">
        <v>34</v>
      </c>
      <c r="AJ157" t="n">
        <v>335</v>
      </c>
      <c r="AK157" t="n">
        <v>184</v>
      </c>
      <c r="AL157" t="n">
        <v>581968</v>
      </c>
      <c r="AM157" t="n">
        <v>129697</v>
      </c>
      <c r="AN157" t="n">
        <v>926512</v>
      </c>
      <c r="AO157" t="n">
        <v>1009927</v>
      </c>
      <c r="AP157" t="n">
        <v>61605</v>
      </c>
      <c r="AQ157" t="n">
        <v>59033</v>
      </c>
      <c r="AR157" t="n">
        <v>80288</v>
      </c>
      <c r="AS157" t="n">
        <v>34880</v>
      </c>
      <c r="AT157" t="n">
        <v>1224632</v>
      </c>
      <c r="AU157" t="n">
        <v>3903</v>
      </c>
      <c r="AV157" t="n">
        <v>384</v>
      </c>
      <c r="AW157" t="n">
        <v>3360</v>
      </c>
      <c r="AX157" t="n">
        <v>3604</v>
      </c>
      <c r="AY157" t="n">
        <v>199</v>
      </c>
      <c r="AZ157" t="n">
        <v>145</v>
      </c>
      <c r="BA157" t="n">
        <v>241</v>
      </c>
      <c r="BB157" t="n">
        <v>98</v>
      </c>
      <c r="BC157" t="n">
        <v>11758</v>
      </c>
    </row>
    <row r="158">
      <c r="A158" t="inlineStr">
        <is>
          <t>26-Nov-20</t>
        </is>
      </c>
      <c r="B158" t="n">
        <v>1310643</v>
      </c>
      <c r="C158" t="n">
        <v>575381</v>
      </c>
      <c r="D158" t="n">
        <v>3124132</v>
      </c>
      <c r="E158" t="n">
        <v>1793952</v>
      </c>
      <c r="F158" t="n">
        <v>1394180</v>
      </c>
      <c r="G158" t="n">
        <v>1136275</v>
      </c>
      <c r="H158" t="n">
        <v>948006</v>
      </c>
      <c r="I158" t="n">
        <v>293535</v>
      </c>
      <c r="J158" t="n">
        <v>1140113</v>
      </c>
      <c r="K158" t="n">
        <v>4</v>
      </c>
      <c r="L158" t="n">
        <v>136</v>
      </c>
      <c r="M158" t="n">
        <v>57</v>
      </c>
      <c r="N158" t="n">
        <v>74</v>
      </c>
      <c r="O158" t="n">
        <v>2</v>
      </c>
      <c r="P158" t="n">
        <v>6</v>
      </c>
      <c r="Q158" t="n">
        <v>6</v>
      </c>
      <c r="R158" t="n">
        <v>75</v>
      </c>
      <c r="S158" t="n">
        <v>18</v>
      </c>
      <c r="T158" t="n">
        <v>3</v>
      </c>
      <c r="U158" t="n">
        <v>51</v>
      </c>
      <c r="V158" t="n">
        <v>55</v>
      </c>
      <c r="W158" t="n">
        <v>34</v>
      </c>
      <c r="X158" t="n">
        <v>2</v>
      </c>
      <c r="Y158" t="n">
        <v>12</v>
      </c>
      <c r="Z158" t="n">
        <v>11</v>
      </c>
      <c r="AA158" t="n">
        <v>76</v>
      </c>
      <c r="AB158" t="n">
        <v>5</v>
      </c>
      <c r="AC158" t="n">
        <v>51</v>
      </c>
      <c r="AD158" t="n">
        <v>745</v>
      </c>
      <c r="AE158" t="n">
        <v>383</v>
      </c>
      <c r="AF158" t="n">
        <v>753</v>
      </c>
      <c r="AG158" t="n">
        <v>17</v>
      </c>
      <c r="AH158" t="n">
        <v>48</v>
      </c>
      <c r="AI158" t="n">
        <v>33</v>
      </c>
      <c r="AJ158" t="n">
        <v>327</v>
      </c>
      <c r="AK158" t="n">
        <v>175</v>
      </c>
      <c r="AL158" t="n">
        <v>581972</v>
      </c>
      <c r="AM158" t="n">
        <v>129757</v>
      </c>
      <c r="AN158" t="n">
        <v>926545</v>
      </c>
      <c r="AO158" t="n">
        <v>1009986</v>
      </c>
      <c r="AP158" t="n">
        <v>61606</v>
      </c>
      <c r="AQ158" t="n">
        <v>59038</v>
      </c>
      <c r="AR158" t="n">
        <v>80291</v>
      </c>
      <c r="AS158" t="n">
        <v>34910</v>
      </c>
      <c r="AT158" t="n">
        <v>1224646</v>
      </c>
      <c r="AU158" t="n">
        <v>3903</v>
      </c>
      <c r="AV158" t="n">
        <v>384</v>
      </c>
      <c r="AW158" t="n">
        <v>3360</v>
      </c>
      <c r="AX158" t="n">
        <v>3604</v>
      </c>
      <c r="AY158" t="n">
        <v>199</v>
      </c>
      <c r="AZ158" t="n">
        <v>145</v>
      </c>
      <c r="BA158" t="n">
        <v>241</v>
      </c>
      <c r="BB158" t="n">
        <v>98</v>
      </c>
      <c r="BC158" t="n">
        <v>11758</v>
      </c>
    </row>
    <row r="159">
      <c r="A159" t="inlineStr">
        <is>
          <t>27-Nov-20</t>
        </is>
      </c>
      <c r="B159" t="n">
        <v>1310642</v>
      </c>
      <c r="C159" t="n">
        <v>575349</v>
      </c>
      <c r="D159" t="n">
        <v>3124119</v>
      </c>
      <c r="E159" t="n">
        <v>1793936</v>
      </c>
      <c r="F159" t="n">
        <v>1394180</v>
      </c>
      <c r="G159" t="n">
        <v>1136274</v>
      </c>
      <c r="H159" t="n">
        <v>948005</v>
      </c>
      <c r="I159" t="n">
        <v>293517</v>
      </c>
      <c r="J159" t="n">
        <v>1140109</v>
      </c>
      <c r="K159" t="n">
        <v>4</v>
      </c>
      <c r="L159" t="n">
        <v>133</v>
      </c>
      <c r="M159" t="n">
        <v>56</v>
      </c>
      <c r="N159" t="n">
        <v>71</v>
      </c>
      <c r="O159" t="n">
        <v>2</v>
      </c>
      <c r="P159" t="n">
        <v>6</v>
      </c>
      <c r="Q159" t="n">
        <v>6</v>
      </c>
      <c r="R159" t="n">
        <v>74</v>
      </c>
      <c r="S159" t="n">
        <v>18</v>
      </c>
      <c r="T159" t="n">
        <v>3</v>
      </c>
      <c r="U159" t="n">
        <v>49</v>
      </c>
      <c r="V159" t="n">
        <v>53</v>
      </c>
      <c r="W159" t="n">
        <v>32</v>
      </c>
      <c r="X159" t="n">
        <v>2</v>
      </c>
      <c r="Y159" t="n">
        <v>12</v>
      </c>
      <c r="Z159" t="n">
        <v>11</v>
      </c>
      <c r="AA159" t="n">
        <v>74</v>
      </c>
      <c r="AB159" t="n">
        <v>5</v>
      </c>
      <c r="AC159" t="n">
        <v>48</v>
      </c>
      <c r="AD159" t="n">
        <v>723</v>
      </c>
      <c r="AE159" t="n">
        <v>368</v>
      </c>
      <c r="AF159" t="n">
        <v>717</v>
      </c>
      <c r="AG159" t="n">
        <v>16</v>
      </c>
      <c r="AH159" t="n">
        <v>46</v>
      </c>
      <c r="AI159" t="n">
        <v>31</v>
      </c>
      <c r="AJ159" t="n">
        <v>319</v>
      </c>
      <c r="AK159" t="n">
        <v>167</v>
      </c>
      <c r="AL159" t="n">
        <v>581976</v>
      </c>
      <c r="AM159" t="n">
        <v>129815</v>
      </c>
      <c r="AN159" t="n">
        <v>926576</v>
      </c>
      <c r="AO159" t="n">
        <v>1010042</v>
      </c>
      <c r="AP159" t="n">
        <v>61608</v>
      </c>
      <c r="AQ159" t="n">
        <v>59042</v>
      </c>
      <c r="AR159" t="n">
        <v>80294</v>
      </c>
      <c r="AS159" t="n">
        <v>34939</v>
      </c>
      <c r="AT159" t="n">
        <v>1224659</v>
      </c>
      <c r="AU159" t="n">
        <v>3903</v>
      </c>
      <c r="AV159" t="n">
        <v>384</v>
      </c>
      <c r="AW159" t="n">
        <v>3360</v>
      </c>
      <c r="AX159" t="n">
        <v>3604</v>
      </c>
      <c r="AY159" t="n">
        <v>199</v>
      </c>
      <c r="AZ159" t="n">
        <v>145</v>
      </c>
      <c r="BA159" t="n">
        <v>241</v>
      </c>
      <c r="BB159" t="n">
        <v>98</v>
      </c>
      <c r="BC159" t="n">
        <v>11758</v>
      </c>
    </row>
    <row r="160">
      <c r="A160" t="inlineStr">
        <is>
          <t>28-Nov-20</t>
        </is>
      </c>
      <c r="B160" t="n">
        <v>1310642</v>
      </c>
      <c r="C160" t="n">
        <v>575318</v>
      </c>
      <c r="D160" t="n">
        <v>3124106</v>
      </c>
      <c r="E160" t="n">
        <v>1793921</v>
      </c>
      <c r="F160" t="n">
        <v>1394180</v>
      </c>
      <c r="G160" t="n">
        <v>1136273</v>
      </c>
      <c r="H160" t="n">
        <v>948003</v>
      </c>
      <c r="I160" t="n">
        <v>293500</v>
      </c>
      <c r="J160" t="n">
        <v>1140105</v>
      </c>
      <c r="K160" t="n">
        <v>4</v>
      </c>
      <c r="L160" t="n">
        <v>130</v>
      </c>
      <c r="M160" t="n">
        <v>54</v>
      </c>
      <c r="N160" t="n">
        <v>68</v>
      </c>
      <c r="O160" t="n">
        <v>2</v>
      </c>
      <c r="P160" t="n">
        <v>6</v>
      </c>
      <c r="Q160" t="n">
        <v>6</v>
      </c>
      <c r="R160" t="n">
        <v>72</v>
      </c>
      <c r="S160" t="n">
        <v>17</v>
      </c>
      <c r="T160" t="n">
        <v>2</v>
      </c>
      <c r="U160" t="n">
        <v>48</v>
      </c>
      <c r="V160" t="n">
        <v>51</v>
      </c>
      <c r="W160" t="n">
        <v>30</v>
      </c>
      <c r="X160" t="n">
        <v>2</v>
      </c>
      <c r="Y160" t="n">
        <v>11</v>
      </c>
      <c r="Z160" t="n">
        <v>11</v>
      </c>
      <c r="AA160" t="n">
        <v>72</v>
      </c>
      <c r="AB160" t="n">
        <v>5</v>
      </c>
      <c r="AC160" t="n">
        <v>46</v>
      </c>
      <c r="AD160" t="n">
        <v>702</v>
      </c>
      <c r="AE160" t="n">
        <v>354</v>
      </c>
      <c r="AF160" t="n">
        <v>682</v>
      </c>
      <c r="AG160" t="n">
        <v>16</v>
      </c>
      <c r="AH160" t="n">
        <v>44</v>
      </c>
      <c r="AI160" t="n">
        <v>30</v>
      </c>
      <c r="AJ160" t="n">
        <v>311</v>
      </c>
      <c r="AK160" t="n">
        <v>159</v>
      </c>
      <c r="AL160" t="n">
        <v>581979</v>
      </c>
      <c r="AM160" t="n">
        <v>129871</v>
      </c>
      <c r="AN160" t="n">
        <v>926607</v>
      </c>
      <c r="AO160" t="n">
        <v>1010096</v>
      </c>
      <c r="AP160" t="n">
        <v>61609</v>
      </c>
      <c r="AQ160" t="n">
        <v>59046</v>
      </c>
      <c r="AR160" t="n">
        <v>80297</v>
      </c>
      <c r="AS160" t="n">
        <v>34968</v>
      </c>
      <c r="AT160" t="n">
        <v>1224671</v>
      </c>
      <c r="AU160" t="n">
        <v>3903</v>
      </c>
      <c r="AV160" t="n">
        <v>384</v>
      </c>
      <c r="AW160" t="n">
        <v>3360</v>
      </c>
      <c r="AX160" t="n">
        <v>3604</v>
      </c>
      <c r="AY160" t="n">
        <v>199</v>
      </c>
      <c r="AZ160" t="n">
        <v>145</v>
      </c>
      <c r="BA160" t="n">
        <v>241</v>
      </c>
      <c r="BB160" t="n">
        <v>98</v>
      </c>
      <c r="BC160" t="n">
        <v>11758</v>
      </c>
    </row>
    <row r="161">
      <c r="A161" t="inlineStr">
        <is>
          <t>29-Nov-20</t>
        </is>
      </c>
      <c r="B161" t="n">
        <v>1310641</v>
      </c>
      <c r="C161" t="n">
        <v>575289</v>
      </c>
      <c r="D161" t="n">
        <v>3124094</v>
      </c>
      <c r="E161" t="n">
        <v>1793907</v>
      </c>
      <c r="F161" t="n">
        <v>1394179</v>
      </c>
      <c r="G161" t="n">
        <v>1136271</v>
      </c>
      <c r="H161" t="n">
        <v>948002</v>
      </c>
      <c r="I161" t="n">
        <v>293483</v>
      </c>
      <c r="J161" t="n">
        <v>1140101</v>
      </c>
      <c r="K161" t="n">
        <v>4</v>
      </c>
      <c r="L161" t="n">
        <v>127</v>
      </c>
      <c r="M161" t="n">
        <v>53</v>
      </c>
      <c r="N161" t="n">
        <v>65</v>
      </c>
      <c r="O161" t="n">
        <v>2</v>
      </c>
      <c r="P161" t="n">
        <v>6</v>
      </c>
      <c r="Q161" t="n">
        <v>6</v>
      </c>
      <c r="R161" t="n">
        <v>71</v>
      </c>
      <c r="S161" t="n">
        <v>17</v>
      </c>
      <c r="T161" t="n">
        <v>2</v>
      </c>
      <c r="U161" t="n">
        <v>46</v>
      </c>
      <c r="V161" t="n">
        <v>49</v>
      </c>
      <c r="W161" t="n">
        <v>29</v>
      </c>
      <c r="X161" t="n">
        <v>2</v>
      </c>
      <c r="Y161" t="n">
        <v>10</v>
      </c>
      <c r="Z161" t="n">
        <v>10</v>
      </c>
      <c r="AA161" t="n">
        <v>71</v>
      </c>
      <c r="AB161" t="n">
        <v>4</v>
      </c>
      <c r="AC161" t="n">
        <v>43</v>
      </c>
      <c r="AD161" t="n">
        <v>682</v>
      </c>
      <c r="AE161" t="n">
        <v>341</v>
      </c>
      <c r="AF161" t="n">
        <v>650</v>
      </c>
      <c r="AG161" t="n">
        <v>15</v>
      </c>
      <c r="AH161" t="n">
        <v>42</v>
      </c>
      <c r="AI161" t="n">
        <v>29</v>
      </c>
      <c r="AJ161" t="n">
        <v>303</v>
      </c>
      <c r="AK161" t="n">
        <v>152</v>
      </c>
      <c r="AL161" t="n">
        <v>581983</v>
      </c>
      <c r="AM161" t="n">
        <v>129925</v>
      </c>
      <c r="AN161" t="n">
        <v>926636</v>
      </c>
      <c r="AO161" t="n">
        <v>1010148</v>
      </c>
      <c r="AP161" t="n">
        <v>61610</v>
      </c>
      <c r="AQ161" t="n">
        <v>59050</v>
      </c>
      <c r="AR161" t="n">
        <v>80300</v>
      </c>
      <c r="AS161" t="n">
        <v>34996</v>
      </c>
      <c r="AT161" t="n">
        <v>1224683</v>
      </c>
      <c r="AU161" t="n">
        <v>3903</v>
      </c>
      <c r="AV161" t="n">
        <v>384</v>
      </c>
      <c r="AW161" t="n">
        <v>3360</v>
      </c>
      <c r="AX161" t="n">
        <v>3605</v>
      </c>
      <c r="AY161" t="n">
        <v>199</v>
      </c>
      <c r="AZ161" t="n">
        <v>145</v>
      </c>
      <c r="BA161" t="n">
        <v>241</v>
      </c>
      <c r="BB161" t="n">
        <v>98</v>
      </c>
      <c r="BC161" t="n">
        <v>11758</v>
      </c>
    </row>
    <row r="162">
      <c r="A162" t="inlineStr">
        <is>
          <t>30-Nov-20</t>
        </is>
      </c>
      <c r="B162" t="n">
        <v>1310640</v>
      </c>
      <c r="C162" t="n">
        <v>575260</v>
      </c>
      <c r="D162" t="n">
        <v>3124082</v>
      </c>
      <c r="E162" t="n">
        <v>1793893</v>
      </c>
      <c r="F162" t="n">
        <v>1394179</v>
      </c>
      <c r="G162" t="n">
        <v>1136270</v>
      </c>
      <c r="H162" t="n">
        <v>948001</v>
      </c>
      <c r="I162" t="n">
        <v>293467</v>
      </c>
      <c r="J162" t="n">
        <v>1140098</v>
      </c>
      <c r="K162" t="n">
        <v>4</v>
      </c>
      <c r="L162" t="n">
        <v>123</v>
      </c>
      <c r="M162" t="n">
        <v>51</v>
      </c>
      <c r="N162" t="n">
        <v>62</v>
      </c>
      <c r="O162" t="n">
        <v>2</v>
      </c>
      <c r="P162" t="n">
        <v>5</v>
      </c>
      <c r="Q162" t="n">
        <v>5</v>
      </c>
      <c r="R162" t="n">
        <v>69</v>
      </c>
      <c r="S162" t="n">
        <v>16</v>
      </c>
      <c r="T162" t="n">
        <v>2</v>
      </c>
      <c r="U162" t="n">
        <v>45</v>
      </c>
      <c r="V162" t="n">
        <v>47</v>
      </c>
      <c r="W162" t="n">
        <v>28</v>
      </c>
      <c r="X162" t="n">
        <v>1</v>
      </c>
      <c r="Y162" t="n">
        <v>10</v>
      </c>
      <c r="Z162" t="n">
        <v>10</v>
      </c>
      <c r="AA162" t="n">
        <v>69</v>
      </c>
      <c r="AB162" t="n">
        <v>4</v>
      </c>
      <c r="AC162" t="n">
        <v>41</v>
      </c>
      <c r="AD162" t="n">
        <v>663</v>
      </c>
      <c r="AE162" t="n">
        <v>328</v>
      </c>
      <c r="AF162" t="n">
        <v>619</v>
      </c>
      <c r="AG162" t="n">
        <v>14</v>
      </c>
      <c r="AH162" t="n">
        <v>40</v>
      </c>
      <c r="AI162" t="n">
        <v>28</v>
      </c>
      <c r="AJ162" t="n">
        <v>296</v>
      </c>
      <c r="AK162" t="n">
        <v>145</v>
      </c>
      <c r="AL162" t="n">
        <v>581986</v>
      </c>
      <c r="AM162" t="n">
        <v>129978</v>
      </c>
      <c r="AN162" t="n">
        <v>926664</v>
      </c>
      <c r="AO162" t="n">
        <v>1010196</v>
      </c>
      <c r="AP162" t="n">
        <v>61611</v>
      </c>
      <c r="AQ162" t="n">
        <v>59054</v>
      </c>
      <c r="AR162" t="n">
        <v>80303</v>
      </c>
      <c r="AS162" t="n">
        <v>35023</v>
      </c>
      <c r="AT162" t="n">
        <v>1224694</v>
      </c>
      <c r="AU162" t="n">
        <v>3903</v>
      </c>
      <c r="AV162" t="n">
        <v>384</v>
      </c>
      <c r="AW162" t="n">
        <v>3360</v>
      </c>
      <c r="AX162" t="n">
        <v>3605</v>
      </c>
      <c r="AY162" t="n">
        <v>199</v>
      </c>
      <c r="AZ162" t="n">
        <v>145</v>
      </c>
      <c r="BA162" t="n">
        <v>241</v>
      </c>
      <c r="BB162" t="n">
        <v>98</v>
      </c>
      <c r="BC162" t="n">
        <v>11758</v>
      </c>
    </row>
    <row r="163">
      <c r="A163" t="inlineStr">
        <is>
          <t>01-Dec-20</t>
        </is>
      </c>
      <c r="B163" t="n">
        <v>1310639</v>
      </c>
      <c r="C163" t="n">
        <v>575232</v>
      </c>
      <c r="D163" t="n">
        <v>3124071</v>
      </c>
      <c r="E163" t="n">
        <v>1793880</v>
      </c>
      <c r="F163" t="n">
        <v>1394179</v>
      </c>
      <c r="G163" t="n">
        <v>1136269</v>
      </c>
      <c r="H163" t="n">
        <v>947999</v>
      </c>
      <c r="I163" t="n">
        <v>293451</v>
      </c>
      <c r="J163" t="n">
        <v>1140094</v>
      </c>
      <c r="K163" t="n">
        <v>3</v>
      </c>
      <c r="L163" t="n">
        <v>120</v>
      </c>
      <c r="M163" t="n">
        <v>49</v>
      </c>
      <c r="N163" t="n">
        <v>60</v>
      </c>
      <c r="O163" t="n">
        <v>1</v>
      </c>
      <c r="P163" t="n">
        <v>5</v>
      </c>
      <c r="Q163" t="n">
        <v>5</v>
      </c>
      <c r="R163" t="n">
        <v>67</v>
      </c>
      <c r="S163" t="n">
        <v>15</v>
      </c>
      <c r="T163" t="n">
        <v>2</v>
      </c>
      <c r="U163" t="n">
        <v>44</v>
      </c>
      <c r="V163" t="n">
        <v>45</v>
      </c>
      <c r="W163" t="n">
        <v>26</v>
      </c>
      <c r="X163" t="n">
        <v>1</v>
      </c>
      <c r="Y163" t="n">
        <v>10</v>
      </c>
      <c r="Z163" t="n">
        <v>9</v>
      </c>
      <c r="AA163" t="n">
        <v>67</v>
      </c>
      <c r="AB163" t="n">
        <v>4</v>
      </c>
      <c r="AC163" t="n">
        <v>39</v>
      </c>
      <c r="AD163" t="n">
        <v>644</v>
      </c>
      <c r="AE163" t="n">
        <v>315</v>
      </c>
      <c r="AF163" t="n">
        <v>589</v>
      </c>
      <c r="AG163" t="n">
        <v>13</v>
      </c>
      <c r="AH163" t="n">
        <v>38</v>
      </c>
      <c r="AI163" t="n">
        <v>27</v>
      </c>
      <c r="AJ163" t="n">
        <v>288</v>
      </c>
      <c r="AK163" t="n">
        <v>139</v>
      </c>
      <c r="AL163" t="n">
        <v>581989</v>
      </c>
      <c r="AM163" t="n">
        <v>130030</v>
      </c>
      <c r="AN163" t="n">
        <v>926691</v>
      </c>
      <c r="AO163" t="n">
        <v>1010243</v>
      </c>
      <c r="AP163" t="n">
        <v>61613</v>
      </c>
      <c r="AQ163" t="n">
        <v>59057</v>
      </c>
      <c r="AR163" t="n">
        <v>80306</v>
      </c>
      <c r="AS163" t="n">
        <v>35050</v>
      </c>
      <c r="AT163" t="n">
        <v>1224705</v>
      </c>
      <c r="AU163" t="n">
        <v>3903</v>
      </c>
      <c r="AV163" t="n">
        <v>385</v>
      </c>
      <c r="AW163" t="n">
        <v>3360</v>
      </c>
      <c r="AX163" t="n">
        <v>3605</v>
      </c>
      <c r="AY163" t="n">
        <v>199</v>
      </c>
      <c r="AZ163" t="n">
        <v>145</v>
      </c>
      <c r="BA163" t="n">
        <v>241</v>
      </c>
      <c r="BB163" t="n">
        <v>98</v>
      </c>
      <c r="BC163" t="n">
        <v>11758</v>
      </c>
    </row>
    <row r="164">
      <c r="A164" t="inlineStr">
        <is>
          <t>02-Dec-20</t>
        </is>
      </c>
      <c r="B164" t="n">
        <v>1310638</v>
      </c>
      <c r="C164" t="n">
        <v>575204</v>
      </c>
      <c r="D164" t="n">
        <v>3124060</v>
      </c>
      <c r="E164" t="n">
        <v>1793868</v>
      </c>
      <c r="F164" t="n">
        <v>1394178</v>
      </c>
      <c r="G164" t="n">
        <v>1136268</v>
      </c>
      <c r="H164" t="n">
        <v>947998</v>
      </c>
      <c r="I164" t="n">
        <v>293435</v>
      </c>
      <c r="J164" t="n">
        <v>1140091</v>
      </c>
      <c r="K164" t="n">
        <v>3</v>
      </c>
      <c r="L164" t="n">
        <v>117</v>
      </c>
      <c r="M164" t="n">
        <v>48</v>
      </c>
      <c r="N164" t="n">
        <v>57</v>
      </c>
      <c r="O164" t="n">
        <v>1</v>
      </c>
      <c r="P164" t="n">
        <v>5</v>
      </c>
      <c r="Q164" t="n">
        <v>5</v>
      </c>
      <c r="R164" t="n">
        <v>66</v>
      </c>
      <c r="S164" t="n">
        <v>15</v>
      </c>
      <c r="T164" t="n">
        <v>2</v>
      </c>
      <c r="U164" t="n">
        <v>43</v>
      </c>
      <c r="V164" t="n">
        <v>43</v>
      </c>
      <c r="W164" t="n">
        <v>25</v>
      </c>
      <c r="X164" t="n">
        <v>1</v>
      </c>
      <c r="Y164" t="n">
        <v>9</v>
      </c>
      <c r="Z164" t="n">
        <v>9</v>
      </c>
      <c r="AA164" t="n">
        <v>65</v>
      </c>
      <c r="AB164" t="n">
        <v>4</v>
      </c>
      <c r="AC164" t="n">
        <v>37</v>
      </c>
      <c r="AD164" t="n">
        <v>626</v>
      </c>
      <c r="AE164" t="n">
        <v>303</v>
      </c>
      <c r="AF164" t="n">
        <v>561</v>
      </c>
      <c r="AG164" t="n">
        <v>13</v>
      </c>
      <c r="AH164" t="n">
        <v>36</v>
      </c>
      <c r="AI164" t="n">
        <v>26</v>
      </c>
      <c r="AJ164" t="n">
        <v>281</v>
      </c>
      <c r="AK164" t="n">
        <v>132</v>
      </c>
      <c r="AL164" t="n">
        <v>581992</v>
      </c>
      <c r="AM164" t="n">
        <v>130080</v>
      </c>
      <c r="AN164" t="n">
        <v>926717</v>
      </c>
      <c r="AO164" t="n">
        <v>1010287</v>
      </c>
      <c r="AP164" t="n">
        <v>61614</v>
      </c>
      <c r="AQ164" t="n">
        <v>59061</v>
      </c>
      <c r="AR164" t="n">
        <v>80309</v>
      </c>
      <c r="AS164" t="n">
        <v>35075</v>
      </c>
      <c r="AT164" t="n">
        <v>1224715</v>
      </c>
      <c r="AU164" t="n">
        <v>3903</v>
      </c>
      <c r="AV164" t="n">
        <v>385</v>
      </c>
      <c r="AW164" t="n">
        <v>3360</v>
      </c>
      <c r="AX164" t="n">
        <v>3605</v>
      </c>
      <c r="AY164" t="n">
        <v>199</v>
      </c>
      <c r="AZ164" t="n">
        <v>145</v>
      </c>
      <c r="BA164" t="n">
        <v>241</v>
      </c>
      <c r="BB164" t="n">
        <v>98</v>
      </c>
      <c r="BC164" t="n">
        <v>11759</v>
      </c>
    </row>
    <row r="165">
      <c r="A165" t="inlineStr">
        <is>
          <t>03-Dec-20</t>
        </is>
      </c>
      <c r="B165" t="n">
        <v>1310638</v>
      </c>
      <c r="C165" t="n">
        <v>575178</v>
      </c>
      <c r="D165" t="n">
        <v>3124049</v>
      </c>
      <c r="E165" t="n">
        <v>1793856</v>
      </c>
      <c r="F165" t="n">
        <v>1394178</v>
      </c>
      <c r="G165" t="n">
        <v>1136267</v>
      </c>
      <c r="H165" t="n">
        <v>947997</v>
      </c>
      <c r="I165" t="n">
        <v>293420</v>
      </c>
      <c r="J165" t="n">
        <v>1140088</v>
      </c>
      <c r="K165" t="n">
        <v>3</v>
      </c>
      <c r="L165" t="n">
        <v>113</v>
      </c>
      <c r="M165" t="n">
        <v>46</v>
      </c>
      <c r="N165" t="n">
        <v>54</v>
      </c>
      <c r="O165" t="n">
        <v>1</v>
      </c>
      <c r="P165" t="n">
        <v>5</v>
      </c>
      <c r="Q165" t="n">
        <v>5</v>
      </c>
      <c r="R165" t="n">
        <v>64</v>
      </c>
      <c r="S165" t="n">
        <v>14</v>
      </c>
      <c r="T165" t="n">
        <v>2</v>
      </c>
      <c r="U165" t="n">
        <v>41</v>
      </c>
      <c r="V165" t="n">
        <v>42</v>
      </c>
      <c r="W165" t="n">
        <v>24</v>
      </c>
      <c r="X165" t="n">
        <v>1</v>
      </c>
      <c r="Y165" t="n">
        <v>9</v>
      </c>
      <c r="Z165" t="n">
        <v>9</v>
      </c>
      <c r="AA165" t="n">
        <v>64</v>
      </c>
      <c r="AB165" t="n">
        <v>4</v>
      </c>
      <c r="AC165" t="n">
        <v>35</v>
      </c>
      <c r="AD165" t="n">
        <v>608</v>
      </c>
      <c r="AE165" t="n">
        <v>292</v>
      </c>
      <c r="AF165" t="n">
        <v>534</v>
      </c>
      <c r="AG165" t="n">
        <v>12</v>
      </c>
      <c r="AH165" t="n">
        <v>35</v>
      </c>
      <c r="AI165" t="n">
        <v>25</v>
      </c>
      <c r="AJ165" t="n">
        <v>274</v>
      </c>
      <c r="AK165" t="n">
        <v>126</v>
      </c>
      <c r="AL165" t="n">
        <v>581995</v>
      </c>
      <c r="AM165" t="n">
        <v>130128</v>
      </c>
      <c r="AN165" t="n">
        <v>926742</v>
      </c>
      <c r="AO165" t="n">
        <v>1010329</v>
      </c>
      <c r="AP165" t="n">
        <v>61615</v>
      </c>
      <c r="AQ165" t="n">
        <v>59064</v>
      </c>
      <c r="AR165" t="n">
        <v>80311</v>
      </c>
      <c r="AS165" t="n">
        <v>35101</v>
      </c>
      <c r="AT165" t="n">
        <v>1224725</v>
      </c>
      <c r="AU165" t="n">
        <v>3903</v>
      </c>
      <c r="AV165" t="n">
        <v>385</v>
      </c>
      <c r="AW165" t="n">
        <v>3360</v>
      </c>
      <c r="AX165" t="n">
        <v>3605</v>
      </c>
      <c r="AY165" t="n">
        <v>199</v>
      </c>
      <c r="AZ165" t="n">
        <v>145</v>
      </c>
      <c r="BA165" t="n">
        <v>241</v>
      </c>
      <c r="BB165" t="n">
        <v>98</v>
      </c>
      <c r="BC165" t="n">
        <v>11759</v>
      </c>
    </row>
    <row r="166">
      <c r="A166" t="inlineStr">
        <is>
          <t>04-Dec-20</t>
        </is>
      </c>
      <c r="B166" t="n">
        <v>1310637</v>
      </c>
      <c r="C166" t="n">
        <v>575152</v>
      </c>
      <c r="D166" t="n">
        <v>3124039</v>
      </c>
      <c r="E166" t="n">
        <v>1793845</v>
      </c>
      <c r="F166" t="n">
        <v>1394178</v>
      </c>
      <c r="G166" t="n">
        <v>1136266</v>
      </c>
      <c r="H166" t="n">
        <v>947996</v>
      </c>
      <c r="I166" t="n">
        <v>293405</v>
      </c>
      <c r="J166" t="n">
        <v>1140085</v>
      </c>
      <c r="K166" t="n">
        <v>3</v>
      </c>
      <c r="L166" t="n">
        <v>110</v>
      </c>
      <c r="M166" t="n">
        <v>45</v>
      </c>
      <c r="N166" t="n">
        <v>52</v>
      </c>
      <c r="O166" t="n">
        <v>1</v>
      </c>
      <c r="P166" t="n">
        <v>5</v>
      </c>
      <c r="Q166" t="n">
        <v>5</v>
      </c>
      <c r="R166" t="n">
        <v>63</v>
      </c>
      <c r="S166" t="n">
        <v>13</v>
      </c>
      <c r="T166" t="n">
        <v>2</v>
      </c>
      <c r="U166" t="n">
        <v>40</v>
      </c>
      <c r="V166" t="n">
        <v>40</v>
      </c>
      <c r="W166" t="n">
        <v>23</v>
      </c>
      <c r="X166" t="n">
        <v>1</v>
      </c>
      <c r="Y166" t="n">
        <v>8</v>
      </c>
      <c r="Z166" t="n">
        <v>9</v>
      </c>
      <c r="AA166" t="n">
        <v>62</v>
      </c>
      <c r="AB166" t="n">
        <v>3</v>
      </c>
      <c r="AC166" t="n">
        <v>33</v>
      </c>
      <c r="AD166" t="n">
        <v>591</v>
      </c>
      <c r="AE166" t="n">
        <v>281</v>
      </c>
      <c r="AF166" t="n">
        <v>509</v>
      </c>
      <c r="AG166" t="n">
        <v>12</v>
      </c>
      <c r="AH166" t="n">
        <v>33</v>
      </c>
      <c r="AI166" t="n">
        <v>24</v>
      </c>
      <c r="AJ166" t="n">
        <v>268</v>
      </c>
      <c r="AK166" t="n">
        <v>121</v>
      </c>
      <c r="AL166" t="n">
        <v>581997</v>
      </c>
      <c r="AM166" t="n">
        <v>130175</v>
      </c>
      <c r="AN166" t="n">
        <v>926766</v>
      </c>
      <c r="AO166" t="n">
        <v>1010369</v>
      </c>
      <c r="AP166" t="n">
        <v>61616</v>
      </c>
      <c r="AQ166" t="n">
        <v>59067</v>
      </c>
      <c r="AR166" t="n">
        <v>80314</v>
      </c>
      <c r="AS166" t="n">
        <v>35125</v>
      </c>
      <c r="AT166" t="n">
        <v>1224734</v>
      </c>
      <c r="AU166" t="n">
        <v>3903</v>
      </c>
      <c r="AV166" t="n">
        <v>385</v>
      </c>
      <c r="AW166" t="n">
        <v>3360</v>
      </c>
      <c r="AX166" t="n">
        <v>3605</v>
      </c>
      <c r="AY166" t="n">
        <v>199</v>
      </c>
      <c r="AZ166" t="n">
        <v>145</v>
      </c>
      <c r="BA166" t="n">
        <v>241</v>
      </c>
      <c r="BB166" t="n">
        <v>98</v>
      </c>
      <c r="BC166" t="n">
        <v>11759</v>
      </c>
    </row>
    <row r="167">
      <c r="A167" t="inlineStr">
        <is>
          <t>05-Dec-20</t>
        </is>
      </c>
      <c r="B167" t="n">
        <v>1310636</v>
      </c>
      <c r="C167" t="n">
        <v>575127</v>
      </c>
      <c r="D167" t="n">
        <v>3124029</v>
      </c>
      <c r="E167" t="n">
        <v>1793834</v>
      </c>
      <c r="F167" t="n">
        <v>1394177</v>
      </c>
      <c r="G167" t="n">
        <v>1136265</v>
      </c>
      <c r="H167" t="n">
        <v>947995</v>
      </c>
      <c r="I167" t="n">
        <v>293390</v>
      </c>
      <c r="J167" t="n">
        <v>1140082</v>
      </c>
      <c r="K167" t="n">
        <v>3</v>
      </c>
      <c r="L167" t="n">
        <v>107</v>
      </c>
      <c r="M167" t="n">
        <v>44</v>
      </c>
      <c r="N167" t="n">
        <v>50</v>
      </c>
      <c r="O167" t="n">
        <v>1</v>
      </c>
      <c r="P167" t="n">
        <v>4</v>
      </c>
      <c r="Q167" t="n">
        <v>5</v>
      </c>
      <c r="R167" t="n">
        <v>61</v>
      </c>
      <c r="S167" t="n">
        <v>13</v>
      </c>
      <c r="T167" t="n">
        <v>2</v>
      </c>
      <c r="U167" t="n">
        <v>39</v>
      </c>
      <c r="V167" t="n">
        <v>39</v>
      </c>
      <c r="W167" t="n">
        <v>22</v>
      </c>
      <c r="X167" t="n">
        <v>1</v>
      </c>
      <c r="Y167" t="n">
        <v>8</v>
      </c>
      <c r="Z167" t="n">
        <v>8</v>
      </c>
      <c r="AA167" t="n">
        <v>61</v>
      </c>
      <c r="AB167" t="n">
        <v>3</v>
      </c>
      <c r="AC167" t="n">
        <v>32</v>
      </c>
      <c r="AD167" t="n">
        <v>574</v>
      </c>
      <c r="AE167" t="n">
        <v>271</v>
      </c>
      <c r="AF167" t="n">
        <v>485</v>
      </c>
      <c r="AG167" t="n">
        <v>11</v>
      </c>
      <c r="AH167" t="n">
        <v>32</v>
      </c>
      <c r="AI167" t="n">
        <v>23</v>
      </c>
      <c r="AJ167" t="n">
        <v>261</v>
      </c>
      <c r="AK167" t="n">
        <v>115</v>
      </c>
      <c r="AL167" t="n">
        <v>582000</v>
      </c>
      <c r="AM167" t="n">
        <v>130221</v>
      </c>
      <c r="AN167" t="n">
        <v>926790</v>
      </c>
      <c r="AO167" t="n">
        <v>1010407</v>
      </c>
      <c r="AP167" t="n">
        <v>61617</v>
      </c>
      <c r="AQ167" t="n">
        <v>59070</v>
      </c>
      <c r="AR167" t="n">
        <v>80316</v>
      </c>
      <c r="AS167" t="n">
        <v>35149</v>
      </c>
      <c r="AT167" t="n">
        <v>1224743</v>
      </c>
      <c r="AU167" t="n">
        <v>3903</v>
      </c>
      <c r="AV167" t="n">
        <v>385</v>
      </c>
      <c r="AW167" t="n">
        <v>3360</v>
      </c>
      <c r="AX167" t="n">
        <v>3605</v>
      </c>
      <c r="AY167" t="n">
        <v>199</v>
      </c>
      <c r="AZ167" t="n">
        <v>145</v>
      </c>
      <c r="BA167" t="n">
        <v>241</v>
      </c>
      <c r="BB167" t="n">
        <v>98</v>
      </c>
      <c r="BC167" t="n">
        <v>11759</v>
      </c>
    </row>
    <row r="168">
      <c r="A168" t="inlineStr">
        <is>
          <t>06-Dec-20</t>
        </is>
      </c>
      <c r="B168" t="n">
        <v>1310636</v>
      </c>
      <c r="C168" t="n">
        <v>575102</v>
      </c>
      <c r="D168" t="n">
        <v>3124019</v>
      </c>
      <c r="E168" t="n">
        <v>1793824</v>
      </c>
      <c r="F168" t="n">
        <v>1394177</v>
      </c>
      <c r="G168" t="n">
        <v>1136264</v>
      </c>
      <c r="H168" t="n">
        <v>947994</v>
      </c>
      <c r="I168" t="n">
        <v>293376</v>
      </c>
      <c r="J168" t="n">
        <v>1140079</v>
      </c>
      <c r="K168" t="n">
        <v>3</v>
      </c>
      <c r="L168" t="n">
        <v>104</v>
      </c>
      <c r="M168" t="n">
        <v>42</v>
      </c>
      <c r="N168" t="n">
        <v>47</v>
      </c>
      <c r="O168" t="n">
        <v>1</v>
      </c>
      <c r="P168" t="n">
        <v>4</v>
      </c>
      <c r="Q168" t="n">
        <v>5</v>
      </c>
      <c r="R168" t="n">
        <v>60</v>
      </c>
      <c r="S168" t="n">
        <v>12</v>
      </c>
      <c r="T168" t="n">
        <v>2</v>
      </c>
      <c r="U168" t="n">
        <v>38</v>
      </c>
      <c r="V168" t="n">
        <v>37</v>
      </c>
      <c r="W168" t="n">
        <v>21</v>
      </c>
      <c r="X168" t="n">
        <v>1</v>
      </c>
      <c r="Y168" t="n">
        <v>8</v>
      </c>
      <c r="Z168" t="n">
        <v>8</v>
      </c>
      <c r="AA168" t="n">
        <v>59</v>
      </c>
      <c r="AB168" t="n">
        <v>3</v>
      </c>
      <c r="AC168" t="n">
        <v>30</v>
      </c>
      <c r="AD168" t="n">
        <v>558</v>
      </c>
      <c r="AE168" t="n">
        <v>261</v>
      </c>
      <c r="AF168" t="n">
        <v>462</v>
      </c>
      <c r="AG168" t="n">
        <v>11</v>
      </c>
      <c r="AH168" t="n">
        <v>30</v>
      </c>
      <c r="AI168" t="n">
        <v>23</v>
      </c>
      <c r="AJ168" t="n">
        <v>255</v>
      </c>
      <c r="AK168" t="n">
        <v>110</v>
      </c>
      <c r="AL168" t="n">
        <v>582002</v>
      </c>
      <c r="AM168" t="n">
        <v>130266</v>
      </c>
      <c r="AN168" t="n">
        <v>926812</v>
      </c>
      <c r="AO168" t="n">
        <v>1010444</v>
      </c>
      <c r="AP168" t="n">
        <v>61617</v>
      </c>
      <c r="AQ168" t="n">
        <v>59073</v>
      </c>
      <c r="AR168" t="n">
        <v>80318</v>
      </c>
      <c r="AS168" t="n">
        <v>35173</v>
      </c>
      <c r="AT168" t="n">
        <v>1224752</v>
      </c>
      <c r="AU168" t="n">
        <v>3903</v>
      </c>
      <c r="AV168" t="n">
        <v>385</v>
      </c>
      <c r="AW168" t="n">
        <v>3360</v>
      </c>
      <c r="AX168" t="n">
        <v>3605</v>
      </c>
      <c r="AY168" t="n">
        <v>199</v>
      </c>
      <c r="AZ168" t="n">
        <v>145</v>
      </c>
      <c r="BA168" t="n">
        <v>241</v>
      </c>
      <c r="BB168" t="n">
        <v>98</v>
      </c>
      <c r="BC168" t="n">
        <v>11759</v>
      </c>
    </row>
    <row r="169">
      <c r="A169" t="inlineStr">
        <is>
          <t>07-Dec-20</t>
        </is>
      </c>
      <c r="B169" t="n">
        <v>1310635</v>
      </c>
      <c r="C169" t="n">
        <v>575079</v>
      </c>
      <c r="D169" t="n">
        <v>3124009</v>
      </c>
      <c r="E169" t="n">
        <v>1793814</v>
      </c>
      <c r="F169" t="n">
        <v>1394177</v>
      </c>
      <c r="G169" t="n">
        <v>1136263</v>
      </c>
      <c r="H169" t="n">
        <v>947993</v>
      </c>
      <c r="I169" t="n">
        <v>293362</v>
      </c>
      <c r="J169" t="n">
        <v>1140077</v>
      </c>
      <c r="K169" t="n">
        <v>3</v>
      </c>
      <c r="L169" t="n">
        <v>101</v>
      </c>
      <c r="M169" t="n">
        <v>41</v>
      </c>
      <c r="N169" t="n">
        <v>45</v>
      </c>
      <c r="O169" t="n">
        <v>1</v>
      </c>
      <c r="P169" t="n">
        <v>4</v>
      </c>
      <c r="Q169" t="n">
        <v>4</v>
      </c>
      <c r="R169" t="n">
        <v>58</v>
      </c>
      <c r="S169" t="n">
        <v>12</v>
      </c>
      <c r="T169" t="n">
        <v>1</v>
      </c>
      <c r="U169" t="n">
        <v>37</v>
      </c>
      <c r="V169" t="n">
        <v>36</v>
      </c>
      <c r="W169" t="n">
        <v>20</v>
      </c>
      <c r="X169" t="n">
        <v>1</v>
      </c>
      <c r="Y169" t="n">
        <v>7</v>
      </c>
      <c r="Z169" t="n">
        <v>8</v>
      </c>
      <c r="AA169" t="n">
        <v>58</v>
      </c>
      <c r="AB169" t="n">
        <v>3</v>
      </c>
      <c r="AC169" t="n">
        <v>29</v>
      </c>
      <c r="AD169" t="n">
        <v>542</v>
      </c>
      <c r="AE169" t="n">
        <v>251</v>
      </c>
      <c r="AF169" t="n">
        <v>440</v>
      </c>
      <c r="AG169" t="n">
        <v>10</v>
      </c>
      <c r="AH169" t="n">
        <v>29</v>
      </c>
      <c r="AI169" t="n">
        <v>22</v>
      </c>
      <c r="AJ169" t="n">
        <v>249</v>
      </c>
      <c r="AK169" t="n">
        <v>105</v>
      </c>
      <c r="AL169" t="n">
        <v>582005</v>
      </c>
      <c r="AM169" t="n">
        <v>130309</v>
      </c>
      <c r="AN169" t="n">
        <v>926834</v>
      </c>
      <c r="AO169" t="n">
        <v>1010479</v>
      </c>
      <c r="AP169" t="n">
        <v>61618</v>
      </c>
      <c r="AQ169" t="n">
        <v>59076</v>
      </c>
      <c r="AR169" t="n">
        <v>80320</v>
      </c>
      <c r="AS169" t="n">
        <v>35196</v>
      </c>
      <c r="AT169" t="n">
        <v>1224760</v>
      </c>
      <c r="AU169" t="n">
        <v>3903</v>
      </c>
      <c r="AV169" t="n">
        <v>385</v>
      </c>
      <c r="AW169" t="n">
        <v>3361</v>
      </c>
      <c r="AX169" t="n">
        <v>3606</v>
      </c>
      <c r="AY169" t="n">
        <v>199</v>
      </c>
      <c r="AZ169" t="n">
        <v>145</v>
      </c>
      <c r="BA169" t="n">
        <v>241</v>
      </c>
      <c r="BB169" t="n">
        <v>98</v>
      </c>
      <c r="BC169" t="n">
        <v>11759</v>
      </c>
    </row>
    <row r="170">
      <c r="A170" t="inlineStr">
        <is>
          <t>08-Dec-20</t>
        </is>
      </c>
      <c r="B170" t="n">
        <v>1310634</v>
      </c>
      <c r="C170" t="n">
        <v>575056</v>
      </c>
      <c r="D170" t="n">
        <v>3124000</v>
      </c>
      <c r="E170" t="n">
        <v>1793805</v>
      </c>
      <c r="F170" t="n">
        <v>1394177</v>
      </c>
      <c r="G170" t="n">
        <v>1136262</v>
      </c>
      <c r="H170" t="n">
        <v>947992</v>
      </c>
      <c r="I170" t="n">
        <v>293349</v>
      </c>
      <c r="J170" t="n">
        <v>1140074</v>
      </c>
      <c r="K170" t="n">
        <v>3</v>
      </c>
      <c r="L170" t="n">
        <v>99</v>
      </c>
      <c r="M170" t="n">
        <v>40</v>
      </c>
      <c r="N170" t="n">
        <v>43</v>
      </c>
      <c r="O170" t="n">
        <v>1</v>
      </c>
      <c r="P170" t="n">
        <v>4</v>
      </c>
      <c r="Q170" t="n">
        <v>4</v>
      </c>
      <c r="R170" t="n">
        <v>57</v>
      </c>
      <c r="S170" t="n">
        <v>11</v>
      </c>
      <c r="T170" t="n">
        <v>1</v>
      </c>
      <c r="U170" t="n">
        <v>36</v>
      </c>
      <c r="V170" t="n">
        <v>35</v>
      </c>
      <c r="W170" t="n">
        <v>19</v>
      </c>
      <c r="X170" t="n">
        <v>1</v>
      </c>
      <c r="Y170" t="n">
        <v>7</v>
      </c>
      <c r="Z170" t="n">
        <v>7</v>
      </c>
      <c r="AA170" t="n">
        <v>56</v>
      </c>
      <c r="AB170" t="n">
        <v>3</v>
      </c>
      <c r="AC170" t="n">
        <v>27</v>
      </c>
      <c r="AD170" t="n">
        <v>527</v>
      </c>
      <c r="AE170" t="n">
        <v>242</v>
      </c>
      <c r="AF170" t="n">
        <v>419</v>
      </c>
      <c r="AG170" t="n">
        <v>10</v>
      </c>
      <c r="AH170" t="n">
        <v>28</v>
      </c>
      <c r="AI170" t="n">
        <v>21</v>
      </c>
      <c r="AJ170" t="n">
        <v>242</v>
      </c>
      <c r="AK170" t="n">
        <v>101</v>
      </c>
      <c r="AL170" t="n">
        <v>582007</v>
      </c>
      <c r="AM170" t="n">
        <v>130351</v>
      </c>
      <c r="AN170" t="n">
        <v>926854</v>
      </c>
      <c r="AO170" t="n">
        <v>1010512</v>
      </c>
      <c r="AP170" t="n">
        <v>61619</v>
      </c>
      <c r="AQ170" t="n">
        <v>59078</v>
      </c>
      <c r="AR170" t="n">
        <v>80323</v>
      </c>
      <c r="AS170" t="n">
        <v>35218</v>
      </c>
      <c r="AT170" t="n">
        <v>1224768</v>
      </c>
      <c r="AU170" t="n">
        <v>3903</v>
      </c>
      <c r="AV170" t="n">
        <v>385</v>
      </c>
      <c r="AW170" t="n">
        <v>3361</v>
      </c>
      <c r="AX170" t="n">
        <v>3606</v>
      </c>
      <c r="AY170" t="n">
        <v>199</v>
      </c>
      <c r="AZ170" t="n">
        <v>145</v>
      </c>
      <c r="BA170" t="n">
        <v>241</v>
      </c>
      <c r="BB170" t="n">
        <v>99</v>
      </c>
      <c r="BC170" t="n">
        <v>11759</v>
      </c>
    </row>
    <row r="171">
      <c r="A171" t="inlineStr">
        <is>
          <t>09-Dec-20</t>
        </is>
      </c>
      <c r="B171" t="n">
        <v>1310634</v>
      </c>
      <c r="C171" t="n">
        <v>575033</v>
      </c>
      <c r="D171" t="n">
        <v>3123991</v>
      </c>
      <c r="E171" t="n">
        <v>1793796</v>
      </c>
      <c r="F171" t="n">
        <v>1394176</v>
      </c>
      <c r="G171" t="n">
        <v>1136261</v>
      </c>
      <c r="H171" t="n">
        <v>947991</v>
      </c>
      <c r="I171" t="n">
        <v>293336</v>
      </c>
      <c r="J171" t="n">
        <v>1140072</v>
      </c>
      <c r="K171" t="n">
        <v>3</v>
      </c>
      <c r="L171" t="n">
        <v>96</v>
      </c>
      <c r="M171" t="n">
        <v>38</v>
      </c>
      <c r="N171" t="n">
        <v>41</v>
      </c>
      <c r="O171" t="n">
        <v>1</v>
      </c>
      <c r="P171" t="n">
        <v>4</v>
      </c>
      <c r="Q171" t="n">
        <v>4</v>
      </c>
      <c r="R171" t="n">
        <v>56</v>
      </c>
      <c r="S171" t="n">
        <v>11</v>
      </c>
      <c r="T171" t="n">
        <v>1</v>
      </c>
      <c r="U171" t="n">
        <v>35</v>
      </c>
      <c r="V171" t="n">
        <v>33</v>
      </c>
      <c r="W171" t="n">
        <v>18</v>
      </c>
      <c r="X171" t="n">
        <v>1</v>
      </c>
      <c r="Y171" t="n">
        <v>7</v>
      </c>
      <c r="Z171" t="n">
        <v>7</v>
      </c>
      <c r="AA171" t="n">
        <v>55</v>
      </c>
      <c r="AB171" t="n">
        <v>3</v>
      </c>
      <c r="AC171" t="n">
        <v>26</v>
      </c>
      <c r="AD171" t="n">
        <v>512</v>
      </c>
      <c r="AE171" t="n">
        <v>234</v>
      </c>
      <c r="AF171" t="n">
        <v>399</v>
      </c>
      <c r="AG171" t="n">
        <v>9</v>
      </c>
      <c r="AH171" t="n">
        <v>26</v>
      </c>
      <c r="AI171" t="n">
        <v>20</v>
      </c>
      <c r="AJ171" t="n">
        <v>237</v>
      </c>
      <c r="AK171" t="n">
        <v>96</v>
      </c>
      <c r="AL171" t="n">
        <v>582009</v>
      </c>
      <c r="AM171" t="n">
        <v>130392</v>
      </c>
      <c r="AN171" t="n">
        <v>926874</v>
      </c>
      <c r="AO171" t="n">
        <v>1010543</v>
      </c>
      <c r="AP171" t="n">
        <v>61620</v>
      </c>
      <c r="AQ171" t="n">
        <v>59081</v>
      </c>
      <c r="AR171" t="n">
        <v>80325</v>
      </c>
      <c r="AS171" t="n">
        <v>35240</v>
      </c>
      <c r="AT171" t="n">
        <v>1224775</v>
      </c>
      <c r="AU171" t="n">
        <v>3903</v>
      </c>
      <c r="AV171" t="n">
        <v>385</v>
      </c>
      <c r="AW171" t="n">
        <v>3361</v>
      </c>
      <c r="AX171" t="n">
        <v>3606</v>
      </c>
      <c r="AY171" t="n">
        <v>199</v>
      </c>
      <c r="AZ171" t="n">
        <v>145</v>
      </c>
      <c r="BA171" t="n">
        <v>241</v>
      </c>
      <c r="BB171" t="n">
        <v>99</v>
      </c>
      <c r="BC171" t="n">
        <v>11759</v>
      </c>
    </row>
    <row r="172">
      <c r="A172" t="inlineStr">
        <is>
          <t>10-Dec-20</t>
        </is>
      </c>
      <c r="B172" t="n">
        <v>1310633</v>
      </c>
      <c r="C172" t="n">
        <v>575012</v>
      </c>
      <c r="D172" t="n">
        <v>3123983</v>
      </c>
      <c r="E172" t="n">
        <v>1793787</v>
      </c>
      <c r="F172" t="n">
        <v>1394176</v>
      </c>
      <c r="G172" t="n">
        <v>1136260</v>
      </c>
      <c r="H172" t="n">
        <v>947990</v>
      </c>
      <c r="I172" t="n">
        <v>293323</v>
      </c>
      <c r="J172" t="n">
        <v>1140069</v>
      </c>
      <c r="K172" t="n">
        <v>2</v>
      </c>
      <c r="L172" t="n">
        <v>93</v>
      </c>
      <c r="M172" t="n">
        <v>37</v>
      </c>
      <c r="N172" t="n">
        <v>39</v>
      </c>
      <c r="O172" t="n">
        <v>1</v>
      </c>
      <c r="P172" t="n">
        <v>4</v>
      </c>
      <c r="Q172" t="n">
        <v>4</v>
      </c>
      <c r="R172" t="n">
        <v>54</v>
      </c>
      <c r="S172" t="n">
        <v>11</v>
      </c>
      <c r="T172" t="n">
        <v>1</v>
      </c>
      <c r="U172" t="n">
        <v>34</v>
      </c>
      <c r="V172" t="n">
        <v>32</v>
      </c>
      <c r="W172" t="n">
        <v>17</v>
      </c>
      <c r="X172" t="n">
        <v>1</v>
      </c>
      <c r="Y172" t="n">
        <v>6</v>
      </c>
      <c r="Z172" t="n">
        <v>7</v>
      </c>
      <c r="AA172" t="n">
        <v>54</v>
      </c>
      <c r="AB172" t="n">
        <v>3</v>
      </c>
      <c r="AC172" t="n">
        <v>25</v>
      </c>
      <c r="AD172" t="n">
        <v>498</v>
      </c>
      <c r="AE172" t="n">
        <v>225</v>
      </c>
      <c r="AF172" t="n">
        <v>380</v>
      </c>
      <c r="AG172" t="n">
        <v>9</v>
      </c>
      <c r="AH172" t="n">
        <v>25</v>
      </c>
      <c r="AI172" t="n">
        <v>20</v>
      </c>
      <c r="AJ172" t="n">
        <v>231</v>
      </c>
      <c r="AK172" t="n">
        <v>92</v>
      </c>
      <c r="AL172" t="n">
        <v>582011</v>
      </c>
      <c r="AM172" t="n">
        <v>130432</v>
      </c>
      <c r="AN172" t="n">
        <v>926894</v>
      </c>
      <c r="AO172" t="n">
        <v>1010573</v>
      </c>
      <c r="AP172" t="n">
        <v>61621</v>
      </c>
      <c r="AQ172" t="n">
        <v>59083</v>
      </c>
      <c r="AR172" t="n">
        <v>80327</v>
      </c>
      <c r="AS172" t="n">
        <v>35261</v>
      </c>
      <c r="AT172" t="n">
        <v>1224782</v>
      </c>
      <c r="AU172" t="n">
        <v>3903</v>
      </c>
      <c r="AV172" t="n">
        <v>386</v>
      </c>
      <c r="AW172" t="n">
        <v>3361</v>
      </c>
      <c r="AX172" t="n">
        <v>3606</v>
      </c>
      <c r="AY172" t="n">
        <v>199</v>
      </c>
      <c r="AZ172" t="n">
        <v>145</v>
      </c>
      <c r="BA172" t="n">
        <v>241</v>
      </c>
      <c r="BB172" t="n">
        <v>99</v>
      </c>
      <c r="BC172" t="n">
        <v>11759</v>
      </c>
    </row>
    <row r="173">
      <c r="A173" t="inlineStr">
        <is>
          <t>11-Dec-20</t>
        </is>
      </c>
      <c r="B173" t="n">
        <v>1310633</v>
      </c>
      <c r="C173" t="n">
        <v>574990</v>
      </c>
      <c r="D173" t="n">
        <v>3123974</v>
      </c>
      <c r="E173" t="n">
        <v>1793779</v>
      </c>
      <c r="F173" t="n">
        <v>1394176</v>
      </c>
      <c r="G173" t="n">
        <v>1136260</v>
      </c>
      <c r="H173" t="n">
        <v>947989</v>
      </c>
      <c r="I173" t="n">
        <v>293310</v>
      </c>
      <c r="J173" t="n">
        <v>1140067</v>
      </c>
      <c r="K173" t="n">
        <v>2</v>
      </c>
      <c r="L173" t="n">
        <v>90</v>
      </c>
      <c r="M173" t="n">
        <v>36</v>
      </c>
      <c r="N173" t="n">
        <v>37</v>
      </c>
      <c r="O173" t="n">
        <v>1</v>
      </c>
      <c r="P173" t="n">
        <v>3</v>
      </c>
      <c r="Q173" t="n">
        <v>4</v>
      </c>
      <c r="R173" t="n">
        <v>53</v>
      </c>
      <c r="S173" t="n">
        <v>10</v>
      </c>
      <c r="T173" t="n">
        <v>1</v>
      </c>
      <c r="U173" t="n">
        <v>33</v>
      </c>
      <c r="V173" t="n">
        <v>31</v>
      </c>
      <c r="W173" t="n">
        <v>16</v>
      </c>
      <c r="X173" t="n">
        <v>1</v>
      </c>
      <c r="Y173" t="n">
        <v>6</v>
      </c>
      <c r="Z173" t="n">
        <v>7</v>
      </c>
      <c r="AA173" t="n">
        <v>52</v>
      </c>
      <c r="AB173" t="n">
        <v>3</v>
      </c>
      <c r="AC173" t="n">
        <v>24</v>
      </c>
      <c r="AD173" t="n">
        <v>483</v>
      </c>
      <c r="AE173" t="n">
        <v>217</v>
      </c>
      <c r="AF173" t="n">
        <v>362</v>
      </c>
      <c r="AG173" t="n">
        <v>9</v>
      </c>
      <c r="AH173" t="n">
        <v>24</v>
      </c>
      <c r="AI173" t="n">
        <v>19</v>
      </c>
      <c r="AJ173" t="n">
        <v>225</v>
      </c>
      <c r="AK173" t="n">
        <v>88</v>
      </c>
      <c r="AL173" t="n">
        <v>582013</v>
      </c>
      <c r="AM173" t="n">
        <v>130470</v>
      </c>
      <c r="AN173" t="n">
        <v>926912</v>
      </c>
      <c r="AO173" t="n">
        <v>1010602</v>
      </c>
      <c r="AP173" t="n">
        <v>61621</v>
      </c>
      <c r="AQ173" t="n">
        <v>59085</v>
      </c>
      <c r="AR173" t="n">
        <v>80329</v>
      </c>
      <c r="AS173" t="n">
        <v>35282</v>
      </c>
      <c r="AT173" t="n">
        <v>1224789</v>
      </c>
      <c r="AU173" t="n">
        <v>3903</v>
      </c>
      <c r="AV173" t="n">
        <v>386</v>
      </c>
      <c r="AW173" t="n">
        <v>3361</v>
      </c>
      <c r="AX173" t="n">
        <v>3606</v>
      </c>
      <c r="AY173" t="n">
        <v>199</v>
      </c>
      <c r="AZ173" t="n">
        <v>145</v>
      </c>
      <c r="BA173" t="n">
        <v>241</v>
      </c>
      <c r="BB173" t="n">
        <v>99</v>
      </c>
      <c r="BC173" t="n">
        <v>11759</v>
      </c>
    </row>
    <row r="174">
      <c r="A174" t="inlineStr">
        <is>
          <t>12-Dec-20</t>
        </is>
      </c>
      <c r="B174" t="n">
        <v>1310632</v>
      </c>
      <c r="C174" t="n">
        <v>574970</v>
      </c>
      <c r="D174" t="n">
        <v>3123966</v>
      </c>
      <c r="E174" t="n">
        <v>1793771</v>
      </c>
      <c r="F174" t="n">
        <v>1394176</v>
      </c>
      <c r="G174" t="n">
        <v>1136259</v>
      </c>
      <c r="H174" t="n">
        <v>947988</v>
      </c>
      <c r="I174" t="n">
        <v>293298</v>
      </c>
      <c r="J174" t="n">
        <v>1140065</v>
      </c>
      <c r="K174" t="n">
        <v>2</v>
      </c>
      <c r="L174" t="n">
        <v>88</v>
      </c>
      <c r="M174" t="n">
        <v>35</v>
      </c>
      <c r="N174" t="n">
        <v>36</v>
      </c>
      <c r="O174" t="n">
        <v>1</v>
      </c>
      <c r="P174" t="n">
        <v>3</v>
      </c>
      <c r="Q174" t="n">
        <v>4</v>
      </c>
      <c r="R174" t="n">
        <v>52</v>
      </c>
      <c r="S174" t="n">
        <v>10</v>
      </c>
      <c r="T174" t="n">
        <v>1</v>
      </c>
      <c r="U174" t="n">
        <v>32</v>
      </c>
      <c r="V174" t="n">
        <v>30</v>
      </c>
      <c r="W174" t="n">
        <v>15</v>
      </c>
      <c r="X174" t="n">
        <v>1</v>
      </c>
      <c r="Y174" t="n">
        <v>6</v>
      </c>
      <c r="Z174" t="n">
        <v>6</v>
      </c>
      <c r="AA174" t="n">
        <v>51</v>
      </c>
      <c r="AB174" t="n">
        <v>2</v>
      </c>
      <c r="AC174" t="n">
        <v>22</v>
      </c>
      <c r="AD174" t="n">
        <v>470</v>
      </c>
      <c r="AE174" t="n">
        <v>209</v>
      </c>
      <c r="AF174" t="n">
        <v>345</v>
      </c>
      <c r="AG174" t="n">
        <v>8</v>
      </c>
      <c r="AH174" t="n">
        <v>23</v>
      </c>
      <c r="AI174" t="n">
        <v>18</v>
      </c>
      <c r="AJ174" t="n">
        <v>220</v>
      </c>
      <c r="AK174" t="n">
        <v>84</v>
      </c>
      <c r="AL174" t="n">
        <v>582014</v>
      </c>
      <c r="AM174" t="n">
        <v>130508</v>
      </c>
      <c r="AN174" t="n">
        <v>926930</v>
      </c>
      <c r="AO174" t="n">
        <v>1010629</v>
      </c>
      <c r="AP174" t="n">
        <v>61622</v>
      </c>
      <c r="AQ174" t="n">
        <v>59088</v>
      </c>
      <c r="AR174" t="n">
        <v>80330</v>
      </c>
      <c r="AS174" t="n">
        <v>35302</v>
      </c>
      <c r="AT174" t="n">
        <v>1224796</v>
      </c>
      <c r="AU174" t="n">
        <v>3903</v>
      </c>
      <c r="AV174" t="n">
        <v>386</v>
      </c>
      <c r="AW174" t="n">
        <v>3361</v>
      </c>
      <c r="AX174" t="n">
        <v>3606</v>
      </c>
      <c r="AY174" t="n">
        <v>199</v>
      </c>
      <c r="AZ174" t="n">
        <v>145</v>
      </c>
      <c r="BA174" t="n">
        <v>241</v>
      </c>
      <c r="BB174" t="n">
        <v>99</v>
      </c>
      <c r="BC174" t="n">
        <v>11759</v>
      </c>
    </row>
    <row r="175">
      <c r="A175" t="inlineStr">
        <is>
          <t>13-Dec-20</t>
        </is>
      </c>
      <c r="B175" t="n">
        <v>1310632</v>
      </c>
      <c r="C175" t="n">
        <v>574950</v>
      </c>
      <c r="D175" t="n">
        <v>3123959</v>
      </c>
      <c r="E175" t="n">
        <v>1793764</v>
      </c>
      <c r="F175" t="n">
        <v>1394175</v>
      </c>
      <c r="G175" t="n">
        <v>1136258</v>
      </c>
      <c r="H175" t="n">
        <v>947987</v>
      </c>
      <c r="I175" t="n">
        <v>293286</v>
      </c>
      <c r="J175" t="n">
        <v>1140063</v>
      </c>
      <c r="K175" t="n">
        <v>2</v>
      </c>
      <c r="L175" t="n">
        <v>85</v>
      </c>
      <c r="M175" t="n">
        <v>34</v>
      </c>
      <c r="N175" t="n">
        <v>34</v>
      </c>
      <c r="O175" t="n">
        <v>1</v>
      </c>
      <c r="P175" t="n">
        <v>3</v>
      </c>
      <c r="Q175" t="n">
        <v>4</v>
      </c>
      <c r="R175" t="n">
        <v>50</v>
      </c>
      <c r="S175" t="n">
        <v>9</v>
      </c>
      <c r="T175" t="n">
        <v>1</v>
      </c>
      <c r="U175" t="n">
        <v>31</v>
      </c>
      <c r="V175" t="n">
        <v>29</v>
      </c>
      <c r="W175" t="n">
        <v>15</v>
      </c>
      <c r="X175" t="n">
        <v>1</v>
      </c>
      <c r="Y175" t="n">
        <v>6</v>
      </c>
      <c r="Z175" t="n">
        <v>6</v>
      </c>
      <c r="AA175" t="n">
        <v>50</v>
      </c>
      <c r="AB175" t="n">
        <v>2</v>
      </c>
      <c r="AC175" t="n">
        <v>21</v>
      </c>
      <c r="AD175" t="n">
        <v>457</v>
      </c>
      <c r="AE175" t="n">
        <v>202</v>
      </c>
      <c r="AF175" t="n">
        <v>329</v>
      </c>
      <c r="AG175" t="n">
        <v>8</v>
      </c>
      <c r="AH175" t="n">
        <v>22</v>
      </c>
      <c r="AI175" t="n">
        <v>18</v>
      </c>
      <c r="AJ175" t="n">
        <v>214</v>
      </c>
      <c r="AK175" t="n">
        <v>80</v>
      </c>
      <c r="AL175" t="n">
        <v>582016</v>
      </c>
      <c r="AM175" t="n">
        <v>130544</v>
      </c>
      <c r="AN175" t="n">
        <v>926948</v>
      </c>
      <c r="AO175" t="n">
        <v>1010655</v>
      </c>
      <c r="AP175" t="n">
        <v>61623</v>
      </c>
      <c r="AQ175" t="n">
        <v>59090</v>
      </c>
      <c r="AR175" t="n">
        <v>80332</v>
      </c>
      <c r="AS175" t="n">
        <v>35321</v>
      </c>
      <c r="AT175" t="n">
        <v>1224802</v>
      </c>
      <c r="AU175" t="n">
        <v>3903</v>
      </c>
      <c r="AV175" t="n">
        <v>386</v>
      </c>
      <c r="AW175" t="n">
        <v>3361</v>
      </c>
      <c r="AX175" t="n">
        <v>3606</v>
      </c>
      <c r="AY175" t="n">
        <v>199</v>
      </c>
      <c r="AZ175" t="n">
        <v>145</v>
      </c>
      <c r="BA175" t="n">
        <v>241</v>
      </c>
      <c r="BB175" t="n">
        <v>99</v>
      </c>
      <c r="BC175" t="n">
        <v>11759</v>
      </c>
    </row>
    <row r="176">
      <c r="A176" t="inlineStr">
        <is>
          <t>14-Dec-20</t>
        </is>
      </c>
      <c r="B176" t="n">
        <v>1310631</v>
      </c>
      <c r="C176" t="n">
        <v>574931</v>
      </c>
      <c r="D176" t="n">
        <v>3123951</v>
      </c>
      <c r="E176" t="n">
        <v>1793757</v>
      </c>
      <c r="F176" t="n">
        <v>1394175</v>
      </c>
      <c r="G176" t="n">
        <v>1136258</v>
      </c>
      <c r="H176" t="n">
        <v>947986</v>
      </c>
      <c r="I176" t="n">
        <v>293274</v>
      </c>
      <c r="J176" t="n">
        <v>1140061</v>
      </c>
      <c r="K176" t="n">
        <v>2</v>
      </c>
      <c r="L176" t="n">
        <v>83</v>
      </c>
      <c r="M176" t="n">
        <v>33</v>
      </c>
      <c r="N176" t="n">
        <v>32</v>
      </c>
      <c r="O176" t="n">
        <v>1</v>
      </c>
      <c r="P176" t="n">
        <v>3</v>
      </c>
      <c r="Q176" t="n">
        <v>4</v>
      </c>
      <c r="R176" t="n">
        <v>49</v>
      </c>
      <c r="S176" t="n">
        <v>9</v>
      </c>
      <c r="T176" t="n">
        <v>1</v>
      </c>
      <c r="U176" t="n">
        <v>30</v>
      </c>
      <c r="V176" t="n">
        <v>28</v>
      </c>
      <c r="W176" t="n">
        <v>14</v>
      </c>
      <c r="X176" t="n">
        <v>1</v>
      </c>
      <c r="Y176" t="n">
        <v>5</v>
      </c>
      <c r="Z176" t="n">
        <v>6</v>
      </c>
      <c r="AA176" t="n">
        <v>49</v>
      </c>
      <c r="AB176" t="n">
        <v>2</v>
      </c>
      <c r="AC176" t="n">
        <v>20</v>
      </c>
      <c r="AD176" t="n">
        <v>444</v>
      </c>
      <c r="AE176" t="n">
        <v>195</v>
      </c>
      <c r="AF176" t="n">
        <v>313</v>
      </c>
      <c r="AG176" t="n">
        <v>7</v>
      </c>
      <c r="AH176" t="n">
        <v>21</v>
      </c>
      <c r="AI176" t="n">
        <v>17</v>
      </c>
      <c r="AJ176" t="n">
        <v>209</v>
      </c>
      <c r="AK176" t="n">
        <v>77</v>
      </c>
      <c r="AL176" t="n">
        <v>582018</v>
      </c>
      <c r="AM176" t="n">
        <v>130580</v>
      </c>
      <c r="AN176" t="n">
        <v>926964</v>
      </c>
      <c r="AO176" t="n">
        <v>1010680</v>
      </c>
      <c r="AP176" t="n">
        <v>61623</v>
      </c>
      <c r="AQ176" t="n">
        <v>59092</v>
      </c>
      <c r="AR176" t="n">
        <v>80334</v>
      </c>
      <c r="AS176" t="n">
        <v>35341</v>
      </c>
      <c r="AT176" t="n">
        <v>1224808</v>
      </c>
      <c r="AU176" t="n">
        <v>3903</v>
      </c>
      <c r="AV176" t="n">
        <v>386</v>
      </c>
      <c r="AW176" t="n">
        <v>3361</v>
      </c>
      <c r="AX176" t="n">
        <v>3606</v>
      </c>
      <c r="AY176" t="n">
        <v>199</v>
      </c>
      <c r="AZ176" t="n">
        <v>145</v>
      </c>
      <c r="BA176" t="n">
        <v>241</v>
      </c>
      <c r="BB176" t="n">
        <v>99</v>
      </c>
      <c r="BC176" t="n">
        <v>11759</v>
      </c>
    </row>
    <row r="177">
      <c r="A177" t="inlineStr">
        <is>
          <t>15-Dec-20</t>
        </is>
      </c>
      <c r="B177" t="n">
        <v>1310631</v>
      </c>
      <c r="C177" t="n">
        <v>574912</v>
      </c>
      <c r="D177" t="n">
        <v>3123944</v>
      </c>
      <c r="E177" t="n">
        <v>1793750</v>
      </c>
      <c r="F177" t="n">
        <v>1394175</v>
      </c>
      <c r="G177" t="n">
        <v>1136257</v>
      </c>
      <c r="H177" t="n">
        <v>947985</v>
      </c>
      <c r="I177" t="n">
        <v>293263</v>
      </c>
      <c r="J177" t="n">
        <v>1140059</v>
      </c>
      <c r="K177" t="n">
        <v>2</v>
      </c>
      <c r="L177" t="n">
        <v>81</v>
      </c>
      <c r="M177" t="n">
        <v>32</v>
      </c>
      <c r="N177" t="n">
        <v>31</v>
      </c>
      <c r="O177" t="n">
        <v>1</v>
      </c>
      <c r="P177" t="n">
        <v>3</v>
      </c>
      <c r="Q177" t="n">
        <v>4</v>
      </c>
      <c r="R177" t="n">
        <v>48</v>
      </c>
      <c r="S177" t="n">
        <v>9</v>
      </c>
      <c r="T177" t="n">
        <v>1</v>
      </c>
      <c r="U177" t="n">
        <v>29</v>
      </c>
      <c r="V177" t="n">
        <v>27</v>
      </c>
      <c r="W177" t="n">
        <v>13</v>
      </c>
      <c r="X177" t="n">
        <v>1</v>
      </c>
      <c r="Y177" t="n">
        <v>5</v>
      </c>
      <c r="Z177" t="n">
        <v>6</v>
      </c>
      <c r="AA177" t="n">
        <v>47</v>
      </c>
      <c r="AB177" t="n">
        <v>2</v>
      </c>
      <c r="AC177" t="n">
        <v>19</v>
      </c>
      <c r="AD177" t="n">
        <v>431</v>
      </c>
      <c r="AE177" t="n">
        <v>188</v>
      </c>
      <c r="AF177" t="n">
        <v>299</v>
      </c>
      <c r="AG177" t="n">
        <v>7</v>
      </c>
      <c r="AH177" t="n">
        <v>20</v>
      </c>
      <c r="AI177" t="n">
        <v>17</v>
      </c>
      <c r="AJ177" t="n">
        <v>204</v>
      </c>
      <c r="AK177" t="n">
        <v>73</v>
      </c>
      <c r="AL177" t="n">
        <v>582019</v>
      </c>
      <c r="AM177" t="n">
        <v>130614</v>
      </c>
      <c r="AN177" t="n">
        <v>926980</v>
      </c>
      <c r="AO177" t="n">
        <v>1010703</v>
      </c>
      <c r="AP177" t="n">
        <v>61624</v>
      </c>
      <c r="AQ177" t="n">
        <v>59094</v>
      </c>
      <c r="AR177" t="n">
        <v>80336</v>
      </c>
      <c r="AS177" t="n">
        <v>35359</v>
      </c>
      <c r="AT177" t="n">
        <v>1224813</v>
      </c>
      <c r="AU177" t="n">
        <v>3903</v>
      </c>
      <c r="AV177" t="n">
        <v>386</v>
      </c>
      <c r="AW177" t="n">
        <v>3361</v>
      </c>
      <c r="AX177" t="n">
        <v>3606</v>
      </c>
      <c r="AY177" t="n">
        <v>199</v>
      </c>
      <c r="AZ177" t="n">
        <v>145</v>
      </c>
      <c r="BA177" t="n">
        <v>241</v>
      </c>
      <c r="BB177" t="n">
        <v>99</v>
      </c>
      <c r="BC177" t="n">
        <v>11759</v>
      </c>
    </row>
    <row r="178">
      <c r="A178" t="inlineStr">
        <is>
          <t>16-Dec-20</t>
        </is>
      </c>
      <c r="B178" t="n">
        <v>1310630</v>
      </c>
      <c r="C178" t="n">
        <v>574893</v>
      </c>
      <c r="D178" t="n">
        <v>3123936</v>
      </c>
      <c r="E178" t="n">
        <v>1793744</v>
      </c>
      <c r="F178" t="n">
        <v>1394175</v>
      </c>
      <c r="G178" t="n">
        <v>1136256</v>
      </c>
      <c r="H178" t="n">
        <v>947985</v>
      </c>
      <c r="I178" t="n">
        <v>293252</v>
      </c>
      <c r="J178" t="n">
        <v>1140057</v>
      </c>
      <c r="K178" t="n">
        <v>2</v>
      </c>
      <c r="L178" t="n">
        <v>78</v>
      </c>
      <c r="M178" t="n">
        <v>31</v>
      </c>
      <c r="N178" t="n">
        <v>29</v>
      </c>
      <c r="O178" t="n">
        <v>1</v>
      </c>
      <c r="P178" t="n">
        <v>3</v>
      </c>
      <c r="Q178" t="n">
        <v>3</v>
      </c>
      <c r="R178" t="n">
        <v>47</v>
      </c>
      <c r="S178" t="n">
        <v>8</v>
      </c>
      <c r="T178" t="n">
        <v>1</v>
      </c>
      <c r="U178" t="n">
        <v>29</v>
      </c>
      <c r="V178" t="n">
        <v>26</v>
      </c>
      <c r="W178" t="n">
        <v>13</v>
      </c>
      <c r="X178" t="n">
        <v>1</v>
      </c>
      <c r="Y178" t="n">
        <v>5</v>
      </c>
      <c r="Z178" t="n">
        <v>6</v>
      </c>
      <c r="AA178" t="n">
        <v>46</v>
      </c>
      <c r="AB178" t="n">
        <v>2</v>
      </c>
      <c r="AC178" t="n">
        <v>19</v>
      </c>
      <c r="AD178" t="n">
        <v>419</v>
      </c>
      <c r="AE178" t="n">
        <v>182</v>
      </c>
      <c r="AF178" t="n">
        <v>285</v>
      </c>
      <c r="AG178" t="n">
        <v>7</v>
      </c>
      <c r="AH178" t="n">
        <v>19</v>
      </c>
      <c r="AI178" t="n">
        <v>16</v>
      </c>
      <c r="AJ178" t="n">
        <v>199</v>
      </c>
      <c r="AK178" t="n">
        <v>70</v>
      </c>
      <c r="AL178" t="n">
        <v>582021</v>
      </c>
      <c r="AM178" t="n">
        <v>130648</v>
      </c>
      <c r="AN178" t="n">
        <v>926996</v>
      </c>
      <c r="AO178" t="n">
        <v>1010726</v>
      </c>
      <c r="AP178" t="n">
        <v>61624</v>
      </c>
      <c r="AQ178" t="n">
        <v>59096</v>
      </c>
      <c r="AR178" t="n">
        <v>80337</v>
      </c>
      <c r="AS178" t="n">
        <v>35378</v>
      </c>
      <c r="AT178" t="n">
        <v>1224819</v>
      </c>
      <c r="AU178" t="n">
        <v>3903</v>
      </c>
      <c r="AV178" t="n">
        <v>386</v>
      </c>
      <c r="AW178" t="n">
        <v>3361</v>
      </c>
      <c r="AX178" t="n">
        <v>3606</v>
      </c>
      <c r="AY178" t="n">
        <v>199</v>
      </c>
      <c r="AZ178" t="n">
        <v>145</v>
      </c>
      <c r="BA178" t="n">
        <v>241</v>
      </c>
      <c r="BB178" t="n">
        <v>99</v>
      </c>
      <c r="BC178" t="n">
        <v>11759</v>
      </c>
    </row>
    <row r="179">
      <c r="A179" t="inlineStr">
        <is>
          <t>17-Dec-20</t>
        </is>
      </c>
      <c r="B179" t="n">
        <v>1528911</v>
      </c>
      <c r="C179" t="n">
        <v>667141</v>
      </c>
      <c r="D179" t="n">
        <v>3632278</v>
      </c>
      <c r="E179" t="n">
        <v>2153222</v>
      </c>
      <c r="F179" t="n">
        <v>1587164</v>
      </c>
      <c r="G179" t="n">
        <v>1294834</v>
      </c>
      <c r="H179" t="n">
        <v>1083101</v>
      </c>
      <c r="I179" t="n">
        <v>336827</v>
      </c>
      <c r="J179" t="n">
        <v>1356303</v>
      </c>
      <c r="K179" t="n">
        <v>2</v>
      </c>
      <c r="L179" t="n">
        <v>74</v>
      </c>
      <c r="M179" t="n">
        <v>33</v>
      </c>
      <c r="N179" t="n">
        <v>30</v>
      </c>
      <c r="O179" t="n">
        <v>1</v>
      </c>
      <c r="P179" t="n">
        <v>3</v>
      </c>
      <c r="Q179" t="n">
        <v>4</v>
      </c>
      <c r="R179" t="n">
        <v>45</v>
      </c>
      <c r="S179" t="n">
        <v>8</v>
      </c>
      <c r="T179" t="n">
        <v>1</v>
      </c>
      <c r="U179" t="n">
        <v>28</v>
      </c>
      <c r="V179" t="n">
        <v>25</v>
      </c>
      <c r="W179" t="n">
        <v>12</v>
      </c>
      <c r="X179" t="n">
        <v>1</v>
      </c>
      <c r="Y179" t="n">
        <v>5</v>
      </c>
      <c r="Z179" t="n">
        <v>5</v>
      </c>
      <c r="AA179" t="n">
        <v>45</v>
      </c>
      <c r="AB179" t="n">
        <v>2</v>
      </c>
      <c r="AC179" t="n">
        <v>18</v>
      </c>
      <c r="AD179" t="n">
        <v>407</v>
      </c>
      <c r="AE179" t="n">
        <v>176</v>
      </c>
      <c r="AF179" t="n">
        <v>271</v>
      </c>
      <c r="AG179" t="n">
        <v>7</v>
      </c>
      <c r="AH179" t="n">
        <v>19</v>
      </c>
      <c r="AI179" t="n">
        <v>16</v>
      </c>
      <c r="AJ179" t="n">
        <v>194</v>
      </c>
      <c r="AK179" t="n">
        <v>67</v>
      </c>
      <c r="AL179" t="n">
        <v>582022</v>
      </c>
      <c r="AM179" t="n">
        <v>130680</v>
      </c>
      <c r="AN179" t="n">
        <v>927011</v>
      </c>
      <c r="AO179" t="n">
        <v>1010747</v>
      </c>
      <c r="AP179" t="n">
        <v>61625</v>
      </c>
      <c r="AQ179" t="n">
        <v>59097</v>
      </c>
      <c r="AR179" t="n">
        <v>80339</v>
      </c>
      <c r="AS179" t="n">
        <v>35396</v>
      </c>
      <c r="AT179" t="n">
        <v>1224824</v>
      </c>
      <c r="AU179" t="n">
        <v>3903</v>
      </c>
      <c r="AV179" t="n">
        <v>386</v>
      </c>
      <c r="AW179" t="n">
        <v>3361</v>
      </c>
      <c r="AX179" t="n">
        <v>3606</v>
      </c>
      <c r="AY179" t="n">
        <v>199</v>
      </c>
      <c r="AZ179" t="n">
        <v>145</v>
      </c>
      <c r="BA179" t="n">
        <v>241</v>
      </c>
      <c r="BB179" t="n">
        <v>99</v>
      </c>
      <c r="BC179" t="n">
        <v>11759</v>
      </c>
    </row>
    <row r="180">
      <c r="A180" t="inlineStr">
        <is>
          <t>18-Dec-20</t>
        </is>
      </c>
      <c r="B180" t="n">
        <v>1528910</v>
      </c>
      <c r="C180" t="n">
        <v>667126</v>
      </c>
      <c r="D180" t="n">
        <v>3632268</v>
      </c>
      <c r="E180" t="n">
        <v>2153214</v>
      </c>
      <c r="F180" t="n">
        <v>1587163</v>
      </c>
      <c r="G180" t="n">
        <v>1294833</v>
      </c>
      <c r="H180" t="n">
        <v>1083100</v>
      </c>
      <c r="I180" t="n">
        <v>336818</v>
      </c>
      <c r="J180" t="n">
        <v>1356301</v>
      </c>
      <c r="K180" t="n">
        <v>3</v>
      </c>
      <c r="L180" t="n">
        <v>70</v>
      </c>
      <c r="M180" t="n">
        <v>34</v>
      </c>
      <c r="N180" t="n">
        <v>31</v>
      </c>
      <c r="O180" t="n">
        <v>1</v>
      </c>
      <c r="P180" t="n">
        <v>3</v>
      </c>
      <c r="Q180" t="n">
        <v>4</v>
      </c>
      <c r="R180" t="n">
        <v>43</v>
      </c>
      <c r="S180" t="n">
        <v>9</v>
      </c>
      <c r="T180" t="n">
        <v>1</v>
      </c>
      <c r="U180" t="n">
        <v>27</v>
      </c>
      <c r="V180" t="n">
        <v>24</v>
      </c>
      <c r="W180" t="n">
        <v>12</v>
      </c>
      <c r="X180" t="n">
        <v>1</v>
      </c>
      <c r="Y180" t="n">
        <v>4</v>
      </c>
      <c r="Z180" t="n">
        <v>5</v>
      </c>
      <c r="AA180" t="n">
        <v>44</v>
      </c>
      <c r="AB180" t="n">
        <v>2</v>
      </c>
      <c r="AC180" t="n">
        <v>17</v>
      </c>
      <c r="AD180" t="n">
        <v>395</v>
      </c>
      <c r="AE180" t="n">
        <v>170</v>
      </c>
      <c r="AF180" t="n">
        <v>259</v>
      </c>
      <c r="AG180" t="n">
        <v>6</v>
      </c>
      <c r="AH180" t="n">
        <v>18</v>
      </c>
      <c r="AI180" t="n">
        <v>15</v>
      </c>
      <c r="AJ180" t="n">
        <v>189</v>
      </c>
      <c r="AK180" t="n">
        <v>65</v>
      </c>
      <c r="AL180" t="n">
        <v>582024</v>
      </c>
      <c r="AM180" t="n">
        <v>130712</v>
      </c>
      <c r="AN180" t="n">
        <v>927026</v>
      </c>
      <c r="AO180" t="n">
        <v>1010767</v>
      </c>
      <c r="AP180" t="n">
        <v>61625</v>
      </c>
      <c r="AQ180" t="n">
        <v>59099</v>
      </c>
      <c r="AR180" t="n">
        <v>80340</v>
      </c>
      <c r="AS180" t="n">
        <v>35413</v>
      </c>
      <c r="AT180" t="n">
        <v>1224829</v>
      </c>
      <c r="AU180" t="n">
        <v>3903</v>
      </c>
      <c r="AV180" t="n">
        <v>386</v>
      </c>
      <c r="AW180" t="n">
        <v>3361</v>
      </c>
      <c r="AX180" t="n">
        <v>3606</v>
      </c>
      <c r="AY180" t="n">
        <v>199</v>
      </c>
      <c r="AZ180" t="n">
        <v>145</v>
      </c>
      <c r="BA180" t="n">
        <v>241</v>
      </c>
      <c r="BB180" t="n">
        <v>99</v>
      </c>
      <c r="BC180" t="n">
        <v>11759</v>
      </c>
    </row>
    <row r="181">
      <c r="A181" t="inlineStr">
        <is>
          <t>19-Dec-20</t>
        </is>
      </c>
      <c r="B181" t="n">
        <v>1528909</v>
      </c>
      <c r="C181" t="n">
        <v>667111</v>
      </c>
      <c r="D181" t="n">
        <v>3632259</v>
      </c>
      <c r="E181" t="n">
        <v>2153206</v>
      </c>
      <c r="F181" t="n">
        <v>1587163</v>
      </c>
      <c r="G181" t="n">
        <v>1294832</v>
      </c>
      <c r="H181" t="n">
        <v>1083099</v>
      </c>
      <c r="I181" t="n">
        <v>336809</v>
      </c>
      <c r="J181" t="n">
        <v>1356299</v>
      </c>
      <c r="K181" t="n">
        <v>3</v>
      </c>
      <c r="L181" t="n">
        <v>67</v>
      </c>
      <c r="M181" t="n">
        <v>35</v>
      </c>
      <c r="N181" t="n">
        <v>31</v>
      </c>
      <c r="O181" t="n">
        <v>1</v>
      </c>
      <c r="P181" t="n">
        <v>3</v>
      </c>
      <c r="Q181" t="n">
        <v>4</v>
      </c>
      <c r="R181" t="n">
        <v>41</v>
      </c>
      <c r="S181" t="n">
        <v>8</v>
      </c>
      <c r="T181" t="n">
        <v>1</v>
      </c>
      <c r="U181" t="n">
        <v>26</v>
      </c>
      <c r="V181" t="n">
        <v>24</v>
      </c>
      <c r="W181" t="n">
        <v>11</v>
      </c>
      <c r="X181" t="n">
        <v>1</v>
      </c>
      <c r="Y181" t="n">
        <v>4</v>
      </c>
      <c r="Z181" t="n">
        <v>5</v>
      </c>
      <c r="AA181" t="n">
        <v>43</v>
      </c>
      <c r="AB181" t="n">
        <v>2</v>
      </c>
      <c r="AC181" t="n">
        <v>16</v>
      </c>
      <c r="AD181" t="n">
        <v>383</v>
      </c>
      <c r="AE181" t="n">
        <v>166</v>
      </c>
      <c r="AF181" t="n">
        <v>248</v>
      </c>
      <c r="AG181" t="n">
        <v>6</v>
      </c>
      <c r="AH181" t="n">
        <v>17</v>
      </c>
      <c r="AI181" t="n">
        <v>15</v>
      </c>
      <c r="AJ181" t="n">
        <v>184</v>
      </c>
      <c r="AK181" t="n">
        <v>62</v>
      </c>
      <c r="AL181" t="n">
        <v>582025</v>
      </c>
      <c r="AM181" t="n">
        <v>130742</v>
      </c>
      <c r="AN181" t="n">
        <v>927040</v>
      </c>
      <c r="AO181" t="n">
        <v>1010787</v>
      </c>
      <c r="AP181" t="n">
        <v>61626</v>
      </c>
      <c r="AQ181" t="n">
        <v>59101</v>
      </c>
      <c r="AR181" t="n">
        <v>80342</v>
      </c>
      <c r="AS181" t="n">
        <v>35430</v>
      </c>
      <c r="AT181" t="n">
        <v>1224834</v>
      </c>
      <c r="AU181" t="n">
        <v>3903</v>
      </c>
      <c r="AV181" t="n">
        <v>386</v>
      </c>
      <c r="AW181" t="n">
        <v>3361</v>
      </c>
      <c r="AX181" t="n">
        <v>3607</v>
      </c>
      <c r="AY181" t="n">
        <v>199</v>
      </c>
      <c r="AZ181" t="n">
        <v>145</v>
      </c>
      <c r="BA181" t="n">
        <v>241</v>
      </c>
      <c r="BB181" t="n">
        <v>99</v>
      </c>
      <c r="BC181" t="n">
        <v>11759</v>
      </c>
    </row>
    <row r="182">
      <c r="A182" t="inlineStr">
        <is>
          <t>20-Dec-20</t>
        </is>
      </c>
      <c r="B182" t="n">
        <v>1528908</v>
      </c>
      <c r="C182" t="n">
        <v>667097</v>
      </c>
      <c r="D182" t="n">
        <v>3632250</v>
      </c>
      <c r="E182" t="n">
        <v>2153198</v>
      </c>
      <c r="F182" t="n">
        <v>1587163</v>
      </c>
      <c r="G182" t="n">
        <v>1294831</v>
      </c>
      <c r="H182" t="n">
        <v>1083098</v>
      </c>
      <c r="I182" t="n">
        <v>336800</v>
      </c>
      <c r="J182" t="n">
        <v>1356296</v>
      </c>
      <c r="K182" t="n">
        <v>3</v>
      </c>
      <c r="L182" t="n">
        <v>64</v>
      </c>
      <c r="M182" t="n">
        <v>35</v>
      </c>
      <c r="N182" t="n">
        <v>31</v>
      </c>
      <c r="O182" t="n">
        <v>1</v>
      </c>
      <c r="P182" t="n">
        <v>3</v>
      </c>
      <c r="Q182" t="n">
        <v>4</v>
      </c>
      <c r="R182" t="n">
        <v>40</v>
      </c>
      <c r="S182" t="n">
        <v>8</v>
      </c>
      <c r="T182" t="n">
        <v>1</v>
      </c>
      <c r="U182" t="n">
        <v>25</v>
      </c>
      <c r="V182" t="n">
        <v>23</v>
      </c>
      <c r="W182" t="n">
        <v>11</v>
      </c>
      <c r="X182" t="n">
        <v>1</v>
      </c>
      <c r="Y182" t="n">
        <v>4</v>
      </c>
      <c r="Z182" t="n">
        <v>5</v>
      </c>
      <c r="AA182" t="n">
        <v>42</v>
      </c>
      <c r="AB182" t="n">
        <v>2</v>
      </c>
      <c r="AC182" t="n">
        <v>16</v>
      </c>
      <c r="AD182" t="n">
        <v>371</v>
      </c>
      <c r="AE182" t="n">
        <v>161</v>
      </c>
      <c r="AF182" t="n">
        <v>238</v>
      </c>
      <c r="AG182" t="n">
        <v>6</v>
      </c>
      <c r="AH182" t="n">
        <v>17</v>
      </c>
      <c r="AI182" t="n">
        <v>14</v>
      </c>
      <c r="AJ182" t="n">
        <v>179</v>
      </c>
      <c r="AK182" t="n">
        <v>60</v>
      </c>
      <c r="AL182" t="n">
        <v>582026</v>
      </c>
      <c r="AM182" t="n">
        <v>130772</v>
      </c>
      <c r="AN182" t="n">
        <v>927054</v>
      </c>
      <c r="AO182" t="n">
        <v>1010806</v>
      </c>
      <c r="AP182" t="n">
        <v>61626</v>
      </c>
      <c r="AQ182" t="n">
        <v>59102</v>
      </c>
      <c r="AR182" t="n">
        <v>80343</v>
      </c>
      <c r="AS182" t="n">
        <v>35447</v>
      </c>
      <c r="AT182" t="n">
        <v>1224838</v>
      </c>
      <c r="AU182" t="n">
        <v>3903</v>
      </c>
      <c r="AV182" t="n">
        <v>386</v>
      </c>
      <c r="AW182" t="n">
        <v>3361</v>
      </c>
      <c r="AX182" t="n">
        <v>3607</v>
      </c>
      <c r="AY182" t="n">
        <v>199</v>
      </c>
      <c r="AZ182" t="n">
        <v>145</v>
      </c>
      <c r="BA182" t="n">
        <v>241</v>
      </c>
      <c r="BB182" t="n">
        <v>99</v>
      </c>
      <c r="BC182" t="n">
        <v>11759</v>
      </c>
    </row>
    <row r="183">
      <c r="A183" t="inlineStr">
        <is>
          <t>21-Dec-20</t>
        </is>
      </c>
      <c r="B183" t="n">
        <v>1528908</v>
      </c>
      <c r="C183" t="n">
        <v>667083</v>
      </c>
      <c r="D183" t="n">
        <v>3632241</v>
      </c>
      <c r="E183" t="n">
        <v>2153191</v>
      </c>
      <c r="F183" t="n">
        <v>1587163</v>
      </c>
      <c r="G183" t="n">
        <v>1294831</v>
      </c>
      <c r="H183" t="n">
        <v>1083097</v>
      </c>
      <c r="I183" t="n">
        <v>336791</v>
      </c>
      <c r="J183" t="n">
        <v>1356294</v>
      </c>
      <c r="K183" t="n">
        <v>3</v>
      </c>
      <c r="L183" t="n">
        <v>62</v>
      </c>
      <c r="M183" t="n">
        <v>35</v>
      </c>
      <c r="N183" t="n">
        <v>30</v>
      </c>
      <c r="O183" t="n">
        <v>1</v>
      </c>
      <c r="P183" t="n">
        <v>3</v>
      </c>
      <c r="Q183" t="n">
        <v>4</v>
      </c>
      <c r="R183" t="n">
        <v>38</v>
      </c>
      <c r="S183" t="n">
        <v>8</v>
      </c>
      <c r="T183" t="n">
        <v>1</v>
      </c>
      <c r="U183" t="n">
        <v>24</v>
      </c>
      <c r="V183" t="n">
        <v>22</v>
      </c>
      <c r="W183" t="n">
        <v>10</v>
      </c>
      <c r="X183" t="n">
        <v>1</v>
      </c>
      <c r="Y183" t="n">
        <v>4</v>
      </c>
      <c r="Z183" t="n">
        <v>5</v>
      </c>
      <c r="AA183" t="n">
        <v>41</v>
      </c>
      <c r="AB183" t="n">
        <v>2</v>
      </c>
      <c r="AC183" t="n">
        <v>16</v>
      </c>
      <c r="AD183" t="n">
        <v>359</v>
      </c>
      <c r="AE183" t="n">
        <v>158</v>
      </c>
      <c r="AF183" t="n">
        <v>228</v>
      </c>
      <c r="AG183" t="n">
        <v>6</v>
      </c>
      <c r="AH183" t="n">
        <v>16</v>
      </c>
      <c r="AI183" t="n">
        <v>14</v>
      </c>
      <c r="AJ183" t="n">
        <v>174</v>
      </c>
      <c r="AK183" t="n">
        <v>57</v>
      </c>
      <c r="AL183" t="n">
        <v>582027</v>
      </c>
      <c r="AM183" t="n">
        <v>130801</v>
      </c>
      <c r="AN183" t="n">
        <v>927067</v>
      </c>
      <c r="AO183" t="n">
        <v>1010824</v>
      </c>
      <c r="AP183" t="n">
        <v>61627</v>
      </c>
      <c r="AQ183" t="n">
        <v>59104</v>
      </c>
      <c r="AR183" t="n">
        <v>80345</v>
      </c>
      <c r="AS183" t="n">
        <v>35463</v>
      </c>
      <c r="AT183" t="n">
        <v>1224843</v>
      </c>
      <c r="AU183" t="n">
        <v>3903</v>
      </c>
      <c r="AV183" t="n">
        <v>387</v>
      </c>
      <c r="AW183" t="n">
        <v>3361</v>
      </c>
      <c r="AX183" t="n">
        <v>3607</v>
      </c>
      <c r="AY183" t="n">
        <v>199</v>
      </c>
      <c r="AZ183" t="n">
        <v>145</v>
      </c>
      <c r="BA183" t="n">
        <v>241</v>
      </c>
      <c r="BB183" t="n">
        <v>99</v>
      </c>
      <c r="BC183" t="n">
        <v>11759</v>
      </c>
    </row>
    <row r="184">
      <c r="A184" t="inlineStr">
        <is>
          <t>22-Dec-20</t>
        </is>
      </c>
      <c r="B184" t="n">
        <v>1528907</v>
      </c>
      <c r="C184" t="n">
        <v>667070</v>
      </c>
      <c r="D184" t="n">
        <v>3632232</v>
      </c>
      <c r="E184" t="n">
        <v>2153183</v>
      </c>
      <c r="F184" t="n">
        <v>1587162</v>
      </c>
      <c r="G184" t="n">
        <v>1294830</v>
      </c>
      <c r="H184" t="n">
        <v>1083096</v>
      </c>
      <c r="I184" t="n">
        <v>336783</v>
      </c>
      <c r="J184" t="n">
        <v>1356292</v>
      </c>
      <c r="K184" t="n">
        <v>3</v>
      </c>
      <c r="L184" t="n">
        <v>59</v>
      </c>
      <c r="M184" t="n">
        <v>35</v>
      </c>
      <c r="N184" t="n">
        <v>30</v>
      </c>
      <c r="O184" t="n">
        <v>1</v>
      </c>
      <c r="P184" t="n">
        <v>3</v>
      </c>
      <c r="Q184" t="n">
        <v>4</v>
      </c>
      <c r="R184" t="n">
        <v>37</v>
      </c>
      <c r="S184" t="n">
        <v>8</v>
      </c>
      <c r="T184" t="n">
        <v>1</v>
      </c>
      <c r="U184" t="n">
        <v>24</v>
      </c>
      <c r="V184" t="n">
        <v>22</v>
      </c>
      <c r="W184" t="n">
        <v>10</v>
      </c>
      <c r="X184" t="n">
        <v>1</v>
      </c>
      <c r="Y184" t="n">
        <v>4</v>
      </c>
      <c r="Z184" t="n">
        <v>5</v>
      </c>
      <c r="AA184" t="n">
        <v>39</v>
      </c>
      <c r="AB184" t="n">
        <v>2</v>
      </c>
      <c r="AC184" t="n">
        <v>15</v>
      </c>
      <c r="AD184" t="n">
        <v>348</v>
      </c>
      <c r="AE184" t="n">
        <v>154</v>
      </c>
      <c r="AF184" t="n">
        <v>219</v>
      </c>
      <c r="AG184" t="n">
        <v>6</v>
      </c>
      <c r="AH184" t="n">
        <v>15</v>
      </c>
      <c r="AI184" t="n">
        <v>14</v>
      </c>
      <c r="AJ184" t="n">
        <v>169</v>
      </c>
      <c r="AK184" t="n">
        <v>55</v>
      </c>
      <c r="AL184" t="n">
        <v>582028</v>
      </c>
      <c r="AM184" t="n">
        <v>130828</v>
      </c>
      <c r="AN184" t="n">
        <v>927080</v>
      </c>
      <c r="AO184" t="n">
        <v>1010841</v>
      </c>
      <c r="AP184" t="n">
        <v>61627</v>
      </c>
      <c r="AQ184" t="n">
        <v>59105</v>
      </c>
      <c r="AR184" t="n">
        <v>80346</v>
      </c>
      <c r="AS184" t="n">
        <v>35478</v>
      </c>
      <c r="AT184" t="n">
        <v>1224847</v>
      </c>
      <c r="AU184" t="n">
        <v>3903</v>
      </c>
      <c r="AV184" t="n">
        <v>387</v>
      </c>
      <c r="AW184" t="n">
        <v>3361</v>
      </c>
      <c r="AX184" t="n">
        <v>3607</v>
      </c>
      <c r="AY184" t="n">
        <v>199</v>
      </c>
      <c r="AZ184" t="n">
        <v>145</v>
      </c>
      <c r="BA184" t="n">
        <v>241</v>
      </c>
      <c r="BB184" t="n">
        <v>99</v>
      </c>
      <c r="BC184" t="n">
        <v>11759</v>
      </c>
    </row>
    <row r="185">
      <c r="A185" t="inlineStr">
        <is>
          <t>23-Dec-20</t>
        </is>
      </c>
      <c r="B185" t="n">
        <v>1528906</v>
      </c>
      <c r="C185" t="n">
        <v>667057</v>
      </c>
      <c r="D185" t="n">
        <v>3632223</v>
      </c>
      <c r="E185" t="n">
        <v>2153177</v>
      </c>
      <c r="F185" t="n">
        <v>1587162</v>
      </c>
      <c r="G185" t="n">
        <v>1294829</v>
      </c>
      <c r="H185" t="n">
        <v>1083095</v>
      </c>
      <c r="I185" t="n">
        <v>336774</v>
      </c>
      <c r="J185" t="n">
        <v>1356291</v>
      </c>
      <c r="K185" t="n">
        <v>3</v>
      </c>
      <c r="L185" t="n">
        <v>57</v>
      </c>
      <c r="M185" t="n">
        <v>34</v>
      </c>
      <c r="N185" t="n">
        <v>29</v>
      </c>
      <c r="O185" t="n">
        <v>1</v>
      </c>
      <c r="P185" t="n">
        <v>3</v>
      </c>
      <c r="Q185" t="n">
        <v>4</v>
      </c>
      <c r="R185" t="n">
        <v>36</v>
      </c>
      <c r="S185" t="n">
        <v>8</v>
      </c>
      <c r="T185" t="n">
        <v>1</v>
      </c>
      <c r="U185" t="n">
        <v>23</v>
      </c>
      <c r="V185" t="n">
        <v>21</v>
      </c>
      <c r="W185" t="n">
        <v>9</v>
      </c>
      <c r="X185" t="n">
        <v>1</v>
      </c>
      <c r="Y185" t="n">
        <v>4</v>
      </c>
      <c r="Z185" t="n">
        <v>5</v>
      </c>
      <c r="AA185" t="n">
        <v>38</v>
      </c>
      <c r="AB185" t="n">
        <v>2</v>
      </c>
      <c r="AC185" t="n">
        <v>15</v>
      </c>
      <c r="AD185" t="n">
        <v>337</v>
      </c>
      <c r="AE185" t="n">
        <v>150</v>
      </c>
      <c r="AF185" t="n">
        <v>211</v>
      </c>
      <c r="AG185" t="n">
        <v>5</v>
      </c>
      <c r="AH185" t="n">
        <v>15</v>
      </c>
      <c r="AI185" t="n">
        <v>13</v>
      </c>
      <c r="AJ185" t="n">
        <v>165</v>
      </c>
      <c r="AK185" t="n">
        <v>53</v>
      </c>
      <c r="AL185" t="n">
        <v>582030</v>
      </c>
      <c r="AM185" t="n">
        <v>130855</v>
      </c>
      <c r="AN185" t="n">
        <v>927093</v>
      </c>
      <c r="AO185" t="n">
        <v>1010857</v>
      </c>
      <c r="AP185" t="n">
        <v>61628</v>
      </c>
      <c r="AQ185" t="n">
        <v>59106</v>
      </c>
      <c r="AR185" t="n">
        <v>80348</v>
      </c>
      <c r="AS185" t="n">
        <v>35493</v>
      </c>
      <c r="AT185" t="n">
        <v>1224851</v>
      </c>
      <c r="AU185" t="n">
        <v>3903</v>
      </c>
      <c r="AV185" t="n">
        <v>387</v>
      </c>
      <c r="AW185" t="n">
        <v>3361</v>
      </c>
      <c r="AX185" t="n">
        <v>3607</v>
      </c>
      <c r="AY185" t="n">
        <v>199</v>
      </c>
      <c r="AZ185" t="n">
        <v>145</v>
      </c>
      <c r="BA185" t="n">
        <v>241</v>
      </c>
      <c r="BB185" t="n">
        <v>99</v>
      </c>
      <c r="BC185" t="n">
        <v>11759</v>
      </c>
    </row>
    <row r="186">
      <c r="A186" t="inlineStr">
        <is>
          <t>24-Dec-20</t>
        </is>
      </c>
      <c r="B186" t="n">
        <v>1528905</v>
      </c>
      <c r="C186" t="n">
        <v>667045</v>
      </c>
      <c r="D186" t="n">
        <v>3632215</v>
      </c>
      <c r="E186" t="n">
        <v>2153170</v>
      </c>
      <c r="F186" t="n">
        <v>1587162</v>
      </c>
      <c r="G186" t="n">
        <v>1294828</v>
      </c>
      <c r="H186" t="n">
        <v>1083094</v>
      </c>
      <c r="I186" t="n">
        <v>336766</v>
      </c>
      <c r="J186" t="n">
        <v>1356289</v>
      </c>
      <c r="K186" t="n">
        <v>3</v>
      </c>
      <c r="L186" t="n">
        <v>55</v>
      </c>
      <c r="M186" t="n">
        <v>34</v>
      </c>
      <c r="N186" t="n">
        <v>28</v>
      </c>
      <c r="O186" t="n">
        <v>1</v>
      </c>
      <c r="P186" t="n">
        <v>3</v>
      </c>
      <c r="Q186" t="n">
        <v>4</v>
      </c>
      <c r="R186" t="n">
        <v>35</v>
      </c>
      <c r="S186" t="n">
        <v>8</v>
      </c>
      <c r="T186" t="n">
        <v>1</v>
      </c>
      <c r="U186" t="n">
        <v>22</v>
      </c>
      <c r="V186" t="n">
        <v>21</v>
      </c>
      <c r="W186" t="n">
        <v>9</v>
      </c>
      <c r="X186" t="n">
        <v>1</v>
      </c>
      <c r="Y186" t="n">
        <v>4</v>
      </c>
      <c r="Z186" t="n">
        <v>5</v>
      </c>
      <c r="AA186" t="n">
        <v>37</v>
      </c>
      <c r="AB186" t="n">
        <v>1</v>
      </c>
      <c r="AC186" t="n">
        <v>14</v>
      </c>
      <c r="AD186" t="n">
        <v>326</v>
      </c>
      <c r="AE186" t="n">
        <v>147</v>
      </c>
      <c r="AF186" t="n">
        <v>202</v>
      </c>
      <c r="AG186" t="n">
        <v>5</v>
      </c>
      <c r="AH186" t="n">
        <v>14</v>
      </c>
      <c r="AI186" t="n">
        <v>13</v>
      </c>
      <c r="AJ186" t="n">
        <v>160</v>
      </c>
      <c r="AK186" t="n">
        <v>51</v>
      </c>
      <c r="AL186" t="n">
        <v>582031</v>
      </c>
      <c r="AM186" t="n">
        <v>130881</v>
      </c>
      <c r="AN186" t="n">
        <v>927105</v>
      </c>
      <c r="AO186" t="n">
        <v>1010873</v>
      </c>
      <c r="AP186" t="n">
        <v>61628</v>
      </c>
      <c r="AQ186" t="n">
        <v>59108</v>
      </c>
      <c r="AR186" t="n">
        <v>80349</v>
      </c>
      <c r="AS186" t="n">
        <v>35508</v>
      </c>
      <c r="AT186" t="n">
        <v>1224855</v>
      </c>
      <c r="AU186" t="n">
        <v>3903</v>
      </c>
      <c r="AV186" t="n">
        <v>387</v>
      </c>
      <c r="AW186" t="n">
        <v>3361</v>
      </c>
      <c r="AX186" t="n">
        <v>3607</v>
      </c>
      <c r="AY186" t="n">
        <v>199</v>
      </c>
      <c r="AZ186" t="n">
        <v>145</v>
      </c>
      <c r="BA186" t="n">
        <v>241</v>
      </c>
      <c r="BB186" t="n">
        <v>99</v>
      </c>
      <c r="BC186" t="n">
        <v>11759</v>
      </c>
    </row>
    <row r="187">
      <c r="A187" t="inlineStr">
        <is>
          <t>25-Dec-20</t>
        </is>
      </c>
      <c r="B187" t="n">
        <v>1528905</v>
      </c>
      <c r="C187" t="n">
        <v>667033</v>
      </c>
      <c r="D187" t="n">
        <v>3632207</v>
      </c>
      <c r="E187" t="n">
        <v>2153164</v>
      </c>
      <c r="F187" t="n">
        <v>1587161</v>
      </c>
      <c r="G187" t="n">
        <v>1294828</v>
      </c>
      <c r="H187" t="n">
        <v>1083093</v>
      </c>
      <c r="I187" t="n">
        <v>336759</v>
      </c>
      <c r="J187" t="n">
        <v>1356287</v>
      </c>
      <c r="K187" t="n">
        <v>3</v>
      </c>
      <c r="L187" t="n">
        <v>53</v>
      </c>
      <c r="M187" t="n">
        <v>33</v>
      </c>
      <c r="N187" t="n">
        <v>27</v>
      </c>
      <c r="O187" t="n">
        <v>1</v>
      </c>
      <c r="P187" t="n">
        <v>3</v>
      </c>
      <c r="Q187" t="n">
        <v>4</v>
      </c>
      <c r="R187" t="n">
        <v>34</v>
      </c>
      <c r="S187" t="n">
        <v>8</v>
      </c>
      <c r="T187" t="n">
        <v>1</v>
      </c>
      <c r="U187" t="n">
        <v>21</v>
      </c>
      <c r="V187" t="n">
        <v>21</v>
      </c>
      <c r="W187" t="n">
        <v>9</v>
      </c>
      <c r="X187" t="n">
        <v>1</v>
      </c>
      <c r="Y187" t="n">
        <v>4</v>
      </c>
      <c r="Z187" t="n">
        <v>5</v>
      </c>
      <c r="AA187" t="n">
        <v>36</v>
      </c>
      <c r="AB187" t="n">
        <v>1</v>
      </c>
      <c r="AC187" t="n">
        <v>14</v>
      </c>
      <c r="AD187" t="n">
        <v>315</v>
      </c>
      <c r="AE187" t="n">
        <v>144</v>
      </c>
      <c r="AF187" t="n">
        <v>195</v>
      </c>
      <c r="AG187" t="n">
        <v>5</v>
      </c>
      <c r="AH187" t="n">
        <v>14</v>
      </c>
      <c r="AI187" t="n">
        <v>13</v>
      </c>
      <c r="AJ187" t="n">
        <v>156</v>
      </c>
      <c r="AK187" t="n">
        <v>50</v>
      </c>
      <c r="AL187" t="n">
        <v>582032</v>
      </c>
      <c r="AM187" t="n">
        <v>130907</v>
      </c>
      <c r="AN187" t="n">
        <v>927118</v>
      </c>
      <c r="AO187" t="n">
        <v>1010888</v>
      </c>
      <c r="AP187" t="n">
        <v>61629</v>
      </c>
      <c r="AQ187" t="n">
        <v>59109</v>
      </c>
      <c r="AR187" t="n">
        <v>80350</v>
      </c>
      <c r="AS187" t="n">
        <v>35522</v>
      </c>
      <c r="AT187" t="n">
        <v>1224859</v>
      </c>
      <c r="AU187" t="n">
        <v>3903</v>
      </c>
      <c r="AV187" t="n">
        <v>387</v>
      </c>
      <c r="AW187" t="n">
        <v>3361</v>
      </c>
      <c r="AX187" t="n">
        <v>3607</v>
      </c>
      <c r="AY187" t="n">
        <v>199</v>
      </c>
      <c r="AZ187" t="n">
        <v>145</v>
      </c>
      <c r="BA187" t="n">
        <v>241</v>
      </c>
      <c r="BB187" t="n">
        <v>99</v>
      </c>
      <c r="BC187" t="n">
        <v>11759</v>
      </c>
    </row>
    <row r="188">
      <c r="A188" t="inlineStr">
        <is>
          <t>26-Dec-20</t>
        </is>
      </c>
      <c r="B188" t="n">
        <v>1528904</v>
      </c>
      <c r="C188" t="n">
        <v>667021</v>
      </c>
      <c r="D188" t="n">
        <v>3632199</v>
      </c>
      <c r="E188" t="n">
        <v>2153158</v>
      </c>
      <c r="F188" t="n">
        <v>1587161</v>
      </c>
      <c r="G188" t="n">
        <v>1294827</v>
      </c>
      <c r="H188" t="n">
        <v>1083092</v>
      </c>
      <c r="I188" t="n">
        <v>336751</v>
      </c>
      <c r="J188" t="n">
        <v>1356285</v>
      </c>
      <c r="K188" t="n">
        <v>3</v>
      </c>
      <c r="L188" t="n">
        <v>51</v>
      </c>
      <c r="M188" t="n">
        <v>32</v>
      </c>
      <c r="N188" t="n">
        <v>26</v>
      </c>
      <c r="O188" t="n">
        <v>1</v>
      </c>
      <c r="P188" t="n">
        <v>3</v>
      </c>
      <c r="Q188" t="n">
        <v>3</v>
      </c>
      <c r="R188" t="n">
        <v>33</v>
      </c>
      <c r="S188" t="n">
        <v>7</v>
      </c>
      <c r="T188" t="n">
        <v>1</v>
      </c>
      <c r="U188" t="n">
        <v>21</v>
      </c>
      <c r="V188" t="n">
        <v>20</v>
      </c>
      <c r="W188" t="n">
        <v>8</v>
      </c>
      <c r="X188" t="n">
        <v>1</v>
      </c>
      <c r="Y188" t="n">
        <v>3</v>
      </c>
      <c r="Z188" t="n">
        <v>4</v>
      </c>
      <c r="AA188" t="n">
        <v>35</v>
      </c>
      <c r="AB188" t="n">
        <v>1</v>
      </c>
      <c r="AC188" t="n">
        <v>14</v>
      </c>
      <c r="AD188" t="n">
        <v>305</v>
      </c>
      <c r="AE188" t="n">
        <v>141</v>
      </c>
      <c r="AF188" t="n">
        <v>187</v>
      </c>
      <c r="AG188" t="n">
        <v>5</v>
      </c>
      <c r="AH188" t="n">
        <v>14</v>
      </c>
      <c r="AI188" t="n">
        <v>13</v>
      </c>
      <c r="AJ188" t="n">
        <v>151</v>
      </c>
      <c r="AK188" t="n">
        <v>48</v>
      </c>
      <c r="AL188" t="n">
        <v>582033</v>
      </c>
      <c r="AM188" t="n">
        <v>130931</v>
      </c>
      <c r="AN188" t="n">
        <v>927130</v>
      </c>
      <c r="AO188" t="n">
        <v>1010903</v>
      </c>
      <c r="AP188" t="n">
        <v>61629</v>
      </c>
      <c r="AQ188" t="n">
        <v>59110</v>
      </c>
      <c r="AR188" t="n">
        <v>80351</v>
      </c>
      <c r="AS188" t="n">
        <v>35536</v>
      </c>
      <c r="AT188" t="n">
        <v>1224863</v>
      </c>
      <c r="AU188" t="n">
        <v>3903</v>
      </c>
      <c r="AV188" t="n">
        <v>387</v>
      </c>
      <c r="AW188" t="n">
        <v>3361</v>
      </c>
      <c r="AX188" t="n">
        <v>3607</v>
      </c>
      <c r="AY188" t="n">
        <v>199</v>
      </c>
      <c r="AZ188" t="n">
        <v>145</v>
      </c>
      <c r="BA188" t="n">
        <v>241</v>
      </c>
      <c r="BB188" t="n">
        <v>99</v>
      </c>
      <c r="BC188" t="n">
        <v>11759</v>
      </c>
    </row>
    <row r="189">
      <c r="A189" t="inlineStr">
        <is>
          <t>27-Dec-20</t>
        </is>
      </c>
      <c r="B189" t="n">
        <v>1528903</v>
      </c>
      <c r="C189" t="n">
        <v>667010</v>
      </c>
      <c r="D189" t="n">
        <v>3632192</v>
      </c>
      <c r="E189" t="n">
        <v>2153152</v>
      </c>
      <c r="F189" t="n">
        <v>1587161</v>
      </c>
      <c r="G189" t="n">
        <v>1294827</v>
      </c>
      <c r="H189" t="n">
        <v>1083092</v>
      </c>
      <c r="I189" t="n">
        <v>336744</v>
      </c>
      <c r="J189" t="n">
        <v>1356284</v>
      </c>
      <c r="K189" t="n">
        <v>3</v>
      </c>
      <c r="L189" t="n">
        <v>49</v>
      </c>
      <c r="M189" t="n">
        <v>32</v>
      </c>
      <c r="N189" t="n">
        <v>26</v>
      </c>
      <c r="O189" t="n">
        <v>1</v>
      </c>
      <c r="P189" t="n">
        <v>3</v>
      </c>
      <c r="Q189" t="n">
        <v>3</v>
      </c>
      <c r="R189" t="n">
        <v>32</v>
      </c>
      <c r="S189" t="n">
        <v>7</v>
      </c>
      <c r="T189" t="n">
        <v>1</v>
      </c>
      <c r="U189" t="n">
        <v>20</v>
      </c>
      <c r="V189" t="n">
        <v>20</v>
      </c>
      <c r="W189" t="n">
        <v>8</v>
      </c>
      <c r="X189" t="n">
        <v>0</v>
      </c>
      <c r="Y189" t="n">
        <v>3</v>
      </c>
      <c r="Z189" t="n">
        <v>4</v>
      </c>
      <c r="AA189" t="n">
        <v>34</v>
      </c>
      <c r="AB189" t="n">
        <v>1</v>
      </c>
      <c r="AC189" t="n">
        <v>13</v>
      </c>
      <c r="AD189" t="n">
        <v>295</v>
      </c>
      <c r="AE189" t="n">
        <v>138</v>
      </c>
      <c r="AF189" t="n">
        <v>180</v>
      </c>
      <c r="AG189" t="n">
        <v>5</v>
      </c>
      <c r="AH189" t="n">
        <v>13</v>
      </c>
      <c r="AI189" t="n">
        <v>12</v>
      </c>
      <c r="AJ189" t="n">
        <v>147</v>
      </c>
      <c r="AK189" t="n">
        <v>46</v>
      </c>
      <c r="AL189" t="n">
        <v>582034</v>
      </c>
      <c r="AM189" t="n">
        <v>130955</v>
      </c>
      <c r="AN189" t="n">
        <v>927141</v>
      </c>
      <c r="AO189" t="n">
        <v>1010917</v>
      </c>
      <c r="AP189" t="n">
        <v>61629</v>
      </c>
      <c r="AQ189" t="n">
        <v>59112</v>
      </c>
      <c r="AR189" t="n">
        <v>80353</v>
      </c>
      <c r="AS189" t="n">
        <v>35550</v>
      </c>
      <c r="AT189" t="n">
        <v>1224866</v>
      </c>
      <c r="AU189" t="n">
        <v>3903</v>
      </c>
      <c r="AV189" t="n">
        <v>387</v>
      </c>
      <c r="AW189" t="n">
        <v>3361</v>
      </c>
      <c r="AX189" t="n">
        <v>3607</v>
      </c>
      <c r="AY189" t="n">
        <v>199</v>
      </c>
      <c r="AZ189" t="n">
        <v>145</v>
      </c>
      <c r="BA189" t="n">
        <v>241</v>
      </c>
      <c r="BB189" t="n">
        <v>99</v>
      </c>
      <c r="BC189" t="n">
        <v>11759</v>
      </c>
    </row>
    <row r="190">
      <c r="A190" t="inlineStr">
        <is>
          <t>28-Dec-20</t>
        </is>
      </c>
      <c r="B190" t="n">
        <v>1528903</v>
      </c>
      <c r="C190" t="n">
        <v>666999</v>
      </c>
      <c r="D190" t="n">
        <v>3632184</v>
      </c>
      <c r="E190" t="n">
        <v>2153146</v>
      </c>
      <c r="F190" t="n">
        <v>1587161</v>
      </c>
      <c r="G190" t="n">
        <v>1294826</v>
      </c>
      <c r="H190" t="n">
        <v>1083091</v>
      </c>
      <c r="I190" t="n">
        <v>336737</v>
      </c>
      <c r="J190" t="n">
        <v>1356282</v>
      </c>
      <c r="K190" t="n">
        <v>3</v>
      </c>
      <c r="L190" t="n">
        <v>48</v>
      </c>
      <c r="M190" t="n">
        <v>31</v>
      </c>
      <c r="N190" t="n">
        <v>25</v>
      </c>
      <c r="O190" t="n">
        <v>1</v>
      </c>
      <c r="P190" t="n">
        <v>3</v>
      </c>
      <c r="Q190" t="n">
        <v>3</v>
      </c>
      <c r="R190" t="n">
        <v>31</v>
      </c>
      <c r="S190" t="n">
        <v>7</v>
      </c>
      <c r="T190" t="n">
        <v>1</v>
      </c>
      <c r="U190" t="n">
        <v>19</v>
      </c>
      <c r="V190" t="n">
        <v>19</v>
      </c>
      <c r="W190" t="n">
        <v>8</v>
      </c>
      <c r="X190" t="n">
        <v>0</v>
      </c>
      <c r="Y190" t="n">
        <v>3</v>
      </c>
      <c r="Z190" t="n">
        <v>4</v>
      </c>
      <c r="AA190" t="n">
        <v>33</v>
      </c>
      <c r="AB190" t="n">
        <v>1</v>
      </c>
      <c r="AC190" t="n">
        <v>13</v>
      </c>
      <c r="AD190" t="n">
        <v>285</v>
      </c>
      <c r="AE190" t="n">
        <v>135</v>
      </c>
      <c r="AF190" t="n">
        <v>173</v>
      </c>
      <c r="AG190" t="n">
        <v>5</v>
      </c>
      <c r="AH190" t="n">
        <v>13</v>
      </c>
      <c r="AI190" t="n">
        <v>12</v>
      </c>
      <c r="AJ190" t="n">
        <v>143</v>
      </c>
      <c r="AK190" t="n">
        <v>45</v>
      </c>
      <c r="AL190" t="n">
        <v>582035</v>
      </c>
      <c r="AM190" t="n">
        <v>130977</v>
      </c>
      <c r="AN190" t="n">
        <v>927153</v>
      </c>
      <c r="AO190" t="n">
        <v>1010931</v>
      </c>
      <c r="AP190" t="n">
        <v>61630</v>
      </c>
      <c r="AQ190" t="n">
        <v>59113</v>
      </c>
      <c r="AR190" t="n">
        <v>80354</v>
      </c>
      <c r="AS190" t="n">
        <v>35563</v>
      </c>
      <c r="AT190" t="n">
        <v>1224870</v>
      </c>
      <c r="AU190" t="n">
        <v>3903</v>
      </c>
      <c r="AV190" t="n">
        <v>387</v>
      </c>
      <c r="AW190" t="n">
        <v>3361</v>
      </c>
      <c r="AX190" t="n">
        <v>3607</v>
      </c>
      <c r="AY190" t="n">
        <v>199</v>
      </c>
      <c r="AZ190" t="n">
        <v>145</v>
      </c>
      <c r="BA190" t="n">
        <v>241</v>
      </c>
      <c r="BB190" t="n">
        <v>99</v>
      </c>
      <c r="BC190" t="n">
        <v>11759</v>
      </c>
    </row>
    <row r="191">
      <c r="A191" t="inlineStr">
        <is>
          <t>29-Dec-20</t>
        </is>
      </c>
      <c r="B191" t="n">
        <v>1528902</v>
      </c>
      <c r="C191" t="n">
        <v>666989</v>
      </c>
      <c r="D191" t="n">
        <v>3632177</v>
      </c>
      <c r="E191" t="n">
        <v>2153141</v>
      </c>
      <c r="F191" t="n">
        <v>1587161</v>
      </c>
      <c r="G191" t="n">
        <v>1294825</v>
      </c>
      <c r="H191" t="n">
        <v>1083090</v>
      </c>
      <c r="I191" t="n">
        <v>336730</v>
      </c>
      <c r="J191" t="n">
        <v>1356281</v>
      </c>
      <c r="K191" t="n">
        <v>3</v>
      </c>
      <c r="L191" t="n">
        <v>46</v>
      </c>
      <c r="M191" t="n">
        <v>30</v>
      </c>
      <c r="N191" t="n">
        <v>24</v>
      </c>
      <c r="O191" t="n">
        <v>1</v>
      </c>
      <c r="P191" t="n">
        <v>2</v>
      </c>
      <c r="Q191" t="n">
        <v>3</v>
      </c>
      <c r="R191" t="n">
        <v>30</v>
      </c>
      <c r="S191" t="n">
        <v>7</v>
      </c>
      <c r="T191" t="n">
        <v>1</v>
      </c>
      <c r="U191" t="n">
        <v>19</v>
      </c>
      <c r="V191" t="n">
        <v>19</v>
      </c>
      <c r="W191" t="n">
        <v>7</v>
      </c>
      <c r="X191" t="n">
        <v>0</v>
      </c>
      <c r="Y191" t="n">
        <v>3</v>
      </c>
      <c r="Z191" t="n">
        <v>4</v>
      </c>
      <c r="AA191" t="n">
        <v>32</v>
      </c>
      <c r="AB191" t="n">
        <v>1</v>
      </c>
      <c r="AC191" t="n">
        <v>13</v>
      </c>
      <c r="AD191" t="n">
        <v>276</v>
      </c>
      <c r="AE191" t="n">
        <v>132</v>
      </c>
      <c r="AF191" t="n">
        <v>167</v>
      </c>
      <c r="AG191" t="n">
        <v>5</v>
      </c>
      <c r="AH191" t="n">
        <v>12</v>
      </c>
      <c r="AI191" t="n">
        <v>12</v>
      </c>
      <c r="AJ191" t="n">
        <v>139</v>
      </c>
      <c r="AK191" t="n">
        <v>43</v>
      </c>
      <c r="AL191" t="n">
        <v>582036</v>
      </c>
      <c r="AM191" t="n">
        <v>131000</v>
      </c>
      <c r="AN191" t="n">
        <v>927164</v>
      </c>
      <c r="AO191" t="n">
        <v>1010944</v>
      </c>
      <c r="AP191" t="n">
        <v>61630</v>
      </c>
      <c r="AQ191" t="n">
        <v>59114</v>
      </c>
      <c r="AR191" t="n">
        <v>80355</v>
      </c>
      <c r="AS191" t="n">
        <v>35576</v>
      </c>
      <c r="AT191" t="n">
        <v>1224873</v>
      </c>
      <c r="AU191" t="n">
        <v>3903</v>
      </c>
      <c r="AV191" t="n">
        <v>387</v>
      </c>
      <c r="AW191" t="n">
        <v>3362</v>
      </c>
      <c r="AX191" t="n">
        <v>3607</v>
      </c>
      <c r="AY191" t="n">
        <v>199</v>
      </c>
      <c r="AZ191" t="n">
        <v>145</v>
      </c>
      <c r="BA191" t="n">
        <v>241</v>
      </c>
      <c r="BB191" t="n">
        <v>99</v>
      </c>
      <c r="BC191" t="n">
        <v>11759</v>
      </c>
    </row>
    <row r="192">
      <c r="A192" t="inlineStr">
        <is>
          <t>30-Dec-20</t>
        </is>
      </c>
      <c r="B192" t="n">
        <v>1528901</v>
      </c>
      <c r="C192" t="n">
        <v>666979</v>
      </c>
      <c r="D192" t="n">
        <v>3632170</v>
      </c>
      <c r="E192" t="n">
        <v>2153136</v>
      </c>
      <c r="F192" t="n">
        <v>1587160</v>
      </c>
      <c r="G192" t="n">
        <v>1294825</v>
      </c>
      <c r="H192" t="n">
        <v>1083089</v>
      </c>
      <c r="I192" t="n">
        <v>336723</v>
      </c>
      <c r="J192" t="n">
        <v>1356279</v>
      </c>
      <c r="K192" t="n">
        <v>3</v>
      </c>
      <c r="L192" t="n">
        <v>45</v>
      </c>
      <c r="M192" t="n">
        <v>30</v>
      </c>
      <c r="N192" t="n">
        <v>23</v>
      </c>
      <c r="O192" t="n">
        <v>1</v>
      </c>
      <c r="P192" t="n">
        <v>2</v>
      </c>
      <c r="Q192" t="n">
        <v>3</v>
      </c>
      <c r="R192" t="n">
        <v>29</v>
      </c>
      <c r="S192" t="n">
        <v>6</v>
      </c>
      <c r="T192" t="n">
        <v>1</v>
      </c>
      <c r="U192" t="n">
        <v>18</v>
      </c>
      <c r="V192" t="n">
        <v>18</v>
      </c>
      <c r="W192" t="n">
        <v>7</v>
      </c>
      <c r="X192" t="n">
        <v>0</v>
      </c>
      <c r="Y192" t="n">
        <v>3</v>
      </c>
      <c r="Z192" t="n">
        <v>4</v>
      </c>
      <c r="AA192" t="n">
        <v>31</v>
      </c>
      <c r="AB192" t="n">
        <v>1</v>
      </c>
      <c r="AC192" t="n">
        <v>13</v>
      </c>
      <c r="AD192" t="n">
        <v>267</v>
      </c>
      <c r="AE192" t="n">
        <v>129</v>
      </c>
      <c r="AF192" t="n">
        <v>160</v>
      </c>
      <c r="AG192" t="n">
        <v>4</v>
      </c>
      <c r="AH192" t="n">
        <v>12</v>
      </c>
      <c r="AI192" t="n">
        <v>12</v>
      </c>
      <c r="AJ192" t="n">
        <v>135</v>
      </c>
      <c r="AK192" t="n">
        <v>42</v>
      </c>
      <c r="AL192" t="n">
        <v>582037</v>
      </c>
      <c r="AM192" t="n">
        <v>131021</v>
      </c>
      <c r="AN192" t="n">
        <v>927175</v>
      </c>
      <c r="AO192" t="n">
        <v>1010957</v>
      </c>
      <c r="AP192" t="n">
        <v>61631</v>
      </c>
      <c r="AQ192" t="n">
        <v>59115</v>
      </c>
      <c r="AR192" t="n">
        <v>80356</v>
      </c>
      <c r="AS192" t="n">
        <v>35588</v>
      </c>
      <c r="AT192" t="n">
        <v>1224876</v>
      </c>
      <c r="AU192" t="n">
        <v>3903</v>
      </c>
      <c r="AV192" t="n">
        <v>387</v>
      </c>
      <c r="AW192" t="n">
        <v>3362</v>
      </c>
      <c r="AX192" t="n">
        <v>3607</v>
      </c>
      <c r="AY192" t="n">
        <v>199</v>
      </c>
      <c r="AZ192" t="n">
        <v>145</v>
      </c>
      <c r="BA192" t="n">
        <v>241</v>
      </c>
      <c r="BB192" t="n">
        <v>100</v>
      </c>
      <c r="BC192" t="n">
        <v>11759</v>
      </c>
    </row>
    <row r="193">
      <c r="A193" t="inlineStr">
        <is>
          <t>31-Dec-20</t>
        </is>
      </c>
      <c r="B193" t="n">
        <v>1528901</v>
      </c>
      <c r="C193" t="n">
        <v>666969</v>
      </c>
      <c r="D193" t="n">
        <v>3632163</v>
      </c>
      <c r="E193" t="n">
        <v>2153131</v>
      </c>
      <c r="F193" t="n">
        <v>1587160</v>
      </c>
      <c r="G193" t="n">
        <v>1294824</v>
      </c>
      <c r="H193" t="n">
        <v>1083089</v>
      </c>
      <c r="I193" t="n">
        <v>336716</v>
      </c>
      <c r="J193" t="n">
        <v>1356278</v>
      </c>
      <c r="K193" t="n">
        <v>3</v>
      </c>
      <c r="L193" t="n">
        <v>43</v>
      </c>
      <c r="M193" t="n">
        <v>29</v>
      </c>
      <c r="N193" t="n">
        <v>22</v>
      </c>
      <c r="O193" t="n">
        <v>1</v>
      </c>
      <c r="P193" t="n">
        <v>2</v>
      </c>
      <c r="Q193" t="n">
        <v>3</v>
      </c>
      <c r="R193" t="n">
        <v>28</v>
      </c>
      <c r="S193" t="n">
        <v>6</v>
      </c>
      <c r="T193" t="n">
        <v>1</v>
      </c>
      <c r="U193" t="n">
        <v>18</v>
      </c>
      <c r="V193" t="n">
        <v>18</v>
      </c>
      <c r="W193" t="n">
        <v>7</v>
      </c>
      <c r="X193" t="n">
        <v>0</v>
      </c>
      <c r="Y193" t="n">
        <v>3</v>
      </c>
      <c r="Z193" t="n">
        <v>4</v>
      </c>
      <c r="AA193" t="n">
        <v>30</v>
      </c>
      <c r="AB193" t="n">
        <v>1</v>
      </c>
      <c r="AC193" t="n">
        <v>12</v>
      </c>
      <c r="AD193" t="n">
        <v>258</v>
      </c>
      <c r="AE193" t="n">
        <v>126</v>
      </c>
      <c r="AF193" t="n">
        <v>154</v>
      </c>
      <c r="AG193" t="n">
        <v>4</v>
      </c>
      <c r="AH193" t="n">
        <v>11</v>
      </c>
      <c r="AI193" t="n">
        <v>11</v>
      </c>
      <c r="AJ193" t="n">
        <v>131</v>
      </c>
      <c r="AK193" t="n">
        <v>40</v>
      </c>
      <c r="AL193" t="n">
        <v>582038</v>
      </c>
      <c r="AM193" t="n">
        <v>131042</v>
      </c>
      <c r="AN193" t="n">
        <v>927186</v>
      </c>
      <c r="AO193" t="n">
        <v>1010969</v>
      </c>
      <c r="AP193" t="n">
        <v>61631</v>
      </c>
      <c r="AQ193" t="n">
        <v>59116</v>
      </c>
      <c r="AR193" t="n">
        <v>80357</v>
      </c>
      <c r="AS193" t="n">
        <v>35600</v>
      </c>
      <c r="AT193" t="n">
        <v>1224879</v>
      </c>
      <c r="AU193" t="n">
        <v>3903</v>
      </c>
      <c r="AV193" t="n">
        <v>387</v>
      </c>
      <c r="AW193" t="n">
        <v>3362</v>
      </c>
      <c r="AX193" t="n">
        <v>3607</v>
      </c>
      <c r="AY193" t="n">
        <v>199</v>
      </c>
      <c r="AZ193" t="n">
        <v>145</v>
      </c>
      <c r="BA193" t="n">
        <v>241</v>
      </c>
      <c r="BB193" t="n">
        <v>100</v>
      </c>
      <c r="BC193" t="n">
        <v>11759</v>
      </c>
    </row>
    <row r="194">
      <c r="A194" t="inlineStr">
        <is>
          <t>01-Jan-21</t>
        </is>
      </c>
      <c r="B194" t="n">
        <v>1528900</v>
      </c>
      <c r="C194" t="n">
        <v>666959</v>
      </c>
      <c r="D194" t="n">
        <v>3632156</v>
      </c>
      <c r="E194" t="n">
        <v>2153126</v>
      </c>
      <c r="F194" t="n">
        <v>1587160</v>
      </c>
      <c r="G194" t="n">
        <v>1294824</v>
      </c>
      <c r="H194" t="n">
        <v>1083088</v>
      </c>
      <c r="I194" t="n">
        <v>336710</v>
      </c>
      <c r="J194" t="n">
        <v>1356276</v>
      </c>
      <c r="K194" t="n">
        <v>2</v>
      </c>
      <c r="L194" t="n">
        <v>42</v>
      </c>
      <c r="M194" t="n">
        <v>28</v>
      </c>
      <c r="N194" t="n">
        <v>21</v>
      </c>
      <c r="O194" t="n">
        <v>1</v>
      </c>
      <c r="P194" t="n">
        <v>2</v>
      </c>
      <c r="Q194" t="n">
        <v>3</v>
      </c>
      <c r="R194" t="n">
        <v>27</v>
      </c>
      <c r="S194" t="n">
        <v>6</v>
      </c>
      <c r="T194" t="n">
        <v>1</v>
      </c>
      <c r="U194" t="n">
        <v>17</v>
      </c>
      <c r="V194" t="n">
        <v>18</v>
      </c>
      <c r="W194" t="n">
        <v>7</v>
      </c>
      <c r="X194" t="n">
        <v>0</v>
      </c>
      <c r="Y194" t="n">
        <v>3</v>
      </c>
      <c r="Z194" t="n">
        <v>4</v>
      </c>
      <c r="AA194" t="n">
        <v>30</v>
      </c>
      <c r="AB194" t="n">
        <v>1</v>
      </c>
      <c r="AC194" t="n">
        <v>12</v>
      </c>
      <c r="AD194" t="n">
        <v>249</v>
      </c>
      <c r="AE194" t="n">
        <v>124</v>
      </c>
      <c r="AF194" t="n">
        <v>149</v>
      </c>
      <c r="AG194" t="n">
        <v>4</v>
      </c>
      <c r="AH194" t="n">
        <v>11</v>
      </c>
      <c r="AI194" t="n">
        <v>11</v>
      </c>
      <c r="AJ194" t="n">
        <v>127</v>
      </c>
      <c r="AK194" t="n">
        <v>39</v>
      </c>
      <c r="AL194" t="n">
        <v>582039</v>
      </c>
      <c r="AM194" t="n">
        <v>131061</v>
      </c>
      <c r="AN194" t="n">
        <v>927196</v>
      </c>
      <c r="AO194" t="n">
        <v>1010980</v>
      </c>
      <c r="AP194" t="n">
        <v>61631</v>
      </c>
      <c r="AQ194" t="n">
        <v>59117</v>
      </c>
      <c r="AR194" t="n">
        <v>80358</v>
      </c>
      <c r="AS194" t="n">
        <v>35612</v>
      </c>
      <c r="AT194" t="n">
        <v>1224882</v>
      </c>
      <c r="AU194" t="n">
        <v>3903</v>
      </c>
      <c r="AV194" t="n">
        <v>387</v>
      </c>
      <c r="AW194" t="n">
        <v>3362</v>
      </c>
      <c r="AX194" t="n">
        <v>3607</v>
      </c>
      <c r="AY194" t="n">
        <v>199</v>
      </c>
      <c r="AZ194" t="n">
        <v>145</v>
      </c>
      <c r="BA194" t="n">
        <v>241</v>
      </c>
      <c r="BB194" t="n">
        <v>100</v>
      </c>
      <c r="BC194" t="n">
        <v>11759</v>
      </c>
    </row>
    <row r="195">
      <c r="A195" t="inlineStr">
        <is>
          <t>02-Jan-21</t>
        </is>
      </c>
      <c r="B195" t="n">
        <v>1528900</v>
      </c>
      <c r="C195" t="n">
        <v>666950</v>
      </c>
      <c r="D195" t="n">
        <v>3632150</v>
      </c>
      <c r="E195" t="n">
        <v>2153121</v>
      </c>
      <c r="F195" t="n">
        <v>1587160</v>
      </c>
      <c r="G195" t="n">
        <v>1294823</v>
      </c>
      <c r="H195" t="n">
        <v>1083087</v>
      </c>
      <c r="I195" t="n">
        <v>336704</v>
      </c>
      <c r="J195" t="n">
        <v>1356275</v>
      </c>
      <c r="K195" t="n">
        <v>2</v>
      </c>
      <c r="L195" t="n">
        <v>40</v>
      </c>
      <c r="M195" t="n">
        <v>28</v>
      </c>
      <c r="N195" t="n">
        <v>21</v>
      </c>
      <c r="O195" t="n">
        <v>1</v>
      </c>
      <c r="P195" t="n">
        <v>2</v>
      </c>
      <c r="Q195" t="n">
        <v>3</v>
      </c>
      <c r="R195" t="n">
        <v>27</v>
      </c>
      <c r="S195" t="n">
        <v>6</v>
      </c>
      <c r="T195" t="n">
        <v>1</v>
      </c>
      <c r="U195" t="n">
        <v>16</v>
      </c>
      <c r="V195" t="n">
        <v>17</v>
      </c>
      <c r="W195" t="n">
        <v>6</v>
      </c>
      <c r="X195" t="n">
        <v>0</v>
      </c>
      <c r="Y195" t="n">
        <v>3</v>
      </c>
      <c r="Z195" t="n">
        <v>4</v>
      </c>
      <c r="AA195" t="n">
        <v>29</v>
      </c>
      <c r="AB195" t="n">
        <v>1</v>
      </c>
      <c r="AC195" t="n">
        <v>12</v>
      </c>
      <c r="AD195" t="n">
        <v>241</v>
      </c>
      <c r="AE195" t="n">
        <v>121</v>
      </c>
      <c r="AF195" t="n">
        <v>143</v>
      </c>
      <c r="AG195" t="n">
        <v>4</v>
      </c>
      <c r="AH195" t="n">
        <v>11</v>
      </c>
      <c r="AI195" t="n">
        <v>11</v>
      </c>
      <c r="AJ195" t="n">
        <v>124</v>
      </c>
      <c r="AK195" t="n">
        <v>37</v>
      </c>
      <c r="AL195" t="n">
        <v>582040</v>
      </c>
      <c r="AM195" t="n">
        <v>131081</v>
      </c>
      <c r="AN195" t="n">
        <v>927207</v>
      </c>
      <c r="AO195" t="n">
        <v>1010991</v>
      </c>
      <c r="AP195" t="n">
        <v>61632</v>
      </c>
      <c r="AQ195" t="n">
        <v>59118</v>
      </c>
      <c r="AR195" t="n">
        <v>80360</v>
      </c>
      <c r="AS195" t="n">
        <v>35623</v>
      </c>
      <c r="AT195" t="n">
        <v>1224885</v>
      </c>
      <c r="AU195" t="n">
        <v>3903</v>
      </c>
      <c r="AV195" t="n">
        <v>387</v>
      </c>
      <c r="AW195" t="n">
        <v>3362</v>
      </c>
      <c r="AX195" t="n">
        <v>3607</v>
      </c>
      <c r="AY195" t="n">
        <v>199</v>
      </c>
      <c r="AZ195" t="n">
        <v>145</v>
      </c>
      <c r="BA195" t="n">
        <v>241</v>
      </c>
      <c r="BB195" t="n">
        <v>100</v>
      </c>
      <c r="BC195" t="n">
        <v>11759</v>
      </c>
    </row>
    <row r="196">
      <c r="A196" t="inlineStr">
        <is>
          <t>03-Jan-21</t>
        </is>
      </c>
      <c r="B196" t="n">
        <v>1528899</v>
      </c>
      <c r="C196" t="n">
        <v>666941</v>
      </c>
      <c r="D196" t="n">
        <v>3632144</v>
      </c>
      <c r="E196" t="n">
        <v>2153117</v>
      </c>
      <c r="F196" t="n">
        <v>1587159</v>
      </c>
      <c r="G196" t="n">
        <v>1294823</v>
      </c>
      <c r="H196" t="n">
        <v>1083087</v>
      </c>
      <c r="I196" t="n">
        <v>336698</v>
      </c>
      <c r="J196" t="n">
        <v>1356274</v>
      </c>
      <c r="K196" t="n">
        <v>2</v>
      </c>
      <c r="L196" t="n">
        <v>39</v>
      </c>
      <c r="M196" t="n">
        <v>27</v>
      </c>
      <c r="N196" t="n">
        <v>20</v>
      </c>
      <c r="O196" t="n">
        <v>1</v>
      </c>
      <c r="P196" t="n">
        <v>2</v>
      </c>
      <c r="Q196" t="n">
        <v>3</v>
      </c>
      <c r="R196" t="n">
        <v>26</v>
      </c>
      <c r="S196" t="n">
        <v>6</v>
      </c>
      <c r="T196" t="n">
        <v>1</v>
      </c>
      <c r="U196" t="n">
        <v>16</v>
      </c>
      <c r="V196" t="n">
        <v>17</v>
      </c>
      <c r="W196" t="n">
        <v>6</v>
      </c>
      <c r="X196" t="n">
        <v>0</v>
      </c>
      <c r="Y196" t="n">
        <v>3</v>
      </c>
      <c r="Z196" t="n">
        <v>4</v>
      </c>
      <c r="AA196" t="n">
        <v>28</v>
      </c>
      <c r="AB196" t="n">
        <v>1</v>
      </c>
      <c r="AC196" t="n">
        <v>11</v>
      </c>
      <c r="AD196" t="n">
        <v>233</v>
      </c>
      <c r="AE196" t="n">
        <v>118</v>
      </c>
      <c r="AF196" t="n">
        <v>138</v>
      </c>
      <c r="AG196" t="n">
        <v>4</v>
      </c>
      <c r="AH196" t="n">
        <v>10</v>
      </c>
      <c r="AI196" t="n">
        <v>11</v>
      </c>
      <c r="AJ196" t="n">
        <v>120</v>
      </c>
      <c r="AK196" t="n">
        <v>36</v>
      </c>
      <c r="AL196" t="n">
        <v>582041</v>
      </c>
      <c r="AM196" t="n">
        <v>131099</v>
      </c>
      <c r="AN196" t="n">
        <v>927217</v>
      </c>
      <c r="AO196" t="n">
        <v>1011002</v>
      </c>
      <c r="AP196" t="n">
        <v>61632</v>
      </c>
      <c r="AQ196" t="n">
        <v>59119</v>
      </c>
      <c r="AR196" t="n">
        <v>80361</v>
      </c>
      <c r="AS196" t="n">
        <v>35635</v>
      </c>
      <c r="AT196" t="n">
        <v>1224888</v>
      </c>
      <c r="AU196" t="n">
        <v>3903</v>
      </c>
      <c r="AV196" t="n">
        <v>387</v>
      </c>
      <c r="AW196" t="n">
        <v>3362</v>
      </c>
      <c r="AX196" t="n">
        <v>3607</v>
      </c>
      <c r="AY196" t="n">
        <v>199</v>
      </c>
      <c r="AZ196" t="n">
        <v>145</v>
      </c>
      <c r="BA196" t="n">
        <v>241</v>
      </c>
      <c r="BB196" t="n">
        <v>100</v>
      </c>
      <c r="BC196" t="n">
        <v>11759</v>
      </c>
    </row>
    <row r="197">
      <c r="A197" t="inlineStr">
        <is>
          <t>04-Jan-21</t>
        </is>
      </c>
      <c r="B197" t="n">
        <v>1528898</v>
      </c>
      <c r="C197" t="n">
        <v>666933</v>
      </c>
      <c r="D197" t="n">
        <v>3632137</v>
      </c>
      <c r="E197" t="n">
        <v>2153112</v>
      </c>
      <c r="F197" t="n">
        <v>1587159</v>
      </c>
      <c r="G197" t="n">
        <v>1294822</v>
      </c>
      <c r="H197" t="n">
        <v>1083086</v>
      </c>
      <c r="I197" t="n">
        <v>336692</v>
      </c>
      <c r="J197" t="n">
        <v>1356272</v>
      </c>
      <c r="K197" t="n">
        <v>2</v>
      </c>
      <c r="L197" t="n">
        <v>38</v>
      </c>
      <c r="M197" t="n">
        <v>26</v>
      </c>
      <c r="N197" t="n">
        <v>19</v>
      </c>
      <c r="O197" t="n">
        <v>1</v>
      </c>
      <c r="P197" t="n">
        <v>2</v>
      </c>
      <c r="Q197" t="n">
        <v>3</v>
      </c>
      <c r="R197" t="n">
        <v>25</v>
      </c>
      <c r="S197" t="n">
        <v>5</v>
      </c>
      <c r="T197" t="n">
        <v>1</v>
      </c>
      <c r="U197" t="n">
        <v>15</v>
      </c>
      <c r="V197" t="n">
        <v>16</v>
      </c>
      <c r="W197" t="n">
        <v>6</v>
      </c>
      <c r="X197" t="n">
        <v>0</v>
      </c>
      <c r="Y197" t="n">
        <v>3</v>
      </c>
      <c r="Z197" t="n">
        <v>4</v>
      </c>
      <c r="AA197" t="n">
        <v>27</v>
      </c>
      <c r="AB197" t="n">
        <v>1</v>
      </c>
      <c r="AC197" t="n">
        <v>11</v>
      </c>
      <c r="AD197" t="n">
        <v>226</v>
      </c>
      <c r="AE197" t="n">
        <v>116</v>
      </c>
      <c r="AF197" t="n">
        <v>132</v>
      </c>
      <c r="AG197" t="n">
        <v>4</v>
      </c>
      <c r="AH197" t="n">
        <v>10</v>
      </c>
      <c r="AI197" t="n">
        <v>10</v>
      </c>
      <c r="AJ197" t="n">
        <v>117</v>
      </c>
      <c r="AK197" t="n">
        <v>35</v>
      </c>
      <c r="AL197" t="n">
        <v>582042</v>
      </c>
      <c r="AM197" t="n">
        <v>131118</v>
      </c>
      <c r="AN197" t="n">
        <v>927227</v>
      </c>
      <c r="AO197" t="n">
        <v>1011013</v>
      </c>
      <c r="AP197" t="n">
        <v>61632</v>
      </c>
      <c r="AQ197" t="n">
        <v>59120</v>
      </c>
      <c r="AR197" t="n">
        <v>80362</v>
      </c>
      <c r="AS197" t="n">
        <v>35645</v>
      </c>
      <c r="AT197" t="n">
        <v>1224891</v>
      </c>
      <c r="AU197" t="n">
        <v>3903</v>
      </c>
      <c r="AV197" t="n">
        <v>387</v>
      </c>
      <c r="AW197" t="n">
        <v>3362</v>
      </c>
      <c r="AX197" t="n">
        <v>3607</v>
      </c>
      <c r="AY197" t="n">
        <v>199</v>
      </c>
      <c r="AZ197" t="n">
        <v>145</v>
      </c>
      <c r="BA197" t="n">
        <v>241</v>
      </c>
      <c r="BB197" t="n">
        <v>100</v>
      </c>
      <c r="BC197" t="n">
        <v>11759</v>
      </c>
    </row>
    <row r="198">
      <c r="A198" t="inlineStr">
        <is>
          <t>05-Jan-21</t>
        </is>
      </c>
      <c r="B198" t="n">
        <v>1528898</v>
      </c>
      <c r="C198" t="n">
        <v>666924</v>
      </c>
      <c r="D198" t="n">
        <v>3632131</v>
      </c>
      <c r="E198" t="n">
        <v>2153108</v>
      </c>
      <c r="F198" t="n">
        <v>1587159</v>
      </c>
      <c r="G198" t="n">
        <v>1294822</v>
      </c>
      <c r="H198" t="n">
        <v>1083085</v>
      </c>
      <c r="I198" t="n">
        <v>336686</v>
      </c>
      <c r="J198" t="n">
        <v>1356271</v>
      </c>
      <c r="K198" t="n">
        <v>2</v>
      </c>
      <c r="L198" t="n">
        <v>36</v>
      </c>
      <c r="M198" t="n">
        <v>26</v>
      </c>
      <c r="N198" t="n">
        <v>18</v>
      </c>
      <c r="O198" t="n">
        <v>1</v>
      </c>
      <c r="P198" t="n">
        <v>2</v>
      </c>
      <c r="Q198" t="n">
        <v>3</v>
      </c>
      <c r="R198" t="n">
        <v>24</v>
      </c>
      <c r="S198" t="n">
        <v>5</v>
      </c>
      <c r="T198" t="n">
        <v>1</v>
      </c>
      <c r="U198" t="n">
        <v>15</v>
      </c>
      <c r="V198" t="n">
        <v>16</v>
      </c>
      <c r="W198" t="n">
        <v>6</v>
      </c>
      <c r="X198" t="n">
        <v>0</v>
      </c>
      <c r="Y198" t="n">
        <v>2</v>
      </c>
      <c r="Z198" t="n">
        <v>4</v>
      </c>
      <c r="AA198" t="n">
        <v>26</v>
      </c>
      <c r="AB198" t="n">
        <v>1</v>
      </c>
      <c r="AC198" t="n">
        <v>11</v>
      </c>
      <c r="AD198" t="n">
        <v>218</v>
      </c>
      <c r="AE198" t="n">
        <v>113</v>
      </c>
      <c r="AF198" t="n">
        <v>127</v>
      </c>
      <c r="AG198" t="n">
        <v>4</v>
      </c>
      <c r="AH198" t="n">
        <v>10</v>
      </c>
      <c r="AI198" t="n">
        <v>10</v>
      </c>
      <c r="AJ198" t="n">
        <v>113</v>
      </c>
      <c r="AK198" t="n">
        <v>34</v>
      </c>
      <c r="AL198" t="n">
        <v>582042</v>
      </c>
      <c r="AM198" t="n">
        <v>131135</v>
      </c>
      <c r="AN198" t="n">
        <v>927236</v>
      </c>
      <c r="AO198" t="n">
        <v>1011023</v>
      </c>
      <c r="AP198" t="n">
        <v>61633</v>
      </c>
      <c r="AQ198" t="n">
        <v>59121</v>
      </c>
      <c r="AR198" t="n">
        <v>80363</v>
      </c>
      <c r="AS198" t="n">
        <v>35656</v>
      </c>
      <c r="AT198" t="n">
        <v>1224893</v>
      </c>
      <c r="AU198" t="n">
        <v>3903</v>
      </c>
      <c r="AV198" t="n">
        <v>387</v>
      </c>
      <c r="AW198" t="n">
        <v>3362</v>
      </c>
      <c r="AX198" t="n">
        <v>3607</v>
      </c>
      <c r="AY198" t="n">
        <v>199</v>
      </c>
      <c r="AZ198" t="n">
        <v>145</v>
      </c>
      <c r="BA198" t="n">
        <v>241</v>
      </c>
      <c r="BB198" t="n">
        <v>100</v>
      </c>
      <c r="BC198" t="n">
        <v>11759</v>
      </c>
    </row>
    <row r="199">
      <c r="A199" t="inlineStr">
        <is>
          <t>06-Jan-21</t>
        </is>
      </c>
      <c r="B199" t="n">
        <v>1528897</v>
      </c>
      <c r="C199" t="n">
        <v>666916</v>
      </c>
      <c r="D199" t="n">
        <v>3632125</v>
      </c>
      <c r="E199" t="n">
        <v>2153104</v>
      </c>
      <c r="F199" t="n">
        <v>1587159</v>
      </c>
      <c r="G199" t="n">
        <v>1294821</v>
      </c>
      <c r="H199" t="n">
        <v>1083085</v>
      </c>
      <c r="I199" t="n">
        <v>336681</v>
      </c>
      <c r="J199" t="n">
        <v>1356270</v>
      </c>
      <c r="K199" t="n">
        <v>2</v>
      </c>
      <c r="L199" t="n">
        <v>35</v>
      </c>
      <c r="M199" t="n">
        <v>25</v>
      </c>
      <c r="N199" t="n">
        <v>18</v>
      </c>
      <c r="O199" t="n">
        <v>1</v>
      </c>
      <c r="P199" t="n">
        <v>2</v>
      </c>
      <c r="Q199" t="n">
        <v>3</v>
      </c>
      <c r="R199" t="n">
        <v>24</v>
      </c>
      <c r="S199" t="n">
        <v>5</v>
      </c>
      <c r="T199" t="n">
        <v>1</v>
      </c>
      <c r="U199" t="n">
        <v>14</v>
      </c>
      <c r="V199" t="n">
        <v>16</v>
      </c>
      <c r="W199" t="n">
        <v>5</v>
      </c>
      <c r="X199" t="n">
        <v>0</v>
      </c>
      <c r="Y199" t="n">
        <v>2</v>
      </c>
      <c r="Z199" t="n">
        <v>3</v>
      </c>
      <c r="AA199" t="n">
        <v>26</v>
      </c>
      <c r="AB199" t="n">
        <v>1</v>
      </c>
      <c r="AC199" t="n">
        <v>11</v>
      </c>
      <c r="AD199" t="n">
        <v>211</v>
      </c>
      <c r="AE199" t="n">
        <v>110</v>
      </c>
      <c r="AF199" t="n">
        <v>123</v>
      </c>
      <c r="AG199" t="n">
        <v>4</v>
      </c>
      <c r="AH199" t="n">
        <v>9</v>
      </c>
      <c r="AI199" t="n">
        <v>10</v>
      </c>
      <c r="AJ199" t="n">
        <v>110</v>
      </c>
      <c r="AK199" t="n">
        <v>33</v>
      </c>
      <c r="AL199" t="n">
        <v>582043</v>
      </c>
      <c r="AM199" t="n">
        <v>131152</v>
      </c>
      <c r="AN199" t="n">
        <v>927246</v>
      </c>
      <c r="AO199" t="n">
        <v>1011032</v>
      </c>
      <c r="AP199" t="n">
        <v>61633</v>
      </c>
      <c r="AQ199" t="n">
        <v>59122</v>
      </c>
      <c r="AR199" t="n">
        <v>80364</v>
      </c>
      <c r="AS199" t="n">
        <v>35666</v>
      </c>
      <c r="AT199" t="n">
        <v>1224896</v>
      </c>
      <c r="AU199" t="n">
        <v>3903</v>
      </c>
      <c r="AV199" t="n">
        <v>387</v>
      </c>
      <c r="AW199" t="n">
        <v>3362</v>
      </c>
      <c r="AX199" t="n">
        <v>3607</v>
      </c>
      <c r="AY199" t="n">
        <v>199</v>
      </c>
      <c r="AZ199" t="n">
        <v>145</v>
      </c>
      <c r="BA199" t="n">
        <v>241</v>
      </c>
      <c r="BB199" t="n">
        <v>100</v>
      </c>
      <c r="BC199" t="n">
        <v>11759</v>
      </c>
    </row>
    <row r="200">
      <c r="A200" t="inlineStr">
        <is>
          <t>07-Jan-21</t>
        </is>
      </c>
      <c r="B200" t="n">
        <v>1528897</v>
      </c>
      <c r="C200" t="n">
        <v>666908</v>
      </c>
      <c r="D200" t="n">
        <v>3632120</v>
      </c>
      <c r="E200" t="n">
        <v>2153100</v>
      </c>
      <c r="F200" t="n">
        <v>1587159</v>
      </c>
      <c r="G200" t="n">
        <v>1294821</v>
      </c>
      <c r="H200" t="n">
        <v>1083084</v>
      </c>
      <c r="I200" t="n">
        <v>336675</v>
      </c>
      <c r="J200" t="n">
        <v>1356269</v>
      </c>
      <c r="K200" t="n">
        <v>2</v>
      </c>
      <c r="L200" t="n">
        <v>34</v>
      </c>
      <c r="M200" t="n">
        <v>24</v>
      </c>
      <c r="N200" t="n">
        <v>17</v>
      </c>
      <c r="O200" t="n">
        <v>1</v>
      </c>
      <c r="P200" t="n">
        <v>2</v>
      </c>
      <c r="Q200" t="n">
        <v>3</v>
      </c>
      <c r="R200" t="n">
        <v>23</v>
      </c>
      <c r="S200" t="n">
        <v>5</v>
      </c>
      <c r="T200" t="n">
        <v>1</v>
      </c>
      <c r="U200" t="n">
        <v>14</v>
      </c>
      <c r="V200" t="n">
        <v>15</v>
      </c>
      <c r="W200" t="n">
        <v>5</v>
      </c>
      <c r="X200" t="n">
        <v>0</v>
      </c>
      <c r="Y200" t="n">
        <v>2</v>
      </c>
      <c r="Z200" t="n">
        <v>3</v>
      </c>
      <c r="AA200" t="n">
        <v>25</v>
      </c>
      <c r="AB200" t="n">
        <v>1</v>
      </c>
      <c r="AC200" t="n">
        <v>10</v>
      </c>
      <c r="AD200" t="n">
        <v>204</v>
      </c>
      <c r="AE200" t="n">
        <v>108</v>
      </c>
      <c r="AF200" t="n">
        <v>118</v>
      </c>
      <c r="AG200" t="n">
        <v>4</v>
      </c>
      <c r="AH200" t="n">
        <v>9</v>
      </c>
      <c r="AI200" t="n">
        <v>10</v>
      </c>
      <c r="AJ200" t="n">
        <v>107</v>
      </c>
      <c r="AK200" t="n">
        <v>31</v>
      </c>
      <c r="AL200" t="n">
        <v>582044</v>
      </c>
      <c r="AM200" t="n">
        <v>131168</v>
      </c>
      <c r="AN200" t="n">
        <v>927255</v>
      </c>
      <c r="AO200" t="n">
        <v>1011042</v>
      </c>
      <c r="AP200" t="n">
        <v>61633</v>
      </c>
      <c r="AQ200" t="n">
        <v>59123</v>
      </c>
      <c r="AR200" t="n">
        <v>80365</v>
      </c>
      <c r="AS200" t="n">
        <v>35676</v>
      </c>
      <c r="AT200" t="n">
        <v>1224898</v>
      </c>
      <c r="AU200" t="n">
        <v>3903</v>
      </c>
      <c r="AV200" t="n">
        <v>388</v>
      </c>
      <c r="AW200" t="n">
        <v>3362</v>
      </c>
      <c r="AX200" t="n">
        <v>3607</v>
      </c>
      <c r="AY200" t="n">
        <v>199</v>
      </c>
      <c r="AZ200" t="n">
        <v>145</v>
      </c>
      <c r="BA200" t="n">
        <v>241</v>
      </c>
      <c r="BB200" t="n">
        <v>100</v>
      </c>
      <c r="BC200" t="n">
        <v>11759</v>
      </c>
    </row>
    <row r="201">
      <c r="A201" t="inlineStr">
        <is>
          <t>08-Jan-21</t>
        </is>
      </c>
      <c r="B201" t="n">
        <v>1528896</v>
      </c>
      <c r="C201" t="n">
        <v>666901</v>
      </c>
      <c r="D201" t="n">
        <v>3632114</v>
      </c>
      <c r="E201" t="n">
        <v>2153097</v>
      </c>
      <c r="F201" t="n">
        <v>1587159</v>
      </c>
      <c r="G201" t="n">
        <v>1294821</v>
      </c>
      <c r="H201" t="n">
        <v>1083083</v>
      </c>
      <c r="I201" t="n">
        <v>336670</v>
      </c>
      <c r="J201" t="n">
        <v>1356268</v>
      </c>
      <c r="K201" t="n">
        <v>2</v>
      </c>
      <c r="L201" t="n">
        <v>33</v>
      </c>
      <c r="M201" t="n">
        <v>24</v>
      </c>
      <c r="N201" t="n">
        <v>16</v>
      </c>
      <c r="O201" t="n">
        <v>1</v>
      </c>
      <c r="P201" t="n">
        <v>2</v>
      </c>
      <c r="Q201" t="n">
        <v>3</v>
      </c>
      <c r="R201" t="n">
        <v>22</v>
      </c>
      <c r="S201" t="n">
        <v>5</v>
      </c>
      <c r="T201" t="n">
        <v>1</v>
      </c>
      <c r="U201" t="n">
        <v>13</v>
      </c>
      <c r="V201" t="n">
        <v>15</v>
      </c>
      <c r="W201" t="n">
        <v>5</v>
      </c>
      <c r="X201" t="n">
        <v>0</v>
      </c>
      <c r="Y201" t="n">
        <v>2</v>
      </c>
      <c r="Z201" t="n">
        <v>3</v>
      </c>
      <c r="AA201" t="n">
        <v>24</v>
      </c>
      <c r="AB201" t="n">
        <v>1</v>
      </c>
      <c r="AC201" t="n">
        <v>10</v>
      </c>
      <c r="AD201" t="n">
        <v>197</v>
      </c>
      <c r="AE201" t="n">
        <v>105</v>
      </c>
      <c r="AF201" t="n">
        <v>114</v>
      </c>
      <c r="AG201" t="n">
        <v>4</v>
      </c>
      <c r="AH201" t="n">
        <v>9</v>
      </c>
      <c r="AI201" t="n">
        <v>9</v>
      </c>
      <c r="AJ201" t="n">
        <v>104</v>
      </c>
      <c r="AK201" t="n">
        <v>30</v>
      </c>
      <c r="AL201" t="n">
        <v>582045</v>
      </c>
      <c r="AM201" t="n">
        <v>131184</v>
      </c>
      <c r="AN201" t="n">
        <v>927264</v>
      </c>
      <c r="AO201" t="n">
        <v>1011050</v>
      </c>
      <c r="AP201" t="n">
        <v>61634</v>
      </c>
      <c r="AQ201" t="n">
        <v>59124</v>
      </c>
      <c r="AR201" t="n">
        <v>80366</v>
      </c>
      <c r="AS201" t="n">
        <v>35685</v>
      </c>
      <c r="AT201" t="n">
        <v>1224901</v>
      </c>
      <c r="AU201" t="n">
        <v>3903</v>
      </c>
      <c r="AV201" t="n">
        <v>388</v>
      </c>
      <c r="AW201" t="n">
        <v>3362</v>
      </c>
      <c r="AX201" t="n">
        <v>3607</v>
      </c>
      <c r="AY201" t="n">
        <v>199</v>
      </c>
      <c r="AZ201" t="n">
        <v>145</v>
      </c>
      <c r="BA201" t="n">
        <v>241</v>
      </c>
      <c r="BB201" t="n">
        <v>100</v>
      </c>
      <c r="BC201" t="n">
        <v>11759</v>
      </c>
    </row>
    <row r="202">
      <c r="A202" t="inlineStr">
        <is>
          <t>09-Jan-21</t>
        </is>
      </c>
      <c r="B202" t="n">
        <v>1528896</v>
      </c>
      <c r="C202" t="n">
        <v>666894</v>
      </c>
      <c r="D202" t="n">
        <v>3632109</v>
      </c>
      <c r="E202" t="n">
        <v>2153093</v>
      </c>
      <c r="F202" t="n">
        <v>1587158</v>
      </c>
      <c r="G202" t="n">
        <v>1294820</v>
      </c>
      <c r="H202" t="n">
        <v>1083083</v>
      </c>
      <c r="I202" t="n">
        <v>336665</v>
      </c>
      <c r="J202" t="n">
        <v>1356267</v>
      </c>
      <c r="K202" t="n">
        <v>2</v>
      </c>
      <c r="L202" t="n">
        <v>32</v>
      </c>
      <c r="M202" t="n">
        <v>23</v>
      </c>
      <c r="N202" t="n">
        <v>16</v>
      </c>
      <c r="O202" t="n">
        <v>1</v>
      </c>
      <c r="P202" t="n">
        <v>2</v>
      </c>
      <c r="Q202" t="n">
        <v>2</v>
      </c>
      <c r="R202" t="n">
        <v>22</v>
      </c>
      <c r="S202" t="n">
        <v>5</v>
      </c>
      <c r="T202" t="n">
        <v>1</v>
      </c>
      <c r="U202" t="n">
        <v>13</v>
      </c>
      <c r="V202" t="n">
        <v>15</v>
      </c>
      <c r="W202" t="n">
        <v>5</v>
      </c>
      <c r="X202" t="n">
        <v>0</v>
      </c>
      <c r="Y202" t="n">
        <v>2</v>
      </c>
      <c r="Z202" t="n">
        <v>3</v>
      </c>
      <c r="AA202" t="n">
        <v>23</v>
      </c>
      <c r="AB202" t="n">
        <v>1</v>
      </c>
      <c r="AC202" t="n">
        <v>10</v>
      </c>
      <c r="AD202" t="n">
        <v>191</v>
      </c>
      <c r="AE202" t="n">
        <v>103</v>
      </c>
      <c r="AF202" t="n">
        <v>109</v>
      </c>
      <c r="AG202" t="n">
        <v>3</v>
      </c>
      <c r="AH202" t="n">
        <v>9</v>
      </c>
      <c r="AI202" t="n">
        <v>9</v>
      </c>
      <c r="AJ202" t="n">
        <v>101</v>
      </c>
      <c r="AK202" t="n">
        <v>29</v>
      </c>
      <c r="AL202" t="n">
        <v>582046</v>
      </c>
      <c r="AM202" t="n">
        <v>131199</v>
      </c>
      <c r="AN202" t="n">
        <v>927272</v>
      </c>
      <c r="AO202" t="n">
        <v>1011059</v>
      </c>
      <c r="AP202" t="n">
        <v>61634</v>
      </c>
      <c r="AQ202" t="n">
        <v>59124</v>
      </c>
      <c r="AR202" t="n">
        <v>80367</v>
      </c>
      <c r="AS202" t="n">
        <v>35695</v>
      </c>
      <c r="AT202" t="n">
        <v>1224903</v>
      </c>
      <c r="AU202" t="n">
        <v>3903</v>
      </c>
      <c r="AV202" t="n">
        <v>388</v>
      </c>
      <c r="AW202" t="n">
        <v>3362</v>
      </c>
      <c r="AX202" t="n">
        <v>3607</v>
      </c>
      <c r="AY202" t="n">
        <v>199</v>
      </c>
      <c r="AZ202" t="n">
        <v>145</v>
      </c>
      <c r="BA202" t="n">
        <v>241</v>
      </c>
      <c r="BB202" t="n">
        <v>100</v>
      </c>
      <c r="BC202" t="n">
        <v>11759</v>
      </c>
    </row>
    <row r="203">
      <c r="A203" t="inlineStr">
        <is>
          <t>10-Jan-21</t>
        </is>
      </c>
      <c r="B203" t="n">
        <v>1528895</v>
      </c>
      <c r="C203" t="n">
        <v>666887</v>
      </c>
      <c r="D203" t="n">
        <v>3632104</v>
      </c>
      <c r="E203" t="n">
        <v>2153090</v>
      </c>
      <c r="F203" t="n">
        <v>1587158</v>
      </c>
      <c r="G203" t="n">
        <v>1294820</v>
      </c>
      <c r="H203" t="n">
        <v>1083082</v>
      </c>
      <c r="I203" t="n">
        <v>336660</v>
      </c>
      <c r="J203" t="n">
        <v>1356266</v>
      </c>
      <c r="K203" t="n">
        <v>2</v>
      </c>
      <c r="L203" t="n">
        <v>31</v>
      </c>
      <c r="M203" t="n">
        <v>22</v>
      </c>
      <c r="N203" t="n">
        <v>15</v>
      </c>
      <c r="O203" t="n">
        <v>1</v>
      </c>
      <c r="P203" t="n">
        <v>2</v>
      </c>
      <c r="Q203" t="n">
        <v>2</v>
      </c>
      <c r="R203" t="n">
        <v>21</v>
      </c>
      <c r="S203" t="n">
        <v>4</v>
      </c>
      <c r="T203" t="n">
        <v>1</v>
      </c>
      <c r="U203" t="n">
        <v>13</v>
      </c>
      <c r="V203" t="n">
        <v>14</v>
      </c>
      <c r="W203" t="n">
        <v>5</v>
      </c>
      <c r="X203" t="n">
        <v>0</v>
      </c>
      <c r="Y203" t="n">
        <v>2</v>
      </c>
      <c r="Z203" t="n">
        <v>3</v>
      </c>
      <c r="AA203" t="n">
        <v>23</v>
      </c>
      <c r="AB203" t="n">
        <v>1</v>
      </c>
      <c r="AC203" t="n">
        <v>10</v>
      </c>
      <c r="AD203" t="n">
        <v>184</v>
      </c>
      <c r="AE203" t="n">
        <v>101</v>
      </c>
      <c r="AF203" t="n">
        <v>105</v>
      </c>
      <c r="AG203" t="n">
        <v>3</v>
      </c>
      <c r="AH203" t="n">
        <v>8</v>
      </c>
      <c r="AI203" t="n">
        <v>9</v>
      </c>
      <c r="AJ203" t="n">
        <v>98</v>
      </c>
      <c r="AK203" t="n">
        <v>28</v>
      </c>
      <c r="AL203" t="n">
        <v>582046</v>
      </c>
      <c r="AM203" t="n">
        <v>131214</v>
      </c>
      <c r="AN203" t="n">
        <v>927281</v>
      </c>
      <c r="AO203" t="n">
        <v>1011067</v>
      </c>
      <c r="AP203" t="n">
        <v>61634</v>
      </c>
      <c r="AQ203" t="n">
        <v>59125</v>
      </c>
      <c r="AR203" t="n">
        <v>80367</v>
      </c>
      <c r="AS203" t="n">
        <v>35704</v>
      </c>
      <c r="AT203" t="n">
        <v>1224905</v>
      </c>
      <c r="AU203" t="n">
        <v>3903</v>
      </c>
      <c r="AV203" t="n">
        <v>388</v>
      </c>
      <c r="AW203" t="n">
        <v>3362</v>
      </c>
      <c r="AX203" t="n">
        <v>3607</v>
      </c>
      <c r="AY203" t="n">
        <v>199</v>
      </c>
      <c r="AZ203" t="n">
        <v>145</v>
      </c>
      <c r="BA203" t="n">
        <v>241</v>
      </c>
      <c r="BB203" t="n">
        <v>100</v>
      </c>
      <c r="BC203" t="n">
        <v>11759</v>
      </c>
    </row>
    <row r="204">
      <c r="A204" t="inlineStr">
        <is>
          <t>11-Jan-21</t>
        </is>
      </c>
      <c r="B204" t="n">
        <v>1528895</v>
      </c>
      <c r="C204" t="n">
        <v>666880</v>
      </c>
      <c r="D204" t="n">
        <v>3632098</v>
      </c>
      <c r="E204" t="n">
        <v>2153086</v>
      </c>
      <c r="F204" t="n">
        <v>1587158</v>
      </c>
      <c r="G204" t="n">
        <v>1294819</v>
      </c>
      <c r="H204" t="n">
        <v>1083082</v>
      </c>
      <c r="I204" t="n">
        <v>336656</v>
      </c>
      <c r="J204" t="n">
        <v>1356265</v>
      </c>
      <c r="K204" t="n">
        <v>2</v>
      </c>
      <c r="L204" t="n">
        <v>30</v>
      </c>
      <c r="M204" t="n">
        <v>22</v>
      </c>
      <c r="N204" t="n">
        <v>15</v>
      </c>
      <c r="O204" t="n">
        <v>1</v>
      </c>
      <c r="P204" t="n">
        <v>2</v>
      </c>
      <c r="Q204" t="n">
        <v>2</v>
      </c>
      <c r="R204" t="n">
        <v>20</v>
      </c>
      <c r="S204" t="n">
        <v>4</v>
      </c>
      <c r="T204" t="n">
        <v>0</v>
      </c>
      <c r="U204" t="n">
        <v>12</v>
      </c>
      <c r="V204" t="n">
        <v>14</v>
      </c>
      <c r="W204" t="n">
        <v>5</v>
      </c>
      <c r="X204" t="n">
        <v>0</v>
      </c>
      <c r="Y204" t="n">
        <v>2</v>
      </c>
      <c r="Z204" t="n">
        <v>3</v>
      </c>
      <c r="AA204" t="n">
        <v>22</v>
      </c>
      <c r="AB204" t="n">
        <v>1</v>
      </c>
      <c r="AC204" t="n">
        <v>9</v>
      </c>
      <c r="AD204" t="n">
        <v>178</v>
      </c>
      <c r="AE204" t="n">
        <v>98</v>
      </c>
      <c r="AF204" t="n">
        <v>101</v>
      </c>
      <c r="AG204" t="n">
        <v>3</v>
      </c>
      <c r="AH204" t="n">
        <v>8</v>
      </c>
      <c r="AI204" t="n">
        <v>9</v>
      </c>
      <c r="AJ204" t="n">
        <v>95</v>
      </c>
      <c r="AK204" t="n">
        <v>27</v>
      </c>
      <c r="AL204" t="n">
        <v>582047</v>
      </c>
      <c r="AM204" t="n">
        <v>131228</v>
      </c>
      <c r="AN204" t="n">
        <v>927289</v>
      </c>
      <c r="AO204" t="n">
        <v>1011075</v>
      </c>
      <c r="AP204" t="n">
        <v>61634</v>
      </c>
      <c r="AQ204" t="n">
        <v>59126</v>
      </c>
      <c r="AR204" t="n">
        <v>80368</v>
      </c>
      <c r="AS204" t="n">
        <v>35712</v>
      </c>
      <c r="AT204" t="n">
        <v>1224907</v>
      </c>
      <c r="AU204" t="n">
        <v>3903</v>
      </c>
      <c r="AV204" t="n">
        <v>388</v>
      </c>
      <c r="AW204" t="n">
        <v>3362</v>
      </c>
      <c r="AX204" t="n">
        <v>3607</v>
      </c>
      <c r="AY204" t="n">
        <v>199</v>
      </c>
      <c r="AZ204" t="n">
        <v>145</v>
      </c>
      <c r="BA204" t="n">
        <v>241</v>
      </c>
      <c r="BB204" t="n">
        <v>100</v>
      </c>
      <c r="BC204" t="n">
        <v>11759</v>
      </c>
    </row>
    <row r="205">
      <c r="A205" t="inlineStr">
        <is>
          <t>12-Jan-21</t>
        </is>
      </c>
      <c r="B205" t="n">
        <v>1528895</v>
      </c>
      <c r="C205" t="n">
        <v>666873</v>
      </c>
      <c r="D205" t="n">
        <v>3632093</v>
      </c>
      <c r="E205" t="n">
        <v>2153083</v>
      </c>
      <c r="F205" t="n">
        <v>1587158</v>
      </c>
      <c r="G205" t="n">
        <v>1294819</v>
      </c>
      <c r="H205" t="n">
        <v>1083081</v>
      </c>
      <c r="I205" t="n">
        <v>336651</v>
      </c>
      <c r="J205" t="n">
        <v>1356264</v>
      </c>
      <c r="K205" t="n">
        <v>2</v>
      </c>
      <c r="L205" t="n">
        <v>29</v>
      </c>
      <c r="M205" t="n">
        <v>21</v>
      </c>
      <c r="N205" t="n">
        <v>14</v>
      </c>
      <c r="O205" t="n">
        <v>1</v>
      </c>
      <c r="P205" t="n">
        <v>2</v>
      </c>
      <c r="Q205" t="n">
        <v>2</v>
      </c>
      <c r="R205" t="n">
        <v>20</v>
      </c>
      <c r="S205" t="n">
        <v>4</v>
      </c>
      <c r="T205" t="n">
        <v>0</v>
      </c>
      <c r="U205" t="n">
        <v>12</v>
      </c>
      <c r="V205" t="n">
        <v>14</v>
      </c>
      <c r="W205" t="n">
        <v>4</v>
      </c>
      <c r="X205" t="n">
        <v>0</v>
      </c>
      <c r="Y205" t="n">
        <v>2</v>
      </c>
      <c r="Z205" t="n">
        <v>3</v>
      </c>
      <c r="AA205" t="n">
        <v>22</v>
      </c>
      <c r="AB205" t="n">
        <v>1</v>
      </c>
      <c r="AC205" t="n">
        <v>9</v>
      </c>
      <c r="AD205" t="n">
        <v>172</v>
      </c>
      <c r="AE205" t="n">
        <v>96</v>
      </c>
      <c r="AF205" t="n">
        <v>98</v>
      </c>
      <c r="AG205" t="n">
        <v>3</v>
      </c>
      <c r="AH205" t="n">
        <v>8</v>
      </c>
      <c r="AI205" t="n">
        <v>9</v>
      </c>
      <c r="AJ205" t="n">
        <v>93</v>
      </c>
      <c r="AK205" t="n">
        <v>27</v>
      </c>
      <c r="AL205" t="n">
        <v>582048</v>
      </c>
      <c r="AM205" t="n">
        <v>131242</v>
      </c>
      <c r="AN205" t="n">
        <v>927298</v>
      </c>
      <c r="AO205" t="n">
        <v>1011083</v>
      </c>
      <c r="AP205" t="n">
        <v>61635</v>
      </c>
      <c r="AQ205" t="n">
        <v>59127</v>
      </c>
      <c r="AR205" t="n">
        <v>80369</v>
      </c>
      <c r="AS205" t="n">
        <v>35721</v>
      </c>
      <c r="AT205" t="n">
        <v>1224909</v>
      </c>
      <c r="AU205" t="n">
        <v>3903</v>
      </c>
      <c r="AV205" t="n">
        <v>388</v>
      </c>
      <c r="AW205" t="n">
        <v>3362</v>
      </c>
      <c r="AX205" t="n">
        <v>3607</v>
      </c>
      <c r="AY205" t="n">
        <v>199</v>
      </c>
      <c r="AZ205" t="n">
        <v>145</v>
      </c>
      <c r="BA205" t="n">
        <v>241</v>
      </c>
      <c r="BB205" t="n">
        <v>100</v>
      </c>
      <c r="BC205" t="n">
        <v>11759</v>
      </c>
    </row>
    <row r="206">
      <c r="A206" t="inlineStr">
        <is>
          <t>13-Jan-21</t>
        </is>
      </c>
      <c r="B206" t="n">
        <v>1528894</v>
      </c>
      <c r="C206" t="n">
        <v>666867</v>
      </c>
      <c r="D206" t="n">
        <v>3632089</v>
      </c>
      <c r="E206" t="n">
        <v>2153080</v>
      </c>
      <c r="F206" t="n">
        <v>1587158</v>
      </c>
      <c r="G206" t="n">
        <v>1294819</v>
      </c>
      <c r="H206" t="n">
        <v>1083081</v>
      </c>
      <c r="I206" t="n">
        <v>336646</v>
      </c>
      <c r="J206" t="n">
        <v>1356263</v>
      </c>
      <c r="K206" t="n">
        <v>2</v>
      </c>
      <c r="L206" t="n">
        <v>28</v>
      </c>
      <c r="M206" t="n">
        <v>21</v>
      </c>
      <c r="N206" t="n">
        <v>14</v>
      </c>
      <c r="O206" t="n">
        <v>1</v>
      </c>
      <c r="P206" t="n">
        <v>2</v>
      </c>
      <c r="Q206" t="n">
        <v>2</v>
      </c>
      <c r="R206" t="n">
        <v>19</v>
      </c>
      <c r="S206" t="n">
        <v>4</v>
      </c>
      <c r="T206" t="n">
        <v>0</v>
      </c>
      <c r="U206" t="n">
        <v>11</v>
      </c>
      <c r="V206" t="n">
        <v>13</v>
      </c>
      <c r="W206" t="n">
        <v>4</v>
      </c>
      <c r="X206" t="n">
        <v>0</v>
      </c>
      <c r="Y206" t="n">
        <v>2</v>
      </c>
      <c r="Z206" t="n">
        <v>3</v>
      </c>
      <c r="AA206" t="n">
        <v>21</v>
      </c>
      <c r="AB206" t="n">
        <v>1</v>
      </c>
      <c r="AC206" t="n">
        <v>9</v>
      </c>
      <c r="AD206" t="n">
        <v>167</v>
      </c>
      <c r="AE206" t="n">
        <v>94</v>
      </c>
      <c r="AF206" t="n">
        <v>94</v>
      </c>
      <c r="AG206" t="n">
        <v>3</v>
      </c>
      <c r="AH206" t="n">
        <v>8</v>
      </c>
      <c r="AI206" t="n">
        <v>8</v>
      </c>
      <c r="AJ206" t="n">
        <v>90</v>
      </c>
      <c r="AK206" t="n">
        <v>26</v>
      </c>
      <c r="AL206" t="n">
        <v>582049</v>
      </c>
      <c r="AM206" t="n">
        <v>131255</v>
      </c>
      <c r="AN206" t="n">
        <v>927306</v>
      </c>
      <c r="AO206" t="n">
        <v>1011090</v>
      </c>
      <c r="AP206" t="n">
        <v>61635</v>
      </c>
      <c r="AQ206" t="n">
        <v>59127</v>
      </c>
      <c r="AR206" t="n">
        <v>80370</v>
      </c>
      <c r="AS206" t="n">
        <v>35729</v>
      </c>
      <c r="AT206" t="n">
        <v>1224911</v>
      </c>
      <c r="AU206" t="n">
        <v>3903</v>
      </c>
      <c r="AV206" t="n">
        <v>388</v>
      </c>
      <c r="AW206" t="n">
        <v>3362</v>
      </c>
      <c r="AX206" t="n">
        <v>3607</v>
      </c>
      <c r="AY206" t="n">
        <v>199</v>
      </c>
      <c r="AZ206" t="n">
        <v>145</v>
      </c>
      <c r="BA206" t="n">
        <v>241</v>
      </c>
      <c r="BB206" t="n">
        <v>100</v>
      </c>
      <c r="BC206" t="n">
        <v>11759</v>
      </c>
    </row>
    <row r="207">
      <c r="A207" t="inlineStr">
        <is>
          <t>14-Jan-21</t>
        </is>
      </c>
      <c r="B207" t="n">
        <v>1528894</v>
      </c>
      <c r="C207" t="n">
        <v>666861</v>
      </c>
      <c r="D207" t="n">
        <v>3632084</v>
      </c>
      <c r="E207" t="n">
        <v>2153077</v>
      </c>
      <c r="F207" t="n">
        <v>1587158</v>
      </c>
      <c r="G207" t="n">
        <v>1294818</v>
      </c>
      <c r="H207" t="n">
        <v>1083080</v>
      </c>
      <c r="I207" t="n">
        <v>336642</v>
      </c>
      <c r="J207" t="n">
        <v>1356262</v>
      </c>
      <c r="K207" t="n">
        <v>2</v>
      </c>
      <c r="L207" t="n">
        <v>27</v>
      </c>
      <c r="M207" t="n">
        <v>20</v>
      </c>
      <c r="N207" t="n">
        <v>13</v>
      </c>
      <c r="O207" t="n">
        <v>1</v>
      </c>
      <c r="P207" t="n">
        <v>1</v>
      </c>
      <c r="Q207" t="n">
        <v>2</v>
      </c>
      <c r="R207" t="n">
        <v>19</v>
      </c>
      <c r="S207" t="n">
        <v>4</v>
      </c>
      <c r="T207" t="n">
        <v>0</v>
      </c>
      <c r="U207" t="n">
        <v>11</v>
      </c>
      <c r="V207" t="n">
        <v>13</v>
      </c>
      <c r="W207" t="n">
        <v>4</v>
      </c>
      <c r="X207" t="n">
        <v>0</v>
      </c>
      <c r="Y207" t="n">
        <v>2</v>
      </c>
      <c r="Z207" t="n">
        <v>3</v>
      </c>
      <c r="AA207" t="n">
        <v>20</v>
      </c>
      <c r="AB207" t="n">
        <v>1</v>
      </c>
      <c r="AC207" t="n">
        <v>9</v>
      </c>
      <c r="AD207" t="n">
        <v>161</v>
      </c>
      <c r="AE207" t="n">
        <v>91</v>
      </c>
      <c r="AF207" t="n">
        <v>91</v>
      </c>
      <c r="AG207" t="n">
        <v>3</v>
      </c>
      <c r="AH207" t="n">
        <v>7</v>
      </c>
      <c r="AI207" t="n">
        <v>8</v>
      </c>
      <c r="AJ207" t="n">
        <v>87</v>
      </c>
      <c r="AK207" t="n">
        <v>25</v>
      </c>
      <c r="AL207" t="n">
        <v>582049</v>
      </c>
      <c r="AM207" t="n">
        <v>131268</v>
      </c>
      <c r="AN207" t="n">
        <v>927313</v>
      </c>
      <c r="AO207" t="n">
        <v>1011097</v>
      </c>
      <c r="AP207" t="n">
        <v>61635</v>
      </c>
      <c r="AQ207" t="n">
        <v>59128</v>
      </c>
      <c r="AR207" t="n">
        <v>80371</v>
      </c>
      <c r="AS207" t="n">
        <v>35737</v>
      </c>
      <c r="AT207" t="n">
        <v>1224913</v>
      </c>
      <c r="AU207" t="n">
        <v>3903</v>
      </c>
      <c r="AV207" t="n">
        <v>388</v>
      </c>
      <c r="AW207" t="n">
        <v>3362</v>
      </c>
      <c r="AX207" t="n">
        <v>3608</v>
      </c>
      <c r="AY207" t="n">
        <v>199</v>
      </c>
      <c r="AZ207" t="n">
        <v>145</v>
      </c>
      <c r="BA207" t="n">
        <v>241</v>
      </c>
      <c r="BB207" t="n">
        <v>100</v>
      </c>
      <c r="BC207" t="n">
        <v>11759</v>
      </c>
    </row>
    <row r="208">
      <c r="A208" t="inlineStr">
        <is>
          <t>15-Jan-21</t>
        </is>
      </c>
      <c r="B208" t="n">
        <v>1747175</v>
      </c>
      <c r="C208" t="n">
        <v>759119</v>
      </c>
      <c r="D208" t="n">
        <v>4140430</v>
      </c>
      <c r="E208" t="n">
        <v>2512560</v>
      </c>
      <c r="F208" t="n">
        <v>1780147</v>
      </c>
      <c r="G208" t="n">
        <v>1453396</v>
      </c>
      <c r="H208" t="n">
        <v>1218197</v>
      </c>
      <c r="I208" t="n">
        <v>380224</v>
      </c>
      <c r="J208" t="n">
        <v>1572509</v>
      </c>
      <c r="K208" t="n">
        <v>2</v>
      </c>
      <c r="L208" t="n">
        <v>24</v>
      </c>
      <c r="M208" t="n">
        <v>21</v>
      </c>
      <c r="N208" t="n">
        <v>13</v>
      </c>
      <c r="O208" t="n">
        <v>1</v>
      </c>
      <c r="P208" t="n">
        <v>2</v>
      </c>
      <c r="Q208" t="n">
        <v>2</v>
      </c>
      <c r="R208" t="n">
        <v>17</v>
      </c>
      <c r="S208" t="n">
        <v>4</v>
      </c>
      <c r="T208" t="n">
        <v>0</v>
      </c>
      <c r="U208" t="n">
        <v>11</v>
      </c>
      <c r="V208" t="n">
        <v>13</v>
      </c>
      <c r="W208" t="n">
        <v>4</v>
      </c>
      <c r="X208" t="n">
        <v>0</v>
      </c>
      <c r="Y208" t="n">
        <v>2</v>
      </c>
      <c r="Z208" t="n">
        <v>3</v>
      </c>
      <c r="AA208" t="n">
        <v>20</v>
      </c>
      <c r="AB208" t="n">
        <v>1</v>
      </c>
      <c r="AC208" t="n">
        <v>9</v>
      </c>
      <c r="AD208" t="n">
        <v>156</v>
      </c>
      <c r="AE208" t="n">
        <v>89</v>
      </c>
      <c r="AF208" t="n">
        <v>87</v>
      </c>
      <c r="AG208" t="n">
        <v>3</v>
      </c>
      <c r="AH208" t="n">
        <v>7</v>
      </c>
      <c r="AI208" t="n">
        <v>8</v>
      </c>
      <c r="AJ208" t="n">
        <v>85</v>
      </c>
      <c r="AK208" t="n">
        <v>24</v>
      </c>
      <c r="AL208" t="n">
        <v>582050</v>
      </c>
      <c r="AM208" t="n">
        <v>131281</v>
      </c>
      <c r="AN208" t="n">
        <v>927321</v>
      </c>
      <c r="AO208" t="n">
        <v>1011104</v>
      </c>
      <c r="AP208" t="n">
        <v>61635</v>
      </c>
      <c r="AQ208" t="n">
        <v>59129</v>
      </c>
      <c r="AR208" t="n">
        <v>80372</v>
      </c>
      <c r="AS208" t="n">
        <v>35745</v>
      </c>
      <c r="AT208" t="n">
        <v>1224915</v>
      </c>
      <c r="AU208" t="n">
        <v>3903</v>
      </c>
      <c r="AV208" t="n">
        <v>388</v>
      </c>
      <c r="AW208" t="n">
        <v>3362</v>
      </c>
      <c r="AX208" t="n">
        <v>3608</v>
      </c>
      <c r="AY208" t="n">
        <v>199</v>
      </c>
      <c r="AZ208" t="n">
        <v>145</v>
      </c>
      <c r="BA208" t="n">
        <v>241</v>
      </c>
      <c r="BB208" t="n">
        <v>100</v>
      </c>
      <c r="BC208" t="n">
        <v>11759</v>
      </c>
    </row>
    <row r="209">
      <c r="A209" t="inlineStr">
        <is>
          <t>16-Jan-21</t>
        </is>
      </c>
      <c r="B209" t="n">
        <v>1747174</v>
      </c>
      <c r="C209" t="n">
        <v>759115</v>
      </c>
      <c r="D209" t="n">
        <v>4140424</v>
      </c>
      <c r="E209" t="n">
        <v>2512557</v>
      </c>
      <c r="F209" t="n">
        <v>1780147</v>
      </c>
      <c r="G209" t="n">
        <v>1453396</v>
      </c>
      <c r="H209" t="n">
        <v>1218196</v>
      </c>
      <c r="I209" t="n">
        <v>380221</v>
      </c>
      <c r="J209" t="n">
        <v>1572508</v>
      </c>
      <c r="K209" t="n">
        <v>2</v>
      </c>
      <c r="L209" t="n">
        <v>22</v>
      </c>
      <c r="M209" t="n">
        <v>21</v>
      </c>
      <c r="N209" t="n">
        <v>13</v>
      </c>
      <c r="O209" t="n">
        <v>1</v>
      </c>
      <c r="P209" t="n">
        <v>2</v>
      </c>
      <c r="Q209" t="n">
        <v>2</v>
      </c>
      <c r="R209" t="n">
        <v>16</v>
      </c>
      <c r="S209" t="n">
        <v>4</v>
      </c>
      <c r="T209" t="n">
        <v>0</v>
      </c>
      <c r="U209" t="n">
        <v>10</v>
      </c>
      <c r="V209" t="n">
        <v>12</v>
      </c>
      <c r="W209" t="n">
        <v>4</v>
      </c>
      <c r="X209" t="n">
        <v>0</v>
      </c>
      <c r="Y209" t="n">
        <v>2</v>
      </c>
      <c r="Z209" t="n">
        <v>3</v>
      </c>
      <c r="AA209" t="n">
        <v>19</v>
      </c>
      <c r="AB209" t="n">
        <v>1</v>
      </c>
      <c r="AC209" t="n">
        <v>8</v>
      </c>
      <c r="AD209" t="n">
        <v>150</v>
      </c>
      <c r="AE209" t="n">
        <v>88</v>
      </c>
      <c r="AF209" t="n">
        <v>84</v>
      </c>
      <c r="AG209" t="n">
        <v>3</v>
      </c>
      <c r="AH209" t="n">
        <v>7</v>
      </c>
      <c r="AI209" t="n">
        <v>8</v>
      </c>
      <c r="AJ209" t="n">
        <v>82</v>
      </c>
      <c r="AK209" t="n">
        <v>23</v>
      </c>
      <c r="AL209" t="n">
        <v>582051</v>
      </c>
      <c r="AM209" t="n">
        <v>131293</v>
      </c>
      <c r="AN209" t="n">
        <v>927328</v>
      </c>
      <c r="AO209" t="n">
        <v>1011111</v>
      </c>
      <c r="AP209" t="n">
        <v>61636</v>
      </c>
      <c r="AQ209" t="n">
        <v>59129</v>
      </c>
      <c r="AR209" t="n">
        <v>80372</v>
      </c>
      <c r="AS209" t="n">
        <v>35753</v>
      </c>
      <c r="AT209" t="n">
        <v>1224917</v>
      </c>
      <c r="AU209" t="n">
        <v>3903</v>
      </c>
      <c r="AV209" t="n">
        <v>388</v>
      </c>
      <c r="AW209" t="n">
        <v>3362</v>
      </c>
      <c r="AX209" t="n">
        <v>3608</v>
      </c>
      <c r="AY209" t="n">
        <v>199</v>
      </c>
      <c r="AZ209" t="n">
        <v>145</v>
      </c>
      <c r="BA209" t="n">
        <v>241</v>
      </c>
      <c r="BB209" t="n">
        <v>100</v>
      </c>
      <c r="BC209" t="n">
        <v>11759</v>
      </c>
    </row>
    <row r="210">
      <c r="A210" t="inlineStr">
        <is>
          <t>17-Jan-21</t>
        </is>
      </c>
      <c r="B210" t="n">
        <v>1747173</v>
      </c>
      <c r="C210" t="n">
        <v>759111</v>
      </c>
      <c r="D210" t="n">
        <v>4140418</v>
      </c>
      <c r="E210" t="n">
        <v>2512554</v>
      </c>
      <c r="F210" t="n">
        <v>1780146</v>
      </c>
      <c r="G210" t="n">
        <v>1453395</v>
      </c>
      <c r="H210" t="n">
        <v>1218196</v>
      </c>
      <c r="I210" t="n">
        <v>380218</v>
      </c>
      <c r="J210" t="n">
        <v>1572507</v>
      </c>
      <c r="K210" t="n">
        <v>2</v>
      </c>
      <c r="L210" t="n">
        <v>21</v>
      </c>
      <c r="M210" t="n">
        <v>21</v>
      </c>
      <c r="N210" t="n">
        <v>13</v>
      </c>
      <c r="O210" t="n">
        <v>1</v>
      </c>
      <c r="P210" t="n">
        <v>2</v>
      </c>
      <c r="Q210" t="n">
        <v>2</v>
      </c>
      <c r="R210" t="n">
        <v>15</v>
      </c>
      <c r="S210" t="n">
        <v>4</v>
      </c>
      <c r="T210" t="n">
        <v>0</v>
      </c>
      <c r="U210" t="n">
        <v>10</v>
      </c>
      <c r="V210" t="n">
        <v>12</v>
      </c>
      <c r="W210" t="n">
        <v>4</v>
      </c>
      <c r="X210" t="n">
        <v>0</v>
      </c>
      <c r="Y210" t="n">
        <v>2</v>
      </c>
      <c r="Z210" t="n">
        <v>3</v>
      </c>
      <c r="AA210" t="n">
        <v>18</v>
      </c>
      <c r="AB210" t="n">
        <v>1</v>
      </c>
      <c r="AC210" t="n">
        <v>8</v>
      </c>
      <c r="AD210" t="n">
        <v>144</v>
      </c>
      <c r="AE210" t="n">
        <v>86</v>
      </c>
      <c r="AF210" t="n">
        <v>81</v>
      </c>
      <c r="AG210" t="n">
        <v>3</v>
      </c>
      <c r="AH210" t="n">
        <v>7</v>
      </c>
      <c r="AI210" t="n">
        <v>8</v>
      </c>
      <c r="AJ210" t="n">
        <v>79</v>
      </c>
      <c r="AK210" t="n">
        <v>22</v>
      </c>
      <c r="AL210" t="n">
        <v>582051</v>
      </c>
      <c r="AM210" t="n">
        <v>131304</v>
      </c>
      <c r="AN210" t="n">
        <v>927336</v>
      </c>
      <c r="AO210" t="n">
        <v>1011117</v>
      </c>
      <c r="AP210" t="n">
        <v>61636</v>
      </c>
      <c r="AQ210" t="n">
        <v>59130</v>
      </c>
      <c r="AR210" t="n">
        <v>80373</v>
      </c>
      <c r="AS210" t="n">
        <v>35760</v>
      </c>
      <c r="AT210" t="n">
        <v>1224918</v>
      </c>
      <c r="AU210" t="n">
        <v>3903</v>
      </c>
      <c r="AV210" t="n">
        <v>388</v>
      </c>
      <c r="AW210" t="n">
        <v>3362</v>
      </c>
      <c r="AX210" t="n">
        <v>3608</v>
      </c>
      <c r="AY210" t="n">
        <v>199</v>
      </c>
      <c r="AZ210" t="n">
        <v>145</v>
      </c>
      <c r="BA210" t="n">
        <v>241</v>
      </c>
      <c r="BB210" t="n">
        <v>100</v>
      </c>
      <c r="BC210" t="n">
        <v>11759</v>
      </c>
    </row>
    <row r="211">
      <c r="A211" t="inlineStr">
        <is>
          <t>18-Jan-21</t>
        </is>
      </c>
      <c r="B211" t="n">
        <v>1747173</v>
      </c>
      <c r="C211" t="n">
        <v>759108</v>
      </c>
      <c r="D211" t="n">
        <v>4140413</v>
      </c>
      <c r="E211" t="n">
        <v>2512551</v>
      </c>
      <c r="F211" t="n">
        <v>1780146</v>
      </c>
      <c r="G211" t="n">
        <v>1453395</v>
      </c>
      <c r="H211" t="n">
        <v>1218195</v>
      </c>
      <c r="I211" t="n">
        <v>380215</v>
      </c>
      <c r="J211" t="n">
        <v>1572506</v>
      </c>
      <c r="K211" t="n">
        <v>2</v>
      </c>
      <c r="L211" t="n">
        <v>19</v>
      </c>
      <c r="M211" t="n">
        <v>21</v>
      </c>
      <c r="N211" t="n">
        <v>13</v>
      </c>
      <c r="O211" t="n">
        <v>1</v>
      </c>
      <c r="P211" t="n">
        <v>2</v>
      </c>
      <c r="Q211" t="n">
        <v>2</v>
      </c>
      <c r="R211" t="n">
        <v>14</v>
      </c>
      <c r="S211" t="n">
        <v>4</v>
      </c>
      <c r="T211" t="n">
        <v>0</v>
      </c>
      <c r="U211" t="n">
        <v>9</v>
      </c>
      <c r="V211" t="n">
        <v>12</v>
      </c>
      <c r="W211" t="n">
        <v>4</v>
      </c>
      <c r="X211" t="n">
        <v>0</v>
      </c>
      <c r="Y211" t="n">
        <v>2</v>
      </c>
      <c r="Z211" t="n">
        <v>3</v>
      </c>
      <c r="AA211" t="n">
        <v>18</v>
      </c>
      <c r="AB211" t="n">
        <v>1</v>
      </c>
      <c r="AC211" t="n">
        <v>8</v>
      </c>
      <c r="AD211" t="n">
        <v>139</v>
      </c>
      <c r="AE211" t="n">
        <v>84</v>
      </c>
      <c r="AF211" t="n">
        <v>79</v>
      </c>
      <c r="AG211" t="n">
        <v>3</v>
      </c>
      <c r="AH211" t="n">
        <v>7</v>
      </c>
      <c r="AI211" t="n">
        <v>8</v>
      </c>
      <c r="AJ211" t="n">
        <v>77</v>
      </c>
      <c r="AK211" t="n">
        <v>22</v>
      </c>
      <c r="AL211" t="n">
        <v>582052</v>
      </c>
      <c r="AM211" t="n">
        <v>131316</v>
      </c>
      <c r="AN211" t="n">
        <v>927343</v>
      </c>
      <c r="AO211" t="n">
        <v>1011123</v>
      </c>
      <c r="AP211" t="n">
        <v>61636</v>
      </c>
      <c r="AQ211" t="n">
        <v>59131</v>
      </c>
      <c r="AR211" t="n">
        <v>80374</v>
      </c>
      <c r="AS211" t="n">
        <v>35767</v>
      </c>
      <c r="AT211" t="n">
        <v>1224920</v>
      </c>
      <c r="AU211" t="n">
        <v>3903</v>
      </c>
      <c r="AV211" t="n">
        <v>388</v>
      </c>
      <c r="AW211" t="n">
        <v>3362</v>
      </c>
      <c r="AX211" t="n">
        <v>3608</v>
      </c>
      <c r="AY211" t="n">
        <v>199</v>
      </c>
      <c r="AZ211" t="n">
        <v>145</v>
      </c>
      <c r="BA211" t="n">
        <v>241</v>
      </c>
      <c r="BB211" t="n">
        <v>100</v>
      </c>
      <c r="BC211" t="n">
        <v>11759</v>
      </c>
    </row>
    <row r="212">
      <c r="A212" t="inlineStr">
        <is>
          <t>19-Jan-21</t>
        </is>
      </c>
      <c r="B212" t="n">
        <v>1747172</v>
      </c>
      <c r="C212" t="n">
        <v>759104</v>
      </c>
      <c r="D212" t="n">
        <v>4140407</v>
      </c>
      <c r="E212" t="n">
        <v>2512547</v>
      </c>
      <c r="F212" t="n">
        <v>1780146</v>
      </c>
      <c r="G212" t="n">
        <v>1453395</v>
      </c>
      <c r="H212" t="n">
        <v>1218195</v>
      </c>
      <c r="I212" t="n">
        <v>380212</v>
      </c>
      <c r="J212" t="n">
        <v>1572506</v>
      </c>
      <c r="K212" t="n">
        <v>2</v>
      </c>
      <c r="L212" t="n">
        <v>18</v>
      </c>
      <c r="M212" t="n">
        <v>21</v>
      </c>
      <c r="N212" t="n">
        <v>13</v>
      </c>
      <c r="O212" t="n">
        <v>1</v>
      </c>
      <c r="P212" t="n">
        <v>1</v>
      </c>
      <c r="Q212" t="n">
        <v>2</v>
      </c>
      <c r="R212" t="n">
        <v>13</v>
      </c>
      <c r="S212" t="n">
        <v>4</v>
      </c>
      <c r="T212" t="n">
        <v>0</v>
      </c>
      <c r="U212" t="n">
        <v>9</v>
      </c>
      <c r="V212" t="n">
        <v>12</v>
      </c>
      <c r="W212" t="n">
        <v>3</v>
      </c>
      <c r="X212" t="n">
        <v>0</v>
      </c>
      <c r="Y212" t="n">
        <v>2</v>
      </c>
      <c r="Z212" t="n">
        <v>3</v>
      </c>
      <c r="AA212" t="n">
        <v>17</v>
      </c>
      <c r="AB212" t="n">
        <v>1</v>
      </c>
      <c r="AC212" t="n">
        <v>8</v>
      </c>
      <c r="AD212" t="n">
        <v>133</v>
      </c>
      <c r="AE212" t="n">
        <v>83</v>
      </c>
      <c r="AF212" t="n">
        <v>76</v>
      </c>
      <c r="AG212" t="n">
        <v>3</v>
      </c>
      <c r="AH212" t="n">
        <v>6</v>
      </c>
      <c r="AI212" t="n">
        <v>7</v>
      </c>
      <c r="AJ212" t="n">
        <v>74</v>
      </c>
      <c r="AK212" t="n">
        <v>21</v>
      </c>
      <c r="AL212" t="n">
        <v>582053</v>
      </c>
      <c r="AM212" t="n">
        <v>131326</v>
      </c>
      <c r="AN212" t="n">
        <v>927350</v>
      </c>
      <c r="AO212" t="n">
        <v>1011129</v>
      </c>
      <c r="AP212" t="n">
        <v>61636</v>
      </c>
      <c r="AQ212" t="n">
        <v>59131</v>
      </c>
      <c r="AR212" t="n">
        <v>80375</v>
      </c>
      <c r="AS212" t="n">
        <v>35774</v>
      </c>
      <c r="AT212" t="n">
        <v>1224922</v>
      </c>
      <c r="AU212" t="n">
        <v>3903</v>
      </c>
      <c r="AV212" t="n">
        <v>388</v>
      </c>
      <c r="AW212" t="n">
        <v>3362</v>
      </c>
      <c r="AX212" t="n">
        <v>3608</v>
      </c>
      <c r="AY212" t="n">
        <v>199</v>
      </c>
      <c r="AZ212" t="n">
        <v>145</v>
      </c>
      <c r="BA212" t="n">
        <v>241</v>
      </c>
      <c r="BB212" t="n">
        <v>100</v>
      </c>
      <c r="BC212" t="n">
        <v>11759</v>
      </c>
    </row>
    <row r="213">
      <c r="A213" t="inlineStr">
        <is>
          <t>20-Jan-21</t>
        </is>
      </c>
      <c r="B213" t="n">
        <v>1747172</v>
      </c>
      <c r="C213" t="n">
        <v>759101</v>
      </c>
      <c r="D213" t="n">
        <v>4140402</v>
      </c>
      <c r="E213" t="n">
        <v>2512544</v>
      </c>
      <c r="F213" t="n">
        <v>1780146</v>
      </c>
      <c r="G213" t="n">
        <v>1453394</v>
      </c>
      <c r="H213" t="n">
        <v>1218194</v>
      </c>
      <c r="I213" t="n">
        <v>380209</v>
      </c>
      <c r="J213" t="n">
        <v>1572505</v>
      </c>
      <c r="K213" t="n">
        <v>2</v>
      </c>
      <c r="L213" t="n">
        <v>17</v>
      </c>
      <c r="M213" t="n">
        <v>21</v>
      </c>
      <c r="N213" t="n">
        <v>12</v>
      </c>
      <c r="O213" t="n">
        <v>1</v>
      </c>
      <c r="P213" t="n">
        <v>1</v>
      </c>
      <c r="Q213" t="n">
        <v>2</v>
      </c>
      <c r="R213" t="n">
        <v>13</v>
      </c>
      <c r="S213" t="n">
        <v>4</v>
      </c>
      <c r="T213" t="n">
        <v>0</v>
      </c>
      <c r="U213" t="n">
        <v>9</v>
      </c>
      <c r="V213" t="n">
        <v>12</v>
      </c>
      <c r="W213" t="n">
        <v>3</v>
      </c>
      <c r="X213" t="n">
        <v>0</v>
      </c>
      <c r="Y213" t="n">
        <v>2</v>
      </c>
      <c r="Z213" t="n">
        <v>3</v>
      </c>
      <c r="AA213" t="n">
        <v>17</v>
      </c>
      <c r="AB213" t="n">
        <v>1</v>
      </c>
      <c r="AC213" t="n">
        <v>8</v>
      </c>
      <c r="AD213" t="n">
        <v>128</v>
      </c>
      <c r="AE213" t="n">
        <v>82</v>
      </c>
      <c r="AF213" t="n">
        <v>74</v>
      </c>
      <c r="AG213" t="n">
        <v>3</v>
      </c>
      <c r="AH213" t="n">
        <v>6</v>
      </c>
      <c r="AI213" t="n">
        <v>7</v>
      </c>
      <c r="AJ213" t="n">
        <v>71</v>
      </c>
      <c r="AK213" t="n">
        <v>20</v>
      </c>
      <c r="AL213" t="n">
        <v>582053</v>
      </c>
      <c r="AM213" t="n">
        <v>131337</v>
      </c>
      <c r="AN213" t="n">
        <v>927357</v>
      </c>
      <c r="AO213" t="n">
        <v>1011135</v>
      </c>
      <c r="AP213" t="n">
        <v>61637</v>
      </c>
      <c r="AQ213" t="n">
        <v>59132</v>
      </c>
      <c r="AR213" t="n">
        <v>80376</v>
      </c>
      <c r="AS213" t="n">
        <v>35781</v>
      </c>
      <c r="AT213" t="n">
        <v>1224923</v>
      </c>
      <c r="AU213" t="n">
        <v>3903</v>
      </c>
      <c r="AV213" t="n">
        <v>388</v>
      </c>
      <c r="AW213" t="n">
        <v>3362</v>
      </c>
      <c r="AX213" t="n">
        <v>3608</v>
      </c>
      <c r="AY213" t="n">
        <v>199</v>
      </c>
      <c r="AZ213" t="n">
        <v>145</v>
      </c>
      <c r="BA213" t="n">
        <v>241</v>
      </c>
      <c r="BB213" t="n">
        <v>100</v>
      </c>
      <c r="BC213" t="n">
        <v>11759</v>
      </c>
    </row>
    <row r="214">
      <c r="A214" t="inlineStr">
        <is>
          <t>21-Jan-21</t>
        </is>
      </c>
      <c r="B214" t="n">
        <v>1747171</v>
      </c>
      <c r="C214" t="n">
        <v>759097</v>
      </c>
      <c r="D214" t="n">
        <v>4140397</v>
      </c>
      <c r="E214" t="n">
        <v>2512542</v>
      </c>
      <c r="F214" t="n">
        <v>1780146</v>
      </c>
      <c r="G214" t="n">
        <v>1453394</v>
      </c>
      <c r="H214" t="n">
        <v>1218194</v>
      </c>
      <c r="I214" t="n">
        <v>380207</v>
      </c>
      <c r="J214" t="n">
        <v>1572504</v>
      </c>
      <c r="K214" t="n">
        <v>2</v>
      </c>
      <c r="L214" t="n">
        <v>16</v>
      </c>
      <c r="M214" t="n">
        <v>21</v>
      </c>
      <c r="N214" t="n">
        <v>12</v>
      </c>
      <c r="O214" t="n">
        <v>1</v>
      </c>
      <c r="P214" t="n">
        <v>1</v>
      </c>
      <c r="Q214" t="n">
        <v>2</v>
      </c>
      <c r="R214" t="n">
        <v>12</v>
      </c>
      <c r="S214" t="n">
        <v>4</v>
      </c>
      <c r="T214" t="n">
        <v>0</v>
      </c>
      <c r="U214" t="n">
        <v>8</v>
      </c>
      <c r="V214" t="n">
        <v>12</v>
      </c>
      <c r="W214" t="n">
        <v>3</v>
      </c>
      <c r="X214" t="n">
        <v>0</v>
      </c>
      <c r="Y214" t="n">
        <v>2</v>
      </c>
      <c r="Z214" t="n">
        <v>3</v>
      </c>
      <c r="AA214" t="n">
        <v>16</v>
      </c>
      <c r="AB214" t="n">
        <v>1</v>
      </c>
      <c r="AC214" t="n">
        <v>8</v>
      </c>
      <c r="AD214" t="n">
        <v>123</v>
      </c>
      <c r="AE214" t="n">
        <v>81</v>
      </c>
      <c r="AF214" t="n">
        <v>71</v>
      </c>
      <c r="AG214" t="n">
        <v>3</v>
      </c>
      <c r="AH214" t="n">
        <v>6</v>
      </c>
      <c r="AI214" t="n">
        <v>7</v>
      </c>
      <c r="AJ214" t="n">
        <v>69</v>
      </c>
      <c r="AK214" t="n">
        <v>20</v>
      </c>
      <c r="AL214" t="n">
        <v>582054</v>
      </c>
      <c r="AM214" t="n">
        <v>131346</v>
      </c>
      <c r="AN214" t="n">
        <v>927364</v>
      </c>
      <c r="AO214" t="n">
        <v>1011141</v>
      </c>
      <c r="AP214" t="n">
        <v>61637</v>
      </c>
      <c r="AQ214" t="n">
        <v>59132</v>
      </c>
      <c r="AR214" t="n">
        <v>80376</v>
      </c>
      <c r="AS214" t="n">
        <v>35787</v>
      </c>
      <c r="AT214" t="n">
        <v>1224925</v>
      </c>
      <c r="AU214" t="n">
        <v>3903</v>
      </c>
      <c r="AV214" t="n">
        <v>388</v>
      </c>
      <c r="AW214" t="n">
        <v>3362</v>
      </c>
      <c r="AX214" t="n">
        <v>3608</v>
      </c>
      <c r="AY214" t="n">
        <v>199</v>
      </c>
      <c r="AZ214" t="n">
        <v>145</v>
      </c>
      <c r="BA214" t="n">
        <v>241</v>
      </c>
      <c r="BB214" t="n">
        <v>100</v>
      </c>
      <c r="BC214" t="n">
        <v>11759</v>
      </c>
    </row>
    <row r="215">
      <c r="A215" t="inlineStr">
        <is>
          <t>22-Jan-21</t>
        </is>
      </c>
      <c r="B215" t="n">
        <v>1747171</v>
      </c>
      <c r="C215" t="n">
        <v>759094</v>
      </c>
      <c r="D215" t="n">
        <v>4140392</v>
      </c>
      <c r="E215" t="n">
        <v>2512539</v>
      </c>
      <c r="F215" t="n">
        <v>1780146</v>
      </c>
      <c r="G215" t="n">
        <v>1453394</v>
      </c>
      <c r="H215" t="n">
        <v>1218193</v>
      </c>
      <c r="I215" t="n">
        <v>380204</v>
      </c>
      <c r="J215" t="n">
        <v>1572503</v>
      </c>
      <c r="K215" t="n">
        <v>2</v>
      </c>
      <c r="L215" t="n">
        <v>15</v>
      </c>
      <c r="M215" t="n">
        <v>21</v>
      </c>
      <c r="N215" t="n">
        <v>12</v>
      </c>
      <c r="O215" t="n">
        <v>1</v>
      </c>
      <c r="P215" t="n">
        <v>1</v>
      </c>
      <c r="Q215" t="n">
        <v>2</v>
      </c>
      <c r="R215" t="n">
        <v>12</v>
      </c>
      <c r="S215" t="n">
        <v>3</v>
      </c>
      <c r="T215" t="n">
        <v>0</v>
      </c>
      <c r="U215" t="n">
        <v>8</v>
      </c>
      <c r="V215" t="n">
        <v>11</v>
      </c>
      <c r="W215" t="n">
        <v>3</v>
      </c>
      <c r="X215" t="n">
        <v>0</v>
      </c>
      <c r="Y215" t="n">
        <v>1</v>
      </c>
      <c r="Z215" t="n">
        <v>2</v>
      </c>
      <c r="AA215" t="n">
        <v>15</v>
      </c>
      <c r="AB215" t="n">
        <v>1</v>
      </c>
      <c r="AC215" t="n">
        <v>8</v>
      </c>
      <c r="AD215" t="n">
        <v>117</v>
      </c>
      <c r="AE215" t="n">
        <v>79</v>
      </c>
      <c r="AF215" t="n">
        <v>69</v>
      </c>
      <c r="AG215" t="n">
        <v>3</v>
      </c>
      <c r="AH215" t="n">
        <v>6</v>
      </c>
      <c r="AI215" t="n">
        <v>7</v>
      </c>
      <c r="AJ215" t="n">
        <v>66</v>
      </c>
      <c r="AK215" t="n">
        <v>19</v>
      </c>
      <c r="AL215" t="n">
        <v>582054</v>
      </c>
      <c r="AM215" t="n">
        <v>131356</v>
      </c>
      <c r="AN215" t="n">
        <v>927370</v>
      </c>
      <c r="AO215" t="n">
        <v>1011146</v>
      </c>
      <c r="AP215" t="n">
        <v>61637</v>
      </c>
      <c r="AQ215" t="n">
        <v>59133</v>
      </c>
      <c r="AR215" t="n">
        <v>80377</v>
      </c>
      <c r="AS215" t="n">
        <v>35793</v>
      </c>
      <c r="AT215" t="n">
        <v>1224926</v>
      </c>
      <c r="AU215" t="n">
        <v>3903</v>
      </c>
      <c r="AV215" t="n">
        <v>388</v>
      </c>
      <c r="AW215" t="n">
        <v>3362</v>
      </c>
      <c r="AX215" t="n">
        <v>3608</v>
      </c>
      <c r="AY215" t="n">
        <v>199</v>
      </c>
      <c r="AZ215" t="n">
        <v>145</v>
      </c>
      <c r="BA215" t="n">
        <v>241</v>
      </c>
      <c r="BB215" t="n">
        <v>100</v>
      </c>
      <c r="BC215" t="n">
        <v>11759</v>
      </c>
    </row>
    <row r="216">
      <c r="A216" t="inlineStr">
        <is>
          <t>23-Jan-21</t>
        </is>
      </c>
      <c r="B216" t="n">
        <v>1747170</v>
      </c>
      <c r="C216" t="n">
        <v>759091</v>
      </c>
      <c r="D216" t="n">
        <v>4140387</v>
      </c>
      <c r="E216" t="n">
        <v>2512536</v>
      </c>
      <c r="F216" t="n">
        <v>1780145</v>
      </c>
      <c r="G216" t="n">
        <v>1453393</v>
      </c>
      <c r="H216" t="n">
        <v>1218193</v>
      </c>
      <c r="I216" t="n">
        <v>380202</v>
      </c>
      <c r="J216" t="n">
        <v>1572502</v>
      </c>
      <c r="K216" t="n">
        <v>2</v>
      </c>
      <c r="L216" t="n">
        <v>14</v>
      </c>
      <c r="M216" t="n">
        <v>20</v>
      </c>
      <c r="N216" t="n">
        <v>12</v>
      </c>
      <c r="O216" t="n">
        <v>1</v>
      </c>
      <c r="P216" t="n">
        <v>1</v>
      </c>
      <c r="Q216" t="n">
        <v>2</v>
      </c>
      <c r="R216" t="n">
        <v>11</v>
      </c>
      <c r="S216" t="n">
        <v>3</v>
      </c>
      <c r="T216" t="n">
        <v>0</v>
      </c>
      <c r="U216" t="n">
        <v>8</v>
      </c>
      <c r="V216" t="n">
        <v>11</v>
      </c>
      <c r="W216" t="n">
        <v>3</v>
      </c>
      <c r="X216" t="n">
        <v>0</v>
      </c>
      <c r="Y216" t="n">
        <v>1</v>
      </c>
      <c r="Z216" t="n">
        <v>2</v>
      </c>
      <c r="AA216" t="n">
        <v>15</v>
      </c>
      <c r="AB216" t="n">
        <v>1</v>
      </c>
      <c r="AC216" t="n">
        <v>8</v>
      </c>
      <c r="AD216" t="n">
        <v>113</v>
      </c>
      <c r="AE216" t="n">
        <v>78</v>
      </c>
      <c r="AF216" t="n">
        <v>67</v>
      </c>
      <c r="AG216" t="n">
        <v>3</v>
      </c>
      <c r="AH216" t="n">
        <v>6</v>
      </c>
      <c r="AI216" t="n">
        <v>7</v>
      </c>
      <c r="AJ216" t="n">
        <v>64</v>
      </c>
      <c r="AK216" t="n">
        <v>19</v>
      </c>
      <c r="AL216" t="n">
        <v>582055</v>
      </c>
      <c r="AM216" t="n">
        <v>131365</v>
      </c>
      <c r="AN216" t="n">
        <v>927377</v>
      </c>
      <c r="AO216" t="n">
        <v>1011151</v>
      </c>
      <c r="AP216" t="n">
        <v>61637</v>
      </c>
      <c r="AQ216" t="n">
        <v>59134</v>
      </c>
      <c r="AR216" t="n">
        <v>80378</v>
      </c>
      <c r="AS216" t="n">
        <v>35799</v>
      </c>
      <c r="AT216" t="n">
        <v>1224928</v>
      </c>
      <c r="AU216" t="n">
        <v>3903</v>
      </c>
      <c r="AV216" t="n">
        <v>388</v>
      </c>
      <c r="AW216" t="n">
        <v>3362</v>
      </c>
      <c r="AX216" t="n">
        <v>3608</v>
      </c>
      <c r="AY216" t="n">
        <v>199</v>
      </c>
      <c r="AZ216" t="n">
        <v>145</v>
      </c>
      <c r="BA216" t="n">
        <v>241</v>
      </c>
      <c r="BB216" t="n">
        <v>100</v>
      </c>
      <c r="BC216" t="n">
        <v>11759</v>
      </c>
    </row>
    <row r="217">
      <c r="A217" t="inlineStr">
        <is>
          <t>24-Jan-21</t>
        </is>
      </c>
      <c r="B217" t="n">
        <v>1747170</v>
      </c>
      <c r="C217" t="n">
        <v>759088</v>
      </c>
      <c r="D217" t="n">
        <v>4140382</v>
      </c>
      <c r="E217" t="n">
        <v>2512533</v>
      </c>
      <c r="F217" t="n">
        <v>1780145</v>
      </c>
      <c r="G217" t="n">
        <v>1453393</v>
      </c>
      <c r="H217" t="n">
        <v>1218192</v>
      </c>
      <c r="I217" t="n">
        <v>380200</v>
      </c>
      <c r="J217" t="n">
        <v>1572501</v>
      </c>
      <c r="K217" t="n">
        <v>2</v>
      </c>
      <c r="L217" t="n">
        <v>14</v>
      </c>
      <c r="M217" t="n">
        <v>20</v>
      </c>
      <c r="N217" t="n">
        <v>11</v>
      </c>
      <c r="O217" t="n">
        <v>1</v>
      </c>
      <c r="P217" t="n">
        <v>1</v>
      </c>
      <c r="Q217" t="n">
        <v>2</v>
      </c>
      <c r="R217" t="n">
        <v>11</v>
      </c>
      <c r="S217" t="n">
        <v>3</v>
      </c>
      <c r="T217" t="n">
        <v>0</v>
      </c>
      <c r="U217" t="n">
        <v>7</v>
      </c>
      <c r="V217" t="n">
        <v>11</v>
      </c>
      <c r="W217" t="n">
        <v>3</v>
      </c>
      <c r="X217" t="n">
        <v>0</v>
      </c>
      <c r="Y217" t="n">
        <v>1</v>
      </c>
      <c r="Z217" t="n">
        <v>2</v>
      </c>
      <c r="AA217" t="n">
        <v>14</v>
      </c>
      <c r="AB217" t="n">
        <v>1</v>
      </c>
      <c r="AC217" t="n">
        <v>8</v>
      </c>
      <c r="AD217" t="n">
        <v>108</v>
      </c>
      <c r="AE217" t="n">
        <v>77</v>
      </c>
      <c r="AF217" t="n">
        <v>65</v>
      </c>
      <c r="AG217" t="n">
        <v>3</v>
      </c>
      <c r="AH217" t="n">
        <v>6</v>
      </c>
      <c r="AI217" t="n">
        <v>7</v>
      </c>
      <c r="AJ217" t="n">
        <v>61</v>
      </c>
      <c r="AK217" t="n">
        <v>18</v>
      </c>
      <c r="AL217" t="n">
        <v>582056</v>
      </c>
      <c r="AM217" t="n">
        <v>131374</v>
      </c>
      <c r="AN217" t="n">
        <v>927384</v>
      </c>
      <c r="AO217" t="n">
        <v>1011156</v>
      </c>
      <c r="AP217" t="n">
        <v>61637</v>
      </c>
      <c r="AQ217" t="n">
        <v>59134</v>
      </c>
      <c r="AR217" t="n">
        <v>80378</v>
      </c>
      <c r="AS217" t="n">
        <v>35805</v>
      </c>
      <c r="AT217" t="n">
        <v>1224929</v>
      </c>
      <c r="AU217" t="n">
        <v>3903</v>
      </c>
      <c r="AV217" t="n">
        <v>388</v>
      </c>
      <c r="AW217" t="n">
        <v>3362</v>
      </c>
      <c r="AX217" t="n">
        <v>3608</v>
      </c>
      <c r="AY217" t="n">
        <v>199</v>
      </c>
      <c r="AZ217" t="n">
        <v>145</v>
      </c>
      <c r="BA217" t="n">
        <v>241</v>
      </c>
      <c r="BB217" t="n">
        <v>100</v>
      </c>
      <c r="BC217" t="n">
        <v>11759</v>
      </c>
    </row>
    <row r="218">
      <c r="A218" t="inlineStr">
        <is>
          <t>25-Jan-21</t>
        </is>
      </c>
      <c r="B218" t="n">
        <v>1747169</v>
      </c>
      <c r="C218" t="n">
        <v>759085</v>
      </c>
      <c r="D218" t="n">
        <v>4140377</v>
      </c>
      <c r="E218" t="n">
        <v>2512531</v>
      </c>
      <c r="F218" t="n">
        <v>1780145</v>
      </c>
      <c r="G218" t="n">
        <v>1453393</v>
      </c>
      <c r="H218" t="n">
        <v>1218192</v>
      </c>
      <c r="I218" t="n">
        <v>380197</v>
      </c>
      <c r="J218" t="n">
        <v>1572501</v>
      </c>
      <c r="K218" t="n">
        <v>2</v>
      </c>
      <c r="L218" t="n">
        <v>13</v>
      </c>
      <c r="M218" t="n">
        <v>20</v>
      </c>
      <c r="N218" t="n">
        <v>11</v>
      </c>
      <c r="O218" t="n">
        <v>1</v>
      </c>
      <c r="P218" t="n">
        <v>1</v>
      </c>
      <c r="Q218" t="n">
        <v>2</v>
      </c>
      <c r="R218" t="n">
        <v>10</v>
      </c>
      <c r="S218" t="n">
        <v>3</v>
      </c>
      <c r="T218" t="n">
        <v>0</v>
      </c>
      <c r="U218" t="n">
        <v>7</v>
      </c>
      <c r="V218" t="n">
        <v>11</v>
      </c>
      <c r="W218" t="n">
        <v>3</v>
      </c>
      <c r="X218" t="n">
        <v>0</v>
      </c>
      <c r="Y218" t="n">
        <v>1</v>
      </c>
      <c r="Z218" t="n">
        <v>2</v>
      </c>
      <c r="AA218" t="n">
        <v>14</v>
      </c>
      <c r="AB218" t="n">
        <v>1</v>
      </c>
      <c r="AC218" t="n">
        <v>8</v>
      </c>
      <c r="AD218" t="n">
        <v>103</v>
      </c>
      <c r="AE218" t="n">
        <v>76</v>
      </c>
      <c r="AF218" t="n">
        <v>63</v>
      </c>
      <c r="AG218" t="n">
        <v>3</v>
      </c>
      <c r="AH218" t="n">
        <v>6</v>
      </c>
      <c r="AI218" t="n">
        <v>7</v>
      </c>
      <c r="AJ218" t="n">
        <v>59</v>
      </c>
      <c r="AK218" t="n">
        <v>18</v>
      </c>
      <c r="AL218" t="n">
        <v>582056</v>
      </c>
      <c r="AM218" t="n">
        <v>131382</v>
      </c>
      <c r="AN218" t="n">
        <v>927390</v>
      </c>
      <c r="AO218" t="n">
        <v>1011161</v>
      </c>
      <c r="AP218" t="n">
        <v>61638</v>
      </c>
      <c r="AQ218" t="n">
        <v>59135</v>
      </c>
      <c r="AR218" t="n">
        <v>80379</v>
      </c>
      <c r="AS218" t="n">
        <v>35810</v>
      </c>
      <c r="AT218" t="n">
        <v>1224930</v>
      </c>
      <c r="AU218" t="n">
        <v>3903</v>
      </c>
      <c r="AV218" t="n">
        <v>388</v>
      </c>
      <c r="AW218" t="n">
        <v>3362</v>
      </c>
      <c r="AX218" t="n">
        <v>3608</v>
      </c>
      <c r="AY218" t="n">
        <v>199</v>
      </c>
      <c r="AZ218" t="n">
        <v>145</v>
      </c>
      <c r="BA218" t="n">
        <v>241</v>
      </c>
      <c r="BB218" t="n">
        <v>100</v>
      </c>
      <c r="BC218" t="n">
        <v>11759</v>
      </c>
    </row>
    <row r="219">
      <c r="A219" t="inlineStr">
        <is>
          <t>26-Jan-21</t>
        </is>
      </c>
      <c r="B219" t="n">
        <v>1747168</v>
      </c>
      <c r="C219" t="n">
        <v>759083</v>
      </c>
      <c r="D219" t="n">
        <v>4140372</v>
      </c>
      <c r="E219" t="n">
        <v>2512528</v>
      </c>
      <c r="F219" t="n">
        <v>1780145</v>
      </c>
      <c r="G219" t="n">
        <v>1453392</v>
      </c>
      <c r="H219" t="n">
        <v>1218191</v>
      </c>
      <c r="I219" t="n">
        <v>380195</v>
      </c>
      <c r="J219" t="n">
        <v>1572500</v>
      </c>
      <c r="K219" t="n">
        <v>2</v>
      </c>
      <c r="L219" t="n">
        <v>12</v>
      </c>
      <c r="M219" t="n">
        <v>19</v>
      </c>
      <c r="N219" t="n">
        <v>11</v>
      </c>
      <c r="O219" t="n">
        <v>1</v>
      </c>
      <c r="P219" t="n">
        <v>1</v>
      </c>
      <c r="Q219" t="n">
        <v>2</v>
      </c>
      <c r="R219" t="n">
        <v>10</v>
      </c>
      <c r="S219" t="n">
        <v>3</v>
      </c>
      <c r="T219" t="n">
        <v>0</v>
      </c>
      <c r="U219" t="n">
        <v>7</v>
      </c>
      <c r="V219" t="n">
        <v>11</v>
      </c>
      <c r="W219" t="n">
        <v>3</v>
      </c>
      <c r="X219" t="n">
        <v>0</v>
      </c>
      <c r="Y219" t="n">
        <v>1</v>
      </c>
      <c r="Z219" t="n">
        <v>2</v>
      </c>
      <c r="AA219" t="n">
        <v>13</v>
      </c>
      <c r="AB219" t="n">
        <v>0</v>
      </c>
      <c r="AC219" t="n">
        <v>8</v>
      </c>
      <c r="AD219" t="n">
        <v>99</v>
      </c>
      <c r="AE219" t="n">
        <v>75</v>
      </c>
      <c r="AF219" t="n">
        <v>61</v>
      </c>
      <c r="AG219" t="n">
        <v>2</v>
      </c>
      <c r="AH219" t="n">
        <v>5</v>
      </c>
      <c r="AI219" t="n">
        <v>7</v>
      </c>
      <c r="AJ219" t="n">
        <v>57</v>
      </c>
      <c r="AK219" t="n">
        <v>17</v>
      </c>
      <c r="AL219" t="n">
        <v>582057</v>
      </c>
      <c r="AM219" t="n">
        <v>131390</v>
      </c>
      <c r="AN219" t="n">
        <v>927396</v>
      </c>
      <c r="AO219" t="n">
        <v>1011166</v>
      </c>
      <c r="AP219" t="n">
        <v>61638</v>
      </c>
      <c r="AQ219" t="n">
        <v>59135</v>
      </c>
      <c r="AR219" t="n">
        <v>80380</v>
      </c>
      <c r="AS219" t="n">
        <v>35815</v>
      </c>
      <c r="AT219" t="n">
        <v>1224932</v>
      </c>
      <c r="AU219" t="n">
        <v>3903</v>
      </c>
      <c r="AV219" t="n">
        <v>388</v>
      </c>
      <c r="AW219" t="n">
        <v>3362</v>
      </c>
      <c r="AX219" t="n">
        <v>3608</v>
      </c>
      <c r="AY219" t="n">
        <v>199</v>
      </c>
      <c r="AZ219" t="n">
        <v>145</v>
      </c>
      <c r="BA219" t="n">
        <v>241</v>
      </c>
      <c r="BB219" t="n">
        <v>100</v>
      </c>
      <c r="BC219" t="n">
        <v>11759</v>
      </c>
    </row>
    <row r="220">
      <c r="A220" t="inlineStr">
        <is>
          <t>27-Jan-21</t>
        </is>
      </c>
      <c r="B220" t="n">
        <v>1747168</v>
      </c>
      <c r="C220" t="n">
        <v>759080</v>
      </c>
      <c r="D220" t="n">
        <v>4140367</v>
      </c>
      <c r="E220" t="n">
        <v>2512526</v>
      </c>
      <c r="F220" t="n">
        <v>1780145</v>
      </c>
      <c r="G220" t="n">
        <v>1453392</v>
      </c>
      <c r="H220" t="n">
        <v>1218191</v>
      </c>
      <c r="I220" t="n">
        <v>380193</v>
      </c>
      <c r="J220" t="n">
        <v>1572499</v>
      </c>
      <c r="K220" t="n">
        <v>2</v>
      </c>
      <c r="L220" t="n">
        <v>12</v>
      </c>
      <c r="M220" t="n">
        <v>19</v>
      </c>
      <c r="N220" t="n">
        <v>10</v>
      </c>
      <c r="O220" t="n">
        <v>1</v>
      </c>
      <c r="P220" t="n">
        <v>1</v>
      </c>
      <c r="Q220" t="n">
        <v>2</v>
      </c>
      <c r="R220" t="n">
        <v>9</v>
      </c>
      <c r="S220" t="n">
        <v>3</v>
      </c>
      <c r="T220" t="n">
        <v>0</v>
      </c>
      <c r="U220" t="n">
        <v>6</v>
      </c>
      <c r="V220" t="n">
        <v>11</v>
      </c>
      <c r="W220" t="n">
        <v>3</v>
      </c>
      <c r="X220" t="n">
        <v>0</v>
      </c>
      <c r="Y220" t="n">
        <v>1</v>
      </c>
      <c r="Z220" t="n">
        <v>2</v>
      </c>
      <c r="AA220" t="n">
        <v>13</v>
      </c>
      <c r="AB220" t="n">
        <v>0</v>
      </c>
      <c r="AC220" t="n">
        <v>8</v>
      </c>
      <c r="AD220" t="n">
        <v>95</v>
      </c>
      <c r="AE220" t="n">
        <v>74</v>
      </c>
      <c r="AF220" t="n">
        <v>59</v>
      </c>
      <c r="AG220" t="n">
        <v>2</v>
      </c>
      <c r="AH220" t="n">
        <v>5</v>
      </c>
      <c r="AI220" t="n">
        <v>6</v>
      </c>
      <c r="AJ220" t="n">
        <v>55</v>
      </c>
      <c r="AK220" t="n">
        <v>17</v>
      </c>
      <c r="AL220" t="n">
        <v>582057</v>
      </c>
      <c r="AM220" t="n">
        <v>131397</v>
      </c>
      <c r="AN220" t="n">
        <v>927403</v>
      </c>
      <c r="AO220" t="n">
        <v>1011171</v>
      </c>
      <c r="AP220" t="n">
        <v>61638</v>
      </c>
      <c r="AQ220" t="n">
        <v>59136</v>
      </c>
      <c r="AR220" t="n">
        <v>80380</v>
      </c>
      <c r="AS220" t="n">
        <v>35821</v>
      </c>
      <c r="AT220" t="n">
        <v>1224933</v>
      </c>
      <c r="AU220" t="n">
        <v>3903</v>
      </c>
      <c r="AV220" t="n">
        <v>388</v>
      </c>
      <c r="AW220" t="n">
        <v>3362</v>
      </c>
      <c r="AX220" t="n">
        <v>3608</v>
      </c>
      <c r="AY220" t="n">
        <v>199</v>
      </c>
      <c r="AZ220" t="n">
        <v>145</v>
      </c>
      <c r="BA220" t="n">
        <v>241</v>
      </c>
      <c r="BB220" t="n">
        <v>100</v>
      </c>
      <c r="BC220" t="n">
        <v>11759</v>
      </c>
    </row>
    <row r="221">
      <c r="A221" t="inlineStr">
        <is>
          <t>28-Jan-21</t>
        </is>
      </c>
      <c r="B221" t="n">
        <v>1747167</v>
      </c>
      <c r="C221" t="n">
        <v>759078</v>
      </c>
      <c r="D221" t="n">
        <v>4140363</v>
      </c>
      <c r="E221" t="n">
        <v>2512524</v>
      </c>
      <c r="F221" t="n">
        <v>1780145</v>
      </c>
      <c r="G221" t="n">
        <v>1453392</v>
      </c>
      <c r="H221" t="n">
        <v>1218190</v>
      </c>
      <c r="I221" t="n">
        <v>380191</v>
      </c>
      <c r="J221" t="n">
        <v>1572499</v>
      </c>
      <c r="K221" t="n">
        <v>2</v>
      </c>
      <c r="L221" t="n">
        <v>11</v>
      </c>
      <c r="M221" t="n">
        <v>19</v>
      </c>
      <c r="N221" t="n">
        <v>10</v>
      </c>
      <c r="O221" t="n">
        <v>1</v>
      </c>
      <c r="P221" t="n">
        <v>1</v>
      </c>
      <c r="Q221" t="n">
        <v>2</v>
      </c>
      <c r="R221" t="n">
        <v>9</v>
      </c>
      <c r="S221" t="n">
        <v>3</v>
      </c>
      <c r="T221" t="n">
        <v>0</v>
      </c>
      <c r="U221" t="n">
        <v>6</v>
      </c>
      <c r="V221" t="n">
        <v>10</v>
      </c>
      <c r="W221" t="n">
        <v>3</v>
      </c>
      <c r="X221" t="n">
        <v>0</v>
      </c>
      <c r="Y221" t="n">
        <v>1</v>
      </c>
      <c r="Z221" t="n">
        <v>2</v>
      </c>
      <c r="AA221" t="n">
        <v>12</v>
      </c>
      <c r="AB221" t="n">
        <v>0</v>
      </c>
      <c r="AC221" t="n">
        <v>8</v>
      </c>
      <c r="AD221" t="n">
        <v>91</v>
      </c>
      <c r="AE221" t="n">
        <v>73</v>
      </c>
      <c r="AF221" t="n">
        <v>57</v>
      </c>
      <c r="AG221" t="n">
        <v>2</v>
      </c>
      <c r="AH221" t="n">
        <v>5</v>
      </c>
      <c r="AI221" t="n">
        <v>6</v>
      </c>
      <c r="AJ221" t="n">
        <v>53</v>
      </c>
      <c r="AK221" t="n">
        <v>16</v>
      </c>
      <c r="AL221" t="n">
        <v>582058</v>
      </c>
      <c r="AM221" t="n">
        <v>131405</v>
      </c>
      <c r="AN221" t="n">
        <v>927409</v>
      </c>
      <c r="AO221" t="n">
        <v>1011175</v>
      </c>
      <c r="AP221" t="n">
        <v>61638</v>
      </c>
      <c r="AQ221" t="n">
        <v>59136</v>
      </c>
      <c r="AR221" t="n">
        <v>80381</v>
      </c>
      <c r="AS221" t="n">
        <v>35825</v>
      </c>
      <c r="AT221" t="n">
        <v>1224934</v>
      </c>
      <c r="AU221" t="n">
        <v>3903</v>
      </c>
      <c r="AV221" t="n">
        <v>388</v>
      </c>
      <c r="AW221" t="n">
        <v>3362</v>
      </c>
      <c r="AX221" t="n">
        <v>3608</v>
      </c>
      <c r="AY221" t="n">
        <v>199</v>
      </c>
      <c r="AZ221" t="n">
        <v>145</v>
      </c>
      <c r="BA221" t="n">
        <v>241</v>
      </c>
      <c r="BB221" t="n">
        <v>100</v>
      </c>
      <c r="BC221" t="n">
        <v>11759</v>
      </c>
    </row>
    <row r="222">
      <c r="A222" t="inlineStr">
        <is>
          <t>29-Jan-21</t>
        </is>
      </c>
      <c r="B222" t="n">
        <v>1747167</v>
      </c>
      <c r="C222" t="n">
        <v>759075</v>
      </c>
      <c r="D222" t="n">
        <v>4140358</v>
      </c>
      <c r="E222" t="n">
        <v>2512521</v>
      </c>
      <c r="F222" t="n">
        <v>1780145</v>
      </c>
      <c r="G222" t="n">
        <v>1453391</v>
      </c>
      <c r="H222" t="n">
        <v>1218190</v>
      </c>
      <c r="I222" t="n">
        <v>380189</v>
      </c>
      <c r="J222" t="n">
        <v>1572498</v>
      </c>
      <c r="K222" t="n">
        <v>2</v>
      </c>
      <c r="L222" t="n">
        <v>11</v>
      </c>
      <c r="M222" t="n">
        <v>18</v>
      </c>
      <c r="N222" t="n">
        <v>10</v>
      </c>
      <c r="O222" t="n">
        <v>1</v>
      </c>
      <c r="P222" t="n">
        <v>1</v>
      </c>
      <c r="Q222" t="n">
        <v>2</v>
      </c>
      <c r="R222" t="n">
        <v>9</v>
      </c>
      <c r="S222" t="n">
        <v>3</v>
      </c>
      <c r="T222" t="n">
        <v>0</v>
      </c>
      <c r="U222" t="n">
        <v>6</v>
      </c>
      <c r="V222" t="n">
        <v>10</v>
      </c>
      <c r="W222" t="n">
        <v>2</v>
      </c>
      <c r="X222" t="n">
        <v>0</v>
      </c>
      <c r="Y222" t="n">
        <v>1</v>
      </c>
      <c r="Z222" t="n">
        <v>2</v>
      </c>
      <c r="AA222" t="n">
        <v>12</v>
      </c>
      <c r="AB222" t="n">
        <v>0</v>
      </c>
      <c r="AC222" t="n">
        <v>8</v>
      </c>
      <c r="AD222" t="n">
        <v>87</v>
      </c>
      <c r="AE222" t="n">
        <v>71</v>
      </c>
      <c r="AF222" t="n">
        <v>56</v>
      </c>
      <c r="AG222" t="n">
        <v>2</v>
      </c>
      <c r="AH222" t="n">
        <v>5</v>
      </c>
      <c r="AI222" t="n">
        <v>6</v>
      </c>
      <c r="AJ222" t="n">
        <v>51</v>
      </c>
      <c r="AK222" t="n">
        <v>16</v>
      </c>
      <c r="AL222" t="n">
        <v>582059</v>
      </c>
      <c r="AM222" t="n">
        <v>131412</v>
      </c>
      <c r="AN222" t="n">
        <v>927415</v>
      </c>
      <c r="AO222" t="n">
        <v>1011180</v>
      </c>
      <c r="AP222" t="n">
        <v>61638</v>
      </c>
      <c r="AQ222" t="n">
        <v>59137</v>
      </c>
      <c r="AR222" t="n">
        <v>80382</v>
      </c>
      <c r="AS222" t="n">
        <v>35830</v>
      </c>
      <c r="AT222" t="n">
        <v>1224936</v>
      </c>
      <c r="AU222" t="n">
        <v>3903</v>
      </c>
      <c r="AV222" t="n">
        <v>388</v>
      </c>
      <c r="AW222" t="n">
        <v>3362</v>
      </c>
      <c r="AX222" t="n">
        <v>3608</v>
      </c>
      <c r="AY222" t="n">
        <v>199</v>
      </c>
      <c r="AZ222" t="n">
        <v>145</v>
      </c>
      <c r="BA222" t="n">
        <v>241</v>
      </c>
      <c r="BB222" t="n">
        <v>100</v>
      </c>
      <c r="BC222" t="n">
        <v>11759</v>
      </c>
    </row>
    <row r="223">
      <c r="A223" t="inlineStr">
        <is>
          <t>30-Jan-21</t>
        </is>
      </c>
      <c r="B223" t="n">
        <v>1747166</v>
      </c>
      <c r="C223" t="n">
        <v>759073</v>
      </c>
      <c r="D223" t="n">
        <v>4140354</v>
      </c>
      <c r="E223" t="n">
        <v>2512519</v>
      </c>
      <c r="F223" t="n">
        <v>1780144</v>
      </c>
      <c r="G223" t="n">
        <v>1453391</v>
      </c>
      <c r="H223" t="n">
        <v>1218190</v>
      </c>
      <c r="I223" t="n">
        <v>380187</v>
      </c>
      <c r="J223" t="n">
        <v>1572497</v>
      </c>
      <c r="K223" t="n">
        <v>2</v>
      </c>
      <c r="L223" t="n">
        <v>10</v>
      </c>
      <c r="M223" t="n">
        <v>18</v>
      </c>
      <c r="N223" t="n">
        <v>9</v>
      </c>
      <c r="O223" t="n">
        <v>1</v>
      </c>
      <c r="P223" t="n">
        <v>1</v>
      </c>
      <c r="Q223" t="n">
        <v>2</v>
      </c>
      <c r="R223" t="n">
        <v>8</v>
      </c>
      <c r="S223" t="n">
        <v>3</v>
      </c>
      <c r="T223" t="n">
        <v>0</v>
      </c>
      <c r="U223" t="n">
        <v>6</v>
      </c>
      <c r="V223" t="n">
        <v>10</v>
      </c>
      <c r="W223" t="n">
        <v>2</v>
      </c>
      <c r="X223" t="n">
        <v>0</v>
      </c>
      <c r="Y223" t="n">
        <v>1</v>
      </c>
      <c r="Z223" t="n">
        <v>2</v>
      </c>
      <c r="AA223" t="n">
        <v>11</v>
      </c>
      <c r="AB223" t="n">
        <v>0</v>
      </c>
      <c r="AC223" t="n">
        <v>8</v>
      </c>
      <c r="AD223" t="n">
        <v>83</v>
      </c>
      <c r="AE223" t="n">
        <v>70</v>
      </c>
      <c r="AF223" t="n">
        <v>54</v>
      </c>
      <c r="AG223" t="n">
        <v>2</v>
      </c>
      <c r="AH223" t="n">
        <v>5</v>
      </c>
      <c r="AI223" t="n">
        <v>6</v>
      </c>
      <c r="AJ223" t="n">
        <v>49</v>
      </c>
      <c r="AK223" t="n">
        <v>15</v>
      </c>
      <c r="AL223" t="n">
        <v>582059</v>
      </c>
      <c r="AM223" t="n">
        <v>131418</v>
      </c>
      <c r="AN223" t="n">
        <v>927421</v>
      </c>
      <c r="AO223" t="n">
        <v>1011184</v>
      </c>
      <c r="AP223" t="n">
        <v>61639</v>
      </c>
      <c r="AQ223" t="n">
        <v>59137</v>
      </c>
      <c r="AR223" t="n">
        <v>80382</v>
      </c>
      <c r="AS223" t="n">
        <v>35835</v>
      </c>
      <c r="AT223" t="n">
        <v>1224937</v>
      </c>
      <c r="AU223" t="n">
        <v>3903</v>
      </c>
      <c r="AV223" t="n">
        <v>388</v>
      </c>
      <c r="AW223" t="n">
        <v>3362</v>
      </c>
      <c r="AX223" t="n">
        <v>3608</v>
      </c>
      <c r="AY223" t="n">
        <v>199</v>
      </c>
      <c r="AZ223" t="n">
        <v>145</v>
      </c>
      <c r="BA223" t="n">
        <v>241</v>
      </c>
      <c r="BB223" t="n">
        <v>100</v>
      </c>
      <c r="BC223" t="n">
        <v>11759</v>
      </c>
    </row>
    <row r="224">
      <c r="A224" t="inlineStr">
        <is>
          <t>31-Jan-21</t>
        </is>
      </c>
      <c r="B224" t="n">
        <v>1747166</v>
      </c>
      <c r="C224" t="n">
        <v>759071</v>
      </c>
      <c r="D224" t="n">
        <v>4140350</v>
      </c>
      <c r="E224" t="n">
        <v>2512517</v>
      </c>
      <c r="F224" t="n">
        <v>1780144</v>
      </c>
      <c r="G224" t="n">
        <v>1453391</v>
      </c>
      <c r="H224" t="n">
        <v>1218189</v>
      </c>
      <c r="I224" t="n">
        <v>380186</v>
      </c>
      <c r="J224" t="n">
        <v>1572497</v>
      </c>
      <c r="K224" t="n">
        <v>2</v>
      </c>
      <c r="L224" t="n">
        <v>10</v>
      </c>
      <c r="M224" t="n">
        <v>18</v>
      </c>
      <c r="N224" t="n">
        <v>9</v>
      </c>
      <c r="O224" t="n">
        <v>1</v>
      </c>
      <c r="P224" t="n">
        <v>1</v>
      </c>
      <c r="Q224" t="n">
        <v>2</v>
      </c>
      <c r="R224" t="n">
        <v>8</v>
      </c>
      <c r="S224" t="n">
        <v>3</v>
      </c>
      <c r="T224" t="n">
        <v>0</v>
      </c>
      <c r="U224" t="n">
        <v>5</v>
      </c>
      <c r="V224" t="n">
        <v>10</v>
      </c>
      <c r="W224" t="n">
        <v>2</v>
      </c>
      <c r="X224" t="n">
        <v>0</v>
      </c>
      <c r="Y224" t="n">
        <v>1</v>
      </c>
      <c r="Z224" t="n">
        <v>2</v>
      </c>
      <c r="AA224" t="n">
        <v>11</v>
      </c>
      <c r="AB224" t="n">
        <v>0</v>
      </c>
      <c r="AC224" t="n">
        <v>8</v>
      </c>
      <c r="AD224" t="n">
        <v>79</v>
      </c>
      <c r="AE224" t="n">
        <v>69</v>
      </c>
      <c r="AF224" t="n">
        <v>52</v>
      </c>
      <c r="AG224" t="n">
        <v>2</v>
      </c>
      <c r="AH224" t="n">
        <v>5</v>
      </c>
      <c r="AI224" t="n">
        <v>6</v>
      </c>
      <c r="AJ224" t="n">
        <v>47</v>
      </c>
      <c r="AK224" t="n">
        <v>15</v>
      </c>
      <c r="AL224" t="n">
        <v>582060</v>
      </c>
      <c r="AM224" t="n">
        <v>131425</v>
      </c>
      <c r="AN224" t="n">
        <v>927427</v>
      </c>
      <c r="AO224" t="n">
        <v>1011188</v>
      </c>
      <c r="AP224" t="n">
        <v>61639</v>
      </c>
      <c r="AQ224" t="n">
        <v>59137</v>
      </c>
      <c r="AR224" t="n">
        <v>80383</v>
      </c>
      <c r="AS224" t="n">
        <v>35839</v>
      </c>
      <c r="AT224" t="n">
        <v>1224938</v>
      </c>
      <c r="AU224" t="n">
        <v>3903</v>
      </c>
      <c r="AV224" t="n">
        <v>388</v>
      </c>
      <c r="AW224" t="n">
        <v>3362</v>
      </c>
      <c r="AX224" t="n">
        <v>3608</v>
      </c>
      <c r="AY224" t="n">
        <v>199</v>
      </c>
      <c r="AZ224" t="n">
        <v>146</v>
      </c>
      <c r="BA224" t="n">
        <v>241</v>
      </c>
      <c r="BB224" t="n">
        <v>100</v>
      </c>
      <c r="BC224" t="n">
        <v>11759</v>
      </c>
    </row>
    <row r="225">
      <c r="A225" t="inlineStr">
        <is>
          <t>01-Feb-21</t>
        </is>
      </c>
      <c r="B225" t="n">
        <v>1747165</v>
      </c>
      <c r="C225" t="n">
        <v>759069</v>
      </c>
      <c r="D225" t="n">
        <v>4140345</v>
      </c>
      <c r="E225" t="n">
        <v>2512515</v>
      </c>
      <c r="F225" t="n">
        <v>1780144</v>
      </c>
      <c r="G225" t="n">
        <v>1453391</v>
      </c>
      <c r="H225" t="n">
        <v>1218189</v>
      </c>
      <c r="I225" t="n">
        <v>380184</v>
      </c>
      <c r="J225" t="n">
        <v>1572496</v>
      </c>
      <c r="K225" t="n">
        <v>2</v>
      </c>
      <c r="L225" t="n">
        <v>9</v>
      </c>
      <c r="M225" t="n">
        <v>17</v>
      </c>
      <c r="N225" t="n">
        <v>9</v>
      </c>
      <c r="O225" t="n">
        <v>1</v>
      </c>
      <c r="P225" t="n">
        <v>1</v>
      </c>
      <c r="Q225" t="n">
        <v>2</v>
      </c>
      <c r="R225" t="n">
        <v>8</v>
      </c>
      <c r="S225" t="n">
        <v>3</v>
      </c>
      <c r="T225" t="n">
        <v>0</v>
      </c>
      <c r="U225" t="n">
        <v>5</v>
      </c>
      <c r="V225" t="n">
        <v>10</v>
      </c>
      <c r="W225" t="n">
        <v>2</v>
      </c>
      <c r="X225" t="n">
        <v>0</v>
      </c>
      <c r="Y225" t="n">
        <v>1</v>
      </c>
      <c r="Z225" t="n">
        <v>2</v>
      </c>
      <c r="AA225" t="n">
        <v>11</v>
      </c>
      <c r="AB225" t="n">
        <v>0</v>
      </c>
      <c r="AC225" t="n">
        <v>7</v>
      </c>
      <c r="AD225" t="n">
        <v>76</v>
      </c>
      <c r="AE225" t="n">
        <v>68</v>
      </c>
      <c r="AF225" t="n">
        <v>51</v>
      </c>
      <c r="AG225" t="n">
        <v>2</v>
      </c>
      <c r="AH225" t="n">
        <v>5</v>
      </c>
      <c r="AI225" t="n">
        <v>6</v>
      </c>
      <c r="AJ225" t="n">
        <v>45</v>
      </c>
      <c r="AK225" t="n">
        <v>14</v>
      </c>
      <c r="AL225" t="n">
        <v>582060</v>
      </c>
      <c r="AM225" t="n">
        <v>131431</v>
      </c>
      <c r="AN225" t="n">
        <v>927432</v>
      </c>
      <c r="AO225" t="n">
        <v>1011192</v>
      </c>
      <c r="AP225" t="n">
        <v>61639</v>
      </c>
      <c r="AQ225" t="n">
        <v>59138</v>
      </c>
      <c r="AR225" t="n">
        <v>80383</v>
      </c>
      <c r="AS225" t="n">
        <v>35843</v>
      </c>
      <c r="AT225" t="n">
        <v>1224939</v>
      </c>
      <c r="AU225" t="n">
        <v>3903</v>
      </c>
      <c r="AV225" t="n">
        <v>388</v>
      </c>
      <c r="AW225" t="n">
        <v>3362</v>
      </c>
      <c r="AX225" t="n">
        <v>3608</v>
      </c>
      <c r="AY225" t="n">
        <v>199</v>
      </c>
      <c r="AZ225" t="n">
        <v>146</v>
      </c>
      <c r="BA225" t="n">
        <v>241</v>
      </c>
      <c r="BB225" t="n">
        <v>100</v>
      </c>
      <c r="BC225" t="n">
        <v>11759</v>
      </c>
    </row>
    <row r="226">
      <c r="A226" t="inlineStr">
        <is>
          <t>02-Feb-21</t>
        </is>
      </c>
      <c r="B226" t="n">
        <v>1747165</v>
      </c>
      <c r="C226" t="n">
        <v>759067</v>
      </c>
      <c r="D226" t="n">
        <v>4140341</v>
      </c>
      <c r="E226" t="n">
        <v>2512513</v>
      </c>
      <c r="F226" t="n">
        <v>1780144</v>
      </c>
      <c r="G226" t="n">
        <v>1453390</v>
      </c>
      <c r="H226" t="n">
        <v>1218188</v>
      </c>
      <c r="I226" t="n">
        <v>380182</v>
      </c>
      <c r="J226" t="n">
        <v>1572496</v>
      </c>
      <c r="K226" t="n">
        <v>2</v>
      </c>
      <c r="L226" t="n">
        <v>9</v>
      </c>
      <c r="M226" t="n">
        <v>17</v>
      </c>
      <c r="N226" t="n">
        <v>9</v>
      </c>
      <c r="O226" t="n">
        <v>1</v>
      </c>
      <c r="P226" t="n">
        <v>1</v>
      </c>
      <c r="Q226" t="n">
        <v>2</v>
      </c>
      <c r="R226" t="n">
        <v>7</v>
      </c>
      <c r="S226" t="n">
        <v>3</v>
      </c>
      <c r="T226" t="n">
        <v>0</v>
      </c>
      <c r="U226" t="n">
        <v>5</v>
      </c>
      <c r="V226" t="n">
        <v>10</v>
      </c>
      <c r="W226" t="n">
        <v>2</v>
      </c>
      <c r="X226" t="n">
        <v>0</v>
      </c>
      <c r="Y226" t="n">
        <v>1</v>
      </c>
      <c r="Z226" t="n">
        <v>2</v>
      </c>
      <c r="AA226" t="n">
        <v>10</v>
      </c>
      <c r="AB226" t="n">
        <v>0</v>
      </c>
      <c r="AC226" t="n">
        <v>7</v>
      </c>
      <c r="AD226" t="n">
        <v>73</v>
      </c>
      <c r="AE226" t="n">
        <v>67</v>
      </c>
      <c r="AF226" t="n">
        <v>49</v>
      </c>
      <c r="AG226" t="n">
        <v>2</v>
      </c>
      <c r="AH226" t="n">
        <v>5</v>
      </c>
      <c r="AI226" t="n">
        <v>6</v>
      </c>
      <c r="AJ226" t="n">
        <v>44</v>
      </c>
      <c r="AK226" t="n">
        <v>14</v>
      </c>
      <c r="AL226" t="n">
        <v>582061</v>
      </c>
      <c r="AM226" t="n">
        <v>131437</v>
      </c>
      <c r="AN226" t="n">
        <v>927438</v>
      </c>
      <c r="AO226" t="n">
        <v>1011196</v>
      </c>
      <c r="AP226" t="n">
        <v>61639</v>
      </c>
      <c r="AQ226" t="n">
        <v>59138</v>
      </c>
      <c r="AR226" t="n">
        <v>80384</v>
      </c>
      <c r="AS226" t="n">
        <v>35847</v>
      </c>
      <c r="AT226" t="n">
        <v>1224940</v>
      </c>
      <c r="AU226" t="n">
        <v>3903</v>
      </c>
      <c r="AV226" t="n">
        <v>388</v>
      </c>
      <c r="AW226" t="n">
        <v>3362</v>
      </c>
      <c r="AX226" t="n">
        <v>3608</v>
      </c>
      <c r="AY226" t="n">
        <v>199</v>
      </c>
      <c r="AZ226" t="n">
        <v>146</v>
      </c>
      <c r="BA226" t="n">
        <v>241</v>
      </c>
      <c r="BB226" t="n">
        <v>100</v>
      </c>
      <c r="BC226" t="n">
        <v>11759</v>
      </c>
    </row>
    <row r="227">
      <c r="A227" t="inlineStr">
        <is>
          <t>03-Feb-21</t>
        </is>
      </c>
      <c r="B227" t="n">
        <v>1747164</v>
      </c>
      <c r="C227" t="n">
        <v>759065</v>
      </c>
      <c r="D227" t="n">
        <v>4140337</v>
      </c>
      <c r="E227" t="n">
        <v>2512511</v>
      </c>
      <c r="F227" t="n">
        <v>1780144</v>
      </c>
      <c r="G227" t="n">
        <v>1453390</v>
      </c>
      <c r="H227" t="n">
        <v>1218188</v>
      </c>
      <c r="I227" t="n">
        <v>380181</v>
      </c>
      <c r="J227" t="n">
        <v>1572495</v>
      </c>
      <c r="K227" t="n">
        <v>2</v>
      </c>
      <c r="L227" t="n">
        <v>9</v>
      </c>
      <c r="M227" t="n">
        <v>17</v>
      </c>
      <c r="N227" t="n">
        <v>8</v>
      </c>
      <c r="O227" t="n">
        <v>1</v>
      </c>
      <c r="P227" t="n">
        <v>1</v>
      </c>
      <c r="Q227" t="n">
        <v>2</v>
      </c>
      <c r="R227" t="n">
        <v>7</v>
      </c>
      <c r="S227" t="n">
        <v>2</v>
      </c>
      <c r="T227" t="n">
        <v>0</v>
      </c>
      <c r="U227" t="n">
        <v>5</v>
      </c>
      <c r="V227" t="n">
        <v>9</v>
      </c>
      <c r="W227" t="n">
        <v>2</v>
      </c>
      <c r="X227" t="n">
        <v>0</v>
      </c>
      <c r="Y227" t="n">
        <v>1</v>
      </c>
      <c r="Z227" t="n">
        <v>2</v>
      </c>
      <c r="AA227" t="n">
        <v>10</v>
      </c>
      <c r="AB227" t="n">
        <v>0</v>
      </c>
      <c r="AC227" t="n">
        <v>7</v>
      </c>
      <c r="AD227" t="n">
        <v>70</v>
      </c>
      <c r="AE227" t="n">
        <v>66</v>
      </c>
      <c r="AF227" t="n">
        <v>48</v>
      </c>
      <c r="AG227" t="n">
        <v>2</v>
      </c>
      <c r="AH227" t="n">
        <v>4</v>
      </c>
      <c r="AI227" t="n">
        <v>6</v>
      </c>
      <c r="AJ227" t="n">
        <v>42</v>
      </c>
      <c r="AK227" t="n">
        <v>14</v>
      </c>
      <c r="AL227" t="n">
        <v>582062</v>
      </c>
      <c r="AM227" t="n">
        <v>131442</v>
      </c>
      <c r="AN227" t="n">
        <v>927444</v>
      </c>
      <c r="AO227" t="n">
        <v>1011199</v>
      </c>
      <c r="AP227" t="n">
        <v>61639</v>
      </c>
      <c r="AQ227" t="n">
        <v>59139</v>
      </c>
      <c r="AR227" t="n">
        <v>80385</v>
      </c>
      <c r="AS227" t="n">
        <v>35851</v>
      </c>
      <c r="AT227" t="n">
        <v>1224941</v>
      </c>
      <c r="AU227" t="n">
        <v>3903</v>
      </c>
      <c r="AV227" t="n">
        <v>388</v>
      </c>
      <c r="AW227" t="n">
        <v>3362</v>
      </c>
      <c r="AX227" t="n">
        <v>3608</v>
      </c>
      <c r="AY227" t="n">
        <v>199</v>
      </c>
      <c r="AZ227" t="n">
        <v>146</v>
      </c>
      <c r="BA227" t="n">
        <v>241</v>
      </c>
      <c r="BB227" t="n">
        <v>100</v>
      </c>
      <c r="BC227" t="n">
        <v>11759</v>
      </c>
    </row>
    <row r="228">
      <c r="A228" t="inlineStr">
        <is>
          <t>04-Feb-21</t>
        </is>
      </c>
      <c r="B228" t="n">
        <v>1747164</v>
      </c>
      <c r="C228" t="n">
        <v>759063</v>
      </c>
      <c r="D228" t="n">
        <v>4140333</v>
      </c>
      <c r="E228" t="n">
        <v>2512509</v>
      </c>
      <c r="F228" t="n">
        <v>1780144</v>
      </c>
      <c r="G228" t="n">
        <v>1453390</v>
      </c>
      <c r="H228" t="n">
        <v>1218188</v>
      </c>
      <c r="I228" t="n">
        <v>380179</v>
      </c>
      <c r="J228" t="n">
        <v>1572494</v>
      </c>
      <c r="K228" t="n">
        <v>2</v>
      </c>
      <c r="L228" t="n">
        <v>8</v>
      </c>
      <c r="M228" t="n">
        <v>16</v>
      </c>
      <c r="N228" t="n">
        <v>8</v>
      </c>
      <c r="O228" t="n">
        <v>1</v>
      </c>
      <c r="P228" t="n">
        <v>1</v>
      </c>
      <c r="Q228" t="n">
        <v>2</v>
      </c>
      <c r="R228" t="n">
        <v>7</v>
      </c>
      <c r="S228" t="n">
        <v>2</v>
      </c>
      <c r="T228" t="n">
        <v>0</v>
      </c>
      <c r="U228" t="n">
        <v>5</v>
      </c>
      <c r="V228" t="n">
        <v>9</v>
      </c>
      <c r="W228" t="n">
        <v>2</v>
      </c>
      <c r="X228" t="n">
        <v>0</v>
      </c>
      <c r="Y228" t="n">
        <v>1</v>
      </c>
      <c r="Z228" t="n">
        <v>2</v>
      </c>
      <c r="AA228" t="n">
        <v>9</v>
      </c>
      <c r="AB228" t="n">
        <v>0</v>
      </c>
      <c r="AC228" t="n">
        <v>7</v>
      </c>
      <c r="AD228" t="n">
        <v>67</v>
      </c>
      <c r="AE228" t="n">
        <v>65</v>
      </c>
      <c r="AF228" t="n">
        <v>46</v>
      </c>
      <c r="AG228" t="n">
        <v>2</v>
      </c>
      <c r="AH228" t="n">
        <v>4</v>
      </c>
      <c r="AI228" t="n">
        <v>6</v>
      </c>
      <c r="AJ228" t="n">
        <v>40</v>
      </c>
      <c r="AK228" t="n">
        <v>13</v>
      </c>
      <c r="AL228" t="n">
        <v>582062</v>
      </c>
      <c r="AM228" t="n">
        <v>131448</v>
      </c>
      <c r="AN228" t="n">
        <v>927449</v>
      </c>
      <c r="AO228" t="n">
        <v>1011203</v>
      </c>
      <c r="AP228" t="n">
        <v>61639</v>
      </c>
      <c r="AQ228" t="n">
        <v>59139</v>
      </c>
      <c r="AR228" t="n">
        <v>80385</v>
      </c>
      <c r="AS228" t="n">
        <v>35855</v>
      </c>
      <c r="AT228" t="n">
        <v>1224942</v>
      </c>
      <c r="AU228" t="n">
        <v>3903</v>
      </c>
      <c r="AV228" t="n">
        <v>388</v>
      </c>
      <c r="AW228" t="n">
        <v>3362</v>
      </c>
      <c r="AX228" t="n">
        <v>3608</v>
      </c>
      <c r="AY228" t="n">
        <v>199</v>
      </c>
      <c r="AZ228" t="n">
        <v>146</v>
      </c>
      <c r="BA228" t="n">
        <v>241</v>
      </c>
      <c r="BB228" t="n">
        <v>100</v>
      </c>
      <c r="BC228" t="n">
        <v>11759</v>
      </c>
    </row>
    <row r="229">
      <c r="A229" t="inlineStr">
        <is>
          <t>05-Feb-21</t>
        </is>
      </c>
      <c r="B229" t="n">
        <v>1747163</v>
      </c>
      <c r="C229" t="n">
        <v>759061</v>
      </c>
      <c r="D229" t="n">
        <v>4140329</v>
      </c>
      <c r="E229" t="n">
        <v>2512507</v>
      </c>
      <c r="F229" t="n">
        <v>1780144</v>
      </c>
      <c r="G229" t="n">
        <v>1453390</v>
      </c>
      <c r="H229" t="n">
        <v>1218187</v>
      </c>
      <c r="I229" t="n">
        <v>380178</v>
      </c>
      <c r="J229" t="n">
        <v>1572494</v>
      </c>
      <c r="K229" t="n">
        <v>2</v>
      </c>
      <c r="L229" t="n">
        <v>8</v>
      </c>
      <c r="M229" t="n">
        <v>16</v>
      </c>
      <c r="N229" t="n">
        <v>8</v>
      </c>
      <c r="O229" t="n">
        <v>1</v>
      </c>
      <c r="P229" t="n">
        <v>1</v>
      </c>
      <c r="Q229" t="n">
        <v>2</v>
      </c>
      <c r="R229" t="n">
        <v>7</v>
      </c>
      <c r="S229" t="n">
        <v>2</v>
      </c>
      <c r="T229" t="n">
        <v>0</v>
      </c>
      <c r="U229" t="n">
        <v>4</v>
      </c>
      <c r="V229" t="n">
        <v>9</v>
      </c>
      <c r="W229" t="n">
        <v>2</v>
      </c>
      <c r="X229" t="n">
        <v>0</v>
      </c>
      <c r="Y229" t="n">
        <v>1</v>
      </c>
      <c r="Z229" t="n">
        <v>2</v>
      </c>
      <c r="AA229" t="n">
        <v>9</v>
      </c>
      <c r="AB229" t="n">
        <v>0</v>
      </c>
      <c r="AC229" t="n">
        <v>7</v>
      </c>
      <c r="AD229" t="n">
        <v>64</v>
      </c>
      <c r="AE229" t="n">
        <v>64</v>
      </c>
      <c r="AF229" t="n">
        <v>45</v>
      </c>
      <c r="AG229" t="n">
        <v>2</v>
      </c>
      <c r="AH229" t="n">
        <v>4</v>
      </c>
      <c r="AI229" t="n">
        <v>5</v>
      </c>
      <c r="AJ229" t="n">
        <v>39</v>
      </c>
      <c r="AK229" t="n">
        <v>13</v>
      </c>
      <c r="AL229" t="n">
        <v>582063</v>
      </c>
      <c r="AM229" t="n">
        <v>131453</v>
      </c>
      <c r="AN229" t="n">
        <v>927455</v>
      </c>
      <c r="AO229" t="n">
        <v>1011207</v>
      </c>
      <c r="AP229" t="n">
        <v>61640</v>
      </c>
      <c r="AQ229" t="n">
        <v>59139</v>
      </c>
      <c r="AR229" t="n">
        <v>80386</v>
      </c>
      <c r="AS229" t="n">
        <v>35858</v>
      </c>
      <c r="AT229" t="n">
        <v>1224943</v>
      </c>
      <c r="AU229" t="n">
        <v>3903</v>
      </c>
      <c r="AV229" t="n">
        <v>388</v>
      </c>
      <c r="AW229" t="n">
        <v>3362</v>
      </c>
      <c r="AX229" t="n">
        <v>3608</v>
      </c>
      <c r="AY229" t="n">
        <v>199</v>
      </c>
      <c r="AZ229" t="n">
        <v>146</v>
      </c>
      <c r="BA229" t="n">
        <v>241</v>
      </c>
      <c r="BB229" t="n">
        <v>100</v>
      </c>
      <c r="BC229" t="n">
        <v>11759</v>
      </c>
    </row>
    <row r="230">
      <c r="A230" t="inlineStr">
        <is>
          <t>06-Feb-21</t>
        </is>
      </c>
      <c r="B230" t="n">
        <v>1747163</v>
      </c>
      <c r="C230" t="n">
        <v>759060</v>
      </c>
      <c r="D230" t="n">
        <v>4140326</v>
      </c>
      <c r="E230" t="n">
        <v>2512506</v>
      </c>
      <c r="F230" t="n">
        <v>1780144</v>
      </c>
      <c r="G230" t="n">
        <v>1453389</v>
      </c>
      <c r="H230" t="n">
        <v>1218187</v>
      </c>
      <c r="I230" t="n">
        <v>380176</v>
      </c>
      <c r="J230" t="n">
        <v>1572493</v>
      </c>
      <c r="K230" t="n">
        <v>2</v>
      </c>
      <c r="L230" t="n">
        <v>8</v>
      </c>
      <c r="M230" t="n">
        <v>16</v>
      </c>
      <c r="N230" t="n">
        <v>8</v>
      </c>
      <c r="O230" t="n">
        <v>0</v>
      </c>
      <c r="P230" t="n">
        <v>1</v>
      </c>
      <c r="Q230" t="n">
        <v>2</v>
      </c>
      <c r="R230" t="n">
        <v>6</v>
      </c>
      <c r="S230" t="n">
        <v>2</v>
      </c>
      <c r="T230" t="n">
        <v>0</v>
      </c>
      <c r="U230" t="n">
        <v>4</v>
      </c>
      <c r="V230" t="n">
        <v>9</v>
      </c>
      <c r="W230" t="n">
        <v>2</v>
      </c>
      <c r="X230" t="n">
        <v>0</v>
      </c>
      <c r="Y230" t="n">
        <v>1</v>
      </c>
      <c r="Z230" t="n">
        <v>2</v>
      </c>
      <c r="AA230" t="n">
        <v>9</v>
      </c>
      <c r="AB230" t="n">
        <v>0</v>
      </c>
      <c r="AC230" t="n">
        <v>7</v>
      </c>
      <c r="AD230" t="n">
        <v>61</v>
      </c>
      <c r="AE230" t="n">
        <v>63</v>
      </c>
      <c r="AF230" t="n">
        <v>44</v>
      </c>
      <c r="AG230" t="n">
        <v>2</v>
      </c>
      <c r="AH230" t="n">
        <v>4</v>
      </c>
      <c r="AI230" t="n">
        <v>5</v>
      </c>
      <c r="AJ230" t="n">
        <v>37</v>
      </c>
      <c r="AK230" t="n">
        <v>12</v>
      </c>
      <c r="AL230" t="n">
        <v>582063</v>
      </c>
      <c r="AM230" t="n">
        <v>131458</v>
      </c>
      <c r="AN230" t="n">
        <v>927460</v>
      </c>
      <c r="AO230" t="n">
        <v>1011210</v>
      </c>
      <c r="AP230" t="n">
        <v>61640</v>
      </c>
      <c r="AQ230" t="n">
        <v>59140</v>
      </c>
      <c r="AR230" t="n">
        <v>80386</v>
      </c>
      <c r="AS230" t="n">
        <v>35862</v>
      </c>
      <c r="AT230" t="n">
        <v>1224944</v>
      </c>
      <c r="AU230" t="n">
        <v>3903</v>
      </c>
      <c r="AV230" t="n">
        <v>388</v>
      </c>
      <c r="AW230" t="n">
        <v>3362</v>
      </c>
      <c r="AX230" t="n">
        <v>3608</v>
      </c>
      <c r="AY230" t="n">
        <v>199</v>
      </c>
      <c r="AZ230" t="n">
        <v>146</v>
      </c>
      <c r="BA230" t="n">
        <v>241</v>
      </c>
      <c r="BB230" t="n">
        <v>100</v>
      </c>
      <c r="BC230" t="n">
        <v>11759</v>
      </c>
    </row>
    <row r="231">
      <c r="A231" t="inlineStr">
        <is>
          <t>07-Feb-21</t>
        </is>
      </c>
      <c r="B231" t="n">
        <v>1747162</v>
      </c>
      <c r="C231" t="n">
        <v>759058</v>
      </c>
      <c r="D231" t="n">
        <v>4140322</v>
      </c>
      <c r="E231" t="n">
        <v>2512504</v>
      </c>
      <c r="F231" t="n">
        <v>1780143</v>
      </c>
      <c r="G231" t="n">
        <v>1453389</v>
      </c>
      <c r="H231" t="n">
        <v>1218186</v>
      </c>
      <c r="I231" t="n">
        <v>380175</v>
      </c>
      <c r="J231" t="n">
        <v>1572493</v>
      </c>
      <c r="K231" t="n">
        <v>2</v>
      </c>
      <c r="L231" t="n">
        <v>7</v>
      </c>
      <c r="M231" t="n">
        <v>15</v>
      </c>
      <c r="N231" t="n">
        <v>7</v>
      </c>
      <c r="O231" t="n">
        <v>0</v>
      </c>
      <c r="P231" t="n">
        <v>1</v>
      </c>
      <c r="Q231" t="n">
        <v>1</v>
      </c>
      <c r="R231" t="n">
        <v>6</v>
      </c>
      <c r="S231" t="n">
        <v>2</v>
      </c>
      <c r="T231" t="n">
        <v>0</v>
      </c>
      <c r="U231" t="n">
        <v>4</v>
      </c>
      <c r="V231" t="n">
        <v>9</v>
      </c>
      <c r="W231" t="n">
        <v>2</v>
      </c>
      <c r="X231" t="n">
        <v>0</v>
      </c>
      <c r="Y231" t="n">
        <v>1</v>
      </c>
      <c r="Z231" t="n">
        <v>2</v>
      </c>
      <c r="AA231" t="n">
        <v>8</v>
      </c>
      <c r="AB231" t="n">
        <v>0</v>
      </c>
      <c r="AC231" t="n">
        <v>7</v>
      </c>
      <c r="AD231" t="n">
        <v>58</v>
      </c>
      <c r="AE231" t="n">
        <v>62</v>
      </c>
      <c r="AF231" t="n">
        <v>42</v>
      </c>
      <c r="AG231" t="n">
        <v>2</v>
      </c>
      <c r="AH231" t="n">
        <v>4</v>
      </c>
      <c r="AI231" t="n">
        <v>5</v>
      </c>
      <c r="AJ231" t="n">
        <v>36</v>
      </c>
      <c r="AK231" t="n">
        <v>12</v>
      </c>
      <c r="AL231" t="n">
        <v>582064</v>
      </c>
      <c r="AM231" t="n">
        <v>131462</v>
      </c>
      <c r="AN231" t="n">
        <v>927465</v>
      </c>
      <c r="AO231" t="n">
        <v>1011213</v>
      </c>
      <c r="AP231" t="n">
        <v>61640</v>
      </c>
      <c r="AQ231" t="n">
        <v>59140</v>
      </c>
      <c r="AR231" t="n">
        <v>80387</v>
      </c>
      <c r="AS231" t="n">
        <v>35865</v>
      </c>
      <c r="AT231" t="n">
        <v>1224945</v>
      </c>
      <c r="AU231" t="n">
        <v>3903</v>
      </c>
      <c r="AV231" t="n">
        <v>388</v>
      </c>
      <c r="AW231" t="n">
        <v>3362</v>
      </c>
      <c r="AX231" t="n">
        <v>3608</v>
      </c>
      <c r="AY231" t="n">
        <v>199</v>
      </c>
      <c r="AZ231" t="n">
        <v>146</v>
      </c>
      <c r="BA231" t="n">
        <v>241</v>
      </c>
      <c r="BB231" t="n">
        <v>100</v>
      </c>
      <c r="BC231" t="n">
        <v>11759</v>
      </c>
    </row>
    <row r="232">
      <c r="A232" t="inlineStr">
        <is>
          <t>08-Feb-21</t>
        </is>
      </c>
      <c r="B232" t="n">
        <v>1747162</v>
      </c>
      <c r="C232" t="n">
        <v>759057</v>
      </c>
      <c r="D232" t="n">
        <v>4140318</v>
      </c>
      <c r="E232" t="n">
        <v>2512502</v>
      </c>
      <c r="F232" t="n">
        <v>1780143</v>
      </c>
      <c r="G232" t="n">
        <v>1453389</v>
      </c>
      <c r="H232" t="n">
        <v>1218186</v>
      </c>
      <c r="I232" t="n">
        <v>380174</v>
      </c>
      <c r="J232" t="n">
        <v>1572492</v>
      </c>
      <c r="K232" t="n">
        <v>2</v>
      </c>
      <c r="L232" t="n">
        <v>7</v>
      </c>
      <c r="M232" t="n">
        <v>15</v>
      </c>
      <c r="N232" t="n">
        <v>7</v>
      </c>
      <c r="O232" t="n">
        <v>0</v>
      </c>
      <c r="P232" t="n">
        <v>1</v>
      </c>
      <c r="Q232" t="n">
        <v>1</v>
      </c>
      <c r="R232" t="n">
        <v>6</v>
      </c>
      <c r="S232" t="n">
        <v>2</v>
      </c>
      <c r="T232" t="n">
        <v>0</v>
      </c>
      <c r="U232" t="n">
        <v>4</v>
      </c>
      <c r="V232" t="n">
        <v>9</v>
      </c>
      <c r="W232" t="n">
        <v>2</v>
      </c>
      <c r="X232" t="n">
        <v>0</v>
      </c>
      <c r="Y232" t="n">
        <v>1</v>
      </c>
      <c r="Z232" t="n">
        <v>2</v>
      </c>
      <c r="AA232" t="n">
        <v>8</v>
      </c>
      <c r="AB232" t="n">
        <v>0</v>
      </c>
      <c r="AC232" t="n">
        <v>7</v>
      </c>
      <c r="AD232" t="n">
        <v>56</v>
      </c>
      <c r="AE232" t="n">
        <v>61</v>
      </c>
      <c r="AF232" t="n">
        <v>41</v>
      </c>
      <c r="AG232" t="n">
        <v>2</v>
      </c>
      <c r="AH232" t="n">
        <v>4</v>
      </c>
      <c r="AI232" t="n">
        <v>5</v>
      </c>
      <c r="AJ232" t="n">
        <v>35</v>
      </c>
      <c r="AK232" t="n">
        <v>12</v>
      </c>
      <c r="AL232" t="n">
        <v>582064</v>
      </c>
      <c r="AM232" t="n">
        <v>131467</v>
      </c>
      <c r="AN232" t="n">
        <v>927470</v>
      </c>
      <c r="AO232" t="n">
        <v>1011216</v>
      </c>
      <c r="AP232" t="n">
        <v>61640</v>
      </c>
      <c r="AQ232" t="n">
        <v>59141</v>
      </c>
      <c r="AR232" t="n">
        <v>80387</v>
      </c>
      <c r="AS232" t="n">
        <v>35868</v>
      </c>
      <c r="AT232" t="n">
        <v>1224946</v>
      </c>
      <c r="AU232" t="n">
        <v>3903</v>
      </c>
      <c r="AV232" t="n">
        <v>388</v>
      </c>
      <c r="AW232" t="n">
        <v>3362</v>
      </c>
      <c r="AX232" t="n">
        <v>3608</v>
      </c>
      <c r="AY232" t="n">
        <v>199</v>
      </c>
      <c r="AZ232" t="n">
        <v>146</v>
      </c>
      <c r="BA232" t="n">
        <v>241</v>
      </c>
      <c r="BB232" t="n">
        <v>100</v>
      </c>
      <c r="BC232" t="n">
        <v>11759</v>
      </c>
    </row>
    <row r="233">
      <c r="A233" t="inlineStr">
        <is>
          <t>09-Feb-21</t>
        </is>
      </c>
      <c r="B233" t="n">
        <v>1747162</v>
      </c>
      <c r="C233" t="n">
        <v>759055</v>
      </c>
      <c r="D233" t="n">
        <v>4140315</v>
      </c>
      <c r="E233" t="n">
        <v>2512501</v>
      </c>
      <c r="F233" t="n">
        <v>1780143</v>
      </c>
      <c r="G233" t="n">
        <v>1453389</v>
      </c>
      <c r="H233" t="n">
        <v>1218186</v>
      </c>
      <c r="I233" t="n">
        <v>380172</v>
      </c>
      <c r="J233" t="n">
        <v>1572492</v>
      </c>
      <c r="K233" t="n">
        <v>2</v>
      </c>
      <c r="L233" t="n">
        <v>7</v>
      </c>
      <c r="M233" t="n">
        <v>15</v>
      </c>
      <c r="N233" t="n">
        <v>7</v>
      </c>
      <c r="O233" t="n">
        <v>0</v>
      </c>
      <c r="P233" t="n">
        <v>1</v>
      </c>
      <c r="Q233" t="n">
        <v>1</v>
      </c>
      <c r="R233" t="n">
        <v>6</v>
      </c>
      <c r="S233" t="n">
        <v>2</v>
      </c>
      <c r="T233" t="n">
        <v>0</v>
      </c>
      <c r="U233" t="n">
        <v>4</v>
      </c>
      <c r="V233" t="n">
        <v>9</v>
      </c>
      <c r="W233" t="n">
        <v>2</v>
      </c>
      <c r="X233" t="n">
        <v>0</v>
      </c>
      <c r="Y233" t="n">
        <v>1</v>
      </c>
      <c r="Z233" t="n">
        <v>2</v>
      </c>
      <c r="AA233" t="n">
        <v>8</v>
      </c>
      <c r="AB233" t="n">
        <v>0</v>
      </c>
      <c r="AC233" t="n">
        <v>7</v>
      </c>
      <c r="AD233" t="n">
        <v>54</v>
      </c>
      <c r="AE233" t="n">
        <v>60</v>
      </c>
      <c r="AF233" t="n">
        <v>40</v>
      </c>
      <c r="AG233" t="n">
        <v>2</v>
      </c>
      <c r="AH233" t="n">
        <v>4</v>
      </c>
      <c r="AI233" t="n">
        <v>5</v>
      </c>
      <c r="AJ233" t="n">
        <v>33</v>
      </c>
      <c r="AK233" t="n">
        <v>11</v>
      </c>
      <c r="AL233" t="n">
        <v>582065</v>
      </c>
      <c r="AM233" t="n">
        <v>131471</v>
      </c>
      <c r="AN233" t="n">
        <v>927475</v>
      </c>
      <c r="AO233" t="n">
        <v>1011220</v>
      </c>
      <c r="AP233" t="n">
        <v>61640</v>
      </c>
      <c r="AQ233" t="n">
        <v>59141</v>
      </c>
      <c r="AR233" t="n">
        <v>80388</v>
      </c>
      <c r="AS233" t="n">
        <v>35872</v>
      </c>
      <c r="AT233" t="n">
        <v>1224947</v>
      </c>
      <c r="AU233" t="n">
        <v>3903</v>
      </c>
      <c r="AV233" t="n">
        <v>388</v>
      </c>
      <c r="AW233" t="n">
        <v>3362</v>
      </c>
      <c r="AX233" t="n">
        <v>3608</v>
      </c>
      <c r="AY233" t="n">
        <v>199</v>
      </c>
      <c r="AZ233" t="n">
        <v>146</v>
      </c>
      <c r="BA233" t="n">
        <v>241</v>
      </c>
      <c r="BB233" t="n">
        <v>100</v>
      </c>
      <c r="BC233" t="n">
        <v>11759</v>
      </c>
    </row>
    <row r="234">
      <c r="A234" t="inlineStr">
        <is>
          <t>10-Feb-21</t>
        </is>
      </c>
      <c r="B234" t="n">
        <v>1747161</v>
      </c>
      <c r="C234" t="n">
        <v>759054</v>
      </c>
      <c r="D234" t="n">
        <v>4140311</v>
      </c>
      <c r="E234" t="n">
        <v>2512499</v>
      </c>
      <c r="F234" t="n">
        <v>1780143</v>
      </c>
      <c r="G234" t="n">
        <v>1453388</v>
      </c>
      <c r="H234" t="n">
        <v>1218185</v>
      </c>
      <c r="I234" t="n">
        <v>380171</v>
      </c>
      <c r="J234" t="n">
        <v>1572491</v>
      </c>
      <c r="K234" t="n">
        <v>2</v>
      </c>
      <c r="L234" t="n">
        <v>6</v>
      </c>
      <c r="M234" t="n">
        <v>15</v>
      </c>
      <c r="N234" t="n">
        <v>7</v>
      </c>
      <c r="O234" t="n">
        <v>0</v>
      </c>
      <c r="P234" t="n">
        <v>1</v>
      </c>
      <c r="Q234" t="n">
        <v>1</v>
      </c>
      <c r="R234" t="n">
        <v>5</v>
      </c>
      <c r="S234" t="n">
        <v>2</v>
      </c>
      <c r="T234" t="n">
        <v>0</v>
      </c>
      <c r="U234" t="n">
        <v>3</v>
      </c>
      <c r="V234" t="n">
        <v>8</v>
      </c>
      <c r="W234" t="n">
        <v>2</v>
      </c>
      <c r="X234" t="n">
        <v>0</v>
      </c>
      <c r="Y234" t="n">
        <v>1</v>
      </c>
      <c r="Z234" t="n">
        <v>2</v>
      </c>
      <c r="AA234" t="n">
        <v>7</v>
      </c>
      <c r="AB234" t="n">
        <v>0</v>
      </c>
      <c r="AC234" t="n">
        <v>7</v>
      </c>
      <c r="AD234" t="n">
        <v>51</v>
      </c>
      <c r="AE234" t="n">
        <v>59</v>
      </c>
      <c r="AF234" t="n">
        <v>39</v>
      </c>
      <c r="AG234" t="n">
        <v>2</v>
      </c>
      <c r="AH234" t="n">
        <v>4</v>
      </c>
      <c r="AI234" t="n">
        <v>5</v>
      </c>
      <c r="AJ234" t="n">
        <v>32</v>
      </c>
      <c r="AK234" t="n">
        <v>11</v>
      </c>
      <c r="AL234" t="n">
        <v>582065</v>
      </c>
      <c r="AM234" t="n">
        <v>131475</v>
      </c>
      <c r="AN234" t="n">
        <v>927480</v>
      </c>
      <c r="AO234" t="n">
        <v>1011223</v>
      </c>
      <c r="AP234" t="n">
        <v>61640</v>
      </c>
      <c r="AQ234" t="n">
        <v>59141</v>
      </c>
      <c r="AR234" t="n">
        <v>80388</v>
      </c>
      <c r="AS234" t="n">
        <v>35875</v>
      </c>
      <c r="AT234" t="n">
        <v>1224948</v>
      </c>
      <c r="AU234" t="n">
        <v>3903</v>
      </c>
      <c r="AV234" t="n">
        <v>388</v>
      </c>
      <c r="AW234" t="n">
        <v>3362</v>
      </c>
      <c r="AX234" t="n">
        <v>3608</v>
      </c>
      <c r="AY234" t="n">
        <v>199</v>
      </c>
      <c r="AZ234" t="n">
        <v>146</v>
      </c>
      <c r="BA234" t="n">
        <v>241</v>
      </c>
      <c r="BB234" t="n">
        <v>100</v>
      </c>
      <c r="BC234" t="n">
        <v>11759</v>
      </c>
    </row>
    <row r="235">
      <c r="A235" t="inlineStr">
        <is>
          <t>11-Feb-21</t>
        </is>
      </c>
      <c r="B235" t="n">
        <v>1747161</v>
      </c>
      <c r="C235" t="n">
        <v>759052</v>
      </c>
      <c r="D235" t="n">
        <v>4140308</v>
      </c>
      <c r="E235" t="n">
        <v>2512498</v>
      </c>
      <c r="F235" t="n">
        <v>1780143</v>
      </c>
      <c r="G235" t="n">
        <v>1453388</v>
      </c>
      <c r="H235" t="n">
        <v>1218185</v>
      </c>
      <c r="I235" t="n">
        <v>380170</v>
      </c>
      <c r="J235" t="n">
        <v>1572491</v>
      </c>
      <c r="K235" t="n">
        <v>2</v>
      </c>
      <c r="L235" t="n">
        <v>6</v>
      </c>
      <c r="M235" t="n">
        <v>14</v>
      </c>
      <c r="N235" t="n">
        <v>7</v>
      </c>
      <c r="O235" t="n">
        <v>0</v>
      </c>
      <c r="P235" t="n">
        <v>1</v>
      </c>
      <c r="Q235" t="n">
        <v>1</v>
      </c>
      <c r="R235" t="n">
        <v>5</v>
      </c>
      <c r="S235" t="n">
        <v>2</v>
      </c>
      <c r="T235" t="n">
        <v>0</v>
      </c>
      <c r="U235" t="n">
        <v>3</v>
      </c>
      <c r="V235" t="n">
        <v>8</v>
      </c>
      <c r="W235" t="n">
        <v>2</v>
      </c>
      <c r="X235" t="n">
        <v>0</v>
      </c>
      <c r="Y235" t="n">
        <v>1</v>
      </c>
      <c r="Z235" t="n">
        <v>2</v>
      </c>
      <c r="AA235" t="n">
        <v>7</v>
      </c>
      <c r="AB235" t="n">
        <v>0</v>
      </c>
      <c r="AC235" t="n">
        <v>7</v>
      </c>
      <c r="AD235" t="n">
        <v>49</v>
      </c>
      <c r="AE235" t="n">
        <v>58</v>
      </c>
      <c r="AF235" t="n">
        <v>37</v>
      </c>
      <c r="AG235" t="n">
        <v>2</v>
      </c>
      <c r="AH235" t="n">
        <v>4</v>
      </c>
      <c r="AI235" t="n">
        <v>5</v>
      </c>
      <c r="AJ235" t="n">
        <v>31</v>
      </c>
      <c r="AK235" t="n">
        <v>11</v>
      </c>
      <c r="AL235" t="n">
        <v>582066</v>
      </c>
      <c r="AM235" t="n">
        <v>131479</v>
      </c>
      <c r="AN235" t="n">
        <v>927485</v>
      </c>
      <c r="AO235" t="n">
        <v>1011225</v>
      </c>
      <c r="AP235" t="n">
        <v>61641</v>
      </c>
      <c r="AQ235" t="n">
        <v>59142</v>
      </c>
      <c r="AR235" t="n">
        <v>80389</v>
      </c>
      <c r="AS235" t="n">
        <v>35877</v>
      </c>
      <c r="AT235" t="n">
        <v>1224948</v>
      </c>
      <c r="AU235" t="n">
        <v>3903</v>
      </c>
      <c r="AV235" t="n">
        <v>388</v>
      </c>
      <c r="AW235" t="n">
        <v>3362</v>
      </c>
      <c r="AX235" t="n">
        <v>3608</v>
      </c>
      <c r="AY235" t="n">
        <v>199</v>
      </c>
      <c r="AZ235" t="n">
        <v>146</v>
      </c>
      <c r="BA235" t="n">
        <v>241</v>
      </c>
      <c r="BB235" t="n">
        <v>100</v>
      </c>
      <c r="BC235" t="n">
        <v>11759</v>
      </c>
    </row>
    <row r="236">
      <c r="A236" t="inlineStr">
        <is>
          <t>12-Feb-21</t>
        </is>
      </c>
      <c r="B236" t="n">
        <v>1747160</v>
      </c>
      <c r="C236" t="n">
        <v>759051</v>
      </c>
      <c r="D236" t="n">
        <v>4140304</v>
      </c>
      <c r="E236" t="n">
        <v>2512496</v>
      </c>
      <c r="F236" t="n">
        <v>1780143</v>
      </c>
      <c r="G236" t="n">
        <v>1453388</v>
      </c>
      <c r="H236" t="n">
        <v>1218185</v>
      </c>
      <c r="I236" t="n">
        <v>380169</v>
      </c>
      <c r="J236" t="n">
        <v>1572491</v>
      </c>
      <c r="K236" t="n">
        <v>2</v>
      </c>
      <c r="L236" t="n">
        <v>6</v>
      </c>
      <c r="M236" t="n">
        <v>14</v>
      </c>
      <c r="N236" t="n">
        <v>6</v>
      </c>
      <c r="O236" t="n">
        <v>0</v>
      </c>
      <c r="P236" t="n">
        <v>1</v>
      </c>
      <c r="Q236" t="n">
        <v>1</v>
      </c>
      <c r="R236" t="n">
        <v>5</v>
      </c>
      <c r="S236" t="n">
        <v>2</v>
      </c>
      <c r="T236" t="n">
        <v>0</v>
      </c>
      <c r="U236" t="n">
        <v>3</v>
      </c>
      <c r="V236" t="n">
        <v>8</v>
      </c>
      <c r="W236" t="n">
        <v>2</v>
      </c>
      <c r="X236" t="n">
        <v>0</v>
      </c>
      <c r="Y236" t="n">
        <v>1</v>
      </c>
      <c r="Z236" t="n">
        <v>2</v>
      </c>
      <c r="AA236" t="n">
        <v>7</v>
      </c>
      <c r="AB236" t="n">
        <v>0</v>
      </c>
      <c r="AC236" t="n">
        <v>7</v>
      </c>
      <c r="AD236" t="n">
        <v>47</v>
      </c>
      <c r="AE236" t="n">
        <v>57</v>
      </c>
      <c r="AF236" t="n">
        <v>36</v>
      </c>
      <c r="AG236" t="n">
        <v>2</v>
      </c>
      <c r="AH236" t="n">
        <v>4</v>
      </c>
      <c r="AI236" t="n">
        <v>5</v>
      </c>
      <c r="AJ236" t="n">
        <v>30</v>
      </c>
      <c r="AK236" t="n">
        <v>10</v>
      </c>
      <c r="AL236" t="n">
        <v>582066</v>
      </c>
      <c r="AM236" t="n">
        <v>131483</v>
      </c>
      <c r="AN236" t="n">
        <v>927490</v>
      </c>
      <c r="AO236" t="n">
        <v>1011228</v>
      </c>
      <c r="AP236" t="n">
        <v>61641</v>
      </c>
      <c r="AQ236" t="n">
        <v>59142</v>
      </c>
      <c r="AR236" t="n">
        <v>80389</v>
      </c>
      <c r="AS236" t="n">
        <v>35880</v>
      </c>
      <c r="AT236" t="n">
        <v>1224949</v>
      </c>
      <c r="AU236" t="n">
        <v>3903</v>
      </c>
      <c r="AV236" t="n">
        <v>388</v>
      </c>
      <c r="AW236" t="n">
        <v>3362</v>
      </c>
      <c r="AX236" t="n">
        <v>3608</v>
      </c>
      <c r="AY236" t="n">
        <v>199</v>
      </c>
      <c r="AZ236" t="n">
        <v>146</v>
      </c>
      <c r="BA236" t="n">
        <v>241</v>
      </c>
      <c r="BB236" t="n">
        <v>100</v>
      </c>
      <c r="BC236" t="n">
        <v>11759</v>
      </c>
    </row>
    <row r="237">
      <c r="A237" t="inlineStr">
        <is>
          <t>13-Feb-21</t>
        </is>
      </c>
      <c r="B237" t="n">
        <v>1965441</v>
      </c>
      <c r="C237" t="n">
        <v>851313</v>
      </c>
      <c r="D237" t="n">
        <v>4648652</v>
      </c>
      <c r="E237" t="n">
        <v>2871981</v>
      </c>
      <c r="F237" t="n">
        <v>1973132</v>
      </c>
      <c r="G237" t="n">
        <v>1611966</v>
      </c>
      <c r="H237" t="n">
        <v>1353302</v>
      </c>
      <c r="I237" t="n">
        <v>423753</v>
      </c>
      <c r="J237" t="n">
        <v>1788739</v>
      </c>
      <c r="K237" t="n">
        <v>2</v>
      </c>
      <c r="L237" t="n">
        <v>6</v>
      </c>
      <c r="M237" t="n">
        <v>14</v>
      </c>
      <c r="N237" t="n">
        <v>7</v>
      </c>
      <c r="O237" t="n">
        <v>0</v>
      </c>
      <c r="P237" t="n">
        <v>1</v>
      </c>
      <c r="Q237" t="n">
        <v>1</v>
      </c>
      <c r="R237" t="n">
        <v>5</v>
      </c>
      <c r="S237" t="n">
        <v>2</v>
      </c>
      <c r="T237" t="n">
        <v>0</v>
      </c>
      <c r="U237" t="n">
        <v>3</v>
      </c>
      <c r="V237" t="n">
        <v>8</v>
      </c>
      <c r="W237" t="n">
        <v>2</v>
      </c>
      <c r="X237" t="n">
        <v>0</v>
      </c>
      <c r="Y237" t="n">
        <v>1</v>
      </c>
      <c r="Z237" t="n">
        <v>2</v>
      </c>
      <c r="AA237" t="n">
        <v>7</v>
      </c>
      <c r="AB237" t="n">
        <v>0</v>
      </c>
      <c r="AC237" t="n">
        <v>7</v>
      </c>
      <c r="AD237" t="n">
        <v>45</v>
      </c>
      <c r="AE237" t="n">
        <v>56</v>
      </c>
      <c r="AF237" t="n">
        <v>35</v>
      </c>
      <c r="AG237" t="n">
        <v>2</v>
      </c>
      <c r="AH237" t="n">
        <v>3</v>
      </c>
      <c r="AI237" t="n">
        <v>5</v>
      </c>
      <c r="AJ237" t="n">
        <v>29</v>
      </c>
      <c r="AK237" t="n">
        <v>10</v>
      </c>
      <c r="AL237" t="n">
        <v>582067</v>
      </c>
      <c r="AM237" t="n">
        <v>131487</v>
      </c>
      <c r="AN237" t="n">
        <v>927495</v>
      </c>
      <c r="AO237" t="n">
        <v>1011231</v>
      </c>
      <c r="AP237" t="n">
        <v>61641</v>
      </c>
      <c r="AQ237" t="n">
        <v>59142</v>
      </c>
      <c r="AR237" t="n">
        <v>80390</v>
      </c>
      <c r="AS237" t="n">
        <v>35883</v>
      </c>
      <c r="AT237" t="n">
        <v>1224950</v>
      </c>
      <c r="AU237" t="n">
        <v>3903</v>
      </c>
      <c r="AV237" t="n">
        <v>388</v>
      </c>
      <c r="AW237" t="n">
        <v>3362</v>
      </c>
      <c r="AX237" t="n">
        <v>3608</v>
      </c>
      <c r="AY237" t="n">
        <v>199</v>
      </c>
      <c r="AZ237" t="n">
        <v>146</v>
      </c>
      <c r="BA237" t="n">
        <v>241</v>
      </c>
      <c r="BB237" t="n">
        <v>100</v>
      </c>
      <c r="BC237" t="n">
        <v>11759</v>
      </c>
    </row>
    <row r="238">
      <c r="A238" t="inlineStr">
        <is>
          <t>14-Feb-21</t>
        </is>
      </c>
      <c r="B238" t="n">
        <v>1965441</v>
      </c>
      <c r="C238" t="n">
        <v>851311</v>
      </c>
      <c r="D238" t="n">
        <v>4648648</v>
      </c>
      <c r="E238" t="n">
        <v>2871979</v>
      </c>
      <c r="F238" t="n">
        <v>1973132</v>
      </c>
      <c r="G238" t="n">
        <v>1611966</v>
      </c>
      <c r="H238" t="n">
        <v>1353302</v>
      </c>
      <c r="I238" t="n">
        <v>423751</v>
      </c>
      <c r="J238" t="n">
        <v>1788738</v>
      </c>
      <c r="K238" t="n">
        <v>2</v>
      </c>
      <c r="L238" t="n">
        <v>5</v>
      </c>
      <c r="M238" t="n">
        <v>14</v>
      </c>
      <c r="N238" t="n">
        <v>7</v>
      </c>
      <c r="O238" t="n">
        <v>0</v>
      </c>
      <c r="P238" t="n">
        <v>1</v>
      </c>
      <c r="Q238" t="n">
        <v>1</v>
      </c>
      <c r="R238" t="n">
        <v>5</v>
      </c>
      <c r="S238" t="n">
        <v>2</v>
      </c>
      <c r="T238" t="n">
        <v>0</v>
      </c>
      <c r="U238" t="n">
        <v>3</v>
      </c>
      <c r="V238" t="n">
        <v>8</v>
      </c>
      <c r="W238" t="n">
        <v>2</v>
      </c>
      <c r="X238" t="n">
        <v>0</v>
      </c>
      <c r="Y238" t="n">
        <v>1</v>
      </c>
      <c r="Z238" t="n">
        <v>2</v>
      </c>
      <c r="AA238" t="n">
        <v>6</v>
      </c>
      <c r="AB238" t="n">
        <v>0</v>
      </c>
      <c r="AC238" t="n">
        <v>7</v>
      </c>
      <c r="AD238" t="n">
        <v>43</v>
      </c>
      <c r="AE238" t="n">
        <v>55</v>
      </c>
      <c r="AF238" t="n">
        <v>34</v>
      </c>
      <c r="AG238" t="n">
        <v>2</v>
      </c>
      <c r="AH238" t="n">
        <v>3</v>
      </c>
      <c r="AI238" t="n">
        <v>5</v>
      </c>
      <c r="AJ238" t="n">
        <v>27</v>
      </c>
      <c r="AK238" t="n">
        <v>10</v>
      </c>
      <c r="AL238" t="n">
        <v>582068</v>
      </c>
      <c r="AM238" t="n">
        <v>131490</v>
      </c>
      <c r="AN238" t="n">
        <v>927500</v>
      </c>
      <c r="AO238" t="n">
        <v>1011234</v>
      </c>
      <c r="AP238" t="n">
        <v>61641</v>
      </c>
      <c r="AQ238" t="n">
        <v>59143</v>
      </c>
      <c r="AR238" t="n">
        <v>80390</v>
      </c>
      <c r="AS238" t="n">
        <v>35885</v>
      </c>
      <c r="AT238" t="n">
        <v>1224951</v>
      </c>
      <c r="AU238" t="n">
        <v>3903</v>
      </c>
      <c r="AV238" t="n">
        <v>388</v>
      </c>
      <c r="AW238" t="n">
        <v>3363</v>
      </c>
      <c r="AX238" t="n">
        <v>3608</v>
      </c>
      <c r="AY238" t="n">
        <v>199</v>
      </c>
      <c r="AZ238" t="n">
        <v>146</v>
      </c>
      <c r="BA238" t="n">
        <v>241</v>
      </c>
      <c r="BB238" t="n">
        <v>100</v>
      </c>
      <c r="BC238" t="n">
        <v>11759</v>
      </c>
    </row>
    <row r="239">
      <c r="A239" t="inlineStr">
        <is>
          <t>15-Feb-21</t>
        </is>
      </c>
      <c r="B239" t="n">
        <v>1965441</v>
      </c>
      <c r="C239" t="n">
        <v>851310</v>
      </c>
      <c r="D239" t="n">
        <v>4648644</v>
      </c>
      <c r="E239" t="n">
        <v>2871977</v>
      </c>
      <c r="F239" t="n">
        <v>1973132</v>
      </c>
      <c r="G239" t="n">
        <v>1611966</v>
      </c>
      <c r="H239" t="n">
        <v>1353301</v>
      </c>
      <c r="I239" t="n">
        <v>423750</v>
      </c>
      <c r="J239" t="n">
        <v>1788738</v>
      </c>
      <c r="K239" t="n">
        <v>2</v>
      </c>
      <c r="L239" t="n">
        <v>5</v>
      </c>
      <c r="M239" t="n">
        <v>15</v>
      </c>
      <c r="N239" t="n">
        <v>7</v>
      </c>
      <c r="O239" t="n">
        <v>0</v>
      </c>
      <c r="P239" t="n">
        <v>1</v>
      </c>
      <c r="Q239" t="n">
        <v>1</v>
      </c>
      <c r="R239" t="n">
        <v>5</v>
      </c>
      <c r="S239" t="n">
        <v>2</v>
      </c>
      <c r="T239" t="n">
        <v>0</v>
      </c>
      <c r="U239" t="n">
        <v>3</v>
      </c>
      <c r="V239" t="n">
        <v>8</v>
      </c>
      <c r="W239" t="n">
        <v>2</v>
      </c>
      <c r="X239" t="n">
        <v>0</v>
      </c>
      <c r="Y239" t="n">
        <v>1</v>
      </c>
      <c r="Z239" t="n">
        <v>2</v>
      </c>
      <c r="AA239" t="n">
        <v>6</v>
      </c>
      <c r="AB239" t="n">
        <v>0</v>
      </c>
      <c r="AC239" t="n">
        <v>7</v>
      </c>
      <c r="AD239" t="n">
        <v>41</v>
      </c>
      <c r="AE239" t="n">
        <v>54</v>
      </c>
      <c r="AF239" t="n">
        <v>34</v>
      </c>
      <c r="AG239" t="n">
        <v>2</v>
      </c>
      <c r="AH239" t="n">
        <v>3</v>
      </c>
      <c r="AI239" t="n">
        <v>4</v>
      </c>
      <c r="AJ239" t="n">
        <v>26</v>
      </c>
      <c r="AK239" t="n">
        <v>10</v>
      </c>
      <c r="AL239" t="n">
        <v>582068</v>
      </c>
      <c r="AM239" t="n">
        <v>131494</v>
      </c>
      <c r="AN239" t="n">
        <v>927504</v>
      </c>
      <c r="AO239" t="n">
        <v>1011236</v>
      </c>
      <c r="AP239" t="n">
        <v>61641</v>
      </c>
      <c r="AQ239" t="n">
        <v>59143</v>
      </c>
      <c r="AR239" t="n">
        <v>80391</v>
      </c>
      <c r="AS239" t="n">
        <v>35888</v>
      </c>
      <c r="AT239" t="n">
        <v>1224952</v>
      </c>
      <c r="AU239" t="n">
        <v>3903</v>
      </c>
      <c r="AV239" t="n">
        <v>388</v>
      </c>
      <c r="AW239" t="n">
        <v>3363</v>
      </c>
      <c r="AX239" t="n">
        <v>3608</v>
      </c>
      <c r="AY239" t="n">
        <v>199</v>
      </c>
      <c r="AZ239" t="n">
        <v>146</v>
      </c>
      <c r="BA239" t="n">
        <v>241</v>
      </c>
      <c r="BB239" t="n">
        <v>100</v>
      </c>
      <c r="BC239" t="n">
        <v>11759</v>
      </c>
    </row>
    <row r="240">
      <c r="A240" t="inlineStr">
        <is>
          <t>16-Feb-21</t>
        </is>
      </c>
      <c r="B240" t="n">
        <v>1965440</v>
      </c>
      <c r="C240" t="n">
        <v>851309</v>
      </c>
      <c r="D240" t="n">
        <v>4648641</v>
      </c>
      <c r="E240" t="n">
        <v>2871974</v>
      </c>
      <c r="F240" t="n">
        <v>1973132</v>
      </c>
      <c r="G240" t="n">
        <v>1611966</v>
      </c>
      <c r="H240" t="n">
        <v>1353301</v>
      </c>
      <c r="I240" t="n">
        <v>423749</v>
      </c>
      <c r="J240" t="n">
        <v>1788737</v>
      </c>
      <c r="K240" t="n">
        <v>2</v>
      </c>
      <c r="L240" t="n">
        <v>5</v>
      </c>
      <c r="M240" t="n">
        <v>15</v>
      </c>
      <c r="N240" t="n">
        <v>8</v>
      </c>
      <c r="O240" t="n">
        <v>0</v>
      </c>
      <c r="P240" t="n">
        <v>1</v>
      </c>
      <c r="Q240" t="n">
        <v>1</v>
      </c>
      <c r="R240" t="n">
        <v>4</v>
      </c>
      <c r="S240" t="n">
        <v>2</v>
      </c>
      <c r="T240" t="n">
        <v>0</v>
      </c>
      <c r="U240" t="n">
        <v>3</v>
      </c>
      <c r="V240" t="n">
        <v>8</v>
      </c>
      <c r="W240" t="n">
        <v>1</v>
      </c>
      <c r="X240" t="n">
        <v>0</v>
      </c>
      <c r="Y240" t="n">
        <v>1</v>
      </c>
      <c r="Z240" t="n">
        <v>2</v>
      </c>
      <c r="AA240" t="n">
        <v>6</v>
      </c>
      <c r="AB240" t="n">
        <v>0</v>
      </c>
      <c r="AC240" t="n">
        <v>6</v>
      </c>
      <c r="AD240" t="n">
        <v>39</v>
      </c>
      <c r="AE240" t="n">
        <v>53</v>
      </c>
      <c r="AF240" t="n">
        <v>33</v>
      </c>
      <c r="AG240" t="n">
        <v>2</v>
      </c>
      <c r="AH240" t="n">
        <v>3</v>
      </c>
      <c r="AI240" t="n">
        <v>4</v>
      </c>
      <c r="AJ240" t="n">
        <v>25</v>
      </c>
      <c r="AK240" t="n">
        <v>9</v>
      </c>
      <c r="AL240" t="n">
        <v>582069</v>
      </c>
      <c r="AM240" t="n">
        <v>131497</v>
      </c>
      <c r="AN240" t="n">
        <v>927509</v>
      </c>
      <c r="AO240" t="n">
        <v>1011239</v>
      </c>
      <c r="AP240" t="n">
        <v>61641</v>
      </c>
      <c r="AQ240" t="n">
        <v>59143</v>
      </c>
      <c r="AR240" t="n">
        <v>80391</v>
      </c>
      <c r="AS240" t="n">
        <v>35890</v>
      </c>
      <c r="AT240" t="n">
        <v>1224952</v>
      </c>
      <c r="AU240" t="n">
        <v>3903</v>
      </c>
      <c r="AV240" t="n">
        <v>388</v>
      </c>
      <c r="AW240" t="n">
        <v>3363</v>
      </c>
      <c r="AX240" t="n">
        <v>3608</v>
      </c>
      <c r="AY240" t="n">
        <v>199</v>
      </c>
      <c r="AZ240" t="n">
        <v>146</v>
      </c>
      <c r="BA240" t="n">
        <v>241</v>
      </c>
      <c r="BB240" t="n">
        <v>100</v>
      </c>
      <c r="BC240" t="n">
        <v>11759</v>
      </c>
    </row>
    <row r="241">
      <c r="A241" t="inlineStr">
        <is>
          <t>17-Feb-21</t>
        </is>
      </c>
      <c r="B241" t="n">
        <v>1965440</v>
      </c>
      <c r="C241" t="n">
        <v>851308</v>
      </c>
      <c r="D241" t="n">
        <v>4648637</v>
      </c>
      <c r="E241" t="n">
        <v>2871972</v>
      </c>
      <c r="F241" t="n">
        <v>1973132</v>
      </c>
      <c r="G241" t="n">
        <v>1611965</v>
      </c>
      <c r="H241" t="n">
        <v>1353301</v>
      </c>
      <c r="I241" t="n">
        <v>423748</v>
      </c>
      <c r="J241" t="n">
        <v>1788737</v>
      </c>
      <c r="K241" t="n">
        <v>2</v>
      </c>
      <c r="L241" t="n">
        <v>5</v>
      </c>
      <c r="M241" t="n">
        <v>15</v>
      </c>
      <c r="N241" t="n">
        <v>8</v>
      </c>
      <c r="O241" t="n">
        <v>0</v>
      </c>
      <c r="P241" t="n">
        <v>1</v>
      </c>
      <c r="Q241" t="n">
        <v>1</v>
      </c>
      <c r="R241" t="n">
        <v>4</v>
      </c>
      <c r="S241" t="n">
        <v>2</v>
      </c>
      <c r="T241" t="n">
        <v>0</v>
      </c>
      <c r="U241" t="n">
        <v>3</v>
      </c>
      <c r="V241" t="n">
        <v>8</v>
      </c>
      <c r="W241" t="n">
        <v>1</v>
      </c>
      <c r="X241" t="n">
        <v>0</v>
      </c>
      <c r="Y241" t="n">
        <v>1</v>
      </c>
      <c r="Z241" t="n">
        <v>2</v>
      </c>
      <c r="AA241" t="n">
        <v>6</v>
      </c>
      <c r="AB241" t="n">
        <v>0</v>
      </c>
      <c r="AC241" t="n">
        <v>6</v>
      </c>
      <c r="AD241" t="n">
        <v>38</v>
      </c>
      <c r="AE241" t="n">
        <v>53</v>
      </c>
      <c r="AF241" t="n">
        <v>33</v>
      </c>
      <c r="AG241" t="n">
        <v>2</v>
      </c>
      <c r="AH241" t="n">
        <v>3</v>
      </c>
      <c r="AI241" t="n">
        <v>4</v>
      </c>
      <c r="AJ241" t="n">
        <v>24</v>
      </c>
      <c r="AK241" t="n">
        <v>9</v>
      </c>
      <c r="AL241" t="n">
        <v>582069</v>
      </c>
      <c r="AM241" t="n">
        <v>131500</v>
      </c>
      <c r="AN241" t="n">
        <v>927513</v>
      </c>
      <c r="AO241" t="n">
        <v>1011241</v>
      </c>
      <c r="AP241" t="n">
        <v>61642</v>
      </c>
      <c r="AQ241" t="n">
        <v>59144</v>
      </c>
      <c r="AR241" t="n">
        <v>80391</v>
      </c>
      <c r="AS241" t="n">
        <v>35892</v>
      </c>
      <c r="AT241" t="n">
        <v>1224953</v>
      </c>
      <c r="AU241" t="n">
        <v>3903</v>
      </c>
      <c r="AV241" t="n">
        <v>388</v>
      </c>
      <c r="AW241" t="n">
        <v>3363</v>
      </c>
      <c r="AX241" t="n">
        <v>3608</v>
      </c>
      <c r="AY241" t="n">
        <v>199</v>
      </c>
      <c r="AZ241" t="n">
        <v>146</v>
      </c>
      <c r="BA241" t="n">
        <v>241</v>
      </c>
      <c r="BB241" t="n">
        <v>100</v>
      </c>
      <c r="BC241" t="n">
        <v>11759</v>
      </c>
    </row>
    <row r="242">
      <c r="A242" t="inlineStr">
        <is>
          <t>18-Feb-21</t>
        </is>
      </c>
      <c r="B242" t="n">
        <v>1965439</v>
      </c>
      <c r="C242" t="n">
        <v>851307</v>
      </c>
      <c r="D242" t="n">
        <v>4648633</v>
      </c>
      <c r="E242" t="n">
        <v>2871970</v>
      </c>
      <c r="F242" t="n">
        <v>1973132</v>
      </c>
      <c r="G242" t="n">
        <v>1611965</v>
      </c>
      <c r="H242" t="n">
        <v>1353300</v>
      </c>
      <c r="I242" t="n">
        <v>423748</v>
      </c>
      <c r="J242" t="n">
        <v>1788737</v>
      </c>
      <c r="K242" t="n">
        <v>2</v>
      </c>
      <c r="L242" t="n">
        <v>5</v>
      </c>
      <c r="M242" t="n">
        <v>14</v>
      </c>
      <c r="N242" t="n">
        <v>8</v>
      </c>
      <c r="O242" t="n">
        <v>0</v>
      </c>
      <c r="P242" t="n">
        <v>1</v>
      </c>
      <c r="Q242" t="n">
        <v>1</v>
      </c>
      <c r="R242" t="n">
        <v>4</v>
      </c>
      <c r="S242" t="n">
        <v>1</v>
      </c>
      <c r="T242" t="n">
        <v>0</v>
      </c>
      <c r="U242" t="n">
        <v>2</v>
      </c>
      <c r="V242" t="n">
        <v>7</v>
      </c>
      <c r="W242" t="n">
        <v>1</v>
      </c>
      <c r="X242" t="n">
        <v>0</v>
      </c>
      <c r="Y242" t="n">
        <v>1</v>
      </c>
      <c r="Z242" t="n">
        <v>1</v>
      </c>
      <c r="AA242" t="n">
        <v>5</v>
      </c>
      <c r="AB242" t="n">
        <v>0</v>
      </c>
      <c r="AC242" t="n">
        <v>6</v>
      </c>
      <c r="AD242" t="n">
        <v>36</v>
      </c>
      <c r="AE242" t="n">
        <v>52</v>
      </c>
      <c r="AF242" t="n">
        <v>32</v>
      </c>
      <c r="AG242" t="n">
        <v>2</v>
      </c>
      <c r="AH242" t="n">
        <v>3</v>
      </c>
      <c r="AI242" t="n">
        <v>4</v>
      </c>
      <c r="AJ242" t="n">
        <v>24</v>
      </c>
      <c r="AK242" t="n">
        <v>9</v>
      </c>
      <c r="AL242" t="n">
        <v>582070</v>
      </c>
      <c r="AM242" t="n">
        <v>131503</v>
      </c>
      <c r="AN242" t="n">
        <v>927518</v>
      </c>
      <c r="AO242" t="n">
        <v>1011244</v>
      </c>
      <c r="AP242" t="n">
        <v>61642</v>
      </c>
      <c r="AQ242" t="n">
        <v>59144</v>
      </c>
      <c r="AR242" t="n">
        <v>80392</v>
      </c>
      <c r="AS242" t="n">
        <v>35895</v>
      </c>
      <c r="AT242" t="n">
        <v>1224954</v>
      </c>
      <c r="AU242" t="n">
        <v>3903</v>
      </c>
      <c r="AV242" t="n">
        <v>388</v>
      </c>
      <c r="AW242" t="n">
        <v>3363</v>
      </c>
      <c r="AX242" t="n">
        <v>3608</v>
      </c>
      <c r="AY242" t="n">
        <v>199</v>
      </c>
      <c r="AZ242" t="n">
        <v>146</v>
      </c>
      <c r="BA242" t="n">
        <v>241</v>
      </c>
      <c r="BB242" t="n">
        <v>100</v>
      </c>
      <c r="BC242" t="n">
        <v>11759</v>
      </c>
    </row>
    <row r="243">
      <c r="A243" t="inlineStr">
        <is>
          <t>19-Feb-21</t>
        </is>
      </c>
      <c r="B243" t="n">
        <v>1965439</v>
      </c>
      <c r="C243" t="n">
        <v>851306</v>
      </c>
      <c r="D243" t="n">
        <v>4648630</v>
      </c>
      <c r="E243" t="n">
        <v>2871968</v>
      </c>
      <c r="F243" t="n">
        <v>1973132</v>
      </c>
      <c r="G243" t="n">
        <v>1611965</v>
      </c>
      <c r="H243" t="n">
        <v>1353300</v>
      </c>
      <c r="I243" t="n">
        <v>423747</v>
      </c>
      <c r="J243" t="n">
        <v>1788736</v>
      </c>
      <c r="K243" t="n">
        <v>2</v>
      </c>
      <c r="L243" t="n">
        <v>4</v>
      </c>
      <c r="M243" t="n">
        <v>14</v>
      </c>
      <c r="N243" t="n">
        <v>8</v>
      </c>
      <c r="O243" t="n">
        <v>0</v>
      </c>
      <c r="P243" t="n">
        <v>1</v>
      </c>
      <c r="Q243" t="n">
        <v>1</v>
      </c>
      <c r="R243" t="n">
        <v>4</v>
      </c>
      <c r="S243" t="n">
        <v>1</v>
      </c>
      <c r="T243" t="n">
        <v>0</v>
      </c>
      <c r="U243" t="n">
        <v>2</v>
      </c>
      <c r="V243" t="n">
        <v>7</v>
      </c>
      <c r="W243" t="n">
        <v>1</v>
      </c>
      <c r="X243" t="n">
        <v>0</v>
      </c>
      <c r="Y243" t="n">
        <v>1</v>
      </c>
      <c r="Z243" t="n">
        <v>1</v>
      </c>
      <c r="AA243" t="n">
        <v>5</v>
      </c>
      <c r="AB243" t="n">
        <v>0</v>
      </c>
      <c r="AC243" t="n">
        <v>6</v>
      </c>
      <c r="AD243" t="n">
        <v>35</v>
      </c>
      <c r="AE243" t="n">
        <v>52</v>
      </c>
      <c r="AF243" t="n">
        <v>32</v>
      </c>
      <c r="AG243" t="n">
        <v>2</v>
      </c>
      <c r="AH243" t="n">
        <v>3</v>
      </c>
      <c r="AI243" t="n">
        <v>4</v>
      </c>
      <c r="AJ243" t="n">
        <v>23</v>
      </c>
      <c r="AK243" t="n">
        <v>8</v>
      </c>
      <c r="AL243" t="n">
        <v>582070</v>
      </c>
      <c r="AM243" t="n">
        <v>131505</v>
      </c>
      <c r="AN243" t="n">
        <v>927522</v>
      </c>
      <c r="AO243" t="n">
        <v>1011246</v>
      </c>
      <c r="AP243" t="n">
        <v>61642</v>
      </c>
      <c r="AQ243" t="n">
        <v>59144</v>
      </c>
      <c r="AR243" t="n">
        <v>80392</v>
      </c>
      <c r="AS243" t="n">
        <v>35897</v>
      </c>
      <c r="AT243" t="n">
        <v>1224954</v>
      </c>
      <c r="AU243" t="n">
        <v>3903</v>
      </c>
      <c r="AV243" t="n">
        <v>388</v>
      </c>
      <c r="AW243" t="n">
        <v>3363</v>
      </c>
      <c r="AX243" t="n">
        <v>3608</v>
      </c>
      <c r="AY243" t="n">
        <v>199</v>
      </c>
      <c r="AZ243" t="n">
        <v>146</v>
      </c>
      <c r="BA243" t="n">
        <v>241</v>
      </c>
      <c r="BB243" t="n">
        <v>100</v>
      </c>
      <c r="BC243" t="n">
        <v>11759</v>
      </c>
    </row>
    <row r="244">
      <c r="A244" t="inlineStr">
        <is>
          <t>20-Feb-21</t>
        </is>
      </c>
      <c r="B244" t="n">
        <v>1965439</v>
      </c>
      <c r="C244" t="n">
        <v>851305</v>
      </c>
      <c r="D244" t="n">
        <v>4648626</v>
      </c>
      <c r="E244" t="n">
        <v>2871966</v>
      </c>
      <c r="F244" t="n">
        <v>1973131</v>
      </c>
      <c r="G244" t="n">
        <v>1611965</v>
      </c>
      <c r="H244" t="n">
        <v>1353300</v>
      </c>
      <c r="I244" t="n">
        <v>423746</v>
      </c>
      <c r="J244" t="n">
        <v>1788736</v>
      </c>
      <c r="K244" t="n">
        <v>2</v>
      </c>
      <c r="L244" t="n">
        <v>4</v>
      </c>
      <c r="M244" t="n">
        <v>14</v>
      </c>
      <c r="N244" t="n">
        <v>8</v>
      </c>
      <c r="O244" t="n">
        <v>0</v>
      </c>
      <c r="P244" t="n">
        <v>1</v>
      </c>
      <c r="Q244" t="n">
        <v>1</v>
      </c>
      <c r="R244" t="n">
        <v>4</v>
      </c>
      <c r="S244" t="n">
        <v>1</v>
      </c>
      <c r="T244" t="n">
        <v>0</v>
      </c>
      <c r="U244" t="n">
        <v>2</v>
      </c>
      <c r="V244" t="n">
        <v>7</v>
      </c>
      <c r="W244" t="n">
        <v>1</v>
      </c>
      <c r="X244" t="n">
        <v>0</v>
      </c>
      <c r="Y244" t="n">
        <v>1</v>
      </c>
      <c r="Z244" t="n">
        <v>1</v>
      </c>
      <c r="AA244" t="n">
        <v>5</v>
      </c>
      <c r="AB244" t="n">
        <v>0</v>
      </c>
      <c r="AC244" t="n">
        <v>6</v>
      </c>
      <c r="AD244" t="n">
        <v>33</v>
      </c>
      <c r="AE244" t="n">
        <v>51</v>
      </c>
      <c r="AF244" t="n">
        <v>31</v>
      </c>
      <c r="AG244" t="n">
        <v>2</v>
      </c>
      <c r="AH244" t="n">
        <v>3</v>
      </c>
      <c r="AI244" t="n">
        <v>4</v>
      </c>
      <c r="AJ244" t="n">
        <v>22</v>
      </c>
      <c r="AK244" t="n">
        <v>8</v>
      </c>
      <c r="AL244" t="n">
        <v>582070</v>
      </c>
      <c r="AM244" t="n">
        <v>131508</v>
      </c>
      <c r="AN244" t="n">
        <v>927526</v>
      </c>
      <c r="AO244" t="n">
        <v>1011249</v>
      </c>
      <c r="AP244" t="n">
        <v>61642</v>
      </c>
      <c r="AQ244" t="n">
        <v>59144</v>
      </c>
      <c r="AR244" t="n">
        <v>80393</v>
      </c>
      <c r="AS244" t="n">
        <v>35899</v>
      </c>
      <c r="AT244" t="n">
        <v>1224955</v>
      </c>
      <c r="AU244" t="n">
        <v>3903</v>
      </c>
      <c r="AV244" t="n">
        <v>388</v>
      </c>
      <c r="AW244" t="n">
        <v>3363</v>
      </c>
      <c r="AX244" t="n">
        <v>3608</v>
      </c>
      <c r="AY244" t="n">
        <v>199</v>
      </c>
      <c r="AZ244" t="n">
        <v>146</v>
      </c>
      <c r="BA244" t="n">
        <v>241</v>
      </c>
      <c r="BB244" t="n">
        <v>100</v>
      </c>
      <c r="BC244" t="n">
        <v>11759</v>
      </c>
    </row>
    <row r="245">
      <c r="A245" t="inlineStr">
        <is>
          <t>21-Feb-21</t>
        </is>
      </c>
      <c r="B245" t="n">
        <v>1965438</v>
      </c>
      <c r="C245" t="n">
        <v>851304</v>
      </c>
      <c r="D245" t="n">
        <v>4648622</v>
      </c>
      <c r="E245" t="n">
        <v>2871964</v>
      </c>
      <c r="F245" t="n">
        <v>1973131</v>
      </c>
      <c r="G245" t="n">
        <v>1611965</v>
      </c>
      <c r="H245" t="n">
        <v>1353300</v>
      </c>
      <c r="I245" t="n">
        <v>423745</v>
      </c>
      <c r="J245" t="n">
        <v>1788736</v>
      </c>
      <c r="K245" t="n">
        <v>2</v>
      </c>
      <c r="L245" t="n">
        <v>4</v>
      </c>
      <c r="M245" t="n">
        <v>14</v>
      </c>
      <c r="N245" t="n">
        <v>8</v>
      </c>
      <c r="O245" t="n">
        <v>0</v>
      </c>
      <c r="P245" t="n">
        <v>1</v>
      </c>
      <c r="Q245" t="n">
        <v>1</v>
      </c>
      <c r="R245" t="n">
        <v>4</v>
      </c>
      <c r="S245" t="n">
        <v>1</v>
      </c>
      <c r="T245" t="n">
        <v>0</v>
      </c>
      <c r="U245" t="n">
        <v>2</v>
      </c>
      <c r="V245" t="n">
        <v>7</v>
      </c>
      <c r="W245" t="n">
        <v>1</v>
      </c>
      <c r="X245" t="n">
        <v>0</v>
      </c>
      <c r="Y245" t="n">
        <v>1</v>
      </c>
      <c r="Z245" t="n">
        <v>1</v>
      </c>
      <c r="AA245" t="n">
        <v>5</v>
      </c>
      <c r="AB245" t="n">
        <v>0</v>
      </c>
      <c r="AC245" t="n">
        <v>6</v>
      </c>
      <c r="AD245" t="n">
        <v>32</v>
      </c>
      <c r="AE245" t="n">
        <v>50</v>
      </c>
      <c r="AF245" t="n">
        <v>31</v>
      </c>
      <c r="AG245" t="n">
        <v>2</v>
      </c>
      <c r="AH245" t="n">
        <v>3</v>
      </c>
      <c r="AI245" t="n">
        <v>4</v>
      </c>
      <c r="AJ245" t="n">
        <v>21</v>
      </c>
      <c r="AK245" t="n">
        <v>8</v>
      </c>
      <c r="AL245" t="n">
        <v>582071</v>
      </c>
      <c r="AM245" t="n">
        <v>131511</v>
      </c>
      <c r="AN245" t="n">
        <v>927530</v>
      </c>
      <c r="AO245" t="n">
        <v>1011251</v>
      </c>
      <c r="AP245" t="n">
        <v>61642</v>
      </c>
      <c r="AQ245" t="n">
        <v>59145</v>
      </c>
      <c r="AR245" t="n">
        <v>80393</v>
      </c>
      <c r="AS245" t="n">
        <v>35901</v>
      </c>
      <c r="AT245" t="n">
        <v>1224956</v>
      </c>
      <c r="AU245" t="n">
        <v>3903</v>
      </c>
      <c r="AV245" t="n">
        <v>388</v>
      </c>
      <c r="AW245" t="n">
        <v>3363</v>
      </c>
      <c r="AX245" t="n">
        <v>3608</v>
      </c>
      <c r="AY245" t="n">
        <v>199</v>
      </c>
      <c r="AZ245" t="n">
        <v>146</v>
      </c>
      <c r="BA245" t="n">
        <v>241</v>
      </c>
      <c r="BB245" t="n">
        <v>100</v>
      </c>
      <c r="BC245" t="n">
        <v>11759</v>
      </c>
    </row>
    <row r="246">
      <c r="A246" t="inlineStr">
        <is>
          <t>22-Feb-21</t>
        </is>
      </c>
      <c r="B246" t="n">
        <v>1965438</v>
      </c>
      <c r="C246" t="n">
        <v>851303</v>
      </c>
      <c r="D246" t="n">
        <v>4648619</v>
      </c>
      <c r="E246" t="n">
        <v>2871963</v>
      </c>
      <c r="F246" t="n">
        <v>1973131</v>
      </c>
      <c r="G246" t="n">
        <v>1611964</v>
      </c>
      <c r="H246" t="n">
        <v>1353299</v>
      </c>
      <c r="I246" t="n">
        <v>423744</v>
      </c>
      <c r="J246" t="n">
        <v>1788735</v>
      </c>
      <c r="K246" t="n">
        <v>2</v>
      </c>
      <c r="L246" t="n">
        <v>4</v>
      </c>
      <c r="M246" t="n">
        <v>14</v>
      </c>
      <c r="N246" t="n">
        <v>8</v>
      </c>
      <c r="O246" t="n">
        <v>0</v>
      </c>
      <c r="P246" t="n">
        <v>1</v>
      </c>
      <c r="Q246" t="n">
        <v>1</v>
      </c>
      <c r="R246" t="n">
        <v>4</v>
      </c>
      <c r="S246" t="n">
        <v>1</v>
      </c>
      <c r="T246" t="n">
        <v>0</v>
      </c>
      <c r="U246" t="n">
        <v>2</v>
      </c>
      <c r="V246" t="n">
        <v>7</v>
      </c>
      <c r="W246" t="n">
        <v>1</v>
      </c>
      <c r="X246" t="n">
        <v>0</v>
      </c>
      <c r="Y246" t="n">
        <v>1</v>
      </c>
      <c r="Z246" t="n">
        <v>1</v>
      </c>
      <c r="AA246" t="n">
        <v>5</v>
      </c>
      <c r="AB246" t="n">
        <v>0</v>
      </c>
      <c r="AC246" t="n">
        <v>6</v>
      </c>
      <c r="AD246" t="n">
        <v>31</v>
      </c>
      <c r="AE246" t="n">
        <v>50</v>
      </c>
      <c r="AF246" t="n">
        <v>31</v>
      </c>
      <c r="AG246" t="n">
        <v>2</v>
      </c>
      <c r="AH246" t="n">
        <v>3</v>
      </c>
      <c r="AI246" t="n">
        <v>4</v>
      </c>
      <c r="AJ246" t="n">
        <v>20</v>
      </c>
      <c r="AK246" t="n">
        <v>8</v>
      </c>
      <c r="AL246" t="n">
        <v>582071</v>
      </c>
      <c r="AM246" t="n">
        <v>131513</v>
      </c>
      <c r="AN246" t="n">
        <v>927535</v>
      </c>
      <c r="AO246" t="n">
        <v>1011254</v>
      </c>
      <c r="AP246" t="n">
        <v>61642</v>
      </c>
      <c r="AQ246" t="n">
        <v>59145</v>
      </c>
      <c r="AR246" t="n">
        <v>80393</v>
      </c>
      <c r="AS246" t="n">
        <v>35902</v>
      </c>
      <c r="AT246" t="n">
        <v>1224956</v>
      </c>
      <c r="AU246" t="n">
        <v>3903</v>
      </c>
      <c r="AV246" t="n">
        <v>388</v>
      </c>
      <c r="AW246" t="n">
        <v>3363</v>
      </c>
      <c r="AX246" t="n">
        <v>3608</v>
      </c>
      <c r="AY246" t="n">
        <v>199</v>
      </c>
      <c r="AZ246" t="n">
        <v>146</v>
      </c>
      <c r="BA246" t="n">
        <v>241</v>
      </c>
      <c r="BB246" t="n">
        <v>100</v>
      </c>
      <c r="BC246" t="n">
        <v>11759</v>
      </c>
    </row>
    <row r="247">
      <c r="A247" t="inlineStr">
        <is>
          <t>23-Feb-21</t>
        </is>
      </c>
      <c r="B247" t="n">
        <v>1965437</v>
      </c>
      <c r="C247" t="n">
        <v>851302</v>
      </c>
      <c r="D247" t="n">
        <v>4648616</v>
      </c>
      <c r="E247" t="n">
        <v>2871961</v>
      </c>
      <c r="F247" t="n">
        <v>1973131</v>
      </c>
      <c r="G247" t="n">
        <v>1611964</v>
      </c>
      <c r="H247" t="n">
        <v>1353299</v>
      </c>
      <c r="I247" t="n">
        <v>423743</v>
      </c>
      <c r="J247" t="n">
        <v>1788735</v>
      </c>
      <c r="K247" t="n">
        <v>2</v>
      </c>
      <c r="L247" t="n">
        <v>4</v>
      </c>
      <c r="M247" t="n">
        <v>14</v>
      </c>
      <c r="N247" t="n">
        <v>8</v>
      </c>
      <c r="O247" t="n">
        <v>0</v>
      </c>
      <c r="P247" t="n">
        <v>1</v>
      </c>
      <c r="Q247" t="n">
        <v>1</v>
      </c>
      <c r="R247" t="n">
        <v>3</v>
      </c>
      <c r="S247" t="n">
        <v>1</v>
      </c>
      <c r="T247" t="n">
        <v>0</v>
      </c>
      <c r="U247" t="n">
        <v>2</v>
      </c>
      <c r="V247" t="n">
        <v>7</v>
      </c>
      <c r="W247" t="n">
        <v>1</v>
      </c>
      <c r="X247" t="n">
        <v>0</v>
      </c>
      <c r="Y247" t="n">
        <v>1</v>
      </c>
      <c r="Z247" t="n">
        <v>1</v>
      </c>
      <c r="AA247" t="n">
        <v>5</v>
      </c>
      <c r="AB247" t="n">
        <v>0</v>
      </c>
      <c r="AC247" t="n">
        <v>6</v>
      </c>
      <c r="AD247" t="n">
        <v>29</v>
      </c>
      <c r="AE247" t="n">
        <v>49</v>
      </c>
      <c r="AF247" t="n">
        <v>30</v>
      </c>
      <c r="AG247" t="n">
        <v>2</v>
      </c>
      <c r="AH247" t="n">
        <v>3</v>
      </c>
      <c r="AI247" t="n">
        <v>4</v>
      </c>
      <c r="AJ247" t="n">
        <v>20</v>
      </c>
      <c r="AK247" t="n">
        <v>7</v>
      </c>
      <c r="AL247" t="n">
        <v>582072</v>
      </c>
      <c r="AM247" t="n">
        <v>131516</v>
      </c>
      <c r="AN247" t="n">
        <v>927539</v>
      </c>
      <c r="AO247" t="n">
        <v>1011256</v>
      </c>
      <c r="AP247" t="n">
        <v>61642</v>
      </c>
      <c r="AQ247" t="n">
        <v>59145</v>
      </c>
      <c r="AR247" t="n">
        <v>80394</v>
      </c>
      <c r="AS247" t="n">
        <v>35904</v>
      </c>
      <c r="AT247" t="n">
        <v>1224957</v>
      </c>
      <c r="AU247" t="n">
        <v>3903</v>
      </c>
      <c r="AV247" t="n">
        <v>388</v>
      </c>
      <c r="AW247" t="n">
        <v>3363</v>
      </c>
      <c r="AX247" t="n">
        <v>3608</v>
      </c>
      <c r="AY247" t="n">
        <v>199</v>
      </c>
      <c r="AZ247" t="n">
        <v>146</v>
      </c>
      <c r="BA247" t="n">
        <v>241</v>
      </c>
      <c r="BB247" t="n">
        <v>100</v>
      </c>
      <c r="BC247" t="n">
        <v>11759</v>
      </c>
    </row>
    <row r="248">
      <c r="A248" t="inlineStr">
        <is>
          <t>24-Feb-21</t>
        </is>
      </c>
      <c r="B248" t="n">
        <v>1965437</v>
      </c>
      <c r="C248" t="n">
        <v>851301</v>
      </c>
      <c r="D248" t="n">
        <v>4648612</v>
      </c>
      <c r="E248" t="n">
        <v>2871959</v>
      </c>
      <c r="F248" t="n">
        <v>1973131</v>
      </c>
      <c r="G248" t="n">
        <v>1611964</v>
      </c>
      <c r="H248" t="n">
        <v>1353299</v>
      </c>
      <c r="I248" t="n">
        <v>423743</v>
      </c>
      <c r="J248" t="n">
        <v>1788735</v>
      </c>
      <c r="K248" t="n">
        <v>2</v>
      </c>
      <c r="L248" t="n">
        <v>4</v>
      </c>
      <c r="M248" t="n">
        <v>14</v>
      </c>
      <c r="N248" t="n">
        <v>8</v>
      </c>
      <c r="O248" t="n">
        <v>0</v>
      </c>
      <c r="P248" t="n">
        <v>1</v>
      </c>
      <c r="Q248" t="n">
        <v>1</v>
      </c>
      <c r="R248" t="n">
        <v>3</v>
      </c>
      <c r="S248" t="n">
        <v>1</v>
      </c>
      <c r="T248" t="n">
        <v>0</v>
      </c>
      <c r="U248" t="n">
        <v>2</v>
      </c>
      <c r="V248" t="n">
        <v>7</v>
      </c>
      <c r="W248" t="n">
        <v>1</v>
      </c>
      <c r="X248" t="n">
        <v>0</v>
      </c>
      <c r="Y248" t="n">
        <v>1</v>
      </c>
      <c r="Z248" t="n">
        <v>1</v>
      </c>
      <c r="AA248" t="n">
        <v>4</v>
      </c>
      <c r="AB248" t="n">
        <v>0</v>
      </c>
      <c r="AC248" t="n">
        <v>6</v>
      </c>
      <c r="AD248" t="n">
        <v>28</v>
      </c>
      <c r="AE248" t="n">
        <v>49</v>
      </c>
      <c r="AF248" t="n">
        <v>30</v>
      </c>
      <c r="AG248" t="n">
        <v>2</v>
      </c>
      <c r="AH248" t="n">
        <v>3</v>
      </c>
      <c r="AI248" t="n">
        <v>4</v>
      </c>
      <c r="AJ248" t="n">
        <v>19</v>
      </c>
      <c r="AK248" t="n">
        <v>7</v>
      </c>
      <c r="AL248" t="n">
        <v>582072</v>
      </c>
      <c r="AM248" t="n">
        <v>131518</v>
      </c>
      <c r="AN248" t="n">
        <v>927543</v>
      </c>
      <c r="AO248" t="n">
        <v>1011258</v>
      </c>
      <c r="AP248" t="n">
        <v>61642</v>
      </c>
      <c r="AQ248" t="n">
        <v>59145</v>
      </c>
      <c r="AR248" t="n">
        <v>80394</v>
      </c>
      <c r="AS248" t="n">
        <v>35906</v>
      </c>
      <c r="AT248" t="n">
        <v>1224957</v>
      </c>
      <c r="AU248" t="n">
        <v>3903</v>
      </c>
      <c r="AV248" t="n">
        <v>388</v>
      </c>
      <c r="AW248" t="n">
        <v>3363</v>
      </c>
      <c r="AX248" t="n">
        <v>3608</v>
      </c>
      <c r="AY248" t="n">
        <v>199</v>
      </c>
      <c r="AZ248" t="n">
        <v>146</v>
      </c>
      <c r="BA248" t="n">
        <v>241</v>
      </c>
      <c r="BB248" t="n">
        <v>100</v>
      </c>
      <c r="BC248" t="n">
        <v>11759</v>
      </c>
    </row>
    <row r="249">
      <c r="A249" t="inlineStr">
        <is>
          <t>25-Feb-21</t>
        </is>
      </c>
      <c r="B249" t="n">
        <v>1965437</v>
      </c>
      <c r="C249" t="n">
        <v>851301</v>
      </c>
      <c r="D249" t="n">
        <v>4648609</v>
      </c>
      <c r="E249" t="n">
        <v>2871957</v>
      </c>
      <c r="F249" t="n">
        <v>1973131</v>
      </c>
      <c r="G249" t="n">
        <v>1611964</v>
      </c>
      <c r="H249" t="n">
        <v>1353299</v>
      </c>
      <c r="I249" t="n">
        <v>423742</v>
      </c>
      <c r="J249" t="n">
        <v>1788735</v>
      </c>
      <c r="K249" t="n">
        <v>1</v>
      </c>
      <c r="L249" t="n">
        <v>4</v>
      </c>
      <c r="M249" t="n">
        <v>13</v>
      </c>
      <c r="N249" t="n">
        <v>7</v>
      </c>
      <c r="O249" t="n">
        <v>0</v>
      </c>
      <c r="P249" t="n">
        <v>1</v>
      </c>
      <c r="Q249" t="n">
        <v>1</v>
      </c>
      <c r="R249" t="n">
        <v>3</v>
      </c>
      <c r="S249" t="n">
        <v>1</v>
      </c>
      <c r="T249" t="n">
        <v>0</v>
      </c>
      <c r="U249" t="n">
        <v>2</v>
      </c>
      <c r="V249" t="n">
        <v>7</v>
      </c>
      <c r="W249" t="n">
        <v>1</v>
      </c>
      <c r="X249" t="n">
        <v>0</v>
      </c>
      <c r="Y249" t="n">
        <v>1</v>
      </c>
      <c r="Z249" t="n">
        <v>1</v>
      </c>
      <c r="AA249" t="n">
        <v>4</v>
      </c>
      <c r="AB249" t="n">
        <v>0</v>
      </c>
      <c r="AC249" t="n">
        <v>6</v>
      </c>
      <c r="AD249" t="n">
        <v>27</v>
      </c>
      <c r="AE249" t="n">
        <v>48</v>
      </c>
      <c r="AF249" t="n">
        <v>29</v>
      </c>
      <c r="AG249" t="n">
        <v>2</v>
      </c>
      <c r="AH249" t="n">
        <v>3</v>
      </c>
      <c r="AI249" t="n">
        <v>4</v>
      </c>
      <c r="AJ249" t="n">
        <v>18</v>
      </c>
      <c r="AK249" t="n">
        <v>7</v>
      </c>
      <c r="AL249" t="n">
        <v>582073</v>
      </c>
      <c r="AM249" t="n">
        <v>131520</v>
      </c>
      <c r="AN249" t="n">
        <v>927547</v>
      </c>
      <c r="AO249" t="n">
        <v>1011260</v>
      </c>
      <c r="AP249" t="n">
        <v>61643</v>
      </c>
      <c r="AQ249" t="n">
        <v>59146</v>
      </c>
      <c r="AR249" t="n">
        <v>80395</v>
      </c>
      <c r="AS249" t="n">
        <v>35908</v>
      </c>
      <c r="AT249" t="n">
        <v>1224958</v>
      </c>
      <c r="AU249" t="n">
        <v>3903</v>
      </c>
      <c r="AV249" t="n">
        <v>388</v>
      </c>
      <c r="AW249" t="n">
        <v>3363</v>
      </c>
      <c r="AX249" t="n">
        <v>3608</v>
      </c>
      <c r="AY249" t="n">
        <v>199</v>
      </c>
      <c r="AZ249" t="n">
        <v>146</v>
      </c>
      <c r="BA249" t="n">
        <v>241</v>
      </c>
      <c r="BB249" t="n">
        <v>100</v>
      </c>
      <c r="BC249" t="n">
        <v>11759</v>
      </c>
    </row>
    <row r="250">
      <c r="A250" t="inlineStr">
        <is>
          <t>26-Feb-21</t>
        </is>
      </c>
      <c r="B250" t="n">
        <v>1965436</v>
      </c>
      <c r="C250" t="n">
        <v>851300</v>
      </c>
      <c r="D250" t="n">
        <v>4648606</v>
      </c>
      <c r="E250" t="n">
        <v>2871955</v>
      </c>
      <c r="F250" t="n">
        <v>1973131</v>
      </c>
      <c r="G250" t="n">
        <v>1611964</v>
      </c>
      <c r="H250" t="n">
        <v>1353298</v>
      </c>
      <c r="I250" t="n">
        <v>423741</v>
      </c>
      <c r="J250" t="n">
        <v>1788734</v>
      </c>
      <c r="K250" t="n">
        <v>1</v>
      </c>
      <c r="L250" t="n">
        <v>3</v>
      </c>
      <c r="M250" t="n">
        <v>13</v>
      </c>
      <c r="N250" t="n">
        <v>7</v>
      </c>
      <c r="O250" t="n">
        <v>0</v>
      </c>
      <c r="P250" t="n">
        <v>1</v>
      </c>
      <c r="Q250" t="n">
        <v>1</v>
      </c>
      <c r="R250" t="n">
        <v>3</v>
      </c>
      <c r="S250" t="n">
        <v>1</v>
      </c>
      <c r="T250" t="n">
        <v>0</v>
      </c>
      <c r="U250" t="n">
        <v>2</v>
      </c>
      <c r="V250" t="n">
        <v>7</v>
      </c>
      <c r="W250" t="n">
        <v>1</v>
      </c>
      <c r="X250" t="n">
        <v>0</v>
      </c>
      <c r="Y250" t="n">
        <v>1</v>
      </c>
      <c r="Z250" t="n">
        <v>1</v>
      </c>
      <c r="AA250" t="n">
        <v>4</v>
      </c>
      <c r="AB250" t="n">
        <v>0</v>
      </c>
      <c r="AC250" t="n">
        <v>6</v>
      </c>
      <c r="AD250" t="n">
        <v>26</v>
      </c>
      <c r="AE250" t="n">
        <v>48</v>
      </c>
      <c r="AF250" t="n">
        <v>29</v>
      </c>
      <c r="AG250" t="n">
        <v>1</v>
      </c>
      <c r="AH250" t="n">
        <v>3</v>
      </c>
      <c r="AI250" t="n">
        <v>4</v>
      </c>
      <c r="AJ250" t="n">
        <v>17</v>
      </c>
      <c r="AK250" t="n">
        <v>7</v>
      </c>
      <c r="AL250" t="n">
        <v>582073</v>
      </c>
      <c r="AM250" t="n">
        <v>131522</v>
      </c>
      <c r="AN250" t="n">
        <v>927551</v>
      </c>
      <c r="AO250" t="n">
        <v>1011263</v>
      </c>
      <c r="AP250" t="n">
        <v>61643</v>
      </c>
      <c r="AQ250" t="n">
        <v>59146</v>
      </c>
      <c r="AR250" t="n">
        <v>80395</v>
      </c>
      <c r="AS250" t="n">
        <v>35909</v>
      </c>
      <c r="AT250" t="n">
        <v>1224958</v>
      </c>
      <c r="AU250" t="n">
        <v>3903</v>
      </c>
      <c r="AV250" t="n">
        <v>388</v>
      </c>
      <c r="AW250" t="n">
        <v>3363</v>
      </c>
      <c r="AX250" t="n">
        <v>3608</v>
      </c>
      <c r="AY250" t="n">
        <v>199</v>
      </c>
      <c r="AZ250" t="n">
        <v>146</v>
      </c>
      <c r="BA250" t="n">
        <v>241</v>
      </c>
      <c r="BB250" t="n">
        <v>100</v>
      </c>
      <c r="BC250" t="n">
        <v>11759</v>
      </c>
    </row>
    <row r="251">
      <c r="A251" t="inlineStr">
        <is>
          <t>27-Feb-21</t>
        </is>
      </c>
      <c r="B251" t="n">
        <v>1965436</v>
      </c>
      <c r="C251" t="n">
        <v>851299</v>
      </c>
      <c r="D251" t="n">
        <v>4648602</v>
      </c>
      <c r="E251" t="n">
        <v>2871953</v>
      </c>
      <c r="F251" t="n">
        <v>1973131</v>
      </c>
      <c r="G251" t="n">
        <v>1611964</v>
      </c>
      <c r="H251" t="n">
        <v>1353298</v>
      </c>
      <c r="I251" t="n">
        <v>423741</v>
      </c>
      <c r="J251" t="n">
        <v>1788734</v>
      </c>
      <c r="K251" t="n">
        <v>1</v>
      </c>
      <c r="L251" t="n">
        <v>3</v>
      </c>
      <c r="M251" t="n">
        <v>13</v>
      </c>
      <c r="N251" t="n">
        <v>7</v>
      </c>
      <c r="O251" t="n">
        <v>0</v>
      </c>
      <c r="P251" t="n">
        <v>1</v>
      </c>
      <c r="Q251" t="n">
        <v>1</v>
      </c>
      <c r="R251" t="n">
        <v>3</v>
      </c>
      <c r="S251" t="n">
        <v>1</v>
      </c>
      <c r="T251" t="n">
        <v>0</v>
      </c>
      <c r="U251" t="n">
        <v>2</v>
      </c>
      <c r="V251" t="n">
        <v>7</v>
      </c>
      <c r="W251" t="n">
        <v>1</v>
      </c>
      <c r="X251" t="n">
        <v>0</v>
      </c>
      <c r="Y251" t="n">
        <v>1</v>
      </c>
      <c r="Z251" t="n">
        <v>1</v>
      </c>
      <c r="AA251" t="n">
        <v>4</v>
      </c>
      <c r="AB251" t="n">
        <v>0</v>
      </c>
      <c r="AC251" t="n">
        <v>6</v>
      </c>
      <c r="AD251" t="n">
        <v>25</v>
      </c>
      <c r="AE251" t="n">
        <v>47</v>
      </c>
      <c r="AF251" t="n">
        <v>29</v>
      </c>
      <c r="AG251" t="n">
        <v>1</v>
      </c>
      <c r="AH251" t="n">
        <v>3</v>
      </c>
      <c r="AI251" t="n">
        <v>4</v>
      </c>
      <c r="AJ251" t="n">
        <v>17</v>
      </c>
      <c r="AK251" t="n">
        <v>7</v>
      </c>
      <c r="AL251" t="n">
        <v>582074</v>
      </c>
      <c r="AM251" t="n">
        <v>131524</v>
      </c>
      <c r="AN251" t="n">
        <v>927555</v>
      </c>
      <c r="AO251" t="n">
        <v>1011265</v>
      </c>
      <c r="AP251" t="n">
        <v>61643</v>
      </c>
      <c r="AQ251" t="n">
        <v>59146</v>
      </c>
      <c r="AR251" t="n">
        <v>80395</v>
      </c>
      <c r="AS251" t="n">
        <v>35911</v>
      </c>
      <c r="AT251" t="n">
        <v>1224959</v>
      </c>
      <c r="AU251" t="n">
        <v>3903</v>
      </c>
      <c r="AV251" t="n">
        <v>388</v>
      </c>
      <c r="AW251" t="n">
        <v>3363</v>
      </c>
      <c r="AX251" t="n">
        <v>3608</v>
      </c>
      <c r="AY251" t="n">
        <v>199</v>
      </c>
      <c r="AZ251" t="n">
        <v>146</v>
      </c>
      <c r="BA251" t="n">
        <v>241</v>
      </c>
      <c r="BB251" t="n">
        <v>100</v>
      </c>
      <c r="BC251" t="n">
        <v>11759</v>
      </c>
    </row>
    <row r="252">
      <c r="A252" t="inlineStr">
        <is>
          <t>28-Feb-21</t>
        </is>
      </c>
      <c r="B252" t="n">
        <v>1965436</v>
      </c>
      <c r="C252" t="n">
        <v>851299</v>
      </c>
      <c r="D252" t="n">
        <v>4648599</v>
      </c>
      <c r="E252" t="n">
        <v>2871951</v>
      </c>
      <c r="F252" t="n">
        <v>1973131</v>
      </c>
      <c r="G252" t="n">
        <v>1611963</v>
      </c>
      <c r="H252" t="n">
        <v>1353298</v>
      </c>
      <c r="I252" t="n">
        <v>423740</v>
      </c>
      <c r="J252" t="n">
        <v>1788734</v>
      </c>
      <c r="K252" t="n">
        <v>1</v>
      </c>
      <c r="L252" t="n">
        <v>3</v>
      </c>
      <c r="M252" t="n">
        <v>13</v>
      </c>
      <c r="N252" t="n">
        <v>7</v>
      </c>
      <c r="O252" t="n">
        <v>0</v>
      </c>
      <c r="P252" t="n">
        <v>1</v>
      </c>
      <c r="Q252" t="n">
        <v>1</v>
      </c>
      <c r="R252" t="n">
        <v>3</v>
      </c>
      <c r="S252" t="n">
        <v>1</v>
      </c>
      <c r="T252" t="n">
        <v>0</v>
      </c>
      <c r="U252" t="n">
        <v>2</v>
      </c>
      <c r="V252" t="n">
        <v>7</v>
      </c>
      <c r="W252" t="n">
        <v>1</v>
      </c>
      <c r="X252" t="n">
        <v>0</v>
      </c>
      <c r="Y252" t="n">
        <v>1</v>
      </c>
      <c r="Z252" t="n">
        <v>1</v>
      </c>
      <c r="AA252" t="n">
        <v>4</v>
      </c>
      <c r="AB252" t="n">
        <v>0</v>
      </c>
      <c r="AC252" t="n">
        <v>6</v>
      </c>
      <c r="AD252" t="n">
        <v>24</v>
      </c>
      <c r="AE252" t="n">
        <v>47</v>
      </c>
      <c r="AF252" t="n">
        <v>28</v>
      </c>
      <c r="AG252" t="n">
        <v>1</v>
      </c>
      <c r="AH252" t="n">
        <v>2</v>
      </c>
      <c r="AI252" t="n">
        <v>3</v>
      </c>
      <c r="AJ252" t="n">
        <v>16</v>
      </c>
      <c r="AK252" t="n">
        <v>6</v>
      </c>
      <c r="AL252" t="n">
        <v>582074</v>
      </c>
      <c r="AM252" t="n">
        <v>131526</v>
      </c>
      <c r="AN252" t="n">
        <v>927559</v>
      </c>
      <c r="AO252" t="n">
        <v>1011267</v>
      </c>
      <c r="AP252" t="n">
        <v>61643</v>
      </c>
      <c r="AQ252" t="n">
        <v>59146</v>
      </c>
      <c r="AR252" t="n">
        <v>80396</v>
      </c>
      <c r="AS252" t="n">
        <v>35912</v>
      </c>
      <c r="AT252" t="n">
        <v>1224959</v>
      </c>
      <c r="AU252" t="n">
        <v>3903</v>
      </c>
      <c r="AV252" t="n">
        <v>388</v>
      </c>
      <c r="AW252" t="n">
        <v>3363</v>
      </c>
      <c r="AX252" t="n">
        <v>3608</v>
      </c>
      <c r="AY252" t="n">
        <v>199</v>
      </c>
      <c r="AZ252" t="n">
        <v>146</v>
      </c>
      <c r="BA252" t="n">
        <v>241</v>
      </c>
      <c r="BB252" t="n">
        <v>100</v>
      </c>
      <c r="BC252" t="n">
        <v>11759</v>
      </c>
    </row>
    <row r="253">
      <c r="A253" t="inlineStr">
        <is>
          <t>01-Mar-21</t>
        </is>
      </c>
      <c r="B253" t="n">
        <v>1965435</v>
      </c>
      <c r="C253" t="n">
        <v>851298</v>
      </c>
      <c r="D253" t="n">
        <v>4648596</v>
      </c>
      <c r="E253" t="n">
        <v>2871950</v>
      </c>
      <c r="F253" t="n">
        <v>1973131</v>
      </c>
      <c r="G253" t="n">
        <v>1611963</v>
      </c>
      <c r="H253" t="n">
        <v>1353298</v>
      </c>
      <c r="I253" t="n">
        <v>423739</v>
      </c>
      <c r="J253" t="n">
        <v>1788734</v>
      </c>
      <c r="K253" t="n">
        <v>1</v>
      </c>
      <c r="L253" t="n">
        <v>3</v>
      </c>
      <c r="M253" t="n">
        <v>13</v>
      </c>
      <c r="N253" t="n">
        <v>7</v>
      </c>
      <c r="O253" t="n">
        <v>0</v>
      </c>
      <c r="P253" t="n">
        <v>1</v>
      </c>
      <c r="Q253" t="n">
        <v>1</v>
      </c>
      <c r="R253" t="n">
        <v>3</v>
      </c>
      <c r="S253" t="n">
        <v>1</v>
      </c>
      <c r="T253" t="n">
        <v>0</v>
      </c>
      <c r="U253" t="n">
        <v>2</v>
      </c>
      <c r="V253" t="n">
        <v>7</v>
      </c>
      <c r="W253" t="n">
        <v>1</v>
      </c>
      <c r="X253" t="n">
        <v>0</v>
      </c>
      <c r="Y253" t="n">
        <v>1</v>
      </c>
      <c r="Z253" t="n">
        <v>1</v>
      </c>
      <c r="AA253" t="n">
        <v>4</v>
      </c>
      <c r="AB253" t="n">
        <v>0</v>
      </c>
      <c r="AC253" t="n">
        <v>6</v>
      </c>
      <c r="AD253" t="n">
        <v>23</v>
      </c>
      <c r="AE253" t="n">
        <v>46</v>
      </c>
      <c r="AF253" t="n">
        <v>28</v>
      </c>
      <c r="AG253" t="n">
        <v>1</v>
      </c>
      <c r="AH253" t="n">
        <v>2</v>
      </c>
      <c r="AI253" t="n">
        <v>3</v>
      </c>
      <c r="AJ253" t="n">
        <v>16</v>
      </c>
      <c r="AK253" t="n">
        <v>6</v>
      </c>
      <c r="AL253" t="n">
        <v>582075</v>
      </c>
      <c r="AM253" t="n">
        <v>131528</v>
      </c>
      <c r="AN253" t="n">
        <v>927563</v>
      </c>
      <c r="AO253" t="n">
        <v>1011269</v>
      </c>
      <c r="AP253" t="n">
        <v>61643</v>
      </c>
      <c r="AQ253" t="n">
        <v>59147</v>
      </c>
      <c r="AR253" t="n">
        <v>80396</v>
      </c>
      <c r="AS253" t="n">
        <v>35914</v>
      </c>
      <c r="AT253" t="n">
        <v>1224960</v>
      </c>
      <c r="AU253" t="n">
        <v>3903</v>
      </c>
      <c r="AV253" t="n">
        <v>388</v>
      </c>
      <c r="AW253" t="n">
        <v>3363</v>
      </c>
      <c r="AX253" t="n">
        <v>3608</v>
      </c>
      <c r="AY253" t="n">
        <v>199</v>
      </c>
      <c r="AZ253" t="n">
        <v>146</v>
      </c>
      <c r="BA253" t="n">
        <v>241</v>
      </c>
      <c r="BB253" t="n">
        <v>100</v>
      </c>
      <c r="BC253" t="n">
        <v>11759</v>
      </c>
    </row>
    <row r="254">
      <c r="A254" t="inlineStr">
        <is>
          <t>02-Mar-21</t>
        </is>
      </c>
      <c r="B254" t="n">
        <v>1965435</v>
      </c>
      <c r="C254" t="n">
        <v>851297</v>
      </c>
      <c r="D254" t="n">
        <v>4648593</v>
      </c>
      <c r="E254" t="n">
        <v>2871948</v>
      </c>
      <c r="F254" t="n">
        <v>1973131</v>
      </c>
      <c r="G254" t="n">
        <v>1611963</v>
      </c>
      <c r="H254" t="n">
        <v>1353297</v>
      </c>
      <c r="I254" t="n">
        <v>423739</v>
      </c>
      <c r="J254" t="n">
        <v>1788733</v>
      </c>
      <c r="K254" t="n">
        <v>1</v>
      </c>
      <c r="L254" t="n">
        <v>3</v>
      </c>
      <c r="M254" t="n">
        <v>13</v>
      </c>
      <c r="N254" t="n">
        <v>7</v>
      </c>
      <c r="O254" t="n">
        <v>0</v>
      </c>
      <c r="P254" t="n">
        <v>1</v>
      </c>
      <c r="Q254" t="n">
        <v>1</v>
      </c>
      <c r="R254" t="n">
        <v>3</v>
      </c>
      <c r="S254" t="n">
        <v>1</v>
      </c>
      <c r="T254" t="n">
        <v>0</v>
      </c>
      <c r="U254" t="n">
        <v>1</v>
      </c>
      <c r="V254" t="n">
        <v>7</v>
      </c>
      <c r="W254" t="n">
        <v>1</v>
      </c>
      <c r="X254" t="n">
        <v>0</v>
      </c>
      <c r="Y254" t="n">
        <v>1</v>
      </c>
      <c r="Z254" t="n">
        <v>1</v>
      </c>
      <c r="AA254" t="n">
        <v>4</v>
      </c>
      <c r="AB254" t="n">
        <v>0</v>
      </c>
      <c r="AC254" t="n">
        <v>6</v>
      </c>
      <c r="AD254" t="n">
        <v>22</v>
      </c>
      <c r="AE254" t="n">
        <v>46</v>
      </c>
      <c r="AF254" t="n">
        <v>28</v>
      </c>
      <c r="AG254" t="n">
        <v>1</v>
      </c>
      <c r="AH254" t="n">
        <v>2</v>
      </c>
      <c r="AI254" t="n">
        <v>3</v>
      </c>
      <c r="AJ254" t="n">
        <v>15</v>
      </c>
      <c r="AK254" t="n">
        <v>6</v>
      </c>
      <c r="AL254" t="n">
        <v>582075</v>
      </c>
      <c r="AM254" t="n">
        <v>131529</v>
      </c>
      <c r="AN254" t="n">
        <v>927567</v>
      </c>
      <c r="AO254" t="n">
        <v>1011271</v>
      </c>
      <c r="AP254" t="n">
        <v>61643</v>
      </c>
      <c r="AQ254" t="n">
        <v>59147</v>
      </c>
      <c r="AR254" t="n">
        <v>80396</v>
      </c>
      <c r="AS254" t="n">
        <v>35915</v>
      </c>
      <c r="AT254" t="n">
        <v>1224960</v>
      </c>
      <c r="AU254" t="n">
        <v>3903</v>
      </c>
      <c r="AV254" t="n">
        <v>388</v>
      </c>
      <c r="AW254" t="n">
        <v>3363</v>
      </c>
      <c r="AX254" t="n">
        <v>3608</v>
      </c>
      <c r="AY254" t="n">
        <v>199</v>
      </c>
      <c r="AZ254" t="n">
        <v>146</v>
      </c>
      <c r="BA254" t="n">
        <v>241</v>
      </c>
      <c r="BB254" t="n">
        <v>100</v>
      </c>
      <c r="BC254" t="n">
        <v>11759</v>
      </c>
    </row>
    <row r="255">
      <c r="A255" t="inlineStr">
        <is>
          <t>03-Mar-21</t>
        </is>
      </c>
      <c r="B255" t="n">
        <v>1965435</v>
      </c>
      <c r="C255" t="n">
        <v>851297</v>
      </c>
      <c r="D255" t="n">
        <v>4648590</v>
      </c>
      <c r="E255" t="n">
        <v>2871946</v>
      </c>
      <c r="F255" t="n">
        <v>1973130</v>
      </c>
      <c r="G255" t="n">
        <v>1611963</v>
      </c>
      <c r="H255" t="n">
        <v>1353297</v>
      </c>
      <c r="I255" t="n">
        <v>423738</v>
      </c>
      <c r="J255" t="n">
        <v>1788733</v>
      </c>
      <c r="K255" t="n">
        <v>1</v>
      </c>
      <c r="L255" t="n">
        <v>3</v>
      </c>
      <c r="M255" t="n">
        <v>12</v>
      </c>
      <c r="N255" t="n">
        <v>7</v>
      </c>
      <c r="O255" t="n">
        <v>0</v>
      </c>
      <c r="P255" t="n">
        <v>1</v>
      </c>
      <c r="Q255" t="n">
        <v>1</v>
      </c>
      <c r="R255" t="n">
        <v>3</v>
      </c>
      <c r="S255" t="n">
        <v>1</v>
      </c>
      <c r="T255" t="n">
        <v>0</v>
      </c>
      <c r="U255" t="n">
        <v>1</v>
      </c>
      <c r="V255" t="n">
        <v>6</v>
      </c>
      <c r="W255" t="n">
        <v>1</v>
      </c>
      <c r="X255" t="n">
        <v>0</v>
      </c>
      <c r="Y255" t="n">
        <v>1</v>
      </c>
      <c r="Z255" t="n">
        <v>1</v>
      </c>
      <c r="AA255" t="n">
        <v>3</v>
      </c>
      <c r="AB255" t="n">
        <v>0</v>
      </c>
      <c r="AC255" t="n">
        <v>5</v>
      </c>
      <c r="AD255" t="n">
        <v>21</v>
      </c>
      <c r="AE255" t="n">
        <v>45</v>
      </c>
      <c r="AF255" t="n">
        <v>28</v>
      </c>
      <c r="AG255" t="n">
        <v>1</v>
      </c>
      <c r="AH255" t="n">
        <v>2</v>
      </c>
      <c r="AI255" t="n">
        <v>3</v>
      </c>
      <c r="AJ255" t="n">
        <v>14</v>
      </c>
      <c r="AK255" t="n">
        <v>6</v>
      </c>
      <c r="AL255" t="n">
        <v>582075</v>
      </c>
      <c r="AM255" t="n">
        <v>131531</v>
      </c>
      <c r="AN255" t="n">
        <v>927571</v>
      </c>
      <c r="AO255" t="n">
        <v>1011274</v>
      </c>
      <c r="AP255" t="n">
        <v>61643</v>
      </c>
      <c r="AQ255" t="n">
        <v>59147</v>
      </c>
      <c r="AR255" t="n">
        <v>80397</v>
      </c>
      <c r="AS255" t="n">
        <v>35917</v>
      </c>
      <c r="AT255" t="n">
        <v>1224961</v>
      </c>
      <c r="AU255" t="n">
        <v>3903</v>
      </c>
      <c r="AV255" t="n">
        <v>388</v>
      </c>
      <c r="AW255" t="n">
        <v>3363</v>
      </c>
      <c r="AX255" t="n">
        <v>3608</v>
      </c>
      <c r="AY255" t="n">
        <v>199</v>
      </c>
      <c r="AZ255" t="n">
        <v>146</v>
      </c>
      <c r="BA255" t="n">
        <v>241</v>
      </c>
      <c r="BB255" t="n">
        <v>100</v>
      </c>
      <c r="BC255" t="n">
        <v>11759</v>
      </c>
    </row>
    <row r="256">
      <c r="A256" t="inlineStr">
        <is>
          <t>04-Mar-21</t>
        </is>
      </c>
      <c r="B256" t="n">
        <v>1965434</v>
      </c>
      <c r="C256" t="n">
        <v>851296</v>
      </c>
      <c r="D256" t="n">
        <v>4648587</v>
      </c>
      <c r="E256" t="n">
        <v>2871944</v>
      </c>
      <c r="F256" t="n">
        <v>1973130</v>
      </c>
      <c r="G256" t="n">
        <v>1611963</v>
      </c>
      <c r="H256" t="n">
        <v>1353297</v>
      </c>
      <c r="I256" t="n">
        <v>423738</v>
      </c>
      <c r="J256" t="n">
        <v>1788733</v>
      </c>
      <c r="K256" t="n">
        <v>1</v>
      </c>
      <c r="L256" t="n">
        <v>3</v>
      </c>
      <c r="M256" t="n">
        <v>12</v>
      </c>
      <c r="N256" t="n">
        <v>7</v>
      </c>
      <c r="O256" t="n">
        <v>0</v>
      </c>
      <c r="P256" t="n">
        <v>1</v>
      </c>
      <c r="Q256" t="n">
        <v>1</v>
      </c>
      <c r="R256" t="n">
        <v>2</v>
      </c>
      <c r="S256" t="n">
        <v>1</v>
      </c>
      <c r="T256" t="n">
        <v>0</v>
      </c>
      <c r="U256" t="n">
        <v>1</v>
      </c>
      <c r="V256" t="n">
        <v>6</v>
      </c>
      <c r="W256" t="n">
        <v>1</v>
      </c>
      <c r="X256" t="n">
        <v>0</v>
      </c>
      <c r="Y256" t="n">
        <v>1</v>
      </c>
      <c r="Z256" t="n">
        <v>1</v>
      </c>
      <c r="AA256" t="n">
        <v>3</v>
      </c>
      <c r="AB256" t="n">
        <v>0</v>
      </c>
      <c r="AC256" t="n">
        <v>5</v>
      </c>
      <c r="AD256" t="n">
        <v>20</v>
      </c>
      <c r="AE256" t="n">
        <v>45</v>
      </c>
      <c r="AF256" t="n">
        <v>27</v>
      </c>
      <c r="AG256" t="n">
        <v>1</v>
      </c>
      <c r="AH256" t="n">
        <v>2</v>
      </c>
      <c r="AI256" t="n">
        <v>3</v>
      </c>
      <c r="AJ256" t="n">
        <v>14</v>
      </c>
      <c r="AK256" t="n">
        <v>6</v>
      </c>
      <c r="AL256" t="n">
        <v>582076</v>
      </c>
      <c r="AM256" t="n">
        <v>131533</v>
      </c>
      <c r="AN256" t="n">
        <v>927575</v>
      </c>
      <c r="AO256" t="n">
        <v>1011276</v>
      </c>
      <c r="AP256" t="n">
        <v>61643</v>
      </c>
      <c r="AQ256" t="n">
        <v>59147</v>
      </c>
      <c r="AR256" t="n">
        <v>80397</v>
      </c>
      <c r="AS256" t="n">
        <v>35918</v>
      </c>
      <c r="AT256" t="n">
        <v>1224961</v>
      </c>
      <c r="AU256" t="n">
        <v>3903</v>
      </c>
      <c r="AV256" t="n">
        <v>388</v>
      </c>
      <c r="AW256" t="n">
        <v>3363</v>
      </c>
      <c r="AX256" t="n">
        <v>3608</v>
      </c>
      <c r="AY256" t="n">
        <v>199</v>
      </c>
      <c r="AZ256" t="n">
        <v>146</v>
      </c>
      <c r="BA256" t="n">
        <v>241</v>
      </c>
      <c r="BB256" t="n">
        <v>100</v>
      </c>
      <c r="BC256" t="n">
        <v>11759</v>
      </c>
    </row>
    <row r="257">
      <c r="A257" t="inlineStr">
        <is>
          <t>05-Mar-21</t>
        </is>
      </c>
      <c r="B257" t="n">
        <v>1965434</v>
      </c>
      <c r="C257" t="n">
        <v>851295</v>
      </c>
      <c r="D257" t="n">
        <v>4648584</v>
      </c>
      <c r="E257" t="n">
        <v>2871943</v>
      </c>
      <c r="F257" t="n">
        <v>1973130</v>
      </c>
      <c r="G257" t="n">
        <v>1611963</v>
      </c>
      <c r="H257" t="n">
        <v>1353297</v>
      </c>
      <c r="I257" t="n">
        <v>423737</v>
      </c>
      <c r="J257" t="n">
        <v>1788733</v>
      </c>
      <c r="K257" t="n">
        <v>1</v>
      </c>
      <c r="L257" t="n">
        <v>3</v>
      </c>
      <c r="M257" t="n">
        <v>12</v>
      </c>
      <c r="N257" t="n">
        <v>7</v>
      </c>
      <c r="O257" t="n">
        <v>0</v>
      </c>
      <c r="P257" t="n">
        <v>1</v>
      </c>
      <c r="Q257" t="n">
        <v>1</v>
      </c>
      <c r="R257" t="n">
        <v>2</v>
      </c>
      <c r="S257" t="n">
        <v>1</v>
      </c>
      <c r="T257" t="n">
        <v>0</v>
      </c>
      <c r="U257" t="n">
        <v>1</v>
      </c>
      <c r="V257" t="n">
        <v>6</v>
      </c>
      <c r="W257" t="n">
        <v>1</v>
      </c>
      <c r="X257" t="n">
        <v>0</v>
      </c>
      <c r="Y257" t="n">
        <v>1</v>
      </c>
      <c r="Z257" t="n">
        <v>1</v>
      </c>
      <c r="AA257" t="n">
        <v>3</v>
      </c>
      <c r="AB257" t="n">
        <v>0</v>
      </c>
      <c r="AC257" t="n">
        <v>5</v>
      </c>
      <c r="AD257" t="n">
        <v>19</v>
      </c>
      <c r="AE257" t="n">
        <v>44</v>
      </c>
      <c r="AF257" t="n">
        <v>27</v>
      </c>
      <c r="AG257" t="n">
        <v>1</v>
      </c>
      <c r="AH257" t="n">
        <v>2</v>
      </c>
      <c r="AI257" t="n">
        <v>3</v>
      </c>
      <c r="AJ257" t="n">
        <v>13</v>
      </c>
      <c r="AK257" t="n">
        <v>5</v>
      </c>
      <c r="AL257" t="n">
        <v>582076</v>
      </c>
      <c r="AM257" t="n">
        <v>131534</v>
      </c>
      <c r="AN257" t="n">
        <v>927578</v>
      </c>
      <c r="AO257" t="n">
        <v>1011278</v>
      </c>
      <c r="AP257" t="n">
        <v>61643</v>
      </c>
      <c r="AQ257" t="n">
        <v>59147</v>
      </c>
      <c r="AR257" t="n">
        <v>80397</v>
      </c>
      <c r="AS257" t="n">
        <v>35919</v>
      </c>
      <c r="AT257" t="n">
        <v>1224961</v>
      </c>
      <c r="AU257" t="n">
        <v>3903</v>
      </c>
      <c r="AV257" t="n">
        <v>389</v>
      </c>
      <c r="AW257" t="n">
        <v>3363</v>
      </c>
      <c r="AX257" t="n">
        <v>3608</v>
      </c>
      <c r="AY257" t="n">
        <v>199</v>
      </c>
      <c r="AZ257" t="n">
        <v>146</v>
      </c>
      <c r="BA257" t="n">
        <v>241</v>
      </c>
      <c r="BB257" t="n">
        <v>100</v>
      </c>
      <c r="BC257" t="n">
        <v>11759</v>
      </c>
    </row>
    <row r="258">
      <c r="A258" t="inlineStr">
        <is>
          <t>06-Mar-21</t>
        </is>
      </c>
      <c r="B258" t="n">
        <v>1965434</v>
      </c>
      <c r="C258" t="n">
        <v>851295</v>
      </c>
      <c r="D258" t="n">
        <v>4648581</v>
      </c>
      <c r="E258" t="n">
        <v>2871941</v>
      </c>
      <c r="F258" t="n">
        <v>1973130</v>
      </c>
      <c r="G258" t="n">
        <v>1611963</v>
      </c>
      <c r="H258" t="n">
        <v>1353297</v>
      </c>
      <c r="I258" t="n">
        <v>423737</v>
      </c>
      <c r="J258" t="n">
        <v>1788733</v>
      </c>
      <c r="K258" t="n">
        <v>1</v>
      </c>
      <c r="L258" t="n">
        <v>2</v>
      </c>
      <c r="M258" t="n">
        <v>12</v>
      </c>
      <c r="N258" t="n">
        <v>7</v>
      </c>
      <c r="O258" t="n">
        <v>0</v>
      </c>
      <c r="P258" t="n">
        <v>1</v>
      </c>
      <c r="Q258" t="n">
        <v>1</v>
      </c>
      <c r="R258" t="n">
        <v>2</v>
      </c>
      <c r="S258" t="n">
        <v>1</v>
      </c>
      <c r="T258" t="n">
        <v>0</v>
      </c>
      <c r="U258" t="n">
        <v>1</v>
      </c>
      <c r="V258" t="n">
        <v>6</v>
      </c>
      <c r="W258" t="n">
        <v>1</v>
      </c>
      <c r="X258" t="n">
        <v>0</v>
      </c>
      <c r="Y258" t="n">
        <v>1</v>
      </c>
      <c r="Z258" t="n">
        <v>1</v>
      </c>
      <c r="AA258" t="n">
        <v>3</v>
      </c>
      <c r="AB258" t="n">
        <v>0</v>
      </c>
      <c r="AC258" t="n">
        <v>5</v>
      </c>
      <c r="AD258" t="n">
        <v>18</v>
      </c>
      <c r="AE258" t="n">
        <v>44</v>
      </c>
      <c r="AF258" t="n">
        <v>27</v>
      </c>
      <c r="AG258" t="n">
        <v>1</v>
      </c>
      <c r="AH258" t="n">
        <v>2</v>
      </c>
      <c r="AI258" t="n">
        <v>3</v>
      </c>
      <c r="AJ258" t="n">
        <v>13</v>
      </c>
      <c r="AK258" t="n">
        <v>5</v>
      </c>
      <c r="AL258" t="n">
        <v>582077</v>
      </c>
      <c r="AM258" t="n">
        <v>131536</v>
      </c>
      <c r="AN258" t="n">
        <v>927582</v>
      </c>
      <c r="AO258" t="n">
        <v>1011280</v>
      </c>
      <c r="AP258" t="n">
        <v>61644</v>
      </c>
      <c r="AQ258" t="n">
        <v>59148</v>
      </c>
      <c r="AR258" t="n">
        <v>80398</v>
      </c>
      <c r="AS258" t="n">
        <v>35920</v>
      </c>
      <c r="AT258" t="n">
        <v>1224962</v>
      </c>
      <c r="AU258" t="n">
        <v>3903</v>
      </c>
      <c r="AV258" t="n">
        <v>389</v>
      </c>
      <c r="AW258" t="n">
        <v>3363</v>
      </c>
      <c r="AX258" t="n">
        <v>3608</v>
      </c>
      <c r="AY258" t="n">
        <v>199</v>
      </c>
      <c r="AZ258" t="n">
        <v>146</v>
      </c>
      <c r="BA258" t="n">
        <v>241</v>
      </c>
      <c r="BB258" t="n">
        <v>100</v>
      </c>
      <c r="BC258" t="n">
        <v>11759</v>
      </c>
    </row>
    <row r="259">
      <c r="A259" t="inlineStr">
        <is>
          <t>07-Mar-21</t>
        </is>
      </c>
      <c r="B259" t="n">
        <v>1965433</v>
      </c>
      <c r="C259" t="n">
        <v>851294</v>
      </c>
      <c r="D259" t="n">
        <v>4648578</v>
      </c>
      <c r="E259" t="n">
        <v>2871939</v>
      </c>
      <c r="F259" t="n">
        <v>1973130</v>
      </c>
      <c r="G259" t="n">
        <v>1611962</v>
      </c>
      <c r="H259" t="n">
        <v>1353296</v>
      </c>
      <c r="I259" t="n">
        <v>423736</v>
      </c>
      <c r="J259" t="n">
        <v>1788732</v>
      </c>
      <c r="K259" t="n">
        <v>1</v>
      </c>
      <c r="L259" t="n">
        <v>2</v>
      </c>
      <c r="M259" t="n">
        <v>12</v>
      </c>
      <c r="N259" t="n">
        <v>7</v>
      </c>
      <c r="O259" t="n">
        <v>0</v>
      </c>
      <c r="P259" t="n">
        <v>1</v>
      </c>
      <c r="Q259" t="n">
        <v>1</v>
      </c>
      <c r="R259" t="n">
        <v>2</v>
      </c>
      <c r="S259" t="n">
        <v>1</v>
      </c>
      <c r="T259" t="n">
        <v>0</v>
      </c>
      <c r="U259" t="n">
        <v>1</v>
      </c>
      <c r="V259" t="n">
        <v>6</v>
      </c>
      <c r="W259" t="n">
        <v>1</v>
      </c>
      <c r="X259" t="n">
        <v>0</v>
      </c>
      <c r="Y259" t="n">
        <v>1</v>
      </c>
      <c r="Z259" t="n">
        <v>1</v>
      </c>
      <c r="AA259" t="n">
        <v>3</v>
      </c>
      <c r="AB259" t="n">
        <v>0</v>
      </c>
      <c r="AC259" t="n">
        <v>5</v>
      </c>
      <c r="AD259" t="n">
        <v>18</v>
      </c>
      <c r="AE259" t="n">
        <v>43</v>
      </c>
      <c r="AF259" t="n">
        <v>26</v>
      </c>
      <c r="AG259" t="n">
        <v>1</v>
      </c>
      <c r="AH259" t="n">
        <v>2</v>
      </c>
      <c r="AI259" t="n">
        <v>3</v>
      </c>
      <c r="AJ259" t="n">
        <v>12</v>
      </c>
      <c r="AK259" t="n">
        <v>5</v>
      </c>
      <c r="AL259" t="n">
        <v>582077</v>
      </c>
      <c r="AM259" t="n">
        <v>131537</v>
      </c>
      <c r="AN259" t="n">
        <v>927586</v>
      </c>
      <c r="AO259" t="n">
        <v>1011282</v>
      </c>
      <c r="AP259" t="n">
        <v>61644</v>
      </c>
      <c r="AQ259" t="n">
        <v>59148</v>
      </c>
      <c r="AR259" t="n">
        <v>80398</v>
      </c>
      <c r="AS259" t="n">
        <v>35921</v>
      </c>
      <c r="AT259" t="n">
        <v>1224962</v>
      </c>
      <c r="AU259" t="n">
        <v>3903</v>
      </c>
      <c r="AV259" t="n">
        <v>389</v>
      </c>
      <c r="AW259" t="n">
        <v>3363</v>
      </c>
      <c r="AX259" t="n">
        <v>3608</v>
      </c>
      <c r="AY259" t="n">
        <v>199</v>
      </c>
      <c r="AZ259" t="n">
        <v>146</v>
      </c>
      <c r="BA259" t="n">
        <v>241</v>
      </c>
      <c r="BB259" t="n">
        <v>100</v>
      </c>
      <c r="BC259" t="n">
        <v>11759</v>
      </c>
    </row>
    <row r="260">
      <c r="A260" t="inlineStr">
        <is>
          <t>08-Mar-21</t>
        </is>
      </c>
      <c r="B260" t="n">
        <v>1965433</v>
      </c>
      <c r="C260" t="n">
        <v>851294</v>
      </c>
      <c r="D260" t="n">
        <v>4648575</v>
      </c>
      <c r="E260" t="n">
        <v>2871938</v>
      </c>
      <c r="F260" t="n">
        <v>1973130</v>
      </c>
      <c r="G260" t="n">
        <v>1611962</v>
      </c>
      <c r="H260" t="n">
        <v>1353296</v>
      </c>
      <c r="I260" t="n">
        <v>423736</v>
      </c>
      <c r="J260" t="n">
        <v>1788732</v>
      </c>
      <c r="K260" t="n">
        <v>1</v>
      </c>
      <c r="L260" t="n">
        <v>2</v>
      </c>
      <c r="M260" t="n">
        <v>12</v>
      </c>
      <c r="N260" t="n">
        <v>7</v>
      </c>
      <c r="O260" t="n">
        <v>0</v>
      </c>
      <c r="P260" t="n">
        <v>1</v>
      </c>
      <c r="Q260" t="n">
        <v>1</v>
      </c>
      <c r="R260" t="n">
        <v>2</v>
      </c>
      <c r="S260" t="n">
        <v>1</v>
      </c>
      <c r="T260" t="n">
        <v>0</v>
      </c>
      <c r="U260" t="n">
        <v>1</v>
      </c>
      <c r="V260" t="n">
        <v>6</v>
      </c>
      <c r="W260" t="n">
        <v>1</v>
      </c>
      <c r="X260" t="n">
        <v>0</v>
      </c>
      <c r="Y260" t="n">
        <v>1</v>
      </c>
      <c r="Z260" t="n">
        <v>1</v>
      </c>
      <c r="AA260" t="n">
        <v>3</v>
      </c>
      <c r="AB260" t="n">
        <v>0</v>
      </c>
      <c r="AC260" t="n">
        <v>5</v>
      </c>
      <c r="AD260" t="n">
        <v>17</v>
      </c>
      <c r="AE260" t="n">
        <v>43</v>
      </c>
      <c r="AF260" t="n">
        <v>26</v>
      </c>
      <c r="AG260" t="n">
        <v>1</v>
      </c>
      <c r="AH260" t="n">
        <v>2</v>
      </c>
      <c r="AI260" t="n">
        <v>3</v>
      </c>
      <c r="AJ260" t="n">
        <v>12</v>
      </c>
      <c r="AK260" t="n">
        <v>5</v>
      </c>
      <c r="AL260" t="n">
        <v>582078</v>
      </c>
      <c r="AM260" t="n">
        <v>131539</v>
      </c>
      <c r="AN260" t="n">
        <v>927589</v>
      </c>
      <c r="AO260" t="n">
        <v>1011284</v>
      </c>
      <c r="AP260" t="n">
        <v>61644</v>
      </c>
      <c r="AQ260" t="n">
        <v>59148</v>
      </c>
      <c r="AR260" t="n">
        <v>80398</v>
      </c>
      <c r="AS260" t="n">
        <v>35923</v>
      </c>
      <c r="AT260" t="n">
        <v>1224963</v>
      </c>
      <c r="AU260" t="n">
        <v>3903</v>
      </c>
      <c r="AV260" t="n">
        <v>389</v>
      </c>
      <c r="AW260" t="n">
        <v>3363</v>
      </c>
      <c r="AX260" t="n">
        <v>3608</v>
      </c>
      <c r="AY260" t="n">
        <v>199</v>
      </c>
      <c r="AZ260" t="n">
        <v>146</v>
      </c>
      <c r="BA260" t="n">
        <v>241</v>
      </c>
      <c r="BB260" t="n">
        <v>100</v>
      </c>
      <c r="BC260" t="n">
        <v>11759</v>
      </c>
    </row>
    <row r="261">
      <c r="A261" t="inlineStr">
        <is>
          <t>09-Mar-21</t>
        </is>
      </c>
      <c r="B261" t="n">
        <v>1965433</v>
      </c>
      <c r="C261" t="n">
        <v>851293</v>
      </c>
      <c r="D261" t="n">
        <v>4648572</v>
      </c>
      <c r="E261" t="n">
        <v>2871936</v>
      </c>
      <c r="F261" t="n">
        <v>1973130</v>
      </c>
      <c r="G261" t="n">
        <v>1611962</v>
      </c>
      <c r="H261" t="n">
        <v>1353296</v>
      </c>
      <c r="I261" t="n">
        <v>423735</v>
      </c>
      <c r="J261" t="n">
        <v>1788732</v>
      </c>
      <c r="K261" t="n">
        <v>1</v>
      </c>
      <c r="L261" t="n">
        <v>2</v>
      </c>
      <c r="M261" t="n">
        <v>12</v>
      </c>
      <c r="N261" t="n">
        <v>7</v>
      </c>
      <c r="O261" t="n">
        <v>0</v>
      </c>
      <c r="P261" t="n">
        <v>1</v>
      </c>
      <c r="Q261" t="n">
        <v>1</v>
      </c>
      <c r="R261" t="n">
        <v>2</v>
      </c>
      <c r="S261" t="n">
        <v>1</v>
      </c>
      <c r="T261" t="n">
        <v>0</v>
      </c>
      <c r="U261" t="n">
        <v>1</v>
      </c>
      <c r="V261" t="n">
        <v>6</v>
      </c>
      <c r="W261" t="n">
        <v>1</v>
      </c>
      <c r="X261" t="n">
        <v>0</v>
      </c>
      <c r="Y261" t="n">
        <v>1</v>
      </c>
      <c r="Z261" t="n">
        <v>1</v>
      </c>
      <c r="AA261" t="n">
        <v>3</v>
      </c>
      <c r="AB261" t="n">
        <v>0</v>
      </c>
      <c r="AC261" t="n">
        <v>5</v>
      </c>
      <c r="AD261" t="n">
        <v>16</v>
      </c>
      <c r="AE261" t="n">
        <v>42</v>
      </c>
      <c r="AF261" t="n">
        <v>26</v>
      </c>
      <c r="AG261" t="n">
        <v>1</v>
      </c>
      <c r="AH261" t="n">
        <v>2</v>
      </c>
      <c r="AI261" t="n">
        <v>3</v>
      </c>
      <c r="AJ261" t="n">
        <v>12</v>
      </c>
      <c r="AK261" t="n">
        <v>5</v>
      </c>
      <c r="AL261" t="n">
        <v>582078</v>
      </c>
      <c r="AM261" t="n">
        <v>131540</v>
      </c>
      <c r="AN261" t="n">
        <v>927593</v>
      </c>
      <c r="AO261" t="n">
        <v>1011286</v>
      </c>
      <c r="AP261" t="n">
        <v>61644</v>
      </c>
      <c r="AQ261" t="n">
        <v>59148</v>
      </c>
      <c r="AR261" t="n">
        <v>80398</v>
      </c>
      <c r="AS261" t="n">
        <v>35924</v>
      </c>
      <c r="AT261" t="n">
        <v>1224963</v>
      </c>
      <c r="AU261" t="n">
        <v>3903</v>
      </c>
      <c r="AV261" t="n">
        <v>389</v>
      </c>
      <c r="AW261" t="n">
        <v>3363</v>
      </c>
      <c r="AX261" t="n">
        <v>3608</v>
      </c>
      <c r="AY261" t="n">
        <v>199</v>
      </c>
      <c r="AZ261" t="n">
        <v>146</v>
      </c>
      <c r="BA261" t="n">
        <v>241</v>
      </c>
      <c r="BB261" t="n">
        <v>100</v>
      </c>
      <c r="BC261" t="n">
        <v>11759</v>
      </c>
    </row>
    <row r="262">
      <c r="A262" t="inlineStr">
        <is>
          <t>10-Mar-21</t>
        </is>
      </c>
      <c r="B262" t="n">
        <v>1965432</v>
      </c>
      <c r="C262" t="n">
        <v>851293</v>
      </c>
      <c r="D262" t="n">
        <v>4648569</v>
      </c>
      <c r="E262" t="n">
        <v>2871934</v>
      </c>
      <c r="F262" t="n">
        <v>1973130</v>
      </c>
      <c r="G262" t="n">
        <v>1611962</v>
      </c>
      <c r="H262" t="n">
        <v>1353296</v>
      </c>
      <c r="I262" t="n">
        <v>423735</v>
      </c>
      <c r="J262" t="n">
        <v>1788732</v>
      </c>
      <c r="K262" t="n">
        <v>1</v>
      </c>
      <c r="L262" t="n">
        <v>2</v>
      </c>
      <c r="M262" t="n">
        <v>11</v>
      </c>
      <c r="N262" t="n">
        <v>6</v>
      </c>
      <c r="O262" t="n">
        <v>0</v>
      </c>
      <c r="P262" t="n">
        <v>1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6</v>
      </c>
      <c r="W262" t="n">
        <v>1</v>
      </c>
      <c r="X262" t="n">
        <v>0</v>
      </c>
      <c r="Y262" t="n">
        <v>1</v>
      </c>
      <c r="Z262" t="n">
        <v>1</v>
      </c>
      <c r="AA262" t="n">
        <v>3</v>
      </c>
      <c r="AB262" t="n">
        <v>0</v>
      </c>
      <c r="AC262" t="n">
        <v>5</v>
      </c>
      <c r="AD262" t="n">
        <v>16</v>
      </c>
      <c r="AE262" t="n">
        <v>42</v>
      </c>
      <c r="AF262" t="n">
        <v>25</v>
      </c>
      <c r="AG262" t="n">
        <v>1</v>
      </c>
      <c r="AH262" t="n">
        <v>2</v>
      </c>
      <c r="AI262" t="n">
        <v>3</v>
      </c>
      <c r="AJ262" t="n">
        <v>11</v>
      </c>
      <c r="AK262" t="n">
        <v>5</v>
      </c>
      <c r="AL262" t="n">
        <v>582078</v>
      </c>
      <c r="AM262" t="n">
        <v>131541</v>
      </c>
      <c r="AN262" t="n">
        <v>927596</v>
      </c>
      <c r="AO262" t="n">
        <v>1011288</v>
      </c>
      <c r="AP262" t="n">
        <v>61644</v>
      </c>
      <c r="AQ262" t="n">
        <v>59148</v>
      </c>
      <c r="AR262" t="n">
        <v>80399</v>
      </c>
      <c r="AS262" t="n">
        <v>35925</v>
      </c>
      <c r="AT262" t="n">
        <v>1224963</v>
      </c>
      <c r="AU262" t="n">
        <v>3903</v>
      </c>
      <c r="AV262" t="n">
        <v>389</v>
      </c>
      <c r="AW262" t="n">
        <v>3363</v>
      </c>
      <c r="AX262" t="n">
        <v>3608</v>
      </c>
      <c r="AY262" t="n">
        <v>199</v>
      </c>
      <c r="AZ262" t="n">
        <v>146</v>
      </c>
      <c r="BA262" t="n">
        <v>241</v>
      </c>
      <c r="BB262" t="n">
        <v>100</v>
      </c>
      <c r="BC262" t="n">
        <v>11759</v>
      </c>
    </row>
    <row r="263">
      <c r="A263" t="inlineStr">
        <is>
          <t>11-Mar-21</t>
        </is>
      </c>
      <c r="B263" t="n">
        <v>1965432</v>
      </c>
      <c r="C263" t="n">
        <v>851293</v>
      </c>
      <c r="D263" t="n">
        <v>4648566</v>
      </c>
      <c r="E263" t="n">
        <v>2871933</v>
      </c>
      <c r="F263" t="n">
        <v>1973130</v>
      </c>
      <c r="G263" t="n">
        <v>1611962</v>
      </c>
      <c r="H263" t="n">
        <v>1353296</v>
      </c>
      <c r="I263" t="n">
        <v>423734</v>
      </c>
      <c r="J263" t="n">
        <v>1788732</v>
      </c>
      <c r="K263" t="n">
        <v>1</v>
      </c>
      <c r="L263" t="n">
        <v>2</v>
      </c>
      <c r="M263" t="n">
        <v>11</v>
      </c>
      <c r="N263" t="n">
        <v>6</v>
      </c>
      <c r="O263" t="n">
        <v>0</v>
      </c>
      <c r="P263" t="n">
        <v>1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6</v>
      </c>
      <c r="W263" t="n">
        <v>1</v>
      </c>
      <c r="X263" t="n">
        <v>0</v>
      </c>
      <c r="Y263" t="n">
        <v>1</v>
      </c>
      <c r="Z263" t="n">
        <v>1</v>
      </c>
      <c r="AA263" t="n">
        <v>3</v>
      </c>
      <c r="AB263" t="n">
        <v>0</v>
      </c>
      <c r="AC263" t="n">
        <v>5</v>
      </c>
      <c r="AD263" t="n">
        <v>15</v>
      </c>
      <c r="AE263" t="n">
        <v>41</v>
      </c>
      <c r="AF263" t="n">
        <v>25</v>
      </c>
      <c r="AG263" t="n">
        <v>1</v>
      </c>
      <c r="AH263" t="n">
        <v>2</v>
      </c>
      <c r="AI263" t="n">
        <v>3</v>
      </c>
      <c r="AJ263" t="n">
        <v>11</v>
      </c>
      <c r="AK263" t="n">
        <v>4</v>
      </c>
      <c r="AL263" t="n">
        <v>582079</v>
      </c>
      <c r="AM263" t="n">
        <v>131542</v>
      </c>
      <c r="AN263" t="n">
        <v>927600</v>
      </c>
      <c r="AO263" t="n">
        <v>1011290</v>
      </c>
      <c r="AP263" t="n">
        <v>61644</v>
      </c>
      <c r="AQ263" t="n">
        <v>59149</v>
      </c>
      <c r="AR263" t="n">
        <v>80399</v>
      </c>
      <c r="AS263" t="n">
        <v>35926</v>
      </c>
      <c r="AT263" t="n">
        <v>1224964</v>
      </c>
      <c r="AU263" t="n">
        <v>3903</v>
      </c>
      <c r="AV263" t="n">
        <v>389</v>
      </c>
      <c r="AW263" t="n">
        <v>3363</v>
      </c>
      <c r="AX263" t="n">
        <v>3608</v>
      </c>
      <c r="AY263" t="n">
        <v>199</v>
      </c>
      <c r="AZ263" t="n">
        <v>146</v>
      </c>
      <c r="BA263" t="n">
        <v>241</v>
      </c>
      <c r="BB263" t="n">
        <v>100</v>
      </c>
      <c r="BC263" t="n">
        <v>11759</v>
      </c>
    </row>
    <row r="264">
      <c r="A264" t="inlineStr">
        <is>
          <t>12-Mar-21</t>
        </is>
      </c>
      <c r="B264" t="n">
        <v>1965432</v>
      </c>
      <c r="C264" t="n">
        <v>851292</v>
      </c>
      <c r="D264" t="n">
        <v>4648564</v>
      </c>
      <c r="E264" t="n">
        <v>2871931</v>
      </c>
      <c r="F264" t="n">
        <v>1973130</v>
      </c>
      <c r="G264" t="n">
        <v>1611962</v>
      </c>
      <c r="H264" t="n">
        <v>1353295</v>
      </c>
      <c r="I264" t="n">
        <v>423734</v>
      </c>
      <c r="J264" t="n">
        <v>1788731</v>
      </c>
      <c r="K264" t="n">
        <v>1</v>
      </c>
      <c r="L264" t="n">
        <v>2</v>
      </c>
      <c r="M264" t="n">
        <v>11</v>
      </c>
      <c r="N264" t="n">
        <v>6</v>
      </c>
      <c r="O264" t="n">
        <v>0</v>
      </c>
      <c r="P264" t="n">
        <v>1</v>
      </c>
      <c r="Q264" t="n">
        <v>1</v>
      </c>
      <c r="R264" t="n">
        <v>2</v>
      </c>
      <c r="S264" t="n">
        <v>1</v>
      </c>
      <c r="T264" t="n">
        <v>0</v>
      </c>
      <c r="U264" t="n">
        <v>1</v>
      </c>
      <c r="V264" t="n">
        <v>6</v>
      </c>
      <c r="W264" t="n">
        <v>1</v>
      </c>
      <c r="X264" t="n">
        <v>0</v>
      </c>
      <c r="Y264" t="n">
        <v>0</v>
      </c>
      <c r="Z264" t="n">
        <v>1</v>
      </c>
      <c r="AA264" t="n">
        <v>2</v>
      </c>
      <c r="AB264" t="n">
        <v>0</v>
      </c>
      <c r="AC264" t="n">
        <v>5</v>
      </c>
      <c r="AD264" t="n">
        <v>14</v>
      </c>
      <c r="AE264" t="n">
        <v>41</v>
      </c>
      <c r="AF264" t="n">
        <v>25</v>
      </c>
      <c r="AG264" t="n">
        <v>1</v>
      </c>
      <c r="AH264" t="n">
        <v>2</v>
      </c>
      <c r="AI264" t="n">
        <v>3</v>
      </c>
      <c r="AJ264" t="n">
        <v>10</v>
      </c>
      <c r="AK264" t="n">
        <v>4</v>
      </c>
      <c r="AL264" t="n">
        <v>582079</v>
      </c>
      <c r="AM264" t="n">
        <v>131543</v>
      </c>
      <c r="AN264" t="n">
        <v>927603</v>
      </c>
      <c r="AO264" t="n">
        <v>1011292</v>
      </c>
      <c r="AP264" t="n">
        <v>61644</v>
      </c>
      <c r="AQ264" t="n">
        <v>59149</v>
      </c>
      <c r="AR264" t="n">
        <v>80399</v>
      </c>
      <c r="AS264" t="n">
        <v>35927</v>
      </c>
      <c r="AT264" t="n">
        <v>1224964</v>
      </c>
      <c r="AU264" t="n">
        <v>3903</v>
      </c>
      <c r="AV264" t="n">
        <v>389</v>
      </c>
      <c r="AW264" t="n">
        <v>3363</v>
      </c>
      <c r="AX264" t="n">
        <v>3608</v>
      </c>
      <c r="AY264" t="n">
        <v>199</v>
      </c>
      <c r="AZ264" t="n">
        <v>146</v>
      </c>
      <c r="BA264" t="n">
        <v>241</v>
      </c>
      <c r="BB264" t="n">
        <v>100</v>
      </c>
      <c r="BC264" t="n">
        <v>11759</v>
      </c>
    </row>
    <row r="265">
      <c r="A265" t="inlineStr">
        <is>
          <t>13-Mar-21</t>
        </is>
      </c>
      <c r="B265" t="n">
        <v>1965431</v>
      </c>
      <c r="C265" t="n">
        <v>851292</v>
      </c>
      <c r="D265" t="n">
        <v>4648561</v>
      </c>
      <c r="E265" t="n">
        <v>2871930</v>
      </c>
      <c r="F265" t="n">
        <v>1973130</v>
      </c>
      <c r="G265" t="n">
        <v>1611962</v>
      </c>
      <c r="H265" t="n">
        <v>1353295</v>
      </c>
      <c r="I265" t="n">
        <v>423734</v>
      </c>
      <c r="J265" t="n">
        <v>1788731</v>
      </c>
      <c r="K265" t="n">
        <v>1</v>
      </c>
      <c r="L265" t="n">
        <v>2</v>
      </c>
      <c r="M265" t="n">
        <v>11</v>
      </c>
      <c r="N265" t="n">
        <v>6</v>
      </c>
      <c r="O265" t="n">
        <v>0</v>
      </c>
      <c r="P265" t="n">
        <v>0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6</v>
      </c>
      <c r="W265" t="n">
        <v>1</v>
      </c>
      <c r="X265" t="n">
        <v>0</v>
      </c>
      <c r="Y265" t="n">
        <v>0</v>
      </c>
      <c r="Z265" t="n">
        <v>1</v>
      </c>
      <c r="AA265" t="n">
        <v>2</v>
      </c>
      <c r="AB265" t="n">
        <v>0</v>
      </c>
      <c r="AC265" t="n">
        <v>5</v>
      </c>
      <c r="AD265" t="n">
        <v>14</v>
      </c>
      <c r="AE265" t="n">
        <v>40</v>
      </c>
      <c r="AF265" t="n">
        <v>25</v>
      </c>
      <c r="AG265" t="n">
        <v>1</v>
      </c>
      <c r="AH265" t="n">
        <v>2</v>
      </c>
      <c r="AI265" t="n">
        <v>3</v>
      </c>
      <c r="AJ265" t="n">
        <v>10</v>
      </c>
      <c r="AK265" t="n">
        <v>4</v>
      </c>
      <c r="AL265" t="n">
        <v>582079</v>
      </c>
      <c r="AM265" t="n">
        <v>131545</v>
      </c>
      <c r="AN265" t="n">
        <v>927607</v>
      </c>
      <c r="AO265" t="n">
        <v>1011294</v>
      </c>
      <c r="AP265" t="n">
        <v>61644</v>
      </c>
      <c r="AQ265" t="n">
        <v>59149</v>
      </c>
      <c r="AR265" t="n">
        <v>80400</v>
      </c>
      <c r="AS265" t="n">
        <v>35928</v>
      </c>
      <c r="AT265" t="n">
        <v>1224964</v>
      </c>
      <c r="AU265" t="n">
        <v>3903</v>
      </c>
      <c r="AV265" t="n">
        <v>389</v>
      </c>
      <c r="AW265" t="n">
        <v>3363</v>
      </c>
      <c r="AX265" t="n">
        <v>3608</v>
      </c>
      <c r="AY265" t="n">
        <v>199</v>
      </c>
      <c r="AZ265" t="n">
        <v>146</v>
      </c>
      <c r="BA265" t="n">
        <v>241</v>
      </c>
      <c r="BB265" t="n">
        <v>100</v>
      </c>
      <c r="BC265" t="n">
        <v>11759</v>
      </c>
    </row>
    <row r="266">
      <c r="A266" t="inlineStr">
        <is>
          <t>14-Mar-21</t>
        </is>
      </c>
      <c r="B266" t="n">
        <v>2183713</v>
      </c>
      <c r="C266" t="n">
        <v>943554</v>
      </c>
      <c r="D266" t="n">
        <v>5156910</v>
      </c>
      <c r="E266" t="n">
        <v>3231415</v>
      </c>
      <c r="F266" t="n">
        <v>2166119</v>
      </c>
      <c r="G266" t="n">
        <v>1770540</v>
      </c>
      <c r="H266" t="n">
        <v>1488413</v>
      </c>
      <c r="I266" t="n">
        <v>467318</v>
      </c>
      <c r="J266" t="n">
        <v>2004979</v>
      </c>
      <c r="K266" t="n">
        <v>1</v>
      </c>
      <c r="L266" t="n">
        <v>2</v>
      </c>
      <c r="M266" t="n">
        <v>11</v>
      </c>
      <c r="N266" t="n">
        <v>7</v>
      </c>
      <c r="O266" t="n">
        <v>0</v>
      </c>
      <c r="P266" t="n">
        <v>0</v>
      </c>
      <c r="Q266" t="n">
        <v>1</v>
      </c>
      <c r="R266" t="n">
        <v>2</v>
      </c>
      <c r="S266" t="n">
        <v>1</v>
      </c>
      <c r="T266" t="n">
        <v>0</v>
      </c>
      <c r="U266" t="n">
        <v>1</v>
      </c>
      <c r="V266" t="n">
        <v>6</v>
      </c>
      <c r="W266" t="n">
        <v>1</v>
      </c>
      <c r="X266" t="n">
        <v>0</v>
      </c>
      <c r="Y266" t="n">
        <v>0</v>
      </c>
      <c r="Z266" t="n">
        <v>1</v>
      </c>
      <c r="AA266" t="n">
        <v>2</v>
      </c>
      <c r="AB266" t="n">
        <v>0</v>
      </c>
      <c r="AC266" t="n">
        <v>5</v>
      </c>
      <c r="AD266" t="n">
        <v>13</v>
      </c>
      <c r="AE266" t="n">
        <v>40</v>
      </c>
      <c r="AF266" t="n">
        <v>24</v>
      </c>
      <c r="AG266" t="n">
        <v>1</v>
      </c>
      <c r="AH266" t="n">
        <v>2</v>
      </c>
      <c r="AI266" t="n">
        <v>3</v>
      </c>
      <c r="AJ266" t="n">
        <v>10</v>
      </c>
      <c r="AK266" t="n">
        <v>4</v>
      </c>
      <c r="AL266" t="n">
        <v>582080</v>
      </c>
      <c r="AM266" t="n">
        <v>131546</v>
      </c>
      <c r="AN266" t="n">
        <v>927610</v>
      </c>
      <c r="AO266" t="n">
        <v>1011296</v>
      </c>
      <c r="AP266" t="n">
        <v>61644</v>
      </c>
      <c r="AQ266" t="n">
        <v>59149</v>
      </c>
      <c r="AR266" t="n">
        <v>80400</v>
      </c>
      <c r="AS266" t="n">
        <v>35928</v>
      </c>
      <c r="AT266" t="n">
        <v>1224965</v>
      </c>
      <c r="AU266" t="n">
        <v>3903</v>
      </c>
      <c r="AV266" t="n">
        <v>389</v>
      </c>
      <c r="AW266" t="n">
        <v>3363</v>
      </c>
      <c r="AX266" t="n">
        <v>3608</v>
      </c>
      <c r="AY266" t="n">
        <v>199</v>
      </c>
      <c r="AZ266" t="n">
        <v>146</v>
      </c>
      <c r="BA266" t="n">
        <v>241</v>
      </c>
      <c r="BB266" t="n">
        <v>100</v>
      </c>
      <c r="BC266" t="n">
        <v>11759</v>
      </c>
    </row>
    <row r="267">
      <c r="A267" t="inlineStr">
        <is>
          <t>15-Mar-21</t>
        </is>
      </c>
      <c r="B267" t="n">
        <v>2183713</v>
      </c>
      <c r="C267" t="n">
        <v>943554</v>
      </c>
      <c r="D267" t="n">
        <v>5156906</v>
      </c>
      <c r="E267" t="n">
        <v>3231413</v>
      </c>
      <c r="F267" t="n">
        <v>2166119</v>
      </c>
      <c r="G267" t="n">
        <v>1770540</v>
      </c>
      <c r="H267" t="n">
        <v>1488412</v>
      </c>
      <c r="I267" t="n">
        <v>467318</v>
      </c>
      <c r="J267" t="n">
        <v>2004979</v>
      </c>
      <c r="K267" t="n">
        <v>1</v>
      </c>
      <c r="L267" t="n">
        <v>2</v>
      </c>
      <c r="M267" t="n">
        <v>11</v>
      </c>
      <c r="N267" t="n">
        <v>7</v>
      </c>
      <c r="O267" t="n">
        <v>0</v>
      </c>
      <c r="P267" t="n">
        <v>0</v>
      </c>
      <c r="Q267" t="n">
        <v>1</v>
      </c>
      <c r="R267" t="n">
        <v>2</v>
      </c>
      <c r="S267" t="n">
        <v>1</v>
      </c>
      <c r="T267" t="n">
        <v>0</v>
      </c>
      <c r="U267" t="n">
        <v>1</v>
      </c>
      <c r="V267" t="n">
        <v>6</v>
      </c>
      <c r="W267" t="n">
        <v>1</v>
      </c>
      <c r="X267" t="n">
        <v>0</v>
      </c>
      <c r="Y267" t="n">
        <v>0</v>
      </c>
      <c r="Z267" t="n">
        <v>1</v>
      </c>
      <c r="AA267" t="n">
        <v>2</v>
      </c>
      <c r="AB267" t="n">
        <v>0</v>
      </c>
      <c r="AC267" t="n">
        <v>5</v>
      </c>
      <c r="AD267" t="n">
        <v>13</v>
      </c>
      <c r="AE267" t="n">
        <v>39</v>
      </c>
      <c r="AF267" t="n">
        <v>24</v>
      </c>
      <c r="AG267" t="n">
        <v>1</v>
      </c>
      <c r="AH267" t="n">
        <v>2</v>
      </c>
      <c r="AI267" t="n">
        <v>3</v>
      </c>
      <c r="AJ267" t="n">
        <v>9</v>
      </c>
      <c r="AK267" t="n">
        <v>4</v>
      </c>
      <c r="AL267" t="n">
        <v>582080</v>
      </c>
      <c r="AM267" t="n">
        <v>131547</v>
      </c>
      <c r="AN267" t="n">
        <v>927613</v>
      </c>
      <c r="AO267" t="n">
        <v>1011297</v>
      </c>
      <c r="AP267" t="n">
        <v>61644</v>
      </c>
      <c r="AQ267" t="n">
        <v>59149</v>
      </c>
      <c r="AR267" t="n">
        <v>80400</v>
      </c>
      <c r="AS267" t="n">
        <v>35929</v>
      </c>
      <c r="AT267" t="n">
        <v>1224965</v>
      </c>
      <c r="AU267" t="n">
        <v>3903</v>
      </c>
      <c r="AV267" t="n">
        <v>389</v>
      </c>
      <c r="AW267" t="n">
        <v>3363</v>
      </c>
      <c r="AX267" t="n">
        <v>3608</v>
      </c>
      <c r="AY267" t="n">
        <v>199</v>
      </c>
      <c r="AZ267" t="n">
        <v>146</v>
      </c>
      <c r="BA267" t="n">
        <v>241</v>
      </c>
      <c r="BB267" t="n">
        <v>100</v>
      </c>
      <c r="BC267" t="n">
        <v>11759</v>
      </c>
    </row>
    <row r="268">
      <c r="A268" t="inlineStr">
        <is>
          <t>16-Mar-21</t>
        </is>
      </c>
      <c r="B268" t="n">
        <v>2183712</v>
      </c>
      <c r="C268" t="n">
        <v>943553</v>
      </c>
      <c r="D268" t="n">
        <v>5156903</v>
      </c>
      <c r="E268" t="n">
        <v>3231410</v>
      </c>
      <c r="F268" t="n">
        <v>2166119</v>
      </c>
      <c r="G268" t="n">
        <v>1770540</v>
      </c>
      <c r="H268" t="n">
        <v>1488412</v>
      </c>
      <c r="I268" t="n">
        <v>467317</v>
      </c>
      <c r="J268" t="n">
        <v>2004979</v>
      </c>
      <c r="K268" t="n">
        <v>1</v>
      </c>
      <c r="L268" t="n">
        <v>2</v>
      </c>
      <c r="M268" t="n">
        <v>12</v>
      </c>
      <c r="N268" t="n">
        <v>7</v>
      </c>
      <c r="O268" t="n">
        <v>0</v>
      </c>
      <c r="P268" t="n">
        <v>0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6</v>
      </c>
      <c r="W268" t="n">
        <v>1</v>
      </c>
      <c r="X268" t="n">
        <v>0</v>
      </c>
      <c r="Y268" t="n">
        <v>0</v>
      </c>
      <c r="Z268" t="n">
        <v>1</v>
      </c>
      <c r="AA268" t="n">
        <v>2</v>
      </c>
      <c r="AB268" t="n">
        <v>0</v>
      </c>
      <c r="AC268" t="n">
        <v>5</v>
      </c>
      <c r="AD268" t="n">
        <v>12</v>
      </c>
      <c r="AE268" t="n">
        <v>39</v>
      </c>
      <c r="AF268" t="n">
        <v>24</v>
      </c>
      <c r="AG268" t="n">
        <v>1</v>
      </c>
      <c r="AH268" t="n">
        <v>2</v>
      </c>
      <c r="AI268" t="n">
        <v>2</v>
      </c>
      <c r="AJ268" t="n">
        <v>9</v>
      </c>
      <c r="AK268" t="n">
        <v>4</v>
      </c>
      <c r="AL268" t="n">
        <v>582081</v>
      </c>
      <c r="AM268" t="n">
        <v>131548</v>
      </c>
      <c r="AN268" t="n">
        <v>927617</v>
      </c>
      <c r="AO268" t="n">
        <v>1011299</v>
      </c>
      <c r="AP268" t="n">
        <v>61645</v>
      </c>
      <c r="AQ268" t="n">
        <v>59150</v>
      </c>
      <c r="AR268" t="n">
        <v>80400</v>
      </c>
      <c r="AS268" t="n">
        <v>35930</v>
      </c>
      <c r="AT268" t="n">
        <v>1224965</v>
      </c>
      <c r="AU268" t="n">
        <v>3903</v>
      </c>
      <c r="AV268" t="n">
        <v>389</v>
      </c>
      <c r="AW268" t="n">
        <v>3363</v>
      </c>
      <c r="AX268" t="n">
        <v>3608</v>
      </c>
      <c r="AY268" t="n">
        <v>199</v>
      </c>
      <c r="AZ268" t="n">
        <v>146</v>
      </c>
      <c r="BA268" t="n">
        <v>241</v>
      </c>
      <c r="BB268" t="n">
        <v>100</v>
      </c>
      <c r="BC268" t="n">
        <v>11759</v>
      </c>
    </row>
    <row r="269">
      <c r="A269" t="inlineStr">
        <is>
          <t>17-Mar-21</t>
        </is>
      </c>
      <c r="B269" t="n">
        <v>2183712</v>
      </c>
      <c r="C269" t="n">
        <v>943553</v>
      </c>
      <c r="D269" t="n">
        <v>5156900</v>
      </c>
      <c r="E269" t="n">
        <v>3231408</v>
      </c>
      <c r="F269" t="n">
        <v>2166119</v>
      </c>
      <c r="G269" t="n">
        <v>1770539</v>
      </c>
      <c r="H269" t="n">
        <v>1488412</v>
      </c>
      <c r="I269" t="n">
        <v>467317</v>
      </c>
      <c r="J269" t="n">
        <v>2004979</v>
      </c>
      <c r="K269" t="n">
        <v>1</v>
      </c>
      <c r="L269" t="n">
        <v>2</v>
      </c>
      <c r="M269" t="n">
        <v>12</v>
      </c>
      <c r="N269" t="n">
        <v>7</v>
      </c>
      <c r="O269" t="n">
        <v>0</v>
      </c>
      <c r="P269" t="n">
        <v>0</v>
      </c>
      <c r="Q269" t="n">
        <v>1</v>
      </c>
      <c r="R269" t="n">
        <v>2</v>
      </c>
      <c r="S269" t="n">
        <v>1</v>
      </c>
      <c r="T269" t="n">
        <v>0</v>
      </c>
      <c r="U269" t="n">
        <v>1</v>
      </c>
      <c r="V269" t="n">
        <v>6</v>
      </c>
      <c r="W269" t="n">
        <v>1</v>
      </c>
      <c r="X269" t="n">
        <v>0</v>
      </c>
      <c r="Y269" t="n">
        <v>0</v>
      </c>
      <c r="Z269" t="n">
        <v>1</v>
      </c>
      <c r="AA269" t="n">
        <v>2</v>
      </c>
      <c r="AB269" t="n">
        <v>0</v>
      </c>
      <c r="AC269" t="n">
        <v>5</v>
      </c>
      <c r="AD269" t="n">
        <v>12</v>
      </c>
      <c r="AE269" t="n">
        <v>39</v>
      </c>
      <c r="AF269" t="n">
        <v>24</v>
      </c>
      <c r="AG269" t="n">
        <v>1</v>
      </c>
      <c r="AH269" t="n">
        <v>2</v>
      </c>
      <c r="AI269" t="n">
        <v>2</v>
      </c>
      <c r="AJ269" t="n">
        <v>9</v>
      </c>
      <c r="AK269" t="n">
        <v>4</v>
      </c>
      <c r="AL269" t="n">
        <v>582081</v>
      </c>
      <c r="AM269" t="n">
        <v>131549</v>
      </c>
      <c r="AN269" t="n">
        <v>927620</v>
      </c>
      <c r="AO269" t="n">
        <v>1011301</v>
      </c>
      <c r="AP269" t="n">
        <v>61645</v>
      </c>
      <c r="AQ269" t="n">
        <v>59150</v>
      </c>
      <c r="AR269" t="n">
        <v>80401</v>
      </c>
      <c r="AS269" t="n">
        <v>35931</v>
      </c>
      <c r="AT269" t="n">
        <v>1224966</v>
      </c>
      <c r="AU269" t="n">
        <v>3903</v>
      </c>
      <c r="AV269" t="n">
        <v>389</v>
      </c>
      <c r="AW269" t="n">
        <v>3363</v>
      </c>
      <c r="AX269" t="n">
        <v>3608</v>
      </c>
      <c r="AY269" t="n">
        <v>199</v>
      </c>
      <c r="AZ269" t="n">
        <v>146</v>
      </c>
      <c r="BA269" t="n">
        <v>241</v>
      </c>
      <c r="BB269" t="n">
        <v>100</v>
      </c>
      <c r="BC269" t="n">
        <v>11759</v>
      </c>
    </row>
    <row r="270">
      <c r="A270" t="inlineStr">
        <is>
          <t>18-Mar-21</t>
        </is>
      </c>
      <c r="B270" t="n">
        <v>2183712</v>
      </c>
      <c r="C270" t="n">
        <v>943552</v>
      </c>
      <c r="D270" t="n">
        <v>5156897</v>
      </c>
      <c r="E270" t="n">
        <v>3231406</v>
      </c>
      <c r="F270" t="n">
        <v>2166119</v>
      </c>
      <c r="G270" t="n">
        <v>1770539</v>
      </c>
      <c r="H270" t="n">
        <v>1488412</v>
      </c>
      <c r="I270" t="n">
        <v>467317</v>
      </c>
      <c r="J270" t="n">
        <v>2004979</v>
      </c>
      <c r="K270" t="n">
        <v>1</v>
      </c>
      <c r="L270" t="n">
        <v>2</v>
      </c>
      <c r="M270" t="n">
        <v>12</v>
      </c>
      <c r="N270" t="n">
        <v>8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6</v>
      </c>
      <c r="W270" t="n">
        <v>1</v>
      </c>
      <c r="X270" t="n">
        <v>0</v>
      </c>
      <c r="Y270" t="n">
        <v>0</v>
      </c>
      <c r="Z270" t="n">
        <v>1</v>
      </c>
      <c r="AA270" t="n">
        <v>2</v>
      </c>
      <c r="AB270" t="n">
        <v>0</v>
      </c>
      <c r="AC270" t="n">
        <v>5</v>
      </c>
      <c r="AD270" t="n">
        <v>11</v>
      </c>
      <c r="AE270" t="n">
        <v>39</v>
      </c>
      <c r="AF270" t="n">
        <v>24</v>
      </c>
      <c r="AG270" t="n">
        <v>1</v>
      </c>
      <c r="AH270" t="n">
        <v>2</v>
      </c>
      <c r="AI270" t="n">
        <v>2</v>
      </c>
      <c r="AJ270" t="n">
        <v>8</v>
      </c>
      <c r="AK270" t="n">
        <v>4</v>
      </c>
      <c r="AL270" t="n">
        <v>582081</v>
      </c>
      <c r="AM270" t="n">
        <v>131549</v>
      </c>
      <c r="AN270" t="n">
        <v>927623</v>
      </c>
      <c r="AO270" t="n">
        <v>1011303</v>
      </c>
      <c r="AP270" t="n">
        <v>61645</v>
      </c>
      <c r="AQ270" t="n">
        <v>59150</v>
      </c>
      <c r="AR270" t="n">
        <v>80401</v>
      </c>
      <c r="AS270" t="n">
        <v>35932</v>
      </c>
      <c r="AT270" t="n">
        <v>1224966</v>
      </c>
      <c r="AU270" t="n">
        <v>3903</v>
      </c>
      <c r="AV270" t="n">
        <v>389</v>
      </c>
      <c r="AW270" t="n">
        <v>3363</v>
      </c>
      <c r="AX270" t="n">
        <v>3608</v>
      </c>
      <c r="AY270" t="n">
        <v>199</v>
      </c>
      <c r="AZ270" t="n">
        <v>146</v>
      </c>
      <c r="BA270" t="n">
        <v>241</v>
      </c>
      <c r="BB270" t="n">
        <v>100</v>
      </c>
      <c r="BC270" t="n">
        <v>11759</v>
      </c>
    </row>
    <row r="271">
      <c r="A271" t="inlineStr">
        <is>
          <t>19-Mar-21</t>
        </is>
      </c>
      <c r="B271" t="n">
        <v>2183711</v>
      </c>
      <c r="C271" t="n">
        <v>943552</v>
      </c>
      <c r="D271" t="n">
        <v>5156894</v>
      </c>
      <c r="E271" t="n">
        <v>3231404</v>
      </c>
      <c r="F271" t="n">
        <v>2166119</v>
      </c>
      <c r="G271" t="n">
        <v>1770539</v>
      </c>
      <c r="H271" t="n">
        <v>1488412</v>
      </c>
      <c r="I271" t="n">
        <v>467316</v>
      </c>
      <c r="J271" t="n">
        <v>2004979</v>
      </c>
      <c r="K271" t="n">
        <v>1</v>
      </c>
      <c r="L271" t="n">
        <v>1</v>
      </c>
      <c r="M271" t="n">
        <v>12</v>
      </c>
      <c r="N271" t="n">
        <v>8</v>
      </c>
      <c r="O271" t="n">
        <v>0</v>
      </c>
      <c r="P271" t="n">
        <v>0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5</v>
      </c>
      <c r="W271" t="n">
        <v>1</v>
      </c>
      <c r="X271" t="n">
        <v>0</v>
      </c>
      <c r="Y271" t="n">
        <v>0</v>
      </c>
      <c r="Z271" t="n">
        <v>1</v>
      </c>
      <c r="AA271" t="n">
        <v>2</v>
      </c>
      <c r="AB271" t="n">
        <v>0</v>
      </c>
      <c r="AC271" t="n">
        <v>4</v>
      </c>
      <c r="AD271" t="n">
        <v>11</v>
      </c>
      <c r="AE271" t="n">
        <v>38</v>
      </c>
      <c r="AF271" t="n">
        <v>25</v>
      </c>
      <c r="AG271" t="n">
        <v>1</v>
      </c>
      <c r="AH271" t="n">
        <v>2</v>
      </c>
      <c r="AI271" t="n">
        <v>2</v>
      </c>
      <c r="AJ271" t="n">
        <v>8</v>
      </c>
      <c r="AK271" t="n">
        <v>3</v>
      </c>
      <c r="AL271" t="n">
        <v>582082</v>
      </c>
      <c r="AM271" t="n">
        <v>131550</v>
      </c>
      <c r="AN271" t="n">
        <v>927626</v>
      </c>
      <c r="AO271" t="n">
        <v>1011305</v>
      </c>
      <c r="AP271" t="n">
        <v>61645</v>
      </c>
      <c r="AQ271" t="n">
        <v>59150</v>
      </c>
      <c r="AR271" t="n">
        <v>80401</v>
      </c>
      <c r="AS271" t="n">
        <v>35932</v>
      </c>
      <c r="AT271" t="n">
        <v>1224966</v>
      </c>
      <c r="AU271" t="n">
        <v>3903</v>
      </c>
      <c r="AV271" t="n">
        <v>389</v>
      </c>
      <c r="AW271" t="n">
        <v>3363</v>
      </c>
      <c r="AX271" t="n">
        <v>3608</v>
      </c>
      <c r="AY271" t="n">
        <v>199</v>
      </c>
      <c r="AZ271" t="n">
        <v>146</v>
      </c>
      <c r="BA271" t="n">
        <v>241</v>
      </c>
      <c r="BB271" t="n">
        <v>100</v>
      </c>
      <c r="BC271" t="n">
        <v>11759</v>
      </c>
    </row>
    <row r="272">
      <c r="A272" t="inlineStr">
        <is>
          <t>20-Mar-21</t>
        </is>
      </c>
      <c r="B272" t="n">
        <v>2183711</v>
      </c>
      <c r="C272" t="n">
        <v>943552</v>
      </c>
      <c r="D272" t="n">
        <v>5156891</v>
      </c>
      <c r="E272" t="n">
        <v>3231402</v>
      </c>
      <c r="F272" t="n">
        <v>2166119</v>
      </c>
      <c r="G272" t="n">
        <v>1770539</v>
      </c>
      <c r="H272" t="n">
        <v>1488411</v>
      </c>
      <c r="I272" t="n">
        <v>467316</v>
      </c>
      <c r="J272" t="n">
        <v>2004979</v>
      </c>
      <c r="K272" t="n">
        <v>1</v>
      </c>
      <c r="L272" t="n">
        <v>1</v>
      </c>
      <c r="M272" t="n">
        <v>12</v>
      </c>
      <c r="N272" t="n">
        <v>8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5</v>
      </c>
      <c r="W272" t="n">
        <v>1</v>
      </c>
      <c r="X272" t="n">
        <v>0</v>
      </c>
      <c r="Y272" t="n">
        <v>0</v>
      </c>
      <c r="Z272" t="n">
        <v>1</v>
      </c>
      <c r="AA272" t="n">
        <v>2</v>
      </c>
      <c r="AB272" t="n">
        <v>0</v>
      </c>
      <c r="AC272" t="n">
        <v>4</v>
      </c>
      <c r="AD272" t="n">
        <v>10</v>
      </c>
      <c r="AE272" t="n">
        <v>38</v>
      </c>
      <c r="AF272" t="n">
        <v>25</v>
      </c>
      <c r="AG272" t="n">
        <v>1</v>
      </c>
      <c r="AH272" t="n">
        <v>2</v>
      </c>
      <c r="AI272" t="n">
        <v>2</v>
      </c>
      <c r="AJ272" t="n">
        <v>8</v>
      </c>
      <c r="AK272" t="n">
        <v>3</v>
      </c>
      <c r="AL272" t="n">
        <v>582082</v>
      </c>
      <c r="AM272" t="n">
        <v>131551</v>
      </c>
      <c r="AN272" t="n">
        <v>927630</v>
      </c>
      <c r="AO272" t="n">
        <v>1011307</v>
      </c>
      <c r="AP272" t="n">
        <v>61645</v>
      </c>
      <c r="AQ272" t="n">
        <v>59150</v>
      </c>
      <c r="AR272" t="n">
        <v>80401</v>
      </c>
      <c r="AS272" t="n">
        <v>35933</v>
      </c>
      <c r="AT272" t="n">
        <v>1224966</v>
      </c>
      <c r="AU272" t="n">
        <v>3903</v>
      </c>
      <c r="AV272" t="n">
        <v>389</v>
      </c>
      <c r="AW272" t="n">
        <v>3363</v>
      </c>
      <c r="AX272" t="n">
        <v>3608</v>
      </c>
      <c r="AY272" t="n">
        <v>199</v>
      </c>
      <c r="AZ272" t="n">
        <v>146</v>
      </c>
      <c r="BA272" t="n">
        <v>241</v>
      </c>
      <c r="BB272" t="n">
        <v>100</v>
      </c>
      <c r="BC272" t="n">
        <v>11759</v>
      </c>
    </row>
    <row r="273">
      <c r="A273" t="inlineStr">
        <is>
          <t>21-Mar-21</t>
        </is>
      </c>
      <c r="B273" t="n">
        <v>2183711</v>
      </c>
      <c r="C273" t="n">
        <v>943552</v>
      </c>
      <c r="D273" t="n">
        <v>5156888</v>
      </c>
      <c r="E273" t="n">
        <v>3231400</v>
      </c>
      <c r="F273" t="n">
        <v>2166118</v>
      </c>
      <c r="G273" t="n">
        <v>1770539</v>
      </c>
      <c r="H273" t="n">
        <v>1488411</v>
      </c>
      <c r="I273" t="n">
        <v>467316</v>
      </c>
      <c r="J273" t="n">
        <v>2004979</v>
      </c>
      <c r="K273" t="n">
        <v>1</v>
      </c>
      <c r="L273" t="n">
        <v>1</v>
      </c>
      <c r="M273" t="n">
        <v>12</v>
      </c>
      <c r="N273" t="n">
        <v>8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5</v>
      </c>
      <c r="W273" t="n">
        <v>1</v>
      </c>
      <c r="X273" t="n">
        <v>0</v>
      </c>
      <c r="Y273" t="n">
        <v>0</v>
      </c>
      <c r="Z273" t="n">
        <v>1</v>
      </c>
      <c r="AA273" t="n">
        <v>2</v>
      </c>
      <c r="AB273" t="n">
        <v>0</v>
      </c>
      <c r="AC273" t="n">
        <v>4</v>
      </c>
      <c r="AD273" t="n">
        <v>10</v>
      </c>
      <c r="AE273" t="n">
        <v>38</v>
      </c>
      <c r="AF273" t="n">
        <v>25</v>
      </c>
      <c r="AG273" t="n">
        <v>1</v>
      </c>
      <c r="AH273" t="n">
        <v>2</v>
      </c>
      <c r="AI273" t="n">
        <v>2</v>
      </c>
      <c r="AJ273" t="n">
        <v>7</v>
      </c>
      <c r="AK273" t="n">
        <v>3</v>
      </c>
      <c r="AL273" t="n">
        <v>582082</v>
      </c>
      <c r="AM273" t="n">
        <v>131552</v>
      </c>
      <c r="AN273" t="n">
        <v>927633</v>
      </c>
      <c r="AO273" t="n">
        <v>1011309</v>
      </c>
      <c r="AP273" t="n">
        <v>61645</v>
      </c>
      <c r="AQ273" t="n">
        <v>59150</v>
      </c>
      <c r="AR273" t="n">
        <v>80402</v>
      </c>
      <c r="AS273" t="n">
        <v>35934</v>
      </c>
      <c r="AT273" t="n">
        <v>1224967</v>
      </c>
      <c r="AU273" t="n">
        <v>3903</v>
      </c>
      <c r="AV273" t="n">
        <v>389</v>
      </c>
      <c r="AW273" t="n">
        <v>3363</v>
      </c>
      <c r="AX273" t="n">
        <v>3608</v>
      </c>
      <c r="AY273" t="n">
        <v>199</v>
      </c>
      <c r="AZ273" t="n">
        <v>146</v>
      </c>
      <c r="BA273" t="n">
        <v>241</v>
      </c>
      <c r="BB273" t="n">
        <v>100</v>
      </c>
      <c r="BC273" t="n">
        <v>11759</v>
      </c>
    </row>
    <row r="274">
      <c r="A274" t="inlineStr">
        <is>
          <t>22-Mar-21</t>
        </is>
      </c>
      <c r="B274" t="n">
        <v>2183711</v>
      </c>
      <c r="C274" t="n">
        <v>943551</v>
      </c>
      <c r="D274" t="n">
        <v>5156885</v>
      </c>
      <c r="E274" t="n">
        <v>3231398</v>
      </c>
      <c r="F274" t="n">
        <v>2166118</v>
      </c>
      <c r="G274" t="n">
        <v>1770539</v>
      </c>
      <c r="H274" t="n">
        <v>1488411</v>
      </c>
      <c r="I274" t="n">
        <v>467315</v>
      </c>
      <c r="J274" t="n">
        <v>2004978</v>
      </c>
      <c r="K274" t="n">
        <v>1</v>
      </c>
      <c r="L274" t="n">
        <v>1</v>
      </c>
      <c r="M274" t="n">
        <v>12</v>
      </c>
      <c r="N274" t="n">
        <v>8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5</v>
      </c>
      <c r="W274" t="n">
        <v>1</v>
      </c>
      <c r="X274" t="n">
        <v>0</v>
      </c>
      <c r="Y274" t="n">
        <v>0</v>
      </c>
      <c r="Z274" t="n">
        <v>1</v>
      </c>
      <c r="AA274" t="n">
        <v>2</v>
      </c>
      <c r="AB274" t="n">
        <v>0</v>
      </c>
      <c r="AC274" t="n">
        <v>4</v>
      </c>
      <c r="AD274" t="n">
        <v>10</v>
      </c>
      <c r="AE274" t="n">
        <v>38</v>
      </c>
      <c r="AF274" t="n">
        <v>25</v>
      </c>
      <c r="AG274" t="n">
        <v>1</v>
      </c>
      <c r="AH274" t="n">
        <v>2</v>
      </c>
      <c r="AI274" t="n">
        <v>2</v>
      </c>
      <c r="AJ274" t="n">
        <v>7</v>
      </c>
      <c r="AK274" t="n">
        <v>3</v>
      </c>
      <c r="AL274" t="n">
        <v>582083</v>
      </c>
      <c r="AM274" t="n">
        <v>131553</v>
      </c>
      <c r="AN274" t="n">
        <v>927636</v>
      </c>
      <c r="AO274" t="n">
        <v>1011311</v>
      </c>
      <c r="AP274" t="n">
        <v>61645</v>
      </c>
      <c r="AQ274" t="n">
        <v>59150</v>
      </c>
      <c r="AR274" t="n">
        <v>80402</v>
      </c>
      <c r="AS274" t="n">
        <v>35935</v>
      </c>
      <c r="AT274" t="n">
        <v>1224967</v>
      </c>
      <c r="AU274" t="n">
        <v>3903</v>
      </c>
      <c r="AV274" t="n">
        <v>389</v>
      </c>
      <c r="AW274" t="n">
        <v>3363</v>
      </c>
      <c r="AX274" t="n">
        <v>3608</v>
      </c>
      <c r="AY274" t="n">
        <v>199</v>
      </c>
      <c r="AZ274" t="n">
        <v>146</v>
      </c>
      <c r="BA274" t="n">
        <v>241</v>
      </c>
      <c r="BB274" t="n">
        <v>100</v>
      </c>
      <c r="BC274" t="n">
        <v>11759</v>
      </c>
    </row>
    <row r="275">
      <c r="A275" t="inlineStr">
        <is>
          <t>23-Mar-21</t>
        </is>
      </c>
      <c r="B275" t="n">
        <v>2183710</v>
      </c>
      <c r="C275" t="n">
        <v>943551</v>
      </c>
      <c r="D275" t="n">
        <v>5156882</v>
      </c>
      <c r="E275" t="n">
        <v>3231395</v>
      </c>
      <c r="F275" t="n">
        <v>2166118</v>
      </c>
      <c r="G275" t="n">
        <v>1770539</v>
      </c>
      <c r="H275" t="n">
        <v>1488411</v>
      </c>
      <c r="I275" t="n">
        <v>467315</v>
      </c>
      <c r="J275" t="n">
        <v>2004978</v>
      </c>
      <c r="K275" t="n">
        <v>1</v>
      </c>
      <c r="L275" t="n">
        <v>1</v>
      </c>
      <c r="M275" t="n">
        <v>12</v>
      </c>
      <c r="N275" t="n">
        <v>8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t="n">
        <v>5</v>
      </c>
      <c r="W275" t="n">
        <v>1</v>
      </c>
      <c r="X275" t="n">
        <v>0</v>
      </c>
      <c r="Y275" t="n">
        <v>0</v>
      </c>
      <c r="Z275" t="n">
        <v>1</v>
      </c>
      <c r="AA275" t="n">
        <v>2</v>
      </c>
      <c r="AB275" t="n">
        <v>0</v>
      </c>
      <c r="AC275" t="n">
        <v>4</v>
      </c>
      <c r="AD275" t="n">
        <v>9</v>
      </c>
      <c r="AE275" t="n">
        <v>38</v>
      </c>
      <c r="AF275" t="n">
        <v>25</v>
      </c>
      <c r="AG275" t="n">
        <v>1</v>
      </c>
      <c r="AH275" t="n">
        <v>2</v>
      </c>
      <c r="AI275" t="n">
        <v>2</v>
      </c>
      <c r="AJ275" t="n">
        <v>7</v>
      </c>
      <c r="AK275" t="n">
        <v>3</v>
      </c>
      <c r="AL275" t="n">
        <v>582083</v>
      </c>
      <c r="AM275" t="n">
        <v>131553</v>
      </c>
      <c r="AN275" t="n">
        <v>927639</v>
      </c>
      <c r="AO275" t="n">
        <v>1011313</v>
      </c>
      <c r="AP275" t="n">
        <v>61645</v>
      </c>
      <c r="AQ275" t="n">
        <v>59151</v>
      </c>
      <c r="AR275" t="n">
        <v>80402</v>
      </c>
      <c r="AS275" t="n">
        <v>35935</v>
      </c>
      <c r="AT275" t="n">
        <v>1224967</v>
      </c>
      <c r="AU275" t="n">
        <v>3903</v>
      </c>
      <c r="AV275" t="n">
        <v>389</v>
      </c>
      <c r="AW275" t="n">
        <v>3363</v>
      </c>
      <c r="AX275" t="n">
        <v>3608</v>
      </c>
      <c r="AY275" t="n">
        <v>199</v>
      </c>
      <c r="AZ275" t="n">
        <v>146</v>
      </c>
      <c r="BA275" t="n">
        <v>241</v>
      </c>
      <c r="BB275" t="n">
        <v>100</v>
      </c>
      <c r="BC275" t="n">
        <v>11759</v>
      </c>
    </row>
    <row r="276">
      <c r="A276" t="inlineStr">
        <is>
          <t>24-Mar-21</t>
        </is>
      </c>
      <c r="B276" t="n">
        <v>2183710</v>
      </c>
      <c r="C276" t="n">
        <v>943551</v>
      </c>
      <c r="D276" t="n">
        <v>5156880</v>
      </c>
      <c r="E276" t="n">
        <v>3231393</v>
      </c>
      <c r="F276" t="n">
        <v>2166118</v>
      </c>
      <c r="G276" t="n">
        <v>1770539</v>
      </c>
      <c r="H276" t="n">
        <v>1488411</v>
      </c>
      <c r="I276" t="n">
        <v>467315</v>
      </c>
      <c r="J276" t="n">
        <v>2004978</v>
      </c>
      <c r="K276" t="n">
        <v>1</v>
      </c>
      <c r="L276" t="n">
        <v>1</v>
      </c>
      <c r="M276" t="n">
        <v>11</v>
      </c>
      <c r="N276" t="n">
        <v>8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5</v>
      </c>
      <c r="W276" t="n">
        <v>1</v>
      </c>
      <c r="X276" t="n">
        <v>0</v>
      </c>
      <c r="Y276" t="n">
        <v>0</v>
      </c>
      <c r="Z276" t="n">
        <v>1</v>
      </c>
      <c r="AA276" t="n">
        <v>2</v>
      </c>
      <c r="AB276" t="n">
        <v>0</v>
      </c>
      <c r="AC276" t="n">
        <v>4</v>
      </c>
      <c r="AD276" t="n">
        <v>9</v>
      </c>
      <c r="AE276" t="n">
        <v>37</v>
      </c>
      <c r="AF276" t="n">
        <v>25</v>
      </c>
      <c r="AG276" t="n">
        <v>1</v>
      </c>
      <c r="AH276" t="n">
        <v>2</v>
      </c>
      <c r="AI276" t="n">
        <v>2</v>
      </c>
      <c r="AJ276" t="n">
        <v>7</v>
      </c>
      <c r="AK276" t="n">
        <v>3</v>
      </c>
      <c r="AL276" t="n">
        <v>582083</v>
      </c>
      <c r="AM276" t="n">
        <v>131554</v>
      </c>
      <c r="AN276" t="n">
        <v>927642</v>
      </c>
      <c r="AO276" t="n">
        <v>1011315</v>
      </c>
      <c r="AP276" t="n">
        <v>61645</v>
      </c>
      <c r="AQ276" t="n">
        <v>59151</v>
      </c>
      <c r="AR276" t="n">
        <v>80402</v>
      </c>
      <c r="AS276" t="n">
        <v>35936</v>
      </c>
      <c r="AT276" t="n">
        <v>1224967</v>
      </c>
      <c r="AU276" t="n">
        <v>3903</v>
      </c>
      <c r="AV276" t="n">
        <v>389</v>
      </c>
      <c r="AW276" t="n">
        <v>3363</v>
      </c>
      <c r="AX276" t="n">
        <v>3608</v>
      </c>
      <c r="AY276" t="n">
        <v>199</v>
      </c>
      <c r="AZ276" t="n">
        <v>146</v>
      </c>
      <c r="BA276" t="n">
        <v>241</v>
      </c>
      <c r="BB276" t="n">
        <v>100</v>
      </c>
      <c r="BC276" t="n">
        <v>11759</v>
      </c>
    </row>
    <row r="277">
      <c r="A277" t="inlineStr">
        <is>
          <t>25-Mar-21</t>
        </is>
      </c>
      <c r="B277" t="n">
        <v>2183710</v>
      </c>
      <c r="C277" t="n">
        <v>943550</v>
      </c>
      <c r="D277" t="n">
        <v>5156877</v>
      </c>
      <c r="E277" t="n">
        <v>3231391</v>
      </c>
      <c r="F277" t="n">
        <v>2166118</v>
      </c>
      <c r="G277" t="n">
        <v>1770539</v>
      </c>
      <c r="H277" t="n">
        <v>1488411</v>
      </c>
      <c r="I277" t="n">
        <v>467315</v>
      </c>
      <c r="J277" t="n">
        <v>2004978</v>
      </c>
      <c r="K277" t="n">
        <v>1</v>
      </c>
      <c r="L277" t="n">
        <v>1</v>
      </c>
      <c r="M277" t="n">
        <v>11</v>
      </c>
      <c r="N277" t="n">
        <v>8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n">
        <v>5</v>
      </c>
      <c r="W277" t="n">
        <v>1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4</v>
      </c>
      <c r="AD277" t="n">
        <v>8</v>
      </c>
      <c r="AE277" t="n">
        <v>37</v>
      </c>
      <c r="AF277" t="n">
        <v>25</v>
      </c>
      <c r="AG277" t="n">
        <v>1</v>
      </c>
      <c r="AH277" t="n">
        <v>2</v>
      </c>
      <c r="AI277" t="n">
        <v>2</v>
      </c>
      <c r="AJ277" t="n">
        <v>6</v>
      </c>
      <c r="AK277" t="n">
        <v>3</v>
      </c>
      <c r="AL277" t="n">
        <v>582084</v>
      </c>
      <c r="AM277" t="n">
        <v>131555</v>
      </c>
      <c r="AN277" t="n">
        <v>927646</v>
      </c>
      <c r="AO277" t="n">
        <v>1011316</v>
      </c>
      <c r="AP277" t="n">
        <v>61645</v>
      </c>
      <c r="AQ277" t="n">
        <v>59151</v>
      </c>
      <c r="AR277" t="n">
        <v>80402</v>
      </c>
      <c r="AS277" t="n">
        <v>35936</v>
      </c>
      <c r="AT277" t="n">
        <v>1224968</v>
      </c>
      <c r="AU277" t="n">
        <v>3903</v>
      </c>
      <c r="AV277" t="n">
        <v>389</v>
      </c>
      <c r="AW277" t="n">
        <v>3363</v>
      </c>
      <c r="AX277" t="n">
        <v>3608</v>
      </c>
      <c r="AY277" t="n">
        <v>199</v>
      </c>
      <c r="AZ277" t="n">
        <v>146</v>
      </c>
      <c r="BA277" t="n">
        <v>241</v>
      </c>
      <c r="BB277" t="n">
        <v>100</v>
      </c>
      <c r="BC277" t="n">
        <v>11759</v>
      </c>
    </row>
    <row r="278">
      <c r="A278" t="inlineStr">
        <is>
          <t>26-Mar-21</t>
        </is>
      </c>
      <c r="B278" t="n">
        <v>2183710</v>
      </c>
      <c r="C278" t="n">
        <v>943550</v>
      </c>
      <c r="D278" t="n">
        <v>5156874</v>
      </c>
      <c r="E278" t="n">
        <v>3231389</v>
      </c>
      <c r="F278" t="n">
        <v>2166118</v>
      </c>
      <c r="G278" t="n">
        <v>1770538</v>
      </c>
      <c r="H278" t="n">
        <v>1488411</v>
      </c>
      <c r="I278" t="n">
        <v>467314</v>
      </c>
      <c r="J278" t="n">
        <v>2004978</v>
      </c>
      <c r="K278" t="n">
        <v>1</v>
      </c>
      <c r="L278" t="n">
        <v>1</v>
      </c>
      <c r="M278" t="n">
        <v>11</v>
      </c>
      <c r="N278" t="n">
        <v>8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5</v>
      </c>
      <c r="W278" t="n">
        <v>1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4</v>
      </c>
      <c r="AD278" t="n">
        <v>8</v>
      </c>
      <c r="AE278" t="n">
        <v>37</v>
      </c>
      <c r="AF278" t="n">
        <v>26</v>
      </c>
      <c r="AG278" t="n">
        <v>1</v>
      </c>
      <c r="AH278" t="n">
        <v>2</v>
      </c>
      <c r="AI278" t="n">
        <v>2</v>
      </c>
      <c r="AJ278" t="n">
        <v>6</v>
      </c>
      <c r="AK278" t="n">
        <v>3</v>
      </c>
      <c r="AL278" t="n">
        <v>582084</v>
      </c>
      <c r="AM278" t="n">
        <v>131555</v>
      </c>
      <c r="AN278" t="n">
        <v>927649</v>
      </c>
      <c r="AO278" t="n">
        <v>1011318</v>
      </c>
      <c r="AP278" t="n">
        <v>61645</v>
      </c>
      <c r="AQ278" t="n">
        <v>59151</v>
      </c>
      <c r="AR278" t="n">
        <v>80403</v>
      </c>
      <c r="AS278" t="n">
        <v>35937</v>
      </c>
      <c r="AT278" t="n">
        <v>1224968</v>
      </c>
      <c r="AU278" t="n">
        <v>3903</v>
      </c>
      <c r="AV278" t="n">
        <v>389</v>
      </c>
      <c r="AW278" t="n">
        <v>3363</v>
      </c>
      <c r="AX278" t="n">
        <v>3608</v>
      </c>
      <c r="AY278" t="n">
        <v>199</v>
      </c>
      <c r="AZ278" t="n">
        <v>146</v>
      </c>
      <c r="BA278" t="n">
        <v>241</v>
      </c>
      <c r="BB278" t="n">
        <v>100</v>
      </c>
      <c r="BC278" t="n">
        <v>11759</v>
      </c>
    </row>
    <row r="279">
      <c r="A279" t="inlineStr">
        <is>
          <t>27-Mar-21</t>
        </is>
      </c>
      <c r="B279" t="n">
        <v>2183709</v>
      </c>
      <c r="C279" t="n">
        <v>943550</v>
      </c>
      <c r="D279" t="n">
        <v>5156871</v>
      </c>
      <c r="E279" t="n">
        <v>3231387</v>
      </c>
      <c r="F279" t="n">
        <v>2166118</v>
      </c>
      <c r="G279" t="n">
        <v>1770538</v>
      </c>
      <c r="H279" t="n">
        <v>1488410</v>
      </c>
      <c r="I279" t="n">
        <v>467314</v>
      </c>
      <c r="J279" t="n">
        <v>2004978</v>
      </c>
      <c r="K279" t="n">
        <v>1</v>
      </c>
      <c r="L279" t="n">
        <v>1</v>
      </c>
      <c r="M279" t="n">
        <v>11</v>
      </c>
      <c r="N279" t="n">
        <v>8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n">
        <v>5</v>
      </c>
      <c r="W279" t="n">
        <v>1</v>
      </c>
      <c r="X279" t="n">
        <v>0</v>
      </c>
      <c r="Y279" t="n">
        <v>0</v>
      </c>
      <c r="Z279" t="n">
        <v>1</v>
      </c>
      <c r="AA279" t="n">
        <v>1</v>
      </c>
      <c r="AB279" t="n">
        <v>0</v>
      </c>
      <c r="AC279" t="n">
        <v>4</v>
      </c>
      <c r="AD279" t="n">
        <v>8</v>
      </c>
      <c r="AE279" t="n">
        <v>37</v>
      </c>
      <c r="AF279" t="n">
        <v>26</v>
      </c>
      <c r="AG279" t="n">
        <v>1</v>
      </c>
      <c r="AH279" t="n">
        <v>2</v>
      </c>
      <c r="AI279" t="n">
        <v>2</v>
      </c>
      <c r="AJ279" t="n">
        <v>6</v>
      </c>
      <c r="AK279" t="n">
        <v>3</v>
      </c>
      <c r="AL279" t="n">
        <v>582084</v>
      </c>
      <c r="AM279" t="n">
        <v>131556</v>
      </c>
      <c r="AN279" t="n">
        <v>927652</v>
      </c>
      <c r="AO279" t="n">
        <v>1011320</v>
      </c>
      <c r="AP279" t="n">
        <v>61645</v>
      </c>
      <c r="AQ279" t="n">
        <v>59151</v>
      </c>
      <c r="AR279" t="n">
        <v>80403</v>
      </c>
      <c r="AS279" t="n">
        <v>35937</v>
      </c>
      <c r="AT279" t="n">
        <v>1224968</v>
      </c>
      <c r="AU279" t="n">
        <v>3903</v>
      </c>
      <c r="AV279" t="n">
        <v>389</v>
      </c>
      <c r="AW279" t="n">
        <v>3363</v>
      </c>
      <c r="AX279" t="n">
        <v>3608</v>
      </c>
      <c r="AY279" t="n">
        <v>199</v>
      </c>
      <c r="AZ279" t="n">
        <v>146</v>
      </c>
      <c r="BA279" t="n">
        <v>241</v>
      </c>
      <c r="BB279" t="n">
        <v>100</v>
      </c>
      <c r="BC279" t="n">
        <v>11759</v>
      </c>
    </row>
    <row r="280">
      <c r="A280" t="inlineStr">
        <is>
          <t>28-Mar-21</t>
        </is>
      </c>
      <c r="B280" t="n">
        <v>2183709</v>
      </c>
      <c r="C280" t="n">
        <v>943550</v>
      </c>
      <c r="D280" t="n">
        <v>5156868</v>
      </c>
      <c r="E280" t="n">
        <v>3231384</v>
      </c>
      <c r="F280" t="n">
        <v>2166118</v>
      </c>
      <c r="G280" t="n">
        <v>1770538</v>
      </c>
      <c r="H280" t="n">
        <v>1488410</v>
      </c>
      <c r="I280" t="n">
        <v>467314</v>
      </c>
      <c r="J280" t="n">
        <v>2004978</v>
      </c>
      <c r="K280" t="n">
        <v>1</v>
      </c>
      <c r="L280" t="n">
        <v>1</v>
      </c>
      <c r="M280" t="n">
        <v>11</v>
      </c>
      <c r="N280" t="n">
        <v>8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5</v>
      </c>
      <c r="W280" t="n">
        <v>1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4</v>
      </c>
      <c r="AD280" t="n">
        <v>8</v>
      </c>
      <c r="AE280" t="n">
        <v>37</v>
      </c>
      <c r="AF280" t="n">
        <v>26</v>
      </c>
      <c r="AG280" t="n">
        <v>1</v>
      </c>
      <c r="AH280" t="n">
        <v>1</v>
      </c>
      <c r="AI280" t="n">
        <v>2</v>
      </c>
      <c r="AJ280" t="n">
        <v>6</v>
      </c>
      <c r="AK280" t="n">
        <v>3</v>
      </c>
      <c r="AL280" t="n">
        <v>582085</v>
      </c>
      <c r="AM280" t="n">
        <v>131557</v>
      </c>
      <c r="AN280" t="n">
        <v>927655</v>
      </c>
      <c r="AO280" t="n">
        <v>1011322</v>
      </c>
      <c r="AP280" t="n">
        <v>61646</v>
      </c>
      <c r="AQ280" t="n">
        <v>59151</v>
      </c>
      <c r="AR280" t="n">
        <v>80403</v>
      </c>
      <c r="AS280" t="n">
        <v>35938</v>
      </c>
      <c r="AT280" t="n">
        <v>1224968</v>
      </c>
      <c r="AU280" t="n">
        <v>3903</v>
      </c>
      <c r="AV280" t="n">
        <v>389</v>
      </c>
      <c r="AW280" t="n">
        <v>3363</v>
      </c>
      <c r="AX280" t="n">
        <v>3608</v>
      </c>
      <c r="AY280" t="n">
        <v>199</v>
      </c>
      <c r="AZ280" t="n">
        <v>146</v>
      </c>
      <c r="BA280" t="n">
        <v>241</v>
      </c>
      <c r="BB280" t="n">
        <v>100</v>
      </c>
      <c r="BC280" t="n">
        <v>11759</v>
      </c>
    </row>
    <row r="281">
      <c r="A281" t="inlineStr">
        <is>
          <t>29-Mar-21</t>
        </is>
      </c>
      <c r="B281" t="n">
        <v>2183709</v>
      </c>
      <c r="C281" t="n">
        <v>943549</v>
      </c>
      <c r="D281" t="n">
        <v>5156865</v>
      </c>
      <c r="E281" t="n">
        <v>3231382</v>
      </c>
      <c r="F281" t="n">
        <v>2166118</v>
      </c>
      <c r="G281" t="n">
        <v>1770538</v>
      </c>
      <c r="H281" t="n">
        <v>1488410</v>
      </c>
      <c r="I281" t="n">
        <v>467314</v>
      </c>
      <c r="J281" t="n">
        <v>2004978</v>
      </c>
      <c r="K281" t="n">
        <v>1</v>
      </c>
      <c r="L281" t="n">
        <v>1</v>
      </c>
      <c r="M281" t="n">
        <v>11</v>
      </c>
      <c r="N281" t="n">
        <v>8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5</v>
      </c>
      <c r="W281" t="n">
        <v>1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4</v>
      </c>
      <c r="AD281" t="n">
        <v>7</v>
      </c>
      <c r="AE281" t="n">
        <v>37</v>
      </c>
      <c r="AF281" t="n">
        <v>26</v>
      </c>
      <c r="AG281" t="n">
        <v>1</v>
      </c>
      <c r="AH281" t="n">
        <v>1</v>
      </c>
      <c r="AI281" t="n">
        <v>2</v>
      </c>
      <c r="AJ281" t="n">
        <v>6</v>
      </c>
      <c r="AK281" t="n">
        <v>2</v>
      </c>
      <c r="AL281" t="n">
        <v>582085</v>
      </c>
      <c r="AM281" t="n">
        <v>131557</v>
      </c>
      <c r="AN281" t="n">
        <v>927658</v>
      </c>
      <c r="AO281" t="n">
        <v>1011324</v>
      </c>
      <c r="AP281" t="n">
        <v>61646</v>
      </c>
      <c r="AQ281" t="n">
        <v>59151</v>
      </c>
      <c r="AR281" t="n">
        <v>80403</v>
      </c>
      <c r="AS281" t="n">
        <v>35939</v>
      </c>
      <c r="AT281" t="n">
        <v>1224968</v>
      </c>
      <c r="AU281" t="n">
        <v>3903</v>
      </c>
      <c r="AV281" t="n">
        <v>389</v>
      </c>
      <c r="AW281" t="n">
        <v>3363</v>
      </c>
      <c r="AX281" t="n">
        <v>3608</v>
      </c>
      <c r="AY281" t="n">
        <v>199</v>
      </c>
      <c r="AZ281" t="n">
        <v>146</v>
      </c>
      <c r="BA281" t="n">
        <v>241</v>
      </c>
      <c r="BB281" t="n">
        <v>100</v>
      </c>
      <c r="BC281" t="n">
        <v>11759</v>
      </c>
    </row>
    <row r="282">
      <c r="A282" t="inlineStr">
        <is>
          <t>30-Mar-21</t>
        </is>
      </c>
      <c r="B282" t="n">
        <v>2183709</v>
      </c>
      <c r="C282" t="n">
        <v>943549</v>
      </c>
      <c r="D282" t="n">
        <v>5156862</v>
      </c>
      <c r="E282" t="n">
        <v>3231380</v>
      </c>
      <c r="F282" t="n">
        <v>2166118</v>
      </c>
      <c r="G282" t="n">
        <v>1770538</v>
      </c>
      <c r="H282" t="n">
        <v>1488410</v>
      </c>
      <c r="I282" t="n">
        <v>467313</v>
      </c>
      <c r="J282" t="n">
        <v>2004978</v>
      </c>
      <c r="K282" t="n">
        <v>1</v>
      </c>
      <c r="L282" t="n">
        <v>1</v>
      </c>
      <c r="M282" t="n">
        <v>11</v>
      </c>
      <c r="N282" t="n">
        <v>9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5</v>
      </c>
      <c r="W282" t="n">
        <v>1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4</v>
      </c>
      <c r="AD282" t="n">
        <v>7</v>
      </c>
      <c r="AE282" t="n">
        <v>36</v>
      </c>
      <c r="AF282" t="n">
        <v>26</v>
      </c>
      <c r="AG282" t="n">
        <v>1</v>
      </c>
      <c r="AH282" t="n">
        <v>1</v>
      </c>
      <c r="AI282" t="n">
        <v>2</v>
      </c>
      <c r="AJ282" t="n">
        <v>5</v>
      </c>
      <c r="AK282" t="n">
        <v>2</v>
      </c>
      <c r="AL282" t="n">
        <v>582085</v>
      </c>
      <c r="AM282" t="n">
        <v>131558</v>
      </c>
      <c r="AN282" t="n">
        <v>927661</v>
      </c>
      <c r="AO282" t="n">
        <v>1011326</v>
      </c>
      <c r="AP282" t="n">
        <v>61646</v>
      </c>
      <c r="AQ282" t="n">
        <v>59152</v>
      </c>
      <c r="AR282" t="n">
        <v>80403</v>
      </c>
      <c r="AS282" t="n">
        <v>35939</v>
      </c>
      <c r="AT282" t="n">
        <v>1224969</v>
      </c>
      <c r="AU282" t="n">
        <v>3903</v>
      </c>
      <c r="AV282" t="n">
        <v>389</v>
      </c>
      <c r="AW282" t="n">
        <v>3363</v>
      </c>
      <c r="AX282" t="n">
        <v>3608</v>
      </c>
      <c r="AY282" t="n">
        <v>199</v>
      </c>
      <c r="AZ282" t="n">
        <v>146</v>
      </c>
      <c r="BA282" t="n">
        <v>241</v>
      </c>
      <c r="BB282" t="n">
        <v>100</v>
      </c>
      <c r="BC282" t="n">
        <v>11759</v>
      </c>
    </row>
    <row r="283">
      <c r="A283" t="inlineStr">
        <is>
          <t>31-Mar-21</t>
        </is>
      </c>
      <c r="B283" t="n">
        <v>2183709</v>
      </c>
      <c r="C283" t="n">
        <v>943549</v>
      </c>
      <c r="D283" t="n">
        <v>5156860</v>
      </c>
      <c r="E283" t="n">
        <v>3231378</v>
      </c>
      <c r="F283" t="n">
        <v>2166118</v>
      </c>
      <c r="G283" t="n">
        <v>1770538</v>
      </c>
      <c r="H283" t="n">
        <v>1488410</v>
      </c>
      <c r="I283" t="n">
        <v>467313</v>
      </c>
      <c r="J283" t="n">
        <v>2004978</v>
      </c>
      <c r="K283" t="n">
        <v>1</v>
      </c>
      <c r="L283" t="n">
        <v>1</v>
      </c>
      <c r="M283" t="n">
        <v>11</v>
      </c>
      <c r="N283" t="n">
        <v>9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5</v>
      </c>
      <c r="W283" t="n">
        <v>1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4</v>
      </c>
      <c r="AD283" t="n">
        <v>7</v>
      </c>
      <c r="AE283" t="n">
        <v>36</v>
      </c>
      <c r="AF283" t="n">
        <v>26</v>
      </c>
      <c r="AG283" t="n">
        <v>1</v>
      </c>
      <c r="AH283" t="n">
        <v>1</v>
      </c>
      <c r="AI283" t="n">
        <v>2</v>
      </c>
      <c r="AJ283" t="n">
        <v>5</v>
      </c>
      <c r="AK283" t="n">
        <v>2</v>
      </c>
      <c r="AL283" t="n">
        <v>582085</v>
      </c>
      <c r="AM283" t="n">
        <v>131558</v>
      </c>
      <c r="AN283" t="n">
        <v>927664</v>
      </c>
      <c r="AO283" t="n">
        <v>1011328</v>
      </c>
      <c r="AP283" t="n">
        <v>61646</v>
      </c>
      <c r="AQ283" t="n">
        <v>59152</v>
      </c>
      <c r="AR283" t="n">
        <v>80404</v>
      </c>
      <c r="AS283" t="n">
        <v>35940</v>
      </c>
      <c r="AT283" t="n">
        <v>1224969</v>
      </c>
      <c r="AU283" t="n">
        <v>3903</v>
      </c>
      <c r="AV283" t="n">
        <v>389</v>
      </c>
      <c r="AW283" t="n">
        <v>3363</v>
      </c>
      <c r="AX283" t="n">
        <v>3608</v>
      </c>
      <c r="AY283" t="n">
        <v>199</v>
      </c>
      <c r="AZ283" t="n">
        <v>146</v>
      </c>
      <c r="BA283" t="n">
        <v>241</v>
      </c>
      <c r="BB283" t="n">
        <v>100</v>
      </c>
      <c r="BC283" t="n">
        <v>11759</v>
      </c>
    </row>
    <row r="284">
      <c r="A284" t="inlineStr">
        <is>
          <t>01-Apr-21</t>
        </is>
      </c>
      <c r="B284" t="n">
        <v>2183708</v>
      </c>
      <c r="C284" t="n">
        <v>943549</v>
      </c>
      <c r="D284" t="n">
        <v>5156857</v>
      </c>
      <c r="E284" t="n">
        <v>3231375</v>
      </c>
      <c r="F284" t="n">
        <v>2166118</v>
      </c>
      <c r="G284" t="n">
        <v>1770538</v>
      </c>
      <c r="H284" t="n">
        <v>1488410</v>
      </c>
      <c r="I284" t="n">
        <v>467313</v>
      </c>
      <c r="J284" t="n">
        <v>2004977</v>
      </c>
      <c r="K284" t="n">
        <v>1</v>
      </c>
      <c r="L284" t="n">
        <v>1</v>
      </c>
      <c r="M284" t="n">
        <v>11</v>
      </c>
      <c r="N284" t="n">
        <v>9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5</v>
      </c>
      <c r="W284" t="n">
        <v>1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4</v>
      </c>
      <c r="AD284" t="n">
        <v>6</v>
      </c>
      <c r="AE284" t="n">
        <v>36</v>
      </c>
      <c r="AF284" t="n">
        <v>27</v>
      </c>
      <c r="AG284" t="n">
        <v>1</v>
      </c>
      <c r="AH284" t="n">
        <v>1</v>
      </c>
      <c r="AI284" t="n">
        <v>2</v>
      </c>
      <c r="AJ284" t="n">
        <v>5</v>
      </c>
      <c r="AK284" t="n">
        <v>2</v>
      </c>
      <c r="AL284" t="n">
        <v>582086</v>
      </c>
      <c r="AM284" t="n">
        <v>131559</v>
      </c>
      <c r="AN284" t="n">
        <v>927667</v>
      </c>
      <c r="AO284" t="n">
        <v>1011330</v>
      </c>
      <c r="AP284" t="n">
        <v>61646</v>
      </c>
      <c r="AQ284" t="n">
        <v>59152</v>
      </c>
      <c r="AR284" t="n">
        <v>80404</v>
      </c>
      <c r="AS284" t="n">
        <v>35940</v>
      </c>
      <c r="AT284" t="n">
        <v>1224969</v>
      </c>
      <c r="AU284" t="n">
        <v>3903</v>
      </c>
      <c r="AV284" t="n">
        <v>389</v>
      </c>
      <c r="AW284" t="n">
        <v>3363</v>
      </c>
      <c r="AX284" t="n">
        <v>3608</v>
      </c>
      <c r="AY284" t="n">
        <v>199</v>
      </c>
      <c r="AZ284" t="n">
        <v>146</v>
      </c>
      <c r="BA284" t="n">
        <v>241</v>
      </c>
      <c r="BB284" t="n">
        <v>100</v>
      </c>
      <c r="BC284" t="n">
        <v>11759</v>
      </c>
    </row>
    <row r="285">
      <c r="A285" t="inlineStr">
        <is>
          <t>02-Apr-21</t>
        </is>
      </c>
      <c r="B285" t="n">
        <v>2183708</v>
      </c>
      <c r="C285" t="n">
        <v>943549</v>
      </c>
      <c r="D285" t="n">
        <v>5156854</v>
      </c>
      <c r="E285" t="n">
        <v>3231373</v>
      </c>
      <c r="F285" t="n">
        <v>2166118</v>
      </c>
      <c r="G285" t="n">
        <v>1770538</v>
      </c>
      <c r="H285" t="n">
        <v>1488410</v>
      </c>
      <c r="I285" t="n">
        <v>467313</v>
      </c>
      <c r="J285" t="n">
        <v>2004977</v>
      </c>
      <c r="K285" t="n">
        <v>1</v>
      </c>
      <c r="L285" t="n">
        <v>1</v>
      </c>
      <c r="M285" t="n">
        <v>11</v>
      </c>
      <c r="N285" t="n">
        <v>9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5</v>
      </c>
      <c r="W285" t="n">
        <v>1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4</v>
      </c>
      <c r="AD285" t="n">
        <v>6</v>
      </c>
      <c r="AE285" t="n">
        <v>36</v>
      </c>
      <c r="AF285" t="n">
        <v>27</v>
      </c>
      <c r="AG285" t="n">
        <v>1</v>
      </c>
      <c r="AH285" t="n">
        <v>1</v>
      </c>
      <c r="AI285" t="n">
        <v>2</v>
      </c>
      <c r="AJ285" t="n">
        <v>5</v>
      </c>
      <c r="AK285" t="n">
        <v>2</v>
      </c>
      <c r="AL285" t="n">
        <v>582086</v>
      </c>
      <c r="AM285" t="n">
        <v>131559</v>
      </c>
      <c r="AN285" t="n">
        <v>927670</v>
      </c>
      <c r="AO285" t="n">
        <v>1011332</v>
      </c>
      <c r="AP285" t="n">
        <v>61646</v>
      </c>
      <c r="AQ285" t="n">
        <v>59152</v>
      </c>
      <c r="AR285" t="n">
        <v>80404</v>
      </c>
      <c r="AS285" t="n">
        <v>35940</v>
      </c>
      <c r="AT285" t="n">
        <v>1224969</v>
      </c>
      <c r="AU285" t="n">
        <v>3903</v>
      </c>
      <c r="AV285" t="n">
        <v>389</v>
      </c>
      <c r="AW285" t="n">
        <v>3363</v>
      </c>
      <c r="AX285" t="n">
        <v>3608</v>
      </c>
      <c r="AY285" t="n">
        <v>199</v>
      </c>
      <c r="AZ285" t="n">
        <v>146</v>
      </c>
      <c r="BA285" t="n">
        <v>241</v>
      </c>
      <c r="BB285" t="n">
        <v>100</v>
      </c>
      <c r="BC285" t="n">
        <v>11759</v>
      </c>
    </row>
    <row r="286">
      <c r="A286" t="inlineStr">
        <is>
          <t>03-Apr-21</t>
        </is>
      </c>
      <c r="B286" t="n">
        <v>2183708</v>
      </c>
      <c r="C286" t="n">
        <v>943548</v>
      </c>
      <c r="D286" t="n">
        <v>5156851</v>
      </c>
      <c r="E286" t="n">
        <v>3231371</v>
      </c>
      <c r="F286" t="n">
        <v>2166118</v>
      </c>
      <c r="G286" t="n">
        <v>1770538</v>
      </c>
      <c r="H286" t="n">
        <v>1488409</v>
      </c>
      <c r="I286" t="n">
        <v>467313</v>
      </c>
      <c r="J286" t="n">
        <v>2004977</v>
      </c>
      <c r="K286" t="n">
        <v>1</v>
      </c>
      <c r="L286" t="n">
        <v>1</v>
      </c>
      <c r="M286" t="n">
        <v>11</v>
      </c>
      <c r="N286" t="n">
        <v>9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5</v>
      </c>
      <c r="W286" t="n">
        <v>1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4</v>
      </c>
      <c r="AD286" t="n">
        <v>6</v>
      </c>
      <c r="AE286" t="n">
        <v>36</v>
      </c>
      <c r="AF286" t="n">
        <v>27</v>
      </c>
      <c r="AG286" t="n">
        <v>1</v>
      </c>
      <c r="AH286" t="n">
        <v>1</v>
      </c>
      <c r="AI286" t="n">
        <v>2</v>
      </c>
      <c r="AJ286" t="n">
        <v>5</v>
      </c>
      <c r="AK286" t="n">
        <v>2</v>
      </c>
      <c r="AL286" t="n">
        <v>582086</v>
      </c>
      <c r="AM286" t="n">
        <v>131560</v>
      </c>
      <c r="AN286" t="n">
        <v>927673</v>
      </c>
      <c r="AO286" t="n">
        <v>1011335</v>
      </c>
      <c r="AP286" t="n">
        <v>61646</v>
      </c>
      <c r="AQ286" t="n">
        <v>59152</v>
      </c>
      <c r="AR286" t="n">
        <v>80404</v>
      </c>
      <c r="AS286" t="n">
        <v>35941</v>
      </c>
      <c r="AT286" t="n">
        <v>1224969</v>
      </c>
      <c r="AU286" t="n">
        <v>3903</v>
      </c>
      <c r="AV286" t="n">
        <v>389</v>
      </c>
      <c r="AW286" t="n">
        <v>3363</v>
      </c>
      <c r="AX286" t="n">
        <v>3608</v>
      </c>
      <c r="AY286" t="n">
        <v>199</v>
      </c>
      <c r="AZ286" t="n">
        <v>146</v>
      </c>
      <c r="BA286" t="n">
        <v>241</v>
      </c>
      <c r="BB286" t="n">
        <v>100</v>
      </c>
      <c r="BC286" t="n">
        <v>11759</v>
      </c>
    </row>
    <row r="287">
      <c r="A287" t="inlineStr">
        <is>
          <t>04-Apr-21</t>
        </is>
      </c>
      <c r="B287" t="n">
        <v>2183708</v>
      </c>
      <c r="C287" t="n">
        <v>943548</v>
      </c>
      <c r="D287" t="n">
        <v>5156848</v>
      </c>
      <c r="E287" t="n">
        <v>3231368</v>
      </c>
      <c r="F287" t="n">
        <v>2166118</v>
      </c>
      <c r="G287" t="n">
        <v>1770538</v>
      </c>
      <c r="H287" t="n">
        <v>1488409</v>
      </c>
      <c r="I287" t="n">
        <v>467312</v>
      </c>
      <c r="J287" t="n">
        <v>2004977</v>
      </c>
      <c r="K287" t="n">
        <v>1</v>
      </c>
      <c r="L287" t="n">
        <v>1</v>
      </c>
      <c r="M287" t="n">
        <v>11</v>
      </c>
      <c r="N287" t="n">
        <v>9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5</v>
      </c>
      <c r="W287" t="n">
        <v>1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4</v>
      </c>
      <c r="AD287" t="n">
        <v>6</v>
      </c>
      <c r="AE287" t="n">
        <v>36</v>
      </c>
      <c r="AF287" t="n">
        <v>27</v>
      </c>
      <c r="AG287" t="n">
        <v>1</v>
      </c>
      <c r="AH287" t="n">
        <v>1</v>
      </c>
      <c r="AI287" t="n">
        <v>2</v>
      </c>
      <c r="AJ287" t="n">
        <v>4</v>
      </c>
      <c r="AK287" t="n">
        <v>2</v>
      </c>
      <c r="AL287" t="n">
        <v>582087</v>
      </c>
      <c r="AM287" t="n">
        <v>131560</v>
      </c>
      <c r="AN287" t="n">
        <v>927676</v>
      </c>
      <c r="AO287" t="n">
        <v>1011337</v>
      </c>
      <c r="AP287" t="n">
        <v>61646</v>
      </c>
      <c r="AQ287" t="n">
        <v>59152</v>
      </c>
      <c r="AR287" t="n">
        <v>80404</v>
      </c>
      <c r="AS287" t="n">
        <v>35941</v>
      </c>
      <c r="AT287" t="n">
        <v>1224969</v>
      </c>
      <c r="AU287" t="n">
        <v>3903</v>
      </c>
      <c r="AV287" t="n">
        <v>389</v>
      </c>
      <c r="AW287" t="n">
        <v>3363</v>
      </c>
      <c r="AX287" t="n">
        <v>3608</v>
      </c>
      <c r="AY287" t="n">
        <v>199</v>
      </c>
      <c r="AZ287" t="n">
        <v>146</v>
      </c>
      <c r="BA287" t="n">
        <v>241</v>
      </c>
      <c r="BB287" t="n">
        <v>100</v>
      </c>
      <c r="BC287" t="n">
        <v>11759</v>
      </c>
    </row>
    <row r="288">
      <c r="A288" t="inlineStr">
        <is>
          <t>05-Apr-21</t>
        </is>
      </c>
      <c r="B288" t="n">
        <v>2183707</v>
      </c>
      <c r="C288" t="n">
        <v>943548</v>
      </c>
      <c r="D288" t="n">
        <v>5156846</v>
      </c>
      <c r="E288" t="n">
        <v>3231366</v>
      </c>
      <c r="F288" t="n">
        <v>2166117</v>
      </c>
      <c r="G288" t="n">
        <v>1770537</v>
      </c>
      <c r="H288" t="n">
        <v>1488409</v>
      </c>
      <c r="I288" t="n">
        <v>467312</v>
      </c>
      <c r="J288" t="n">
        <v>2004977</v>
      </c>
      <c r="K288" t="n">
        <v>1</v>
      </c>
      <c r="L288" t="n">
        <v>1</v>
      </c>
      <c r="M288" t="n">
        <v>11</v>
      </c>
      <c r="N288" t="n">
        <v>9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5</v>
      </c>
      <c r="W288" t="n">
        <v>1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4</v>
      </c>
      <c r="AD288" t="n">
        <v>6</v>
      </c>
      <c r="AE288" t="n">
        <v>35</v>
      </c>
      <c r="AF288" t="n">
        <v>27</v>
      </c>
      <c r="AG288" t="n">
        <v>1</v>
      </c>
      <c r="AH288" t="n">
        <v>1</v>
      </c>
      <c r="AI288" t="n">
        <v>2</v>
      </c>
      <c r="AJ288" t="n">
        <v>4</v>
      </c>
      <c r="AK288" t="n">
        <v>2</v>
      </c>
      <c r="AL288" t="n">
        <v>582087</v>
      </c>
      <c r="AM288" t="n">
        <v>131561</v>
      </c>
      <c r="AN288" t="n">
        <v>927679</v>
      </c>
      <c r="AO288" t="n">
        <v>1011339</v>
      </c>
      <c r="AP288" t="n">
        <v>61646</v>
      </c>
      <c r="AQ288" t="n">
        <v>59152</v>
      </c>
      <c r="AR288" t="n">
        <v>80404</v>
      </c>
      <c r="AS288" t="n">
        <v>35942</v>
      </c>
      <c r="AT288" t="n">
        <v>1224970</v>
      </c>
      <c r="AU288" t="n">
        <v>3903</v>
      </c>
      <c r="AV288" t="n">
        <v>389</v>
      </c>
      <c r="AW288" t="n">
        <v>3363</v>
      </c>
      <c r="AX288" t="n">
        <v>3608</v>
      </c>
      <c r="AY288" t="n">
        <v>199</v>
      </c>
      <c r="AZ288" t="n">
        <v>146</v>
      </c>
      <c r="BA288" t="n">
        <v>241</v>
      </c>
      <c r="BB288" t="n">
        <v>100</v>
      </c>
      <c r="BC288" t="n">
        <v>11759</v>
      </c>
    </row>
    <row r="289">
      <c r="A289" t="inlineStr">
        <is>
          <t>06-Apr-21</t>
        </is>
      </c>
      <c r="B289" t="n">
        <v>2183707</v>
      </c>
      <c r="C289" t="n">
        <v>943548</v>
      </c>
      <c r="D289" t="n">
        <v>5156843</v>
      </c>
      <c r="E289" t="n">
        <v>3231364</v>
      </c>
      <c r="F289" t="n">
        <v>2166117</v>
      </c>
      <c r="G289" t="n">
        <v>1770537</v>
      </c>
      <c r="H289" t="n">
        <v>1488409</v>
      </c>
      <c r="I289" t="n">
        <v>467312</v>
      </c>
      <c r="J289" t="n">
        <v>2004977</v>
      </c>
      <c r="K289" t="n">
        <v>1</v>
      </c>
      <c r="L289" t="n">
        <v>1</v>
      </c>
      <c r="M289" t="n">
        <v>11</v>
      </c>
      <c r="N289" t="n">
        <v>9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5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4</v>
      </c>
      <c r="AD289" t="n">
        <v>5</v>
      </c>
      <c r="AE289" t="n">
        <v>35</v>
      </c>
      <c r="AF289" t="n">
        <v>27</v>
      </c>
      <c r="AG289" t="n">
        <v>1</v>
      </c>
      <c r="AH289" t="n">
        <v>1</v>
      </c>
      <c r="AI289" t="n">
        <v>2</v>
      </c>
      <c r="AJ289" t="n">
        <v>4</v>
      </c>
      <c r="AK289" t="n">
        <v>2</v>
      </c>
      <c r="AL289" t="n">
        <v>582087</v>
      </c>
      <c r="AM289" t="n">
        <v>131561</v>
      </c>
      <c r="AN289" t="n">
        <v>927682</v>
      </c>
      <c r="AO289" t="n">
        <v>1011341</v>
      </c>
      <c r="AP289" t="n">
        <v>61646</v>
      </c>
      <c r="AQ289" t="n">
        <v>59152</v>
      </c>
      <c r="AR289" t="n">
        <v>80405</v>
      </c>
      <c r="AS289" t="n">
        <v>35942</v>
      </c>
      <c r="AT289" t="n">
        <v>1224970</v>
      </c>
      <c r="AU289" t="n">
        <v>3903</v>
      </c>
      <c r="AV289" t="n">
        <v>389</v>
      </c>
      <c r="AW289" t="n">
        <v>3363</v>
      </c>
      <c r="AX289" t="n">
        <v>3608</v>
      </c>
      <c r="AY289" t="n">
        <v>199</v>
      </c>
      <c r="AZ289" t="n">
        <v>146</v>
      </c>
      <c r="BA289" t="n">
        <v>241</v>
      </c>
      <c r="BB289" t="n">
        <v>100</v>
      </c>
      <c r="BC289" t="n">
        <v>11759</v>
      </c>
    </row>
    <row r="290">
      <c r="A290" t="inlineStr">
        <is>
          <t>07-Apr-21</t>
        </is>
      </c>
      <c r="B290" t="n">
        <v>2183707</v>
      </c>
      <c r="C290" t="n">
        <v>943548</v>
      </c>
      <c r="D290" t="n">
        <v>5156840</v>
      </c>
      <c r="E290" t="n">
        <v>3231361</v>
      </c>
      <c r="F290" t="n">
        <v>2166117</v>
      </c>
      <c r="G290" t="n">
        <v>1770537</v>
      </c>
      <c r="H290" t="n">
        <v>1488409</v>
      </c>
      <c r="I290" t="n">
        <v>467312</v>
      </c>
      <c r="J290" t="n">
        <v>2004977</v>
      </c>
      <c r="K290" t="n">
        <v>1</v>
      </c>
      <c r="L290" t="n">
        <v>1</v>
      </c>
      <c r="M290" t="n">
        <v>11</v>
      </c>
      <c r="N290" t="n">
        <v>9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5</v>
      </c>
      <c r="W290" t="n">
        <v>1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3</v>
      </c>
      <c r="AD290" t="n">
        <v>5</v>
      </c>
      <c r="AE290" t="n">
        <v>35</v>
      </c>
      <c r="AF290" t="n">
        <v>28</v>
      </c>
      <c r="AG290" t="n">
        <v>1</v>
      </c>
      <c r="AH290" t="n">
        <v>1</v>
      </c>
      <c r="AI290" t="n">
        <v>2</v>
      </c>
      <c r="AJ290" t="n">
        <v>4</v>
      </c>
      <c r="AK290" t="n">
        <v>2</v>
      </c>
      <c r="AL290" t="n">
        <v>582087</v>
      </c>
      <c r="AM290" t="n">
        <v>131562</v>
      </c>
      <c r="AN290" t="n">
        <v>927685</v>
      </c>
      <c r="AO290" t="n">
        <v>1011343</v>
      </c>
      <c r="AP290" t="n">
        <v>61646</v>
      </c>
      <c r="AQ290" t="n">
        <v>59153</v>
      </c>
      <c r="AR290" t="n">
        <v>80405</v>
      </c>
      <c r="AS290" t="n">
        <v>35942</v>
      </c>
      <c r="AT290" t="n">
        <v>1224970</v>
      </c>
      <c r="AU290" t="n">
        <v>3903</v>
      </c>
      <c r="AV290" t="n">
        <v>389</v>
      </c>
      <c r="AW290" t="n">
        <v>3363</v>
      </c>
      <c r="AX290" t="n">
        <v>3608</v>
      </c>
      <c r="AY290" t="n">
        <v>199</v>
      </c>
      <c r="AZ290" t="n">
        <v>146</v>
      </c>
      <c r="BA290" t="n">
        <v>241</v>
      </c>
      <c r="BB290" t="n">
        <v>100</v>
      </c>
      <c r="BC290" t="n">
        <v>11759</v>
      </c>
    </row>
    <row r="291">
      <c r="A291" t="inlineStr">
        <is>
          <t>08-Apr-21</t>
        </is>
      </c>
      <c r="B291" t="n">
        <v>2183707</v>
      </c>
      <c r="C291" t="n">
        <v>943547</v>
      </c>
      <c r="D291" t="n">
        <v>5156838</v>
      </c>
      <c r="E291" t="n">
        <v>3231359</v>
      </c>
      <c r="F291" t="n">
        <v>2166117</v>
      </c>
      <c r="G291" t="n">
        <v>1770537</v>
      </c>
      <c r="H291" t="n">
        <v>1488409</v>
      </c>
      <c r="I291" t="n">
        <v>467312</v>
      </c>
      <c r="J291" t="n">
        <v>2004977</v>
      </c>
      <c r="K291" t="n">
        <v>1</v>
      </c>
      <c r="L291" t="n">
        <v>1</v>
      </c>
      <c r="M291" t="n">
        <v>11</v>
      </c>
      <c r="N291" t="n">
        <v>9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5</v>
      </c>
      <c r="W291" t="n">
        <v>1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3</v>
      </c>
      <c r="AD291" t="n">
        <v>5</v>
      </c>
      <c r="AE291" t="n">
        <v>35</v>
      </c>
      <c r="AF291" t="n">
        <v>28</v>
      </c>
      <c r="AG291" t="n">
        <v>1</v>
      </c>
      <c r="AH291" t="n">
        <v>1</v>
      </c>
      <c r="AI291" t="n">
        <v>2</v>
      </c>
      <c r="AJ291" t="n">
        <v>4</v>
      </c>
      <c r="AK291" t="n">
        <v>2</v>
      </c>
      <c r="AL291" t="n">
        <v>582088</v>
      </c>
      <c r="AM291" t="n">
        <v>131562</v>
      </c>
      <c r="AN291" t="n">
        <v>927688</v>
      </c>
      <c r="AO291" t="n">
        <v>1011345</v>
      </c>
      <c r="AP291" t="n">
        <v>61646</v>
      </c>
      <c r="AQ291" t="n">
        <v>59153</v>
      </c>
      <c r="AR291" t="n">
        <v>80405</v>
      </c>
      <c r="AS291" t="n">
        <v>35943</v>
      </c>
      <c r="AT291" t="n">
        <v>1224970</v>
      </c>
      <c r="AU291" t="n">
        <v>3903</v>
      </c>
      <c r="AV291" t="n">
        <v>389</v>
      </c>
      <c r="AW291" t="n">
        <v>3363</v>
      </c>
      <c r="AX291" t="n">
        <v>3608</v>
      </c>
      <c r="AY291" t="n">
        <v>199</v>
      </c>
      <c r="AZ291" t="n">
        <v>146</v>
      </c>
      <c r="BA291" t="n">
        <v>241</v>
      </c>
      <c r="BB291" t="n">
        <v>100</v>
      </c>
      <c r="BC291" t="n">
        <v>11759</v>
      </c>
    </row>
    <row r="292">
      <c r="A292" t="inlineStr">
        <is>
          <t>09-Apr-21</t>
        </is>
      </c>
      <c r="B292" t="n">
        <v>2183707</v>
      </c>
      <c r="C292" t="n">
        <v>943547</v>
      </c>
      <c r="D292" t="n">
        <v>5156835</v>
      </c>
      <c r="E292" t="n">
        <v>3231357</v>
      </c>
      <c r="F292" t="n">
        <v>2166117</v>
      </c>
      <c r="G292" t="n">
        <v>1770537</v>
      </c>
      <c r="H292" t="n">
        <v>1488409</v>
      </c>
      <c r="I292" t="n">
        <v>467312</v>
      </c>
      <c r="J292" t="n">
        <v>2004977</v>
      </c>
      <c r="K292" t="n">
        <v>1</v>
      </c>
      <c r="L292" t="n">
        <v>1</v>
      </c>
      <c r="M292" t="n">
        <v>11</v>
      </c>
      <c r="N292" t="n">
        <v>9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5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3</v>
      </c>
      <c r="AD292" t="n">
        <v>5</v>
      </c>
      <c r="AE292" t="n">
        <v>35</v>
      </c>
      <c r="AF292" t="n">
        <v>28</v>
      </c>
      <c r="AG292" t="n">
        <v>1</v>
      </c>
      <c r="AH292" t="n">
        <v>1</v>
      </c>
      <c r="AI292" t="n">
        <v>2</v>
      </c>
      <c r="AJ292" t="n">
        <v>4</v>
      </c>
      <c r="AK292" t="n">
        <v>2</v>
      </c>
      <c r="AL292" t="n">
        <v>582088</v>
      </c>
      <c r="AM292" t="n">
        <v>131562</v>
      </c>
      <c r="AN292" t="n">
        <v>927691</v>
      </c>
      <c r="AO292" t="n">
        <v>1011347</v>
      </c>
      <c r="AP292" t="n">
        <v>61646</v>
      </c>
      <c r="AQ292" t="n">
        <v>59153</v>
      </c>
      <c r="AR292" t="n">
        <v>80405</v>
      </c>
      <c r="AS292" t="n">
        <v>35943</v>
      </c>
      <c r="AT292" t="n">
        <v>1224970</v>
      </c>
      <c r="AU292" t="n">
        <v>3903</v>
      </c>
      <c r="AV292" t="n">
        <v>389</v>
      </c>
      <c r="AW292" t="n">
        <v>3363</v>
      </c>
      <c r="AX292" t="n">
        <v>3608</v>
      </c>
      <c r="AY292" t="n">
        <v>199</v>
      </c>
      <c r="AZ292" t="n">
        <v>146</v>
      </c>
      <c r="BA292" t="n">
        <v>241</v>
      </c>
      <c r="BB292" t="n">
        <v>100</v>
      </c>
      <c r="BC292" t="n">
        <v>11759</v>
      </c>
    </row>
    <row r="293">
      <c r="A293" t="inlineStr">
        <is>
          <t>10-Apr-21</t>
        </is>
      </c>
      <c r="B293" t="n">
        <v>2183706</v>
      </c>
      <c r="C293" t="n">
        <v>943547</v>
      </c>
      <c r="D293" t="n">
        <v>5156832</v>
      </c>
      <c r="E293" t="n">
        <v>3231354</v>
      </c>
      <c r="F293" t="n">
        <v>2166117</v>
      </c>
      <c r="G293" t="n">
        <v>1770537</v>
      </c>
      <c r="H293" t="n">
        <v>1488409</v>
      </c>
      <c r="I293" t="n">
        <v>467311</v>
      </c>
      <c r="J293" t="n">
        <v>2004977</v>
      </c>
      <c r="K293" t="n">
        <v>1</v>
      </c>
      <c r="L293" t="n">
        <v>1</v>
      </c>
      <c r="M293" t="n">
        <v>11</v>
      </c>
      <c r="N293" t="n">
        <v>9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5</v>
      </c>
      <c r="W293" t="n">
        <v>1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3</v>
      </c>
      <c r="AD293" t="n">
        <v>5</v>
      </c>
      <c r="AE293" t="n">
        <v>35</v>
      </c>
      <c r="AF293" t="n">
        <v>28</v>
      </c>
      <c r="AG293" t="n">
        <v>1</v>
      </c>
      <c r="AH293" t="n">
        <v>1</v>
      </c>
      <c r="AI293" t="n">
        <v>2</v>
      </c>
      <c r="AJ293" t="n">
        <v>4</v>
      </c>
      <c r="AK293" t="n">
        <v>2</v>
      </c>
      <c r="AL293" t="n">
        <v>582088</v>
      </c>
      <c r="AM293" t="n">
        <v>131563</v>
      </c>
      <c r="AN293" t="n">
        <v>927694</v>
      </c>
      <c r="AO293" t="n">
        <v>1011349</v>
      </c>
      <c r="AP293" t="n">
        <v>61647</v>
      </c>
      <c r="AQ293" t="n">
        <v>59153</v>
      </c>
      <c r="AR293" t="n">
        <v>80405</v>
      </c>
      <c r="AS293" t="n">
        <v>35943</v>
      </c>
      <c r="AT293" t="n">
        <v>1224970</v>
      </c>
      <c r="AU293" t="n">
        <v>3903</v>
      </c>
      <c r="AV293" t="n">
        <v>389</v>
      </c>
      <c r="AW293" t="n">
        <v>3363</v>
      </c>
      <c r="AX293" t="n">
        <v>3608</v>
      </c>
      <c r="AY293" t="n">
        <v>199</v>
      </c>
      <c r="AZ293" t="n">
        <v>146</v>
      </c>
      <c r="BA293" t="n">
        <v>241</v>
      </c>
      <c r="BB293" t="n">
        <v>100</v>
      </c>
      <c r="BC293" t="n">
        <v>11759</v>
      </c>
    </row>
    <row r="294">
      <c r="A294" t="inlineStr">
        <is>
          <t>11-Apr-21</t>
        </is>
      </c>
      <c r="B294" t="n">
        <v>2183706</v>
      </c>
      <c r="C294" t="n">
        <v>943547</v>
      </c>
      <c r="D294" t="n">
        <v>5156830</v>
      </c>
      <c r="E294" t="n">
        <v>3231352</v>
      </c>
      <c r="F294" t="n">
        <v>2166117</v>
      </c>
      <c r="G294" t="n">
        <v>1770537</v>
      </c>
      <c r="H294" t="n">
        <v>1488408</v>
      </c>
      <c r="I294" t="n">
        <v>467311</v>
      </c>
      <c r="J294" t="n">
        <v>2004977</v>
      </c>
      <c r="K294" t="n">
        <v>1</v>
      </c>
      <c r="L294" t="n">
        <v>1</v>
      </c>
      <c r="M294" t="n">
        <v>10</v>
      </c>
      <c r="N294" t="n">
        <v>9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5</v>
      </c>
      <c r="W294" t="n">
        <v>1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3</v>
      </c>
      <c r="AD294" t="n">
        <v>4</v>
      </c>
      <c r="AE294" t="n">
        <v>34</v>
      </c>
      <c r="AF294" t="n">
        <v>28</v>
      </c>
      <c r="AG294" t="n">
        <v>1</v>
      </c>
      <c r="AH294" t="n">
        <v>1</v>
      </c>
      <c r="AI294" t="n">
        <v>2</v>
      </c>
      <c r="AJ294" t="n">
        <v>3</v>
      </c>
      <c r="AK294" t="n">
        <v>2</v>
      </c>
      <c r="AL294" t="n">
        <v>582088</v>
      </c>
      <c r="AM294" t="n">
        <v>131563</v>
      </c>
      <c r="AN294" t="n">
        <v>927697</v>
      </c>
      <c r="AO294" t="n">
        <v>1011352</v>
      </c>
      <c r="AP294" t="n">
        <v>61647</v>
      </c>
      <c r="AQ294" t="n">
        <v>59153</v>
      </c>
      <c r="AR294" t="n">
        <v>80406</v>
      </c>
      <c r="AS294" t="n">
        <v>35944</v>
      </c>
      <c r="AT294" t="n">
        <v>1224970</v>
      </c>
      <c r="AU294" t="n">
        <v>3903</v>
      </c>
      <c r="AV294" t="n">
        <v>389</v>
      </c>
      <c r="AW294" t="n">
        <v>3363</v>
      </c>
      <c r="AX294" t="n">
        <v>3608</v>
      </c>
      <c r="AY294" t="n">
        <v>199</v>
      </c>
      <c r="AZ294" t="n">
        <v>146</v>
      </c>
      <c r="BA294" t="n">
        <v>241</v>
      </c>
      <c r="BB294" t="n">
        <v>100</v>
      </c>
      <c r="BC294" t="n">
        <v>11759</v>
      </c>
    </row>
    <row r="295">
      <c r="A295" t="inlineStr">
        <is>
          <t>12-Apr-21</t>
        </is>
      </c>
      <c r="B295" t="n">
        <v>2401988</v>
      </c>
      <c r="C295" t="n">
        <v>1035809</v>
      </c>
      <c r="D295" t="n">
        <v>5665178</v>
      </c>
      <c r="E295" t="n">
        <v>3590836</v>
      </c>
      <c r="F295" t="n">
        <v>2359106</v>
      </c>
      <c r="G295" t="n">
        <v>1929115</v>
      </c>
      <c r="H295" t="n">
        <v>1623526</v>
      </c>
      <c r="I295" t="n">
        <v>510896</v>
      </c>
      <c r="J295" t="n">
        <v>2221225</v>
      </c>
      <c r="K295" t="n">
        <v>1</v>
      </c>
      <c r="L295" t="n">
        <v>1</v>
      </c>
      <c r="M295" t="n">
        <v>11</v>
      </c>
      <c r="N295" t="n">
        <v>10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5</v>
      </c>
      <c r="W295" t="n">
        <v>1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3</v>
      </c>
      <c r="AD295" t="n">
        <v>4</v>
      </c>
      <c r="AE295" t="n">
        <v>34</v>
      </c>
      <c r="AF295" t="n">
        <v>29</v>
      </c>
      <c r="AG295" t="n">
        <v>1</v>
      </c>
      <c r="AH295" t="n">
        <v>1</v>
      </c>
      <c r="AI295" t="n">
        <v>2</v>
      </c>
      <c r="AJ295" t="n">
        <v>3</v>
      </c>
      <c r="AK295" t="n">
        <v>2</v>
      </c>
      <c r="AL295" t="n">
        <v>582089</v>
      </c>
      <c r="AM295" t="n">
        <v>131563</v>
      </c>
      <c r="AN295" t="n">
        <v>927700</v>
      </c>
      <c r="AO295" t="n">
        <v>1011354</v>
      </c>
      <c r="AP295" t="n">
        <v>61647</v>
      </c>
      <c r="AQ295" t="n">
        <v>59153</v>
      </c>
      <c r="AR295" t="n">
        <v>80406</v>
      </c>
      <c r="AS295" t="n">
        <v>35944</v>
      </c>
      <c r="AT295" t="n">
        <v>1224970</v>
      </c>
      <c r="AU295" t="n">
        <v>3903</v>
      </c>
      <c r="AV295" t="n">
        <v>389</v>
      </c>
      <c r="AW295" t="n">
        <v>3363</v>
      </c>
      <c r="AX295" t="n">
        <v>3608</v>
      </c>
      <c r="AY295" t="n">
        <v>199</v>
      </c>
      <c r="AZ295" t="n">
        <v>146</v>
      </c>
      <c r="BA295" t="n">
        <v>241</v>
      </c>
      <c r="BB295" t="n">
        <v>100</v>
      </c>
      <c r="BC295" t="n">
        <v>11759</v>
      </c>
    </row>
    <row r="296">
      <c r="A296" t="inlineStr">
        <is>
          <t>13-Apr-21</t>
        </is>
      </c>
      <c r="B296" t="n">
        <v>2401987</v>
      </c>
      <c r="C296" t="n">
        <v>1035809</v>
      </c>
      <c r="D296" t="n">
        <v>5665175</v>
      </c>
      <c r="E296" t="n">
        <v>3590832</v>
      </c>
      <c r="F296" t="n">
        <v>2359106</v>
      </c>
      <c r="G296" t="n">
        <v>1929115</v>
      </c>
      <c r="H296" t="n">
        <v>1623526</v>
      </c>
      <c r="I296" t="n">
        <v>510896</v>
      </c>
      <c r="J296" t="n">
        <v>2221225</v>
      </c>
      <c r="K296" t="n">
        <v>1</v>
      </c>
      <c r="L296" t="n">
        <v>1</v>
      </c>
      <c r="M296" t="n">
        <v>11</v>
      </c>
      <c r="N296" t="n">
        <v>10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5</v>
      </c>
      <c r="W296" t="n">
        <v>1</v>
      </c>
      <c r="X296" t="n">
        <v>0</v>
      </c>
      <c r="Y296" t="n">
        <v>0</v>
      </c>
      <c r="Z296" t="n">
        <v>1</v>
      </c>
      <c r="AA296" t="n">
        <v>1</v>
      </c>
      <c r="AB296" t="n">
        <v>0</v>
      </c>
      <c r="AC296" t="n">
        <v>3</v>
      </c>
      <c r="AD296" t="n">
        <v>4</v>
      </c>
      <c r="AE296" t="n">
        <v>34</v>
      </c>
      <c r="AF296" t="n">
        <v>29</v>
      </c>
      <c r="AG296" t="n">
        <v>1</v>
      </c>
      <c r="AH296" t="n">
        <v>1</v>
      </c>
      <c r="AI296" t="n">
        <v>2</v>
      </c>
      <c r="AJ296" t="n">
        <v>3</v>
      </c>
      <c r="AK296" t="n">
        <v>2</v>
      </c>
      <c r="AL296" t="n">
        <v>582089</v>
      </c>
      <c r="AM296" t="n">
        <v>131564</v>
      </c>
      <c r="AN296" t="n">
        <v>927703</v>
      </c>
      <c r="AO296" t="n">
        <v>1011356</v>
      </c>
      <c r="AP296" t="n">
        <v>61647</v>
      </c>
      <c r="AQ296" t="n">
        <v>59153</v>
      </c>
      <c r="AR296" t="n">
        <v>80406</v>
      </c>
      <c r="AS296" t="n">
        <v>35944</v>
      </c>
      <c r="AT296" t="n">
        <v>1224971</v>
      </c>
      <c r="AU296" t="n">
        <v>3903</v>
      </c>
      <c r="AV296" t="n">
        <v>389</v>
      </c>
      <c r="AW296" t="n">
        <v>3363</v>
      </c>
      <c r="AX296" t="n">
        <v>3608</v>
      </c>
      <c r="AY296" t="n">
        <v>199</v>
      </c>
      <c r="AZ296" t="n">
        <v>146</v>
      </c>
      <c r="BA296" t="n">
        <v>241</v>
      </c>
      <c r="BB296" t="n">
        <v>100</v>
      </c>
      <c r="BC296" t="n">
        <v>11759</v>
      </c>
    </row>
    <row r="297">
      <c r="A297" t="inlineStr">
        <is>
          <t>14-Apr-21</t>
        </is>
      </c>
      <c r="B297" t="n">
        <v>2401987</v>
      </c>
      <c r="C297" t="n">
        <v>1035809</v>
      </c>
      <c r="D297" t="n">
        <v>5665172</v>
      </c>
      <c r="E297" t="n">
        <v>3590829</v>
      </c>
      <c r="F297" t="n">
        <v>2359106</v>
      </c>
      <c r="G297" t="n">
        <v>1929115</v>
      </c>
      <c r="H297" t="n">
        <v>1623525</v>
      </c>
      <c r="I297" t="n">
        <v>510896</v>
      </c>
      <c r="J297" t="n">
        <v>2221225</v>
      </c>
      <c r="K297" t="n">
        <v>1</v>
      </c>
      <c r="L297" t="n">
        <v>1</v>
      </c>
      <c r="M297" t="n">
        <v>11</v>
      </c>
      <c r="N297" t="n">
        <v>11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5</v>
      </c>
      <c r="W297" t="n">
        <v>1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3</v>
      </c>
      <c r="AD297" t="n">
        <v>4</v>
      </c>
      <c r="AE297" t="n">
        <v>34</v>
      </c>
      <c r="AF297" t="n">
        <v>30</v>
      </c>
      <c r="AG297" t="n">
        <v>1</v>
      </c>
      <c r="AH297" t="n">
        <v>1</v>
      </c>
      <c r="AI297" t="n">
        <v>2</v>
      </c>
      <c r="AJ297" t="n">
        <v>3</v>
      </c>
      <c r="AK297" t="n">
        <v>2</v>
      </c>
      <c r="AL297" t="n">
        <v>582089</v>
      </c>
      <c r="AM297" t="n">
        <v>131564</v>
      </c>
      <c r="AN297" t="n">
        <v>927705</v>
      </c>
      <c r="AO297" t="n">
        <v>1011358</v>
      </c>
      <c r="AP297" t="n">
        <v>61647</v>
      </c>
      <c r="AQ297" t="n">
        <v>59153</v>
      </c>
      <c r="AR297" t="n">
        <v>80406</v>
      </c>
      <c r="AS297" t="n">
        <v>35945</v>
      </c>
      <c r="AT297" t="n">
        <v>1224971</v>
      </c>
      <c r="AU297" t="n">
        <v>3903</v>
      </c>
      <c r="AV297" t="n">
        <v>389</v>
      </c>
      <c r="AW297" t="n">
        <v>3363</v>
      </c>
      <c r="AX297" t="n">
        <v>3608</v>
      </c>
      <c r="AY297" t="n">
        <v>199</v>
      </c>
      <c r="AZ297" t="n">
        <v>146</v>
      </c>
      <c r="BA297" t="n">
        <v>241</v>
      </c>
      <c r="BB297" t="n">
        <v>100</v>
      </c>
      <c r="BC297" t="n">
        <v>11759</v>
      </c>
    </row>
    <row r="298">
      <c r="A298" t="inlineStr">
        <is>
          <t>15-Apr-21</t>
        </is>
      </c>
      <c r="B298" t="n">
        <v>2401987</v>
      </c>
      <c r="C298" t="n">
        <v>1035809</v>
      </c>
      <c r="D298" t="n">
        <v>5665169</v>
      </c>
      <c r="E298" t="n">
        <v>3590826</v>
      </c>
      <c r="F298" t="n">
        <v>2359106</v>
      </c>
      <c r="G298" t="n">
        <v>1929115</v>
      </c>
      <c r="H298" t="n">
        <v>1623525</v>
      </c>
      <c r="I298" t="n">
        <v>510896</v>
      </c>
      <c r="J298" t="n">
        <v>2221225</v>
      </c>
      <c r="K298" t="n">
        <v>1</v>
      </c>
      <c r="L298" t="n">
        <v>1</v>
      </c>
      <c r="M298" t="n">
        <v>11</v>
      </c>
      <c r="N298" t="n">
        <v>11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5</v>
      </c>
      <c r="W298" t="n">
        <v>1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3</v>
      </c>
      <c r="AD298" t="n">
        <v>4</v>
      </c>
      <c r="AE298" t="n">
        <v>34</v>
      </c>
      <c r="AF298" t="n">
        <v>30</v>
      </c>
      <c r="AG298" t="n">
        <v>1</v>
      </c>
      <c r="AH298" t="n">
        <v>1</v>
      </c>
      <c r="AI298" t="n">
        <v>2</v>
      </c>
      <c r="AJ298" t="n">
        <v>3</v>
      </c>
      <c r="AK298" t="n">
        <v>1</v>
      </c>
      <c r="AL298" t="n">
        <v>582089</v>
      </c>
      <c r="AM298" t="n">
        <v>131564</v>
      </c>
      <c r="AN298" t="n">
        <v>927708</v>
      </c>
      <c r="AO298" t="n">
        <v>1011361</v>
      </c>
      <c r="AP298" t="n">
        <v>61647</v>
      </c>
      <c r="AQ298" t="n">
        <v>59154</v>
      </c>
      <c r="AR298" t="n">
        <v>80406</v>
      </c>
      <c r="AS298" t="n">
        <v>35945</v>
      </c>
      <c r="AT298" t="n">
        <v>1224971</v>
      </c>
      <c r="AU298" t="n">
        <v>3903</v>
      </c>
      <c r="AV298" t="n">
        <v>389</v>
      </c>
      <c r="AW298" t="n">
        <v>3363</v>
      </c>
      <c r="AX298" t="n">
        <v>3608</v>
      </c>
      <c r="AY298" t="n">
        <v>199</v>
      </c>
      <c r="AZ298" t="n">
        <v>146</v>
      </c>
      <c r="BA298" t="n">
        <v>241</v>
      </c>
      <c r="BB298" t="n">
        <v>100</v>
      </c>
      <c r="BC298" t="n">
        <v>11759</v>
      </c>
    </row>
    <row r="299">
      <c r="A299" t="inlineStr">
        <is>
          <t>16-Apr-21</t>
        </is>
      </c>
      <c r="B299" t="n">
        <v>2401987</v>
      </c>
      <c r="C299" t="n">
        <v>1035809</v>
      </c>
      <c r="D299" t="n">
        <v>5665166</v>
      </c>
      <c r="E299" t="n">
        <v>3590822</v>
      </c>
      <c r="F299" t="n">
        <v>2359106</v>
      </c>
      <c r="G299" t="n">
        <v>1929115</v>
      </c>
      <c r="H299" t="n">
        <v>1623525</v>
      </c>
      <c r="I299" t="n">
        <v>510895</v>
      </c>
      <c r="J299" t="n">
        <v>2221225</v>
      </c>
      <c r="K299" t="n">
        <v>1</v>
      </c>
      <c r="L299" t="n">
        <v>1</v>
      </c>
      <c r="M299" t="n">
        <v>11</v>
      </c>
      <c r="N299" t="n">
        <v>12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5</v>
      </c>
      <c r="W299" t="n">
        <v>1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3</v>
      </c>
      <c r="AD299" t="n">
        <v>4</v>
      </c>
      <c r="AE299" t="n">
        <v>34</v>
      </c>
      <c r="AF299" t="n">
        <v>31</v>
      </c>
      <c r="AG299" t="n">
        <v>1</v>
      </c>
      <c r="AH299" t="n">
        <v>1</v>
      </c>
      <c r="AI299" t="n">
        <v>1</v>
      </c>
      <c r="AJ299" t="n">
        <v>3</v>
      </c>
      <c r="AK299" t="n">
        <v>1</v>
      </c>
      <c r="AL299" t="n">
        <v>582090</v>
      </c>
      <c r="AM299" t="n">
        <v>131565</v>
      </c>
      <c r="AN299" t="n">
        <v>927711</v>
      </c>
      <c r="AO299" t="n">
        <v>1011363</v>
      </c>
      <c r="AP299" t="n">
        <v>61647</v>
      </c>
      <c r="AQ299" t="n">
        <v>59154</v>
      </c>
      <c r="AR299" t="n">
        <v>80406</v>
      </c>
      <c r="AS299" t="n">
        <v>35945</v>
      </c>
      <c r="AT299" t="n">
        <v>1224971</v>
      </c>
      <c r="AU299" t="n">
        <v>3903</v>
      </c>
      <c r="AV299" t="n">
        <v>389</v>
      </c>
      <c r="AW299" t="n">
        <v>3363</v>
      </c>
      <c r="AX299" t="n">
        <v>3608</v>
      </c>
      <c r="AY299" t="n">
        <v>199</v>
      </c>
      <c r="AZ299" t="n">
        <v>146</v>
      </c>
      <c r="BA299" t="n">
        <v>241</v>
      </c>
      <c r="BB299" t="n">
        <v>100</v>
      </c>
      <c r="BC299" t="n">
        <v>11759</v>
      </c>
    </row>
    <row r="300">
      <c r="A300" t="inlineStr">
        <is>
          <t>17-Apr-21</t>
        </is>
      </c>
      <c r="B300" t="n">
        <v>2401987</v>
      </c>
      <c r="C300" t="n">
        <v>1035809</v>
      </c>
      <c r="D300" t="n">
        <v>5665163</v>
      </c>
      <c r="E300" t="n">
        <v>3590819</v>
      </c>
      <c r="F300" t="n">
        <v>2359106</v>
      </c>
      <c r="G300" t="n">
        <v>1929115</v>
      </c>
      <c r="H300" t="n">
        <v>1623525</v>
      </c>
      <c r="I300" t="n">
        <v>510895</v>
      </c>
      <c r="J300" t="n">
        <v>2221225</v>
      </c>
      <c r="K300" t="n">
        <v>1</v>
      </c>
      <c r="L300" t="n">
        <v>1</v>
      </c>
      <c r="M300" t="n">
        <v>11</v>
      </c>
      <c r="N300" t="n">
        <v>12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5</v>
      </c>
      <c r="W300" t="n">
        <v>1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3</v>
      </c>
      <c r="AD300" t="n">
        <v>4</v>
      </c>
      <c r="AE300" t="n">
        <v>34</v>
      </c>
      <c r="AF300" t="n">
        <v>31</v>
      </c>
      <c r="AG300" t="n">
        <v>1</v>
      </c>
      <c r="AH300" t="n">
        <v>1</v>
      </c>
      <c r="AI300" t="n">
        <v>1</v>
      </c>
      <c r="AJ300" t="n">
        <v>3</v>
      </c>
      <c r="AK300" t="n">
        <v>1</v>
      </c>
      <c r="AL300" t="n">
        <v>582090</v>
      </c>
      <c r="AM300" t="n">
        <v>131565</v>
      </c>
      <c r="AN300" t="n">
        <v>927714</v>
      </c>
      <c r="AO300" t="n">
        <v>1011365</v>
      </c>
      <c r="AP300" t="n">
        <v>61647</v>
      </c>
      <c r="AQ300" t="n">
        <v>59154</v>
      </c>
      <c r="AR300" t="n">
        <v>80406</v>
      </c>
      <c r="AS300" t="n">
        <v>35945</v>
      </c>
      <c r="AT300" t="n">
        <v>1224971</v>
      </c>
      <c r="AU300" t="n">
        <v>3903</v>
      </c>
      <c r="AV300" t="n">
        <v>389</v>
      </c>
      <c r="AW300" t="n">
        <v>3363</v>
      </c>
      <c r="AX300" t="n">
        <v>3608</v>
      </c>
      <c r="AY300" t="n">
        <v>199</v>
      </c>
      <c r="AZ300" t="n">
        <v>146</v>
      </c>
      <c r="BA300" t="n">
        <v>241</v>
      </c>
      <c r="BB300" t="n">
        <v>100</v>
      </c>
      <c r="BC300" t="n">
        <v>11759</v>
      </c>
    </row>
    <row r="301">
      <c r="A301" t="inlineStr">
        <is>
          <t>18-Apr-21</t>
        </is>
      </c>
      <c r="B301" t="n">
        <v>2401986</v>
      </c>
      <c r="C301" t="n">
        <v>1035809</v>
      </c>
      <c r="D301" t="n">
        <v>5665160</v>
      </c>
      <c r="E301" t="n">
        <v>3590815</v>
      </c>
      <c r="F301" t="n">
        <v>2359106</v>
      </c>
      <c r="G301" t="n">
        <v>1929114</v>
      </c>
      <c r="H301" t="n">
        <v>1623525</v>
      </c>
      <c r="I301" t="n">
        <v>510895</v>
      </c>
      <c r="J301" t="n">
        <v>2221225</v>
      </c>
      <c r="K301" t="n">
        <v>1</v>
      </c>
      <c r="L301" t="n">
        <v>1</v>
      </c>
      <c r="M301" t="n">
        <v>12</v>
      </c>
      <c r="N301" t="n">
        <v>12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5</v>
      </c>
      <c r="W301" t="n">
        <v>1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3</v>
      </c>
      <c r="AD301" t="n">
        <v>3</v>
      </c>
      <c r="AE301" t="n">
        <v>34</v>
      </c>
      <c r="AF301" t="n">
        <v>32</v>
      </c>
      <c r="AG301" t="n">
        <v>1</v>
      </c>
      <c r="AH301" t="n">
        <v>1</v>
      </c>
      <c r="AI301" t="n">
        <v>1</v>
      </c>
      <c r="AJ301" t="n">
        <v>3</v>
      </c>
      <c r="AK301" t="n">
        <v>1</v>
      </c>
      <c r="AL301" t="n">
        <v>582090</v>
      </c>
      <c r="AM301" t="n">
        <v>131565</v>
      </c>
      <c r="AN301" t="n">
        <v>927717</v>
      </c>
      <c r="AO301" t="n">
        <v>1011368</v>
      </c>
      <c r="AP301" t="n">
        <v>61647</v>
      </c>
      <c r="AQ301" t="n">
        <v>59154</v>
      </c>
      <c r="AR301" t="n">
        <v>80407</v>
      </c>
      <c r="AS301" t="n">
        <v>35946</v>
      </c>
      <c r="AT301" t="n">
        <v>1224971</v>
      </c>
      <c r="AU301" t="n">
        <v>3903</v>
      </c>
      <c r="AV301" t="n">
        <v>389</v>
      </c>
      <c r="AW301" t="n">
        <v>3363</v>
      </c>
      <c r="AX301" t="n">
        <v>3608</v>
      </c>
      <c r="AY301" t="n">
        <v>199</v>
      </c>
      <c r="AZ301" t="n">
        <v>146</v>
      </c>
      <c r="BA301" t="n">
        <v>241</v>
      </c>
      <c r="BB301" t="n">
        <v>100</v>
      </c>
      <c r="BC301" t="n">
        <v>11759</v>
      </c>
    </row>
    <row r="302">
      <c r="A302" t="inlineStr">
        <is>
          <t>19-Apr-21</t>
        </is>
      </c>
      <c r="B302" t="n">
        <v>2401986</v>
      </c>
      <c r="C302" t="n">
        <v>1035809</v>
      </c>
      <c r="D302" t="n">
        <v>5665157</v>
      </c>
      <c r="E302" t="n">
        <v>3590812</v>
      </c>
      <c r="F302" t="n">
        <v>2359106</v>
      </c>
      <c r="G302" t="n">
        <v>1929114</v>
      </c>
      <c r="H302" t="n">
        <v>1623525</v>
      </c>
      <c r="I302" t="n">
        <v>510895</v>
      </c>
      <c r="J302" t="n">
        <v>2221225</v>
      </c>
      <c r="K302" t="n">
        <v>1</v>
      </c>
      <c r="L302" t="n">
        <v>1</v>
      </c>
      <c r="M302" t="n">
        <v>12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3</v>
      </c>
      <c r="AD302" t="n">
        <v>3</v>
      </c>
      <c r="AE302" t="n">
        <v>34</v>
      </c>
      <c r="AF302" t="n">
        <v>33</v>
      </c>
      <c r="AG302" t="n">
        <v>1</v>
      </c>
      <c r="AH302" t="n">
        <v>1</v>
      </c>
      <c r="AI302" t="n">
        <v>1</v>
      </c>
      <c r="AJ302" t="n">
        <v>3</v>
      </c>
      <c r="AK302" t="n">
        <v>1</v>
      </c>
      <c r="AL302" t="n">
        <v>582090</v>
      </c>
      <c r="AM302" t="n">
        <v>131566</v>
      </c>
      <c r="AN302" t="n">
        <v>927720</v>
      </c>
      <c r="AO302" t="n">
        <v>1011370</v>
      </c>
      <c r="AP302" t="n">
        <v>61647</v>
      </c>
      <c r="AQ302" t="n">
        <v>59154</v>
      </c>
      <c r="AR302" t="n">
        <v>80407</v>
      </c>
      <c r="AS302" t="n">
        <v>35946</v>
      </c>
      <c r="AT302" t="n">
        <v>1224971</v>
      </c>
      <c r="AU302" t="n">
        <v>3903</v>
      </c>
      <c r="AV302" t="n">
        <v>389</v>
      </c>
      <c r="AW302" t="n">
        <v>3363</v>
      </c>
      <c r="AX302" t="n">
        <v>3608</v>
      </c>
      <c r="AY302" t="n">
        <v>199</v>
      </c>
      <c r="AZ302" t="n">
        <v>146</v>
      </c>
      <c r="BA302" t="n">
        <v>241</v>
      </c>
      <c r="BB302" t="n">
        <v>100</v>
      </c>
      <c r="BC302" t="n">
        <v>11759</v>
      </c>
    </row>
    <row r="303">
      <c r="A303" t="inlineStr">
        <is>
          <t>20-Apr-21</t>
        </is>
      </c>
      <c r="B303" t="n">
        <v>2401986</v>
      </c>
      <c r="C303" t="n">
        <v>1035808</v>
      </c>
      <c r="D303" t="n">
        <v>5665154</v>
      </c>
      <c r="E303" t="n">
        <v>3590808</v>
      </c>
      <c r="F303" t="n">
        <v>2359106</v>
      </c>
      <c r="G303" t="n">
        <v>1929114</v>
      </c>
      <c r="H303" t="n">
        <v>1623525</v>
      </c>
      <c r="I303" t="n">
        <v>510895</v>
      </c>
      <c r="J303" t="n">
        <v>2221224</v>
      </c>
      <c r="K303" t="n">
        <v>1</v>
      </c>
      <c r="L303" t="n">
        <v>1</v>
      </c>
      <c r="M303" t="n">
        <v>12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</v>
      </c>
      <c r="W303" t="n">
        <v>1</v>
      </c>
      <c r="X303" t="n">
        <v>0</v>
      </c>
      <c r="Y303" t="n">
        <v>0</v>
      </c>
      <c r="Z303" t="n">
        <v>1</v>
      </c>
      <c r="AA303" t="n">
        <v>1</v>
      </c>
      <c r="AB303" t="n">
        <v>0</v>
      </c>
      <c r="AC303" t="n">
        <v>3</v>
      </c>
      <c r="AD303" t="n">
        <v>3</v>
      </c>
      <c r="AE303" t="n">
        <v>34</v>
      </c>
      <c r="AF303" t="n">
        <v>34</v>
      </c>
      <c r="AG303" t="n">
        <v>1</v>
      </c>
      <c r="AH303" t="n">
        <v>1</v>
      </c>
      <c r="AI303" t="n">
        <v>1</v>
      </c>
      <c r="AJ303" t="n">
        <v>3</v>
      </c>
      <c r="AK303" t="n">
        <v>1</v>
      </c>
      <c r="AL303" t="n">
        <v>582091</v>
      </c>
      <c r="AM303" t="n">
        <v>131566</v>
      </c>
      <c r="AN303" t="n">
        <v>927723</v>
      </c>
      <c r="AO303" t="n">
        <v>1011373</v>
      </c>
      <c r="AP303" t="n">
        <v>61647</v>
      </c>
      <c r="AQ303" t="n">
        <v>59154</v>
      </c>
      <c r="AR303" t="n">
        <v>80407</v>
      </c>
      <c r="AS303" t="n">
        <v>35946</v>
      </c>
      <c r="AT303" t="n">
        <v>1224971</v>
      </c>
      <c r="AU303" t="n">
        <v>3903</v>
      </c>
      <c r="AV303" t="n">
        <v>389</v>
      </c>
      <c r="AW303" t="n">
        <v>3363</v>
      </c>
      <c r="AX303" t="n">
        <v>3608</v>
      </c>
      <c r="AY303" t="n">
        <v>199</v>
      </c>
      <c r="AZ303" t="n">
        <v>146</v>
      </c>
      <c r="BA303" t="n">
        <v>241</v>
      </c>
      <c r="BB303" t="n">
        <v>100</v>
      </c>
      <c r="BC303" t="n">
        <v>11759</v>
      </c>
    </row>
    <row r="304">
      <c r="A304" t="inlineStr">
        <is>
          <t>21-Apr-21</t>
        </is>
      </c>
      <c r="B304" t="n">
        <v>2401986</v>
      </c>
      <c r="C304" t="n">
        <v>1035808</v>
      </c>
      <c r="D304" t="n">
        <v>5665151</v>
      </c>
      <c r="E304" t="n">
        <v>3590804</v>
      </c>
      <c r="F304" t="n">
        <v>2359106</v>
      </c>
      <c r="G304" t="n">
        <v>1929114</v>
      </c>
      <c r="H304" t="n">
        <v>1623525</v>
      </c>
      <c r="I304" t="n">
        <v>510895</v>
      </c>
      <c r="J304" t="n">
        <v>2221224</v>
      </c>
      <c r="K304" t="n">
        <v>1</v>
      </c>
      <c r="L304" t="n">
        <v>1</v>
      </c>
      <c r="M304" t="n">
        <v>12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</v>
      </c>
      <c r="W304" t="n">
        <v>2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3</v>
      </c>
      <c r="AD304" t="n">
        <v>3</v>
      </c>
      <c r="AE304" t="n">
        <v>35</v>
      </c>
      <c r="AF304" t="n">
        <v>34</v>
      </c>
      <c r="AG304" t="n">
        <v>1</v>
      </c>
      <c r="AH304" t="n">
        <v>1</v>
      </c>
      <c r="AI304" t="n">
        <v>1</v>
      </c>
      <c r="AJ304" t="n">
        <v>2</v>
      </c>
      <c r="AK304" t="n">
        <v>1</v>
      </c>
      <c r="AL304" t="n">
        <v>582091</v>
      </c>
      <c r="AM304" t="n">
        <v>131566</v>
      </c>
      <c r="AN304" t="n">
        <v>927726</v>
      </c>
      <c r="AO304" t="n">
        <v>1011375</v>
      </c>
      <c r="AP304" t="n">
        <v>61647</v>
      </c>
      <c r="AQ304" t="n">
        <v>59154</v>
      </c>
      <c r="AR304" t="n">
        <v>80407</v>
      </c>
      <c r="AS304" t="n">
        <v>35946</v>
      </c>
      <c r="AT304" t="n">
        <v>1224971</v>
      </c>
      <c r="AU304" t="n">
        <v>3903</v>
      </c>
      <c r="AV304" t="n">
        <v>389</v>
      </c>
      <c r="AW304" t="n">
        <v>3363</v>
      </c>
      <c r="AX304" t="n">
        <v>3608</v>
      </c>
      <c r="AY304" t="n">
        <v>199</v>
      </c>
      <c r="AZ304" t="n">
        <v>146</v>
      </c>
      <c r="BA304" t="n">
        <v>241</v>
      </c>
      <c r="BB304" t="n">
        <v>100</v>
      </c>
      <c r="BC304" t="n">
        <v>11759</v>
      </c>
    </row>
    <row r="305">
      <c r="A305" t="inlineStr">
        <is>
          <t>22-Apr-21</t>
        </is>
      </c>
      <c r="B305" t="n">
        <v>2401986</v>
      </c>
      <c r="C305" t="n">
        <v>1035808</v>
      </c>
      <c r="D305" t="n">
        <v>5665148</v>
      </c>
      <c r="E305" t="n">
        <v>3590801</v>
      </c>
      <c r="F305" t="n">
        <v>2359106</v>
      </c>
      <c r="G305" t="n">
        <v>1929114</v>
      </c>
      <c r="H305" t="n">
        <v>1623524</v>
      </c>
      <c r="I305" t="n">
        <v>510895</v>
      </c>
      <c r="J305" t="n">
        <v>2221224</v>
      </c>
      <c r="K305" t="n">
        <v>1</v>
      </c>
      <c r="L305" t="n">
        <v>0</v>
      </c>
      <c r="M305" t="n">
        <v>12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  <c r="W305" t="n">
        <v>2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3</v>
      </c>
      <c r="AD305" t="n">
        <v>3</v>
      </c>
      <c r="AE305" t="n">
        <v>35</v>
      </c>
      <c r="AF305" t="n">
        <v>35</v>
      </c>
      <c r="AG305" t="n">
        <v>1</v>
      </c>
      <c r="AH305" t="n">
        <v>1</v>
      </c>
      <c r="AI305" t="n">
        <v>1</v>
      </c>
      <c r="AJ305" t="n">
        <v>2</v>
      </c>
      <c r="AK305" t="n">
        <v>1</v>
      </c>
      <c r="AL305" t="n">
        <v>582091</v>
      </c>
      <c r="AM305" t="n">
        <v>131566</v>
      </c>
      <c r="AN305" t="n">
        <v>927729</v>
      </c>
      <c r="AO305" t="n">
        <v>1011378</v>
      </c>
      <c r="AP305" t="n">
        <v>61647</v>
      </c>
      <c r="AQ305" t="n">
        <v>59154</v>
      </c>
      <c r="AR305" t="n">
        <v>80407</v>
      </c>
      <c r="AS305" t="n">
        <v>35947</v>
      </c>
      <c r="AT305" t="n">
        <v>1224972</v>
      </c>
      <c r="AU305" t="n">
        <v>3903</v>
      </c>
      <c r="AV305" t="n">
        <v>389</v>
      </c>
      <c r="AW305" t="n">
        <v>3363</v>
      </c>
      <c r="AX305" t="n">
        <v>3608</v>
      </c>
      <c r="AY305" t="n">
        <v>199</v>
      </c>
      <c r="AZ305" t="n">
        <v>146</v>
      </c>
      <c r="BA305" t="n">
        <v>241</v>
      </c>
      <c r="BB305" t="n">
        <v>100</v>
      </c>
      <c r="BC305" t="n">
        <v>11759</v>
      </c>
    </row>
    <row r="306">
      <c r="A306" t="inlineStr">
        <is>
          <t>23-Apr-21</t>
        </is>
      </c>
      <c r="B306" t="n">
        <v>2401986</v>
      </c>
      <c r="C306" t="n">
        <v>1035808</v>
      </c>
      <c r="D306" t="n">
        <v>5665145</v>
      </c>
      <c r="E306" t="n">
        <v>3590797</v>
      </c>
      <c r="F306" t="n">
        <v>2359106</v>
      </c>
      <c r="G306" t="n">
        <v>1929114</v>
      </c>
      <c r="H306" t="n">
        <v>1623524</v>
      </c>
      <c r="I306" t="n">
        <v>510895</v>
      </c>
      <c r="J306" t="n">
        <v>2221224</v>
      </c>
      <c r="K306" t="n">
        <v>1</v>
      </c>
      <c r="L306" t="n">
        <v>0</v>
      </c>
      <c r="M306" t="n">
        <v>12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</v>
      </c>
      <c r="W306" t="n">
        <v>2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3</v>
      </c>
      <c r="AD306" t="n">
        <v>3</v>
      </c>
      <c r="AE306" t="n">
        <v>35</v>
      </c>
      <c r="AF306" t="n">
        <v>36</v>
      </c>
      <c r="AG306" t="n">
        <v>1</v>
      </c>
      <c r="AH306" t="n">
        <v>1</v>
      </c>
      <c r="AI306" t="n">
        <v>1</v>
      </c>
      <c r="AJ306" t="n">
        <v>2</v>
      </c>
      <c r="AK306" t="n">
        <v>1</v>
      </c>
      <c r="AL306" t="n">
        <v>582091</v>
      </c>
      <c r="AM306" t="n">
        <v>131566</v>
      </c>
      <c r="AN306" t="n">
        <v>927732</v>
      </c>
      <c r="AO306" t="n">
        <v>1011381</v>
      </c>
      <c r="AP306" t="n">
        <v>61647</v>
      </c>
      <c r="AQ306" t="n">
        <v>59154</v>
      </c>
      <c r="AR306" t="n">
        <v>80407</v>
      </c>
      <c r="AS306" t="n">
        <v>35947</v>
      </c>
      <c r="AT306" t="n">
        <v>1224972</v>
      </c>
      <c r="AU306" t="n">
        <v>3903</v>
      </c>
      <c r="AV306" t="n">
        <v>389</v>
      </c>
      <c r="AW306" t="n">
        <v>3363</v>
      </c>
      <c r="AX306" t="n">
        <v>3608</v>
      </c>
      <c r="AY306" t="n">
        <v>199</v>
      </c>
      <c r="AZ306" t="n">
        <v>146</v>
      </c>
      <c r="BA306" t="n">
        <v>241</v>
      </c>
      <c r="BB306" t="n">
        <v>100</v>
      </c>
      <c r="BC306" t="n">
        <v>11759</v>
      </c>
    </row>
    <row r="307">
      <c r="A307" t="inlineStr">
        <is>
          <t>24-Apr-21</t>
        </is>
      </c>
      <c r="B307" t="n">
        <v>2401985</v>
      </c>
      <c r="C307" t="n">
        <v>1035808</v>
      </c>
      <c r="D307" t="n">
        <v>5665142</v>
      </c>
      <c r="E307" t="n">
        <v>3590793</v>
      </c>
      <c r="F307" t="n">
        <v>2359106</v>
      </c>
      <c r="G307" t="n">
        <v>1929114</v>
      </c>
      <c r="H307" t="n">
        <v>1623524</v>
      </c>
      <c r="I307" t="n">
        <v>510895</v>
      </c>
      <c r="J307" t="n">
        <v>2221224</v>
      </c>
      <c r="K307" t="n">
        <v>1</v>
      </c>
      <c r="L307" t="n">
        <v>0</v>
      </c>
      <c r="M307" t="n">
        <v>12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</v>
      </c>
      <c r="W307" t="n">
        <v>2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3</v>
      </c>
      <c r="AD307" t="n">
        <v>3</v>
      </c>
      <c r="AE307" t="n">
        <v>35</v>
      </c>
      <c r="AF307" t="n">
        <v>37</v>
      </c>
      <c r="AG307" t="n">
        <v>1</v>
      </c>
      <c r="AH307" t="n">
        <v>1</v>
      </c>
      <c r="AI307" t="n">
        <v>1</v>
      </c>
      <c r="AJ307" t="n">
        <v>2</v>
      </c>
      <c r="AK307" t="n">
        <v>1</v>
      </c>
      <c r="AL307" t="n">
        <v>582091</v>
      </c>
      <c r="AM307" t="n">
        <v>131567</v>
      </c>
      <c r="AN307" t="n">
        <v>927734</v>
      </c>
      <c r="AO307" t="n">
        <v>1011384</v>
      </c>
      <c r="AP307" t="n">
        <v>61647</v>
      </c>
      <c r="AQ307" t="n">
        <v>59154</v>
      </c>
      <c r="AR307" t="n">
        <v>80407</v>
      </c>
      <c r="AS307" t="n">
        <v>35947</v>
      </c>
      <c r="AT307" t="n">
        <v>1224972</v>
      </c>
      <c r="AU307" t="n">
        <v>3903</v>
      </c>
      <c r="AV307" t="n">
        <v>389</v>
      </c>
      <c r="AW307" t="n">
        <v>3363</v>
      </c>
      <c r="AX307" t="n">
        <v>3608</v>
      </c>
      <c r="AY307" t="n">
        <v>199</v>
      </c>
      <c r="AZ307" t="n">
        <v>146</v>
      </c>
      <c r="BA307" t="n">
        <v>241</v>
      </c>
      <c r="BB307" t="n">
        <v>100</v>
      </c>
      <c r="BC307" t="n">
        <v>11759</v>
      </c>
    </row>
    <row r="308">
      <c r="A308" t="inlineStr">
        <is>
          <t>25-Apr-21</t>
        </is>
      </c>
      <c r="B308" t="n">
        <v>2401985</v>
      </c>
      <c r="C308" t="n">
        <v>1035808</v>
      </c>
      <c r="D308" t="n">
        <v>5665139</v>
      </c>
      <c r="E308" t="n">
        <v>3590788</v>
      </c>
      <c r="F308" t="n">
        <v>2359106</v>
      </c>
      <c r="G308" t="n">
        <v>1929114</v>
      </c>
      <c r="H308" t="n">
        <v>1623524</v>
      </c>
      <c r="I308" t="n">
        <v>510895</v>
      </c>
      <c r="J308" t="n">
        <v>2221224</v>
      </c>
      <c r="K308" t="n">
        <v>1</v>
      </c>
      <c r="L308" t="n">
        <v>0</v>
      </c>
      <c r="M308" t="n">
        <v>12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3</v>
      </c>
      <c r="AE308" t="n">
        <v>35</v>
      </c>
      <c r="AF308" t="n">
        <v>38</v>
      </c>
      <c r="AG308" t="n">
        <v>1</v>
      </c>
      <c r="AH308" t="n">
        <v>1</v>
      </c>
      <c r="AI308" t="n">
        <v>1</v>
      </c>
      <c r="AJ308" t="n">
        <v>2</v>
      </c>
      <c r="AK308" t="n">
        <v>1</v>
      </c>
      <c r="AL308" t="n">
        <v>582092</v>
      </c>
      <c r="AM308" t="n">
        <v>131567</v>
      </c>
      <c r="AN308" t="n">
        <v>927737</v>
      </c>
      <c r="AO308" t="n">
        <v>1011386</v>
      </c>
      <c r="AP308" t="n">
        <v>61648</v>
      </c>
      <c r="AQ308" t="n">
        <v>59155</v>
      </c>
      <c r="AR308" t="n">
        <v>80408</v>
      </c>
      <c r="AS308" t="n">
        <v>35947</v>
      </c>
      <c r="AT308" t="n">
        <v>1224972</v>
      </c>
      <c r="AU308" t="n">
        <v>3903</v>
      </c>
      <c r="AV308" t="n">
        <v>389</v>
      </c>
      <c r="AW308" t="n">
        <v>3363</v>
      </c>
      <c r="AX308" t="n">
        <v>3608</v>
      </c>
      <c r="AY308" t="n">
        <v>199</v>
      </c>
      <c r="AZ308" t="n">
        <v>146</v>
      </c>
      <c r="BA308" t="n">
        <v>241</v>
      </c>
      <c r="BB308" t="n">
        <v>100</v>
      </c>
      <c r="BC308" t="n">
        <v>11759</v>
      </c>
    </row>
    <row r="309">
      <c r="A309" t="inlineStr">
        <is>
          <t>26-Apr-21</t>
        </is>
      </c>
      <c r="B309" t="n">
        <v>2401985</v>
      </c>
      <c r="C309" t="n">
        <v>1035808</v>
      </c>
      <c r="D309" t="n">
        <v>5665135</v>
      </c>
      <c r="E309" t="n">
        <v>3590784</v>
      </c>
      <c r="F309" t="n">
        <v>2359106</v>
      </c>
      <c r="G309" t="n">
        <v>1929114</v>
      </c>
      <c r="H309" t="n">
        <v>1623524</v>
      </c>
      <c r="I309" t="n">
        <v>510894</v>
      </c>
      <c r="J309" t="n">
        <v>2221224</v>
      </c>
      <c r="K309" t="n">
        <v>1</v>
      </c>
      <c r="L309" t="n">
        <v>0</v>
      </c>
      <c r="M309" t="n">
        <v>12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</v>
      </c>
      <c r="AD309" t="n">
        <v>3</v>
      </c>
      <c r="AE309" t="n">
        <v>35</v>
      </c>
      <c r="AF309" t="n">
        <v>39</v>
      </c>
      <c r="AG309" t="n">
        <v>1</v>
      </c>
      <c r="AH309" t="n">
        <v>1</v>
      </c>
      <c r="AI309" t="n">
        <v>1</v>
      </c>
      <c r="AJ309" t="n">
        <v>2</v>
      </c>
      <c r="AK309" t="n">
        <v>1</v>
      </c>
      <c r="AL309" t="n">
        <v>582092</v>
      </c>
      <c r="AM309" t="n">
        <v>131567</v>
      </c>
      <c r="AN309" t="n">
        <v>927740</v>
      </c>
      <c r="AO309" t="n">
        <v>1011389</v>
      </c>
      <c r="AP309" t="n">
        <v>61648</v>
      </c>
      <c r="AQ309" t="n">
        <v>59155</v>
      </c>
      <c r="AR309" t="n">
        <v>80408</v>
      </c>
      <c r="AS309" t="n">
        <v>35947</v>
      </c>
      <c r="AT309" t="n">
        <v>1224972</v>
      </c>
      <c r="AU309" t="n">
        <v>3903</v>
      </c>
      <c r="AV309" t="n">
        <v>389</v>
      </c>
      <c r="AW309" t="n">
        <v>3363</v>
      </c>
      <c r="AX309" t="n">
        <v>3608</v>
      </c>
      <c r="AY309" t="n">
        <v>199</v>
      </c>
      <c r="AZ309" t="n">
        <v>146</v>
      </c>
      <c r="BA309" t="n">
        <v>241</v>
      </c>
      <c r="BB309" t="n">
        <v>100</v>
      </c>
      <c r="BC309" t="n">
        <v>11759</v>
      </c>
    </row>
    <row r="310">
      <c r="A310" t="inlineStr">
        <is>
          <t>27-Apr-21</t>
        </is>
      </c>
      <c r="B310" t="n">
        <v>2401985</v>
      </c>
      <c r="C310" t="n">
        <v>1035808</v>
      </c>
      <c r="D310" t="n">
        <v>5665132</v>
      </c>
      <c r="E310" t="n">
        <v>3590780</v>
      </c>
      <c r="F310" t="n">
        <v>2359105</v>
      </c>
      <c r="G310" t="n">
        <v>1929114</v>
      </c>
      <c r="H310" t="n">
        <v>1623524</v>
      </c>
      <c r="I310" t="n">
        <v>510894</v>
      </c>
      <c r="J310" t="n">
        <v>2221224</v>
      </c>
      <c r="K310" t="n">
        <v>1</v>
      </c>
      <c r="L310" t="n">
        <v>0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3</v>
      </c>
      <c r="AE310" t="n">
        <v>35</v>
      </c>
      <c r="AF310" t="n">
        <v>39</v>
      </c>
      <c r="AG310" t="n">
        <v>1</v>
      </c>
      <c r="AH310" t="n">
        <v>1</v>
      </c>
      <c r="AI310" t="n">
        <v>1</v>
      </c>
      <c r="AJ310" t="n">
        <v>2</v>
      </c>
      <c r="AK310" t="n">
        <v>1</v>
      </c>
      <c r="AL310" t="n">
        <v>582092</v>
      </c>
      <c r="AM310" t="n">
        <v>131567</v>
      </c>
      <c r="AN310" t="n">
        <v>927743</v>
      </c>
      <c r="AO310" t="n">
        <v>1011392</v>
      </c>
      <c r="AP310" t="n">
        <v>61648</v>
      </c>
      <c r="AQ310" t="n">
        <v>59155</v>
      </c>
      <c r="AR310" t="n">
        <v>80408</v>
      </c>
      <c r="AS310" t="n">
        <v>35948</v>
      </c>
      <c r="AT310" t="n">
        <v>1224972</v>
      </c>
      <c r="AU310" t="n">
        <v>3903</v>
      </c>
      <c r="AV310" t="n">
        <v>389</v>
      </c>
      <c r="AW310" t="n">
        <v>3363</v>
      </c>
      <c r="AX310" t="n">
        <v>3608</v>
      </c>
      <c r="AY310" t="n">
        <v>199</v>
      </c>
      <c r="AZ310" t="n">
        <v>146</v>
      </c>
      <c r="BA310" t="n">
        <v>241</v>
      </c>
      <c r="BB310" t="n">
        <v>100</v>
      </c>
      <c r="BC310" t="n">
        <v>11759</v>
      </c>
    </row>
    <row r="311">
      <c r="A311" t="inlineStr">
        <is>
          <t>28-Apr-21</t>
        </is>
      </c>
      <c r="B311" t="n">
        <v>2401985</v>
      </c>
      <c r="C311" t="n">
        <v>1035808</v>
      </c>
      <c r="D311" t="n">
        <v>5665129</v>
      </c>
      <c r="E311" t="n">
        <v>3590776</v>
      </c>
      <c r="F311" t="n">
        <v>2359105</v>
      </c>
      <c r="G311" t="n">
        <v>1929113</v>
      </c>
      <c r="H311" t="n">
        <v>1623524</v>
      </c>
      <c r="I311" t="n">
        <v>510894</v>
      </c>
      <c r="J311" t="n">
        <v>2221224</v>
      </c>
      <c r="K311" t="n">
        <v>1</v>
      </c>
      <c r="L311" t="n">
        <v>0</v>
      </c>
      <c r="M311" t="n">
        <v>12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  <c r="W311" t="n">
        <v>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</v>
      </c>
      <c r="AD311" t="n">
        <v>2</v>
      </c>
      <c r="AE311" t="n">
        <v>35</v>
      </c>
      <c r="AF311" t="n">
        <v>40</v>
      </c>
      <c r="AG311" t="n">
        <v>1</v>
      </c>
      <c r="AH311" t="n">
        <v>1</v>
      </c>
      <c r="AI311" t="n">
        <v>1</v>
      </c>
      <c r="AJ311" t="n">
        <v>2</v>
      </c>
      <c r="AK311" t="n">
        <v>1</v>
      </c>
      <c r="AL311" t="n">
        <v>582092</v>
      </c>
      <c r="AM311" t="n">
        <v>131568</v>
      </c>
      <c r="AN311" t="n">
        <v>927746</v>
      </c>
      <c r="AO311" t="n">
        <v>1011395</v>
      </c>
      <c r="AP311" t="n">
        <v>61648</v>
      </c>
      <c r="AQ311" t="n">
        <v>59155</v>
      </c>
      <c r="AR311" t="n">
        <v>80408</v>
      </c>
      <c r="AS311" t="n">
        <v>35948</v>
      </c>
      <c r="AT311" t="n">
        <v>1224972</v>
      </c>
      <c r="AU311" t="n">
        <v>3903</v>
      </c>
      <c r="AV311" t="n">
        <v>389</v>
      </c>
      <c r="AW311" t="n">
        <v>3363</v>
      </c>
      <c r="AX311" t="n">
        <v>3608</v>
      </c>
      <c r="AY311" t="n">
        <v>199</v>
      </c>
      <c r="AZ311" t="n">
        <v>146</v>
      </c>
      <c r="BA311" t="n">
        <v>241</v>
      </c>
      <c r="BB311" t="n">
        <v>100</v>
      </c>
      <c r="BC311" t="n">
        <v>11759</v>
      </c>
    </row>
    <row r="312">
      <c r="A312" t="inlineStr">
        <is>
          <t>29-Apr-21</t>
        </is>
      </c>
      <c r="B312" t="n">
        <v>2401984</v>
      </c>
      <c r="C312" t="n">
        <v>1035807</v>
      </c>
      <c r="D312" t="n">
        <v>5665126</v>
      </c>
      <c r="E312" t="n">
        <v>3590771</v>
      </c>
      <c r="F312" t="n">
        <v>2359105</v>
      </c>
      <c r="G312" t="n">
        <v>1929113</v>
      </c>
      <c r="H312" t="n">
        <v>1623524</v>
      </c>
      <c r="I312" t="n">
        <v>510894</v>
      </c>
      <c r="J312" t="n">
        <v>2221224</v>
      </c>
      <c r="K312" t="n">
        <v>1</v>
      </c>
      <c r="L312" t="n">
        <v>0</v>
      </c>
      <c r="M312" t="n">
        <v>12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2</v>
      </c>
      <c r="AE312" t="n">
        <v>35</v>
      </c>
      <c r="AF312" t="n">
        <v>41</v>
      </c>
      <c r="AG312" t="n">
        <v>1</v>
      </c>
      <c r="AH312" t="n">
        <v>1</v>
      </c>
      <c r="AI312" t="n">
        <v>1</v>
      </c>
      <c r="AJ312" t="n">
        <v>2</v>
      </c>
      <c r="AK312" t="n">
        <v>1</v>
      </c>
      <c r="AL312" t="n">
        <v>582093</v>
      </c>
      <c r="AM312" t="n">
        <v>131568</v>
      </c>
      <c r="AN312" t="n">
        <v>927749</v>
      </c>
      <c r="AO312" t="n">
        <v>1011399</v>
      </c>
      <c r="AP312" t="n">
        <v>61648</v>
      </c>
      <c r="AQ312" t="n">
        <v>59155</v>
      </c>
      <c r="AR312" t="n">
        <v>80408</v>
      </c>
      <c r="AS312" t="n">
        <v>35948</v>
      </c>
      <c r="AT312" t="n">
        <v>1224972</v>
      </c>
      <c r="AU312" t="n">
        <v>3903</v>
      </c>
      <c r="AV312" t="n">
        <v>389</v>
      </c>
      <c r="AW312" t="n">
        <v>3363</v>
      </c>
      <c r="AX312" t="n">
        <v>3608</v>
      </c>
      <c r="AY312" t="n">
        <v>199</v>
      </c>
      <c r="AZ312" t="n">
        <v>146</v>
      </c>
      <c r="BA312" t="n">
        <v>241</v>
      </c>
      <c r="BB312" t="n">
        <v>100</v>
      </c>
      <c r="BC312" t="n">
        <v>11759</v>
      </c>
    </row>
    <row r="313">
      <c r="A313" t="inlineStr">
        <is>
          <t>30-Apr-21</t>
        </is>
      </c>
      <c r="B313" t="n">
        <v>2401984</v>
      </c>
      <c r="C313" t="n">
        <v>1035807</v>
      </c>
      <c r="D313" t="n">
        <v>5665123</v>
      </c>
      <c r="E313" t="n">
        <v>3590766</v>
      </c>
      <c r="F313" t="n">
        <v>2359105</v>
      </c>
      <c r="G313" t="n">
        <v>1929113</v>
      </c>
      <c r="H313" t="n">
        <v>1623524</v>
      </c>
      <c r="I313" t="n">
        <v>510894</v>
      </c>
      <c r="J313" t="n">
        <v>2221224</v>
      </c>
      <c r="K313" t="n">
        <v>1</v>
      </c>
      <c r="L313" t="n">
        <v>0</v>
      </c>
      <c r="M313" t="n">
        <v>12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2</v>
      </c>
      <c r="AE313" t="n">
        <v>36</v>
      </c>
      <c r="AF313" t="n">
        <v>42</v>
      </c>
      <c r="AG313" t="n">
        <v>1</v>
      </c>
      <c r="AH313" t="n">
        <v>1</v>
      </c>
      <c r="AI313" t="n">
        <v>1</v>
      </c>
      <c r="AJ313" t="n">
        <v>2</v>
      </c>
      <c r="AK313" t="n">
        <v>1</v>
      </c>
      <c r="AL313" t="n">
        <v>582093</v>
      </c>
      <c r="AM313" t="n">
        <v>131568</v>
      </c>
      <c r="AN313" t="n">
        <v>927752</v>
      </c>
      <c r="AO313" t="n">
        <v>1011402</v>
      </c>
      <c r="AP313" t="n">
        <v>61648</v>
      </c>
      <c r="AQ313" t="n">
        <v>59155</v>
      </c>
      <c r="AR313" t="n">
        <v>80408</v>
      </c>
      <c r="AS313" t="n">
        <v>35948</v>
      </c>
      <c r="AT313" t="n">
        <v>1224972</v>
      </c>
      <c r="AU313" t="n">
        <v>3903</v>
      </c>
      <c r="AV313" t="n">
        <v>389</v>
      </c>
      <c r="AW313" t="n">
        <v>3363</v>
      </c>
      <c r="AX313" t="n">
        <v>3608</v>
      </c>
      <c r="AY313" t="n">
        <v>199</v>
      </c>
      <c r="AZ313" t="n">
        <v>146</v>
      </c>
      <c r="BA313" t="n">
        <v>241</v>
      </c>
      <c r="BB313" t="n">
        <v>100</v>
      </c>
      <c r="BC313" t="n">
        <v>11759</v>
      </c>
    </row>
    <row r="314">
      <c r="A314" t="inlineStr">
        <is>
          <t>01-May-21</t>
        </is>
      </c>
      <c r="B314" t="n">
        <v>2401984</v>
      </c>
      <c r="C314" t="n">
        <v>1035807</v>
      </c>
      <c r="D314" t="n">
        <v>5665120</v>
      </c>
      <c r="E314" t="n">
        <v>3590762</v>
      </c>
      <c r="F314" t="n">
        <v>2359105</v>
      </c>
      <c r="G314" t="n">
        <v>1929113</v>
      </c>
      <c r="H314" t="n">
        <v>1623523</v>
      </c>
      <c r="I314" t="n">
        <v>510894</v>
      </c>
      <c r="J314" t="n">
        <v>2221224</v>
      </c>
      <c r="K314" t="n">
        <v>1</v>
      </c>
      <c r="L314" t="n">
        <v>0</v>
      </c>
      <c r="M314" t="n">
        <v>12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2</v>
      </c>
      <c r="AE314" t="n">
        <v>36</v>
      </c>
      <c r="AF314" t="n">
        <v>43</v>
      </c>
      <c r="AG314" t="n">
        <v>1</v>
      </c>
      <c r="AH314" t="n">
        <v>1</v>
      </c>
      <c r="AI314" t="n">
        <v>1</v>
      </c>
      <c r="AJ314" t="n">
        <v>2</v>
      </c>
      <c r="AK314" t="n">
        <v>1</v>
      </c>
      <c r="AL314" t="n">
        <v>582093</v>
      </c>
      <c r="AM314" t="n">
        <v>131568</v>
      </c>
      <c r="AN314" t="n">
        <v>927755</v>
      </c>
      <c r="AO314" t="n">
        <v>1011405</v>
      </c>
      <c r="AP314" t="n">
        <v>61648</v>
      </c>
      <c r="AQ314" t="n">
        <v>59155</v>
      </c>
      <c r="AR314" t="n">
        <v>80408</v>
      </c>
      <c r="AS314" t="n">
        <v>35948</v>
      </c>
      <c r="AT314" t="n">
        <v>1224972</v>
      </c>
      <c r="AU314" t="n">
        <v>3903</v>
      </c>
      <c r="AV314" t="n">
        <v>389</v>
      </c>
      <c r="AW314" t="n">
        <v>3363</v>
      </c>
      <c r="AX314" t="n">
        <v>3608</v>
      </c>
      <c r="AY314" t="n">
        <v>199</v>
      </c>
      <c r="AZ314" t="n">
        <v>146</v>
      </c>
      <c r="BA314" t="n">
        <v>241</v>
      </c>
      <c r="BB314" t="n">
        <v>100</v>
      </c>
      <c r="BC314" t="n">
        <v>11759</v>
      </c>
    </row>
    <row r="315">
      <c r="A315" t="inlineStr">
        <is>
          <t>02-May-21</t>
        </is>
      </c>
      <c r="B315" t="n">
        <v>2401984</v>
      </c>
      <c r="C315" t="n">
        <v>1035807</v>
      </c>
      <c r="D315" t="n">
        <v>5665116</v>
      </c>
      <c r="E315" t="n">
        <v>3590757</v>
      </c>
      <c r="F315" t="n">
        <v>2359105</v>
      </c>
      <c r="G315" t="n">
        <v>1929113</v>
      </c>
      <c r="H315" t="n">
        <v>1623523</v>
      </c>
      <c r="I315" t="n">
        <v>510894</v>
      </c>
      <c r="J315" t="n">
        <v>2221224</v>
      </c>
      <c r="K315" t="n">
        <v>1</v>
      </c>
      <c r="L315" t="n">
        <v>0</v>
      </c>
      <c r="M315" t="n">
        <v>12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2</v>
      </c>
      <c r="AE315" t="n">
        <v>36</v>
      </c>
      <c r="AF315" t="n">
        <v>44</v>
      </c>
      <c r="AG315" t="n">
        <v>1</v>
      </c>
      <c r="AH315" t="n">
        <v>1</v>
      </c>
      <c r="AI315" t="n">
        <v>1</v>
      </c>
      <c r="AJ315" t="n">
        <v>2</v>
      </c>
      <c r="AK315" t="n">
        <v>1</v>
      </c>
      <c r="AL315" t="n">
        <v>582093</v>
      </c>
      <c r="AM315" t="n">
        <v>131568</v>
      </c>
      <c r="AN315" t="n">
        <v>927758</v>
      </c>
      <c r="AO315" t="n">
        <v>1011409</v>
      </c>
      <c r="AP315" t="n">
        <v>61648</v>
      </c>
      <c r="AQ315" t="n">
        <v>59155</v>
      </c>
      <c r="AR315" t="n">
        <v>80408</v>
      </c>
      <c r="AS315" t="n">
        <v>35948</v>
      </c>
      <c r="AT315" t="n">
        <v>1224972</v>
      </c>
      <c r="AU315" t="n">
        <v>3903</v>
      </c>
      <c r="AV315" t="n">
        <v>389</v>
      </c>
      <c r="AW315" t="n">
        <v>3363</v>
      </c>
      <c r="AX315" t="n">
        <v>3608</v>
      </c>
      <c r="AY315" t="n">
        <v>199</v>
      </c>
      <c r="AZ315" t="n">
        <v>146</v>
      </c>
      <c r="BA315" t="n">
        <v>241</v>
      </c>
      <c r="BB315" t="n">
        <v>100</v>
      </c>
      <c r="BC315" t="n">
        <v>11759</v>
      </c>
    </row>
    <row r="316">
      <c r="A316" t="inlineStr">
        <is>
          <t>03-May-21</t>
        </is>
      </c>
      <c r="B316" t="n">
        <v>2401984</v>
      </c>
      <c r="C316" t="n">
        <v>1035807</v>
      </c>
      <c r="D316" t="n">
        <v>5665113</v>
      </c>
      <c r="E316" t="n">
        <v>3590752</v>
      </c>
      <c r="F316" t="n">
        <v>2359105</v>
      </c>
      <c r="G316" t="n">
        <v>1929113</v>
      </c>
      <c r="H316" t="n">
        <v>1623523</v>
      </c>
      <c r="I316" t="n">
        <v>510894</v>
      </c>
      <c r="J316" t="n">
        <v>2221224</v>
      </c>
      <c r="K316" t="n">
        <v>1</v>
      </c>
      <c r="L316" t="n">
        <v>0</v>
      </c>
      <c r="M316" t="n">
        <v>12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5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</v>
      </c>
      <c r="AD316" t="n">
        <v>2</v>
      </c>
      <c r="AE316" t="n">
        <v>36</v>
      </c>
      <c r="AF316" t="n">
        <v>45</v>
      </c>
      <c r="AG316" t="n">
        <v>1</v>
      </c>
      <c r="AH316" t="n">
        <v>1</v>
      </c>
      <c r="AI316" t="n">
        <v>1</v>
      </c>
      <c r="AJ316" t="n">
        <v>2</v>
      </c>
      <c r="AK316" t="n">
        <v>1</v>
      </c>
      <c r="AL316" t="n">
        <v>582093</v>
      </c>
      <c r="AM316" t="n">
        <v>131568</v>
      </c>
      <c r="AN316" t="n">
        <v>927761</v>
      </c>
      <c r="AO316" t="n">
        <v>1011412</v>
      </c>
      <c r="AP316" t="n">
        <v>61648</v>
      </c>
      <c r="AQ316" t="n">
        <v>59155</v>
      </c>
      <c r="AR316" t="n">
        <v>80409</v>
      </c>
      <c r="AS316" t="n">
        <v>35949</v>
      </c>
      <c r="AT316" t="n">
        <v>1224972</v>
      </c>
      <c r="AU316" t="n">
        <v>3903</v>
      </c>
      <c r="AV316" t="n">
        <v>389</v>
      </c>
      <c r="AW316" t="n">
        <v>3363</v>
      </c>
      <c r="AX316" t="n">
        <v>3608</v>
      </c>
      <c r="AY316" t="n">
        <v>199</v>
      </c>
      <c r="AZ316" t="n">
        <v>146</v>
      </c>
      <c r="BA316" t="n">
        <v>241</v>
      </c>
      <c r="BB316" t="n">
        <v>100</v>
      </c>
      <c r="BC316" t="n">
        <v>11759</v>
      </c>
    </row>
    <row r="317">
      <c r="A317" t="inlineStr">
        <is>
          <t>04-May-21</t>
        </is>
      </c>
      <c r="B317" t="n">
        <v>2401984</v>
      </c>
      <c r="C317" t="n">
        <v>1035807</v>
      </c>
      <c r="D317" t="n">
        <v>5665110</v>
      </c>
      <c r="E317" t="n">
        <v>3590747</v>
      </c>
      <c r="F317" t="n">
        <v>2359105</v>
      </c>
      <c r="G317" t="n">
        <v>1929113</v>
      </c>
      <c r="H317" t="n">
        <v>1623523</v>
      </c>
      <c r="I317" t="n">
        <v>510894</v>
      </c>
      <c r="J317" t="n">
        <v>2221224</v>
      </c>
      <c r="K317" t="n">
        <v>1</v>
      </c>
      <c r="L317" t="n">
        <v>0</v>
      </c>
      <c r="M317" t="n">
        <v>12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</v>
      </c>
      <c r="AD317" t="n">
        <v>2</v>
      </c>
      <c r="AE317" t="n">
        <v>36</v>
      </c>
      <c r="AF317" t="n">
        <v>46</v>
      </c>
      <c r="AG317" t="n">
        <v>1</v>
      </c>
      <c r="AH317" t="n">
        <v>1</v>
      </c>
      <c r="AI317" t="n">
        <v>1</v>
      </c>
      <c r="AJ317" t="n">
        <v>2</v>
      </c>
      <c r="AK317" t="n">
        <v>1</v>
      </c>
      <c r="AL317" t="n">
        <v>582094</v>
      </c>
      <c r="AM317" t="n">
        <v>131569</v>
      </c>
      <c r="AN317" t="n">
        <v>927764</v>
      </c>
      <c r="AO317" t="n">
        <v>1011415</v>
      </c>
      <c r="AP317" t="n">
        <v>61648</v>
      </c>
      <c r="AQ317" t="n">
        <v>59155</v>
      </c>
      <c r="AR317" t="n">
        <v>80409</v>
      </c>
      <c r="AS317" t="n">
        <v>35949</v>
      </c>
      <c r="AT317" t="n">
        <v>1224972</v>
      </c>
      <c r="AU317" t="n">
        <v>3903</v>
      </c>
      <c r="AV317" t="n">
        <v>389</v>
      </c>
      <c r="AW317" t="n">
        <v>3363</v>
      </c>
      <c r="AX317" t="n">
        <v>3608</v>
      </c>
      <c r="AY317" t="n">
        <v>199</v>
      </c>
      <c r="AZ317" t="n">
        <v>146</v>
      </c>
      <c r="BA317" t="n">
        <v>241</v>
      </c>
      <c r="BB317" t="n">
        <v>100</v>
      </c>
      <c r="BC317" t="n">
        <v>11759</v>
      </c>
    </row>
    <row r="318">
      <c r="A318" t="inlineStr">
        <is>
          <t>05-May-21</t>
        </is>
      </c>
      <c r="B318" t="n">
        <v>2401983</v>
      </c>
      <c r="C318" t="n">
        <v>1035807</v>
      </c>
      <c r="D318" t="n">
        <v>5665107</v>
      </c>
      <c r="E318" t="n">
        <v>3590742</v>
      </c>
      <c r="F318" t="n">
        <v>2359105</v>
      </c>
      <c r="G318" t="n">
        <v>1929113</v>
      </c>
      <c r="H318" t="n">
        <v>1623523</v>
      </c>
      <c r="I318" t="n">
        <v>510894</v>
      </c>
      <c r="J318" t="n">
        <v>2221224</v>
      </c>
      <c r="K318" t="n">
        <v>1</v>
      </c>
      <c r="L318" t="n">
        <v>0</v>
      </c>
      <c r="M318" t="n">
        <v>12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</v>
      </c>
      <c r="AD318" t="n">
        <v>2</v>
      </c>
      <c r="AE318" t="n">
        <v>36</v>
      </c>
      <c r="AF318" t="n">
        <v>48</v>
      </c>
      <c r="AG318" t="n">
        <v>1</v>
      </c>
      <c r="AH318" t="n">
        <v>1</v>
      </c>
      <c r="AI318" t="n">
        <v>1</v>
      </c>
      <c r="AJ318" t="n">
        <v>2</v>
      </c>
      <c r="AK318" t="n">
        <v>1</v>
      </c>
      <c r="AL318" t="n">
        <v>582094</v>
      </c>
      <c r="AM318" t="n">
        <v>131569</v>
      </c>
      <c r="AN318" t="n">
        <v>927767</v>
      </c>
      <c r="AO318" t="n">
        <v>1011419</v>
      </c>
      <c r="AP318" t="n">
        <v>61648</v>
      </c>
      <c r="AQ318" t="n">
        <v>59156</v>
      </c>
      <c r="AR318" t="n">
        <v>80409</v>
      </c>
      <c r="AS318" t="n">
        <v>35949</v>
      </c>
      <c r="AT318" t="n">
        <v>1224973</v>
      </c>
      <c r="AU318" t="n">
        <v>3903</v>
      </c>
      <c r="AV318" t="n">
        <v>389</v>
      </c>
      <c r="AW318" t="n">
        <v>3363</v>
      </c>
      <c r="AX318" t="n">
        <v>3609</v>
      </c>
      <c r="AY318" t="n">
        <v>199</v>
      </c>
      <c r="AZ318" t="n">
        <v>146</v>
      </c>
      <c r="BA318" t="n">
        <v>241</v>
      </c>
      <c r="BB318" t="n">
        <v>100</v>
      </c>
      <c r="BC318" t="n">
        <v>11759</v>
      </c>
    </row>
    <row r="319">
      <c r="A319" t="inlineStr">
        <is>
          <t>06-May-21</t>
        </is>
      </c>
      <c r="B319" t="n">
        <v>2401983</v>
      </c>
      <c r="C319" t="n">
        <v>1035807</v>
      </c>
      <c r="D319" t="n">
        <v>5665104</v>
      </c>
      <c r="E319" t="n">
        <v>3590736</v>
      </c>
      <c r="F319" t="n">
        <v>2359105</v>
      </c>
      <c r="G319" t="n">
        <v>1929113</v>
      </c>
      <c r="H319" t="n">
        <v>1623523</v>
      </c>
      <c r="I319" t="n">
        <v>510894</v>
      </c>
      <c r="J319" t="n">
        <v>2221224</v>
      </c>
      <c r="K319" t="n">
        <v>1</v>
      </c>
      <c r="L319" t="n">
        <v>0</v>
      </c>
      <c r="M319" t="n">
        <v>12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5</v>
      </c>
      <c r="W319" t="n">
        <v>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2</v>
      </c>
      <c r="AE319" t="n">
        <v>36</v>
      </c>
      <c r="AF319" t="n">
        <v>49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582094</v>
      </c>
      <c r="AM319" t="n">
        <v>131569</v>
      </c>
      <c r="AN319" t="n">
        <v>927770</v>
      </c>
      <c r="AO319" t="n">
        <v>1011423</v>
      </c>
      <c r="AP319" t="n">
        <v>61648</v>
      </c>
      <c r="AQ319" t="n">
        <v>59156</v>
      </c>
      <c r="AR319" t="n">
        <v>80409</v>
      </c>
      <c r="AS319" t="n">
        <v>35949</v>
      </c>
      <c r="AT319" t="n">
        <v>1224973</v>
      </c>
      <c r="AU319" t="n">
        <v>3903</v>
      </c>
      <c r="AV319" t="n">
        <v>389</v>
      </c>
      <c r="AW319" t="n">
        <v>3363</v>
      </c>
      <c r="AX319" t="n">
        <v>3609</v>
      </c>
      <c r="AY319" t="n">
        <v>199</v>
      </c>
      <c r="AZ319" t="n">
        <v>146</v>
      </c>
      <c r="BA319" t="n">
        <v>241</v>
      </c>
      <c r="BB319" t="n">
        <v>100</v>
      </c>
      <c r="BC319" t="n">
        <v>11759</v>
      </c>
    </row>
    <row r="320">
      <c r="A320" t="inlineStr">
        <is>
          <t>07-May-21</t>
        </is>
      </c>
      <c r="B320" t="n">
        <v>2401983</v>
      </c>
      <c r="C320" t="n">
        <v>1035807</v>
      </c>
      <c r="D320" t="n">
        <v>5665100</v>
      </c>
      <c r="E320" t="n">
        <v>3590731</v>
      </c>
      <c r="F320" t="n">
        <v>2359105</v>
      </c>
      <c r="G320" t="n">
        <v>1929112</v>
      </c>
      <c r="H320" t="n">
        <v>1623523</v>
      </c>
      <c r="I320" t="n">
        <v>510894</v>
      </c>
      <c r="J320" t="n">
        <v>2221224</v>
      </c>
      <c r="K320" t="n">
        <v>1</v>
      </c>
      <c r="L320" t="n">
        <v>0</v>
      </c>
      <c r="M320" t="n">
        <v>12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2</v>
      </c>
      <c r="AE320" t="n">
        <v>36</v>
      </c>
      <c r="AF320" t="n">
        <v>50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582094</v>
      </c>
      <c r="AM320" t="n">
        <v>131569</v>
      </c>
      <c r="AN320" t="n">
        <v>927773</v>
      </c>
      <c r="AO320" t="n">
        <v>1011427</v>
      </c>
      <c r="AP320" t="n">
        <v>61648</v>
      </c>
      <c r="AQ320" t="n">
        <v>59156</v>
      </c>
      <c r="AR320" t="n">
        <v>80409</v>
      </c>
      <c r="AS320" t="n">
        <v>35949</v>
      </c>
      <c r="AT320" t="n">
        <v>1224973</v>
      </c>
      <c r="AU320" t="n">
        <v>3903</v>
      </c>
      <c r="AV320" t="n">
        <v>389</v>
      </c>
      <c r="AW320" t="n">
        <v>3363</v>
      </c>
      <c r="AX320" t="n">
        <v>3609</v>
      </c>
      <c r="AY320" t="n">
        <v>199</v>
      </c>
      <c r="AZ320" t="n">
        <v>146</v>
      </c>
      <c r="BA320" t="n">
        <v>241</v>
      </c>
      <c r="BB320" t="n">
        <v>100</v>
      </c>
      <c r="BC320" t="n">
        <v>11759</v>
      </c>
    </row>
    <row r="321">
      <c r="A321" t="inlineStr">
        <is>
          <t>08-May-21</t>
        </is>
      </c>
      <c r="B321" t="n">
        <v>2401983</v>
      </c>
      <c r="C321" t="n">
        <v>1035807</v>
      </c>
      <c r="D321" t="n">
        <v>5665097</v>
      </c>
      <c r="E321" t="n">
        <v>3590725</v>
      </c>
      <c r="F321" t="n">
        <v>2359105</v>
      </c>
      <c r="G321" t="n">
        <v>1929112</v>
      </c>
      <c r="H321" t="n">
        <v>1623523</v>
      </c>
      <c r="I321" t="n">
        <v>510894</v>
      </c>
      <c r="J321" t="n">
        <v>2221223</v>
      </c>
      <c r="K321" t="n">
        <v>1</v>
      </c>
      <c r="L321" t="n">
        <v>0</v>
      </c>
      <c r="M321" t="n">
        <v>12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2</v>
      </c>
      <c r="AE321" t="n">
        <v>36</v>
      </c>
      <c r="AF321" t="n">
        <v>51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582094</v>
      </c>
      <c r="AM321" t="n">
        <v>131569</v>
      </c>
      <c r="AN321" t="n">
        <v>927776</v>
      </c>
      <c r="AO321" t="n">
        <v>1011430</v>
      </c>
      <c r="AP321" t="n">
        <v>61648</v>
      </c>
      <c r="AQ321" t="n">
        <v>59156</v>
      </c>
      <c r="AR321" t="n">
        <v>80409</v>
      </c>
      <c r="AS321" t="n">
        <v>35949</v>
      </c>
      <c r="AT321" t="n">
        <v>1224973</v>
      </c>
      <c r="AU321" t="n">
        <v>3903</v>
      </c>
      <c r="AV321" t="n">
        <v>389</v>
      </c>
      <c r="AW321" t="n">
        <v>3363</v>
      </c>
      <c r="AX321" t="n">
        <v>3609</v>
      </c>
      <c r="AY321" t="n">
        <v>199</v>
      </c>
      <c r="AZ321" t="n">
        <v>146</v>
      </c>
      <c r="BA321" t="n">
        <v>241</v>
      </c>
      <c r="BB321" t="n">
        <v>100</v>
      </c>
      <c r="BC321" t="n">
        <v>11759</v>
      </c>
    </row>
    <row r="322">
      <c r="A322" t="inlineStr">
        <is>
          <t>09-May-21</t>
        </is>
      </c>
      <c r="B322" t="n">
        <v>2401983</v>
      </c>
      <c r="C322" t="n">
        <v>1035807</v>
      </c>
      <c r="D322" t="n">
        <v>5665094</v>
      </c>
      <c r="E322" t="n">
        <v>3590720</v>
      </c>
      <c r="F322" t="n">
        <v>2359105</v>
      </c>
      <c r="G322" t="n">
        <v>1929112</v>
      </c>
      <c r="H322" t="n">
        <v>1623522</v>
      </c>
      <c r="I322" t="n">
        <v>510894</v>
      </c>
      <c r="J322" t="n">
        <v>2221223</v>
      </c>
      <c r="K322" t="n">
        <v>1</v>
      </c>
      <c r="L322" t="n">
        <v>0</v>
      </c>
      <c r="M322" t="n">
        <v>12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5</v>
      </c>
      <c r="W322" t="n">
        <v>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2</v>
      </c>
      <c r="AE322" t="n">
        <v>37</v>
      </c>
      <c r="AF322" t="n">
        <v>52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582095</v>
      </c>
      <c r="AM322" t="n">
        <v>131569</v>
      </c>
      <c r="AN322" t="n">
        <v>927780</v>
      </c>
      <c r="AO322" t="n">
        <v>1011434</v>
      </c>
      <c r="AP322" t="n">
        <v>61648</v>
      </c>
      <c r="AQ322" t="n">
        <v>59156</v>
      </c>
      <c r="AR322" t="n">
        <v>80409</v>
      </c>
      <c r="AS322" t="n">
        <v>35949</v>
      </c>
      <c r="AT322" t="n">
        <v>1224973</v>
      </c>
      <c r="AU322" t="n">
        <v>3903</v>
      </c>
      <c r="AV322" t="n">
        <v>389</v>
      </c>
      <c r="AW322" t="n">
        <v>3363</v>
      </c>
      <c r="AX322" t="n">
        <v>3609</v>
      </c>
      <c r="AY322" t="n">
        <v>199</v>
      </c>
      <c r="AZ322" t="n">
        <v>146</v>
      </c>
      <c r="BA322" t="n">
        <v>241</v>
      </c>
      <c r="BB322" t="n">
        <v>100</v>
      </c>
      <c r="BC322" t="n">
        <v>11759</v>
      </c>
    </row>
    <row r="323">
      <c r="A323" t="inlineStr">
        <is>
          <t>10-May-21</t>
        </is>
      </c>
      <c r="B323" t="n">
        <v>2401983</v>
      </c>
      <c r="C323" t="n">
        <v>1035806</v>
      </c>
      <c r="D323" t="n">
        <v>5665091</v>
      </c>
      <c r="E323" t="n">
        <v>3590714</v>
      </c>
      <c r="F323" t="n">
        <v>2359105</v>
      </c>
      <c r="G323" t="n">
        <v>1929112</v>
      </c>
      <c r="H323" t="n">
        <v>1623522</v>
      </c>
      <c r="I323" t="n">
        <v>510893</v>
      </c>
      <c r="J323" t="n">
        <v>2221223</v>
      </c>
      <c r="K323" t="n">
        <v>1</v>
      </c>
      <c r="L323" t="n">
        <v>0</v>
      </c>
      <c r="M323" t="n">
        <v>13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2</v>
      </c>
      <c r="AE323" t="n">
        <v>37</v>
      </c>
      <c r="AF323" t="n">
        <v>53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582095</v>
      </c>
      <c r="AM323" t="n">
        <v>131569</v>
      </c>
      <c r="AN323" t="n">
        <v>927783</v>
      </c>
      <c r="AO323" t="n">
        <v>1011438</v>
      </c>
      <c r="AP323" t="n">
        <v>61648</v>
      </c>
      <c r="AQ323" t="n">
        <v>59156</v>
      </c>
      <c r="AR323" t="n">
        <v>80409</v>
      </c>
      <c r="AS323" t="n">
        <v>35950</v>
      </c>
      <c r="AT323" t="n">
        <v>1224973</v>
      </c>
      <c r="AU323" t="n">
        <v>3903</v>
      </c>
      <c r="AV323" t="n">
        <v>389</v>
      </c>
      <c r="AW323" t="n">
        <v>3363</v>
      </c>
      <c r="AX323" t="n">
        <v>3609</v>
      </c>
      <c r="AY323" t="n">
        <v>199</v>
      </c>
      <c r="AZ323" t="n">
        <v>146</v>
      </c>
      <c r="BA323" t="n">
        <v>241</v>
      </c>
      <c r="BB323" t="n">
        <v>100</v>
      </c>
      <c r="BC323" t="n">
        <v>11759</v>
      </c>
    </row>
    <row r="324">
      <c r="A324" t="inlineStr">
        <is>
          <t>11-May-21</t>
        </is>
      </c>
      <c r="B324" t="n">
        <v>2620264</v>
      </c>
      <c r="C324" t="n">
        <v>1128069</v>
      </c>
      <c r="D324" t="n">
        <v>6173439</v>
      </c>
      <c r="E324" t="n">
        <v>3950195</v>
      </c>
      <c r="F324" t="n">
        <v>2552094</v>
      </c>
      <c r="G324" t="n">
        <v>2087690</v>
      </c>
      <c r="H324" t="n">
        <v>1758640</v>
      </c>
      <c r="I324" t="n">
        <v>554478</v>
      </c>
      <c r="J324" t="n">
        <v>2437472</v>
      </c>
      <c r="K324" t="n">
        <v>1</v>
      </c>
      <c r="L324" t="n">
        <v>0</v>
      </c>
      <c r="M324" t="n">
        <v>13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2</v>
      </c>
      <c r="AE324" t="n">
        <v>37</v>
      </c>
      <c r="AF324" t="n">
        <v>55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582095</v>
      </c>
      <c r="AM324" t="n">
        <v>131570</v>
      </c>
      <c r="AN324" t="n">
        <v>927786</v>
      </c>
      <c r="AO324" t="n">
        <v>1011443</v>
      </c>
      <c r="AP324" t="n">
        <v>61649</v>
      </c>
      <c r="AQ324" t="n">
        <v>59156</v>
      </c>
      <c r="AR324" t="n">
        <v>80410</v>
      </c>
      <c r="AS324" t="n">
        <v>35950</v>
      </c>
      <c r="AT324" t="n">
        <v>1224973</v>
      </c>
      <c r="AU324" t="n">
        <v>3903</v>
      </c>
      <c r="AV324" t="n">
        <v>389</v>
      </c>
      <c r="AW324" t="n">
        <v>3363</v>
      </c>
      <c r="AX324" t="n">
        <v>3609</v>
      </c>
      <c r="AY324" t="n">
        <v>199</v>
      </c>
      <c r="AZ324" t="n">
        <v>146</v>
      </c>
      <c r="BA324" t="n">
        <v>241</v>
      </c>
      <c r="BB324" t="n">
        <v>100</v>
      </c>
      <c r="BC324" t="n">
        <v>11759</v>
      </c>
    </row>
    <row r="325">
      <c r="A325" t="inlineStr">
        <is>
          <t>12-May-21</t>
        </is>
      </c>
      <c r="B325" t="n">
        <v>2620264</v>
      </c>
      <c r="C325" t="n">
        <v>1128069</v>
      </c>
      <c r="D325" t="n">
        <v>6173436</v>
      </c>
      <c r="E325" t="n">
        <v>3950188</v>
      </c>
      <c r="F325" t="n">
        <v>2552094</v>
      </c>
      <c r="G325" t="n">
        <v>2087690</v>
      </c>
      <c r="H325" t="n">
        <v>1758640</v>
      </c>
      <c r="I325" t="n">
        <v>554478</v>
      </c>
      <c r="J325" t="n">
        <v>2437472</v>
      </c>
      <c r="K325" t="n">
        <v>1</v>
      </c>
      <c r="L325" t="n">
        <v>0</v>
      </c>
      <c r="M325" t="n">
        <v>13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</v>
      </c>
      <c r="W325" t="n">
        <v>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2</v>
      </c>
      <c r="AE325" t="n">
        <v>37</v>
      </c>
      <c r="AF325" t="n">
        <v>56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582095</v>
      </c>
      <c r="AM325" t="n">
        <v>131570</v>
      </c>
      <c r="AN325" t="n">
        <v>927789</v>
      </c>
      <c r="AO325" t="n">
        <v>1011447</v>
      </c>
      <c r="AP325" t="n">
        <v>61649</v>
      </c>
      <c r="AQ325" t="n">
        <v>59156</v>
      </c>
      <c r="AR325" t="n">
        <v>80410</v>
      </c>
      <c r="AS325" t="n">
        <v>35950</v>
      </c>
      <c r="AT325" t="n">
        <v>1224973</v>
      </c>
      <c r="AU325" t="n">
        <v>3903</v>
      </c>
      <c r="AV325" t="n">
        <v>389</v>
      </c>
      <c r="AW325" t="n">
        <v>3363</v>
      </c>
      <c r="AX325" t="n">
        <v>3609</v>
      </c>
      <c r="AY325" t="n">
        <v>199</v>
      </c>
      <c r="AZ325" t="n">
        <v>146</v>
      </c>
      <c r="BA325" t="n">
        <v>241</v>
      </c>
      <c r="BB325" t="n">
        <v>100</v>
      </c>
      <c r="BC325" t="n">
        <v>11759</v>
      </c>
    </row>
    <row r="326">
      <c r="A326" t="inlineStr">
        <is>
          <t>13-May-21</t>
        </is>
      </c>
      <c r="B326" t="n">
        <v>2620264</v>
      </c>
      <c r="C326" t="n">
        <v>1128069</v>
      </c>
      <c r="D326" t="n">
        <v>6173432</v>
      </c>
      <c r="E326" t="n">
        <v>3950182</v>
      </c>
      <c r="F326" t="n">
        <v>2552094</v>
      </c>
      <c r="G326" t="n">
        <v>2087690</v>
      </c>
      <c r="H326" t="n">
        <v>1758639</v>
      </c>
      <c r="I326" t="n">
        <v>554478</v>
      </c>
      <c r="J326" t="n">
        <v>2437472</v>
      </c>
      <c r="K326" t="n">
        <v>1</v>
      </c>
      <c r="L326" t="n">
        <v>0</v>
      </c>
      <c r="M326" t="n">
        <v>13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</v>
      </c>
      <c r="W326" t="n">
        <v>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2</v>
      </c>
      <c r="AE326" t="n">
        <v>37</v>
      </c>
      <c r="AF326" t="n">
        <v>57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582095</v>
      </c>
      <c r="AM326" t="n">
        <v>131570</v>
      </c>
      <c r="AN326" t="n">
        <v>927792</v>
      </c>
      <c r="AO326" t="n">
        <v>1011451</v>
      </c>
      <c r="AP326" t="n">
        <v>61649</v>
      </c>
      <c r="AQ326" t="n">
        <v>59156</v>
      </c>
      <c r="AR326" t="n">
        <v>80410</v>
      </c>
      <c r="AS326" t="n">
        <v>35950</v>
      </c>
      <c r="AT326" t="n">
        <v>1224973</v>
      </c>
      <c r="AU326" t="n">
        <v>3903</v>
      </c>
      <c r="AV326" t="n">
        <v>389</v>
      </c>
      <c r="AW326" t="n">
        <v>3363</v>
      </c>
      <c r="AX326" t="n">
        <v>3609</v>
      </c>
      <c r="AY326" t="n">
        <v>199</v>
      </c>
      <c r="AZ326" t="n">
        <v>146</v>
      </c>
      <c r="BA326" t="n">
        <v>241</v>
      </c>
      <c r="BB326" t="n">
        <v>100</v>
      </c>
      <c r="BC326" t="n">
        <v>11759</v>
      </c>
    </row>
    <row r="327">
      <c r="A327" t="inlineStr">
        <is>
          <t>14-May-21</t>
        </is>
      </c>
      <c r="B327" t="n">
        <v>2620264</v>
      </c>
      <c r="C327" t="n">
        <v>1128069</v>
      </c>
      <c r="D327" t="n">
        <v>6173429</v>
      </c>
      <c r="E327" t="n">
        <v>3950176</v>
      </c>
      <c r="F327" t="n">
        <v>2552094</v>
      </c>
      <c r="G327" t="n">
        <v>2087690</v>
      </c>
      <c r="H327" t="n">
        <v>1758639</v>
      </c>
      <c r="I327" t="n">
        <v>554478</v>
      </c>
      <c r="J327" t="n">
        <v>2437471</v>
      </c>
      <c r="K327" t="n">
        <v>1</v>
      </c>
      <c r="L327" t="n">
        <v>0</v>
      </c>
      <c r="M327" t="n">
        <v>13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2</v>
      </c>
      <c r="AE327" t="n">
        <v>37</v>
      </c>
      <c r="AF327" t="n">
        <v>59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582095</v>
      </c>
      <c r="AM327" t="n">
        <v>131570</v>
      </c>
      <c r="AN327" t="n">
        <v>927795</v>
      </c>
      <c r="AO327" t="n">
        <v>1011456</v>
      </c>
      <c r="AP327" t="n">
        <v>61649</v>
      </c>
      <c r="AQ327" t="n">
        <v>59157</v>
      </c>
      <c r="AR327" t="n">
        <v>80410</v>
      </c>
      <c r="AS327" t="n">
        <v>35950</v>
      </c>
      <c r="AT327" t="n">
        <v>1224973</v>
      </c>
      <c r="AU327" t="n">
        <v>3903</v>
      </c>
      <c r="AV327" t="n">
        <v>389</v>
      </c>
      <c r="AW327" t="n">
        <v>3363</v>
      </c>
      <c r="AX327" t="n">
        <v>3609</v>
      </c>
      <c r="AY327" t="n">
        <v>199</v>
      </c>
      <c r="AZ327" t="n">
        <v>146</v>
      </c>
      <c r="BA327" t="n">
        <v>241</v>
      </c>
      <c r="BB327" t="n">
        <v>100</v>
      </c>
      <c r="BC327" t="n">
        <v>11759</v>
      </c>
    </row>
    <row r="328">
      <c r="A328" t="inlineStr">
        <is>
          <t>15-May-21</t>
        </is>
      </c>
      <c r="B328" t="n">
        <v>2620263</v>
      </c>
      <c r="C328" t="n">
        <v>1128069</v>
      </c>
      <c r="D328" t="n">
        <v>6173426</v>
      </c>
      <c r="E328" t="n">
        <v>3950169</v>
      </c>
      <c r="F328" t="n">
        <v>2552094</v>
      </c>
      <c r="G328" t="n">
        <v>2087690</v>
      </c>
      <c r="H328" t="n">
        <v>1758639</v>
      </c>
      <c r="I328" t="n">
        <v>554478</v>
      </c>
      <c r="J328" t="n">
        <v>2437471</v>
      </c>
      <c r="K328" t="n">
        <v>1</v>
      </c>
      <c r="L328" t="n">
        <v>0</v>
      </c>
      <c r="M328" t="n">
        <v>13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2</v>
      </c>
      <c r="AE328" t="n">
        <v>37</v>
      </c>
      <c r="AF328" t="n">
        <v>60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582096</v>
      </c>
      <c r="AM328" t="n">
        <v>131570</v>
      </c>
      <c r="AN328" t="n">
        <v>927798</v>
      </c>
      <c r="AO328" t="n">
        <v>1011460</v>
      </c>
      <c r="AP328" t="n">
        <v>61649</v>
      </c>
      <c r="AQ328" t="n">
        <v>59157</v>
      </c>
      <c r="AR328" t="n">
        <v>80410</v>
      </c>
      <c r="AS328" t="n">
        <v>35950</v>
      </c>
      <c r="AT328" t="n">
        <v>1224973</v>
      </c>
      <c r="AU328" t="n">
        <v>3903</v>
      </c>
      <c r="AV328" t="n">
        <v>389</v>
      </c>
      <c r="AW328" t="n">
        <v>3363</v>
      </c>
      <c r="AX328" t="n">
        <v>3609</v>
      </c>
      <c r="AY328" t="n">
        <v>199</v>
      </c>
      <c r="AZ328" t="n">
        <v>146</v>
      </c>
      <c r="BA328" t="n">
        <v>241</v>
      </c>
      <c r="BB328" t="n">
        <v>100</v>
      </c>
      <c r="BC328" t="n">
        <v>11759</v>
      </c>
    </row>
    <row r="329">
      <c r="A329" t="inlineStr">
        <is>
          <t>16-May-21</t>
        </is>
      </c>
      <c r="B329" t="n">
        <v>2620263</v>
      </c>
      <c r="C329" t="n">
        <v>1128069</v>
      </c>
      <c r="D329" t="n">
        <v>6173422</v>
      </c>
      <c r="E329" t="n">
        <v>3950162</v>
      </c>
      <c r="F329" t="n">
        <v>2552094</v>
      </c>
      <c r="G329" t="n">
        <v>2087690</v>
      </c>
      <c r="H329" t="n">
        <v>1758639</v>
      </c>
      <c r="I329" t="n">
        <v>554478</v>
      </c>
      <c r="J329" t="n">
        <v>2437471</v>
      </c>
      <c r="K329" t="n">
        <v>1</v>
      </c>
      <c r="L329" t="n">
        <v>0</v>
      </c>
      <c r="M329" t="n">
        <v>13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</v>
      </c>
      <c r="W329" t="n">
        <v>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1</v>
      </c>
      <c r="AE329" t="n">
        <v>38</v>
      </c>
      <c r="AF329" t="n">
        <v>62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582096</v>
      </c>
      <c r="AM329" t="n">
        <v>131570</v>
      </c>
      <c r="AN329" t="n">
        <v>927801</v>
      </c>
      <c r="AO329" t="n">
        <v>1011465</v>
      </c>
      <c r="AP329" t="n">
        <v>61649</v>
      </c>
      <c r="AQ329" t="n">
        <v>59157</v>
      </c>
      <c r="AR329" t="n">
        <v>80410</v>
      </c>
      <c r="AS329" t="n">
        <v>35950</v>
      </c>
      <c r="AT329" t="n">
        <v>1224973</v>
      </c>
      <c r="AU329" t="n">
        <v>3903</v>
      </c>
      <c r="AV329" t="n">
        <v>389</v>
      </c>
      <c r="AW329" t="n">
        <v>3363</v>
      </c>
      <c r="AX329" t="n">
        <v>3609</v>
      </c>
      <c r="AY329" t="n">
        <v>199</v>
      </c>
      <c r="AZ329" t="n">
        <v>146</v>
      </c>
      <c r="BA329" t="n">
        <v>241</v>
      </c>
      <c r="BB329" t="n">
        <v>100</v>
      </c>
      <c r="BC329" t="n">
        <v>11759</v>
      </c>
    </row>
    <row r="330">
      <c r="A330" t="inlineStr">
        <is>
          <t>17-May-21</t>
        </is>
      </c>
      <c r="B330" t="n">
        <v>2620263</v>
      </c>
      <c r="C330" t="n">
        <v>1128069</v>
      </c>
      <c r="D330" t="n">
        <v>6173419</v>
      </c>
      <c r="E330" t="n">
        <v>3950155</v>
      </c>
      <c r="F330" t="n">
        <v>2552094</v>
      </c>
      <c r="G330" t="n">
        <v>2087690</v>
      </c>
      <c r="H330" t="n">
        <v>1758639</v>
      </c>
      <c r="I330" t="n">
        <v>554478</v>
      </c>
      <c r="J330" t="n">
        <v>2437471</v>
      </c>
      <c r="K330" t="n">
        <v>1</v>
      </c>
      <c r="L330" t="n">
        <v>0</v>
      </c>
      <c r="M330" t="n">
        <v>13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1</v>
      </c>
      <c r="AE330" t="n">
        <v>38</v>
      </c>
      <c r="AF330" t="n">
        <v>63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582096</v>
      </c>
      <c r="AM330" t="n">
        <v>131570</v>
      </c>
      <c r="AN330" t="n">
        <v>927804</v>
      </c>
      <c r="AO330" t="n">
        <v>1011470</v>
      </c>
      <c r="AP330" t="n">
        <v>61649</v>
      </c>
      <c r="AQ330" t="n">
        <v>59157</v>
      </c>
      <c r="AR330" t="n">
        <v>80410</v>
      </c>
      <c r="AS330" t="n">
        <v>35950</v>
      </c>
      <c r="AT330" t="n">
        <v>1224973</v>
      </c>
      <c r="AU330" t="n">
        <v>3903</v>
      </c>
      <c r="AV330" t="n">
        <v>389</v>
      </c>
      <c r="AW330" t="n">
        <v>3363</v>
      </c>
      <c r="AX330" t="n">
        <v>3609</v>
      </c>
      <c r="AY330" t="n">
        <v>199</v>
      </c>
      <c r="AZ330" t="n">
        <v>146</v>
      </c>
      <c r="BA330" t="n">
        <v>241</v>
      </c>
      <c r="BB330" t="n">
        <v>100</v>
      </c>
      <c r="BC330" t="n">
        <v>11759</v>
      </c>
    </row>
    <row r="331">
      <c r="A331" t="inlineStr">
        <is>
          <t>18-May-21</t>
        </is>
      </c>
      <c r="B331" t="n">
        <v>2620263</v>
      </c>
      <c r="C331" t="n">
        <v>1128069</v>
      </c>
      <c r="D331" t="n">
        <v>6173415</v>
      </c>
      <c r="E331" t="n">
        <v>3950148</v>
      </c>
      <c r="F331" t="n">
        <v>2552094</v>
      </c>
      <c r="G331" t="n">
        <v>2087689</v>
      </c>
      <c r="H331" t="n">
        <v>1758639</v>
      </c>
      <c r="I331" t="n">
        <v>554478</v>
      </c>
      <c r="J331" t="n">
        <v>2437471</v>
      </c>
      <c r="K331" t="n">
        <v>1</v>
      </c>
      <c r="L331" t="n">
        <v>0</v>
      </c>
      <c r="M331" t="n">
        <v>13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</v>
      </c>
      <c r="AD331" t="n">
        <v>1</v>
      </c>
      <c r="AE331" t="n">
        <v>38</v>
      </c>
      <c r="AF331" t="n">
        <v>65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582096</v>
      </c>
      <c r="AM331" t="n">
        <v>131570</v>
      </c>
      <c r="AN331" t="n">
        <v>927808</v>
      </c>
      <c r="AO331" t="n">
        <v>1011475</v>
      </c>
      <c r="AP331" t="n">
        <v>61649</v>
      </c>
      <c r="AQ331" t="n">
        <v>59157</v>
      </c>
      <c r="AR331" t="n">
        <v>80410</v>
      </c>
      <c r="AS331" t="n">
        <v>35950</v>
      </c>
      <c r="AT331" t="n">
        <v>1224973</v>
      </c>
      <c r="AU331" t="n">
        <v>3903</v>
      </c>
      <c r="AV331" t="n">
        <v>389</v>
      </c>
      <c r="AW331" t="n">
        <v>3363</v>
      </c>
      <c r="AX331" t="n">
        <v>3609</v>
      </c>
      <c r="AY331" t="n">
        <v>199</v>
      </c>
      <c r="AZ331" t="n">
        <v>146</v>
      </c>
      <c r="BA331" t="n">
        <v>241</v>
      </c>
      <c r="BB331" t="n">
        <v>100</v>
      </c>
      <c r="BC331" t="n">
        <v>11759</v>
      </c>
    </row>
    <row r="332">
      <c r="A332" t="inlineStr">
        <is>
          <t>19-May-21</t>
        </is>
      </c>
      <c r="B332" t="n">
        <v>2620263</v>
      </c>
      <c r="C332" t="n">
        <v>1128068</v>
      </c>
      <c r="D332" t="n">
        <v>6173412</v>
      </c>
      <c r="E332" t="n">
        <v>3950140</v>
      </c>
      <c r="F332" t="n">
        <v>2552093</v>
      </c>
      <c r="G332" t="n">
        <v>2087689</v>
      </c>
      <c r="H332" t="n">
        <v>1758639</v>
      </c>
      <c r="I332" t="n">
        <v>554478</v>
      </c>
      <c r="J332" t="n">
        <v>2437471</v>
      </c>
      <c r="K332" t="n">
        <v>1</v>
      </c>
      <c r="L332" t="n">
        <v>0</v>
      </c>
      <c r="M332" t="n">
        <v>13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</v>
      </c>
      <c r="W332" t="n">
        <v>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1</v>
      </c>
      <c r="AE332" t="n">
        <v>38</v>
      </c>
      <c r="AF332" t="n">
        <v>66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582096</v>
      </c>
      <c r="AM332" t="n">
        <v>131571</v>
      </c>
      <c r="AN332" t="n">
        <v>927811</v>
      </c>
      <c r="AO332" t="n">
        <v>1011480</v>
      </c>
      <c r="AP332" t="n">
        <v>61649</v>
      </c>
      <c r="AQ332" t="n">
        <v>59157</v>
      </c>
      <c r="AR332" t="n">
        <v>80411</v>
      </c>
      <c r="AS332" t="n">
        <v>35950</v>
      </c>
      <c r="AT332" t="n">
        <v>1224973</v>
      </c>
      <c r="AU332" t="n">
        <v>3903</v>
      </c>
      <c r="AV332" t="n">
        <v>389</v>
      </c>
      <c r="AW332" t="n">
        <v>3363</v>
      </c>
      <c r="AX332" t="n">
        <v>3609</v>
      </c>
      <c r="AY332" t="n">
        <v>199</v>
      </c>
      <c r="AZ332" t="n">
        <v>146</v>
      </c>
      <c r="BA332" t="n">
        <v>241</v>
      </c>
      <c r="BB332" t="n">
        <v>100</v>
      </c>
      <c r="BC332" t="n">
        <v>11759</v>
      </c>
    </row>
    <row r="333">
      <c r="A333" t="inlineStr">
        <is>
          <t>20-May-21</t>
        </is>
      </c>
      <c r="B333" t="n">
        <v>2620263</v>
      </c>
      <c r="C333" t="n">
        <v>1128068</v>
      </c>
      <c r="D333" t="n">
        <v>6173408</v>
      </c>
      <c r="E333" t="n">
        <v>3950133</v>
      </c>
      <c r="F333" t="n">
        <v>2552093</v>
      </c>
      <c r="G333" t="n">
        <v>2087689</v>
      </c>
      <c r="H333" t="n">
        <v>1758639</v>
      </c>
      <c r="I333" t="n">
        <v>554478</v>
      </c>
      <c r="J333" t="n">
        <v>2437471</v>
      </c>
      <c r="K333" t="n">
        <v>1</v>
      </c>
      <c r="L333" t="n">
        <v>0</v>
      </c>
      <c r="M333" t="n">
        <v>13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5</v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1</v>
      </c>
      <c r="AE333" t="n">
        <v>38</v>
      </c>
      <c r="AF333" t="n">
        <v>68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582097</v>
      </c>
      <c r="AM333" t="n">
        <v>131571</v>
      </c>
      <c r="AN333" t="n">
        <v>927814</v>
      </c>
      <c r="AO333" t="n">
        <v>1011485</v>
      </c>
      <c r="AP333" t="n">
        <v>61649</v>
      </c>
      <c r="AQ333" t="n">
        <v>59157</v>
      </c>
      <c r="AR333" t="n">
        <v>80411</v>
      </c>
      <c r="AS333" t="n">
        <v>35951</v>
      </c>
      <c r="AT333" t="n">
        <v>1224973</v>
      </c>
      <c r="AU333" t="n">
        <v>3903</v>
      </c>
      <c r="AV333" t="n">
        <v>389</v>
      </c>
      <c r="AW333" t="n">
        <v>3363</v>
      </c>
      <c r="AX333" t="n">
        <v>3609</v>
      </c>
      <c r="AY333" t="n">
        <v>199</v>
      </c>
      <c r="AZ333" t="n">
        <v>146</v>
      </c>
      <c r="BA333" t="n">
        <v>241</v>
      </c>
      <c r="BB333" t="n">
        <v>100</v>
      </c>
      <c r="BC333" t="n">
        <v>11759</v>
      </c>
    </row>
    <row r="334">
      <c r="A334" t="inlineStr">
        <is>
          <t>21-May-21</t>
        </is>
      </c>
      <c r="B334" t="n">
        <v>2620262</v>
      </c>
      <c r="C334" t="n">
        <v>1128068</v>
      </c>
      <c r="D334" t="n">
        <v>6173405</v>
      </c>
      <c r="E334" t="n">
        <v>3950125</v>
      </c>
      <c r="F334" t="n">
        <v>2552093</v>
      </c>
      <c r="G334" t="n">
        <v>2087689</v>
      </c>
      <c r="H334" t="n">
        <v>1758638</v>
      </c>
      <c r="I334" t="n">
        <v>554478</v>
      </c>
      <c r="J334" t="n">
        <v>2437471</v>
      </c>
      <c r="K334" t="n">
        <v>1</v>
      </c>
      <c r="L334" t="n">
        <v>0</v>
      </c>
      <c r="M334" t="n">
        <v>13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1</v>
      </c>
      <c r="AE334" t="n">
        <v>38</v>
      </c>
      <c r="AF334" t="n">
        <v>70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582097</v>
      </c>
      <c r="AM334" t="n">
        <v>131571</v>
      </c>
      <c r="AN334" t="n">
        <v>927817</v>
      </c>
      <c r="AO334" t="n">
        <v>1011490</v>
      </c>
      <c r="AP334" t="n">
        <v>61649</v>
      </c>
      <c r="AQ334" t="n">
        <v>59157</v>
      </c>
      <c r="AR334" t="n">
        <v>80411</v>
      </c>
      <c r="AS334" t="n">
        <v>35951</v>
      </c>
      <c r="AT334" t="n">
        <v>1224974</v>
      </c>
      <c r="AU334" t="n">
        <v>3903</v>
      </c>
      <c r="AV334" t="n">
        <v>389</v>
      </c>
      <c r="AW334" t="n">
        <v>3363</v>
      </c>
      <c r="AX334" t="n">
        <v>3609</v>
      </c>
      <c r="AY334" t="n">
        <v>199</v>
      </c>
      <c r="AZ334" t="n">
        <v>146</v>
      </c>
      <c r="BA334" t="n">
        <v>241</v>
      </c>
      <c r="BB334" t="n">
        <v>100</v>
      </c>
      <c r="BC334" t="n">
        <v>11759</v>
      </c>
    </row>
    <row r="335">
      <c r="A335" t="inlineStr">
        <is>
          <t>22-May-21</t>
        </is>
      </c>
      <c r="B335" t="n">
        <v>2620262</v>
      </c>
      <c r="C335" t="n">
        <v>1128068</v>
      </c>
      <c r="D335" t="n">
        <v>6173401</v>
      </c>
      <c r="E335" t="n">
        <v>3950117</v>
      </c>
      <c r="F335" t="n">
        <v>2552093</v>
      </c>
      <c r="G335" t="n">
        <v>2087689</v>
      </c>
      <c r="H335" t="n">
        <v>1758638</v>
      </c>
      <c r="I335" t="n">
        <v>554478</v>
      </c>
      <c r="J335" t="n">
        <v>2437471</v>
      </c>
      <c r="K335" t="n">
        <v>1</v>
      </c>
      <c r="L335" t="n">
        <v>0</v>
      </c>
      <c r="M335" t="n">
        <v>13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5</v>
      </c>
      <c r="W335" t="n">
        <v>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1</v>
      </c>
      <c r="AE335" t="n">
        <v>39</v>
      </c>
      <c r="AF335" t="n">
        <v>71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582097</v>
      </c>
      <c r="AM335" t="n">
        <v>131571</v>
      </c>
      <c r="AN335" t="n">
        <v>927821</v>
      </c>
      <c r="AO335" t="n">
        <v>1011496</v>
      </c>
      <c r="AP335" t="n">
        <v>61649</v>
      </c>
      <c r="AQ335" t="n">
        <v>59157</v>
      </c>
      <c r="AR335" t="n">
        <v>80411</v>
      </c>
      <c r="AS335" t="n">
        <v>35951</v>
      </c>
      <c r="AT335" t="n">
        <v>1224974</v>
      </c>
      <c r="AU335" t="n">
        <v>3903</v>
      </c>
      <c r="AV335" t="n">
        <v>389</v>
      </c>
      <c r="AW335" t="n">
        <v>3363</v>
      </c>
      <c r="AX335" t="n">
        <v>3609</v>
      </c>
      <c r="AY335" t="n">
        <v>199</v>
      </c>
      <c r="AZ335" t="n">
        <v>146</v>
      </c>
      <c r="BA335" t="n">
        <v>241</v>
      </c>
      <c r="BB335" t="n">
        <v>100</v>
      </c>
      <c r="BC335" t="n">
        <v>11759</v>
      </c>
    </row>
    <row r="336">
      <c r="A336" t="inlineStr">
        <is>
          <t>23-May-21</t>
        </is>
      </c>
      <c r="B336" t="n">
        <v>2620262</v>
      </c>
      <c r="C336" t="n">
        <v>1128068</v>
      </c>
      <c r="D336" t="n">
        <v>6173398</v>
      </c>
      <c r="E336" t="n">
        <v>3950109</v>
      </c>
      <c r="F336" t="n">
        <v>2552093</v>
      </c>
      <c r="G336" t="n">
        <v>2087689</v>
      </c>
      <c r="H336" t="n">
        <v>1758638</v>
      </c>
      <c r="I336" t="n">
        <v>554478</v>
      </c>
      <c r="J336" t="n">
        <v>2437471</v>
      </c>
      <c r="K336" t="n">
        <v>1</v>
      </c>
      <c r="L336" t="n">
        <v>0</v>
      </c>
      <c r="M336" t="n">
        <v>13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6</v>
      </c>
      <c r="W336" t="n">
        <v>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1</v>
      </c>
      <c r="AE336" t="n">
        <v>39</v>
      </c>
      <c r="AF336" t="n">
        <v>73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582097</v>
      </c>
      <c r="AM336" t="n">
        <v>131571</v>
      </c>
      <c r="AN336" t="n">
        <v>927824</v>
      </c>
      <c r="AO336" t="n">
        <v>1011501</v>
      </c>
      <c r="AP336" t="n">
        <v>61649</v>
      </c>
      <c r="AQ336" t="n">
        <v>59157</v>
      </c>
      <c r="AR336" t="n">
        <v>80411</v>
      </c>
      <c r="AS336" t="n">
        <v>35951</v>
      </c>
      <c r="AT336" t="n">
        <v>1224974</v>
      </c>
      <c r="AU336" t="n">
        <v>3903</v>
      </c>
      <c r="AV336" t="n">
        <v>389</v>
      </c>
      <c r="AW336" t="n">
        <v>3363</v>
      </c>
      <c r="AX336" t="n">
        <v>3609</v>
      </c>
      <c r="AY336" t="n">
        <v>199</v>
      </c>
      <c r="AZ336" t="n">
        <v>146</v>
      </c>
      <c r="BA336" t="n">
        <v>241</v>
      </c>
      <c r="BB336" t="n">
        <v>100</v>
      </c>
      <c r="BC336" t="n">
        <v>11759</v>
      </c>
    </row>
    <row r="337">
      <c r="A337" t="inlineStr">
        <is>
          <t>24-May-21</t>
        </is>
      </c>
      <c r="B337" t="n">
        <v>2620262</v>
      </c>
      <c r="C337" t="n">
        <v>1128068</v>
      </c>
      <c r="D337" t="n">
        <v>6173394</v>
      </c>
      <c r="E337" t="n">
        <v>3950101</v>
      </c>
      <c r="F337" t="n">
        <v>2552093</v>
      </c>
      <c r="G337" t="n">
        <v>2087689</v>
      </c>
      <c r="H337" t="n">
        <v>1758638</v>
      </c>
      <c r="I337" t="n">
        <v>554478</v>
      </c>
      <c r="J337" t="n">
        <v>2437471</v>
      </c>
      <c r="K337" t="n">
        <v>1</v>
      </c>
      <c r="L337" t="n">
        <v>0</v>
      </c>
      <c r="M337" t="n">
        <v>13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6</v>
      </c>
      <c r="W337" t="n">
        <v>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1</v>
      </c>
      <c r="AE337" t="n">
        <v>39</v>
      </c>
      <c r="AF337" t="n">
        <v>75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582097</v>
      </c>
      <c r="AM337" t="n">
        <v>131571</v>
      </c>
      <c r="AN337" t="n">
        <v>927827</v>
      </c>
      <c r="AO337" t="n">
        <v>1011507</v>
      </c>
      <c r="AP337" t="n">
        <v>61649</v>
      </c>
      <c r="AQ337" t="n">
        <v>59158</v>
      </c>
      <c r="AR337" t="n">
        <v>80411</v>
      </c>
      <c r="AS337" t="n">
        <v>35951</v>
      </c>
      <c r="AT337" t="n">
        <v>1224974</v>
      </c>
      <c r="AU337" t="n">
        <v>3903</v>
      </c>
      <c r="AV337" t="n">
        <v>389</v>
      </c>
      <c r="AW337" t="n">
        <v>3363</v>
      </c>
      <c r="AX337" t="n">
        <v>3609</v>
      </c>
      <c r="AY337" t="n">
        <v>199</v>
      </c>
      <c r="AZ337" t="n">
        <v>146</v>
      </c>
      <c r="BA337" t="n">
        <v>241</v>
      </c>
      <c r="BB337" t="n">
        <v>100</v>
      </c>
      <c r="BC337" t="n">
        <v>11759</v>
      </c>
    </row>
    <row r="338">
      <c r="A338" t="inlineStr">
        <is>
          <t>25-May-21</t>
        </is>
      </c>
      <c r="B338" t="n">
        <v>2620262</v>
      </c>
      <c r="C338" t="n">
        <v>1128068</v>
      </c>
      <c r="D338" t="n">
        <v>6173391</v>
      </c>
      <c r="E338" t="n">
        <v>3950092</v>
      </c>
      <c r="F338" t="n">
        <v>2552093</v>
      </c>
      <c r="G338" t="n">
        <v>2087689</v>
      </c>
      <c r="H338" t="n">
        <v>1758638</v>
      </c>
      <c r="I338" t="n">
        <v>554478</v>
      </c>
      <c r="J338" t="n">
        <v>2437471</v>
      </c>
      <c r="K338" t="n">
        <v>1</v>
      </c>
      <c r="L338" t="n">
        <v>0</v>
      </c>
      <c r="M338" t="n">
        <v>14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6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1</v>
      </c>
      <c r="AE338" t="n">
        <v>39</v>
      </c>
      <c r="AF338" t="n">
        <v>77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582097</v>
      </c>
      <c r="AM338" t="n">
        <v>131571</v>
      </c>
      <c r="AN338" t="n">
        <v>927830</v>
      </c>
      <c r="AO338" t="n">
        <v>1011513</v>
      </c>
      <c r="AP338" t="n">
        <v>61649</v>
      </c>
      <c r="AQ338" t="n">
        <v>59158</v>
      </c>
      <c r="AR338" t="n">
        <v>80411</v>
      </c>
      <c r="AS338" t="n">
        <v>35951</v>
      </c>
      <c r="AT338" t="n">
        <v>1224974</v>
      </c>
      <c r="AU338" t="n">
        <v>3903</v>
      </c>
      <c r="AV338" t="n">
        <v>389</v>
      </c>
      <c r="AW338" t="n">
        <v>3363</v>
      </c>
      <c r="AX338" t="n">
        <v>3609</v>
      </c>
      <c r="AY338" t="n">
        <v>199</v>
      </c>
      <c r="AZ338" t="n">
        <v>146</v>
      </c>
      <c r="BA338" t="n">
        <v>241</v>
      </c>
      <c r="BB338" t="n">
        <v>100</v>
      </c>
      <c r="BC338" t="n">
        <v>11759</v>
      </c>
    </row>
    <row r="339">
      <c r="A339" t="inlineStr">
        <is>
          <t>26-May-21</t>
        </is>
      </c>
      <c r="B339" t="n">
        <v>2620261</v>
      </c>
      <c r="C339" t="n">
        <v>1128068</v>
      </c>
      <c r="D339" t="n">
        <v>6173387</v>
      </c>
      <c r="E339" t="n">
        <v>3950083</v>
      </c>
      <c r="F339" t="n">
        <v>2552093</v>
      </c>
      <c r="G339" t="n">
        <v>2087688</v>
      </c>
      <c r="H339" t="n">
        <v>1758638</v>
      </c>
      <c r="I339" t="n">
        <v>554478</v>
      </c>
      <c r="J339" t="n">
        <v>2437471</v>
      </c>
      <c r="K339" t="n">
        <v>1</v>
      </c>
      <c r="L339" t="n">
        <v>0</v>
      </c>
      <c r="M339" t="n">
        <v>14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6</v>
      </c>
      <c r="W339" t="n">
        <v>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1</v>
      </c>
      <c r="AE339" t="n">
        <v>39</v>
      </c>
      <c r="AF339" t="n">
        <v>79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582098</v>
      </c>
      <c r="AM339" t="n">
        <v>131571</v>
      </c>
      <c r="AN339" t="n">
        <v>927834</v>
      </c>
      <c r="AO339" t="n">
        <v>1011519</v>
      </c>
      <c r="AP339" t="n">
        <v>61650</v>
      </c>
      <c r="AQ339" t="n">
        <v>59158</v>
      </c>
      <c r="AR339" t="n">
        <v>80411</v>
      </c>
      <c r="AS339" t="n">
        <v>35951</v>
      </c>
      <c r="AT339" t="n">
        <v>1224974</v>
      </c>
      <c r="AU339" t="n">
        <v>3903</v>
      </c>
      <c r="AV339" t="n">
        <v>389</v>
      </c>
      <c r="AW339" t="n">
        <v>3363</v>
      </c>
      <c r="AX339" t="n">
        <v>3609</v>
      </c>
      <c r="AY339" t="n">
        <v>199</v>
      </c>
      <c r="AZ339" t="n">
        <v>146</v>
      </c>
      <c r="BA339" t="n">
        <v>241</v>
      </c>
      <c r="BB339" t="n">
        <v>100</v>
      </c>
      <c r="BC339" t="n">
        <v>11759</v>
      </c>
    </row>
    <row r="340">
      <c r="A340" t="inlineStr">
        <is>
          <t>27-May-21</t>
        </is>
      </c>
      <c r="B340" t="n">
        <v>2620261</v>
      </c>
      <c r="C340" t="n">
        <v>1128068</v>
      </c>
      <c r="D340" t="n">
        <v>6173384</v>
      </c>
      <c r="E340" t="n">
        <v>3950074</v>
      </c>
      <c r="F340" t="n">
        <v>2552093</v>
      </c>
      <c r="G340" t="n">
        <v>2087688</v>
      </c>
      <c r="H340" t="n">
        <v>1758638</v>
      </c>
      <c r="I340" t="n">
        <v>554478</v>
      </c>
      <c r="J340" t="n">
        <v>2437471</v>
      </c>
      <c r="K340" t="n">
        <v>1</v>
      </c>
      <c r="L340" t="n">
        <v>0</v>
      </c>
      <c r="M340" t="n">
        <v>14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6</v>
      </c>
      <c r="W340" t="n">
        <v>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1</v>
      </c>
      <c r="AE340" t="n">
        <v>39</v>
      </c>
      <c r="AF340" t="n">
        <v>81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582098</v>
      </c>
      <c r="AM340" t="n">
        <v>131571</v>
      </c>
      <c r="AN340" t="n">
        <v>927837</v>
      </c>
      <c r="AO340" t="n">
        <v>1011525</v>
      </c>
      <c r="AP340" t="n">
        <v>61650</v>
      </c>
      <c r="AQ340" t="n">
        <v>59158</v>
      </c>
      <c r="AR340" t="n">
        <v>80412</v>
      </c>
      <c r="AS340" t="n">
        <v>35951</v>
      </c>
      <c r="AT340" t="n">
        <v>1224974</v>
      </c>
      <c r="AU340" t="n">
        <v>3903</v>
      </c>
      <c r="AV340" t="n">
        <v>389</v>
      </c>
      <c r="AW340" t="n">
        <v>3363</v>
      </c>
      <c r="AX340" t="n">
        <v>3609</v>
      </c>
      <c r="AY340" t="n">
        <v>199</v>
      </c>
      <c r="AZ340" t="n">
        <v>146</v>
      </c>
      <c r="BA340" t="n">
        <v>241</v>
      </c>
      <c r="BB340" t="n">
        <v>100</v>
      </c>
      <c r="BC340" t="n">
        <v>11759</v>
      </c>
    </row>
    <row r="341">
      <c r="A341" t="inlineStr">
        <is>
          <t>28-May-21</t>
        </is>
      </c>
      <c r="B341" t="n">
        <v>2620261</v>
      </c>
      <c r="C341" t="n">
        <v>1128068</v>
      </c>
      <c r="D341" t="n">
        <v>6173380</v>
      </c>
      <c r="E341" t="n">
        <v>3950065</v>
      </c>
      <c r="F341" t="n">
        <v>2552093</v>
      </c>
      <c r="G341" t="n">
        <v>2087688</v>
      </c>
      <c r="H341" t="n">
        <v>1758638</v>
      </c>
      <c r="I341" t="n">
        <v>554478</v>
      </c>
      <c r="J341" t="n">
        <v>2437471</v>
      </c>
      <c r="K341" t="n">
        <v>1</v>
      </c>
      <c r="L341" t="n">
        <v>0</v>
      </c>
      <c r="M341" t="n">
        <v>14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1</v>
      </c>
      <c r="AE341" t="n">
        <v>40</v>
      </c>
      <c r="AF341" t="n">
        <v>83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582098</v>
      </c>
      <c r="AM341" t="n">
        <v>131571</v>
      </c>
      <c r="AN341" t="n">
        <v>927840</v>
      </c>
      <c r="AO341" t="n">
        <v>1011531</v>
      </c>
      <c r="AP341" t="n">
        <v>61650</v>
      </c>
      <c r="AQ341" t="n">
        <v>59158</v>
      </c>
      <c r="AR341" t="n">
        <v>80412</v>
      </c>
      <c r="AS341" t="n">
        <v>35951</v>
      </c>
      <c r="AT341" t="n">
        <v>1224974</v>
      </c>
      <c r="AU341" t="n">
        <v>3903</v>
      </c>
      <c r="AV341" t="n">
        <v>389</v>
      </c>
      <c r="AW341" t="n">
        <v>3363</v>
      </c>
      <c r="AX341" t="n">
        <v>3609</v>
      </c>
      <c r="AY341" t="n">
        <v>199</v>
      </c>
      <c r="AZ341" t="n">
        <v>146</v>
      </c>
      <c r="BA341" t="n">
        <v>241</v>
      </c>
      <c r="BB341" t="n">
        <v>100</v>
      </c>
      <c r="BC341" t="n">
        <v>11759</v>
      </c>
    </row>
    <row r="342">
      <c r="A342" t="inlineStr">
        <is>
          <t>29-May-21</t>
        </is>
      </c>
      <c r="B342" t="n">
        <v>2620261</v>
      </c>
      <c r="C342" t="n">
        <v>1128068</v>
      </c>
      <c r="D342" t="n">
        <v>6173376</v>
      </c>
      <c r="E342" t="n">
        <v>3950056</v>
      </c>
      <c r="F342" t="n">
        <v>2552093</v>
      </c>
      <c r="G342" t="n">
        <v>2087688</v>
      </c>
      <c r="H342" t="n">
        <v>1758637</v>
      </c>
      <c r="I342" t="n">
        <v>554478</v>
      </c>
      <c r="J342" t="n">
        <v>2437471</v>
      </c>
      <c r="K342" t="n">
        <v>1</v>
      </c>
      <c r="L342" t="n">
        <v>0</v>
      </c>
      <c r="M342" t="n">
        <v>14</v>
      </c>
      <c r="N342" t="n">
        <v>34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6</v>
      </c>
      <c r="W342" t="n">
        <v>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1</v>
      </c>
      <c r="AE342" t="n">
        <v>40</v>
      </c>
      <c r="AF342" t="n">
        <v>85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582098</v>
      </c>
      <c r="AM342" t="n">
        <v>131572</v>
      </c>
      <c r="AN342" t="n">
        <v>927844</v>
      </c>
      <c r="AO342" t="n">
        <v>1011538</v>
      </c>
      <c r="AP342" t="n">
        <v>61650</v>
      </c>
      <c r="AQ342" t="n">
        <v>59158</v>
      </c>
      <c r="AR342" t="n">
        <v>80412</v>
      </c>
      <c r="AS342" t="n">
        <v>35951</v>
      </c>
      <c r="AT342" t="n">
        <v>1224974</v>
      </c>
      <c r="AU342" t="n">
        <v>3903</v>
      </c>
      <c r="AV342" t="n">
        <v>389</v>
      </c>
      <c r="AW342" t="n">
        <v>3364</v>
      </c>
      <c r="AX342" t="n">
        <v>3609</v>
      </c>
      <c r="AY342" t="n">
        <v>199</v>
      </c>
      <c r="AZ342" t="n">
        <v>146</v>
      </c>
      <c r="BA342" t="n">
        <v>241</v>
      </c>
      <c r="BB342" t="n">
        <v>100</v>
      </c>
      <c r="BC342" t="n">
        <v>11759</v>
      </c>
    </row>
    <row r="343">
      <c r="A343" t="inlineStr">
        <is>
          <t>30-May-21</t>
        </is>
      </c>
      <c r="B343" t="n">
        <v>2620261</v>
      </c>
      <c r="C343" t="n">
        <v>1128068</v>
      </c>
      <c r="D343" t="n">
        <v>6173373</v>
      </c>
      <c r="E343" t="n">
        <v>3950046</v>
      </c>
      <c r="F343" t="n">
        <v>2552093</v>
      </c>
      <c r="G343" t="n">
        <v>2087688</v>
      </c>
      <c r="H343" t="n">
        <v>1758637</v>
      </c>
      <c r="I343" t="n">
        <v>554478</v>
      </c>
      <c r="J343" t="n">
        <v>2437470</v>
      </c>
      <c r="K343" t="n">
        <v>1</v>
      </c>
      <c r="L343" t="n">
        <v>0</v>
      </c>
      <c r="M343" t="n">
        <v>14</v>
      </c>
      <c r="N343" t="n">
        <v>35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6</v>
      </c>
      <c r="W343" t="n">
        <v>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1</v>
      </c>
      <c r="AE343" t="n">
        <v>40</v>
      </c>
      <c r="AF343" t="n">
        <v>87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582098</v>
      </c>
      <c r="AM343" t="n">
        <v>131572</v>
      </c>
      <c r="AN343" t="n">
        <v>927847</v>
      </c>
      <c r="AO343" t="n">
        <v>1011544</v>
      </c>
      <c r="AP343" t="n">
        <v>61650</v>
      </c>
      <c r="AQ343" t="n">
        <v>59158</v>
      </c>
      <c r="AR343" t="n">
        <v>80412</v>
      </c>
      <c r="AS343" t="n">
        <v>35951</v>
      </c>
      <c r="AT343" t="n">
        <v>1224974</v>
      </c>
      <c r="AU343" t="n">
        <v>3903</v>
      </c>
      <c r="AV343" t="n">
        <v>389</v>
      </c>
      <c r="AW343" t="n">
        <v>3364</v>
      </c>
      <c r="AX343" t="n">
        <v>3609</v>
      </c>
      <c r="AY343" t="n">
        <v>199</v>
      </c>
      <c r="AZ343" t="n">
        <v>146</v>
      </c>
      <c r="BA343" t="n">
        <v>241</v>
      </c>
      <c r="BB343" t="n">
        <v>100</v>
      </c>
      <c r="BC343" t="n">
        <v>11759</v>
      </c>
    </row>
    <row r="344">
      <c r="A344" t="inlineStr">
        <is>
          <t>31-May-21</t>
        </is>
      </c>
      <c r="B344" t="n">
        <v>2620261</v>
      </c>
      <c r="C344" t="n">
        <v>1128068</v>
      </c>
      <c r="D344" t="n">
        <v>6173369</v>
      </c>
      <c r="E344" t="n">
        <v>3950036</v>
      </c>
      <c r="F344" t="n">
        <v>2552093</v>
      </c>
      <c r="G344" t="n">
        <v>2087688</v>
      </c>
      <c r="H344" t="n">
        <v>1758637</v>
      </c>
      <c r="I344" t="n">
        <v>554477</v>
      </c>
      <c r="J344" t="n">
        <v>2437470</v>
      </c>
      <c r="K344" t="n">
        <v>1</v>
      </c>
      <c r="L344" t="n">
        <v>0</v>
      </c>
      <c r="M344" t="n">
        <v>14</v>
      </c>
      <c r="N344" t="n">
        <v>35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6</v>
      </c>
      <c r="W344" t="n">
        <v>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1</v>
      </c>
      <c r="AE344" t="n">
        <v>40</v>
      </c>
      <c r="AF344" t="n">
        <v>89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582098</v>
      </c>
      <c r="AM344" t="n">
        <v>131572</v>
      </c>
      <c r="AN344" t="n">
        <v>927850</v>
      </c>
      <c r="AO344" t="n">
        <v>1011551</v>
      </c>
      <c r="AP344" t="n">
        <v>61650</v>
      </c>
      <c r="AQ344" t="n">
        <v>59158</v>
      </c>
      <c r="AR344" t="n">
        <v>80412</v>
      </c>
      <c r="AS344" t="n">
        <v>35951</v>
      </c>
      <c r="AT344" t="n">
        <v>1224974</v>
      </c>
      <c r="AU344" t="n">
        <v>3903</v>
      </c>
      <c r="AV344" t="n">
        <v>389</v>
      </c>
      <c r="AW344" t="n">
        <v>3364</v>
      </c>
      <c r="AX344" t="n">
        <v>3609</v>
      </c>
      <c r="AY344" t="n">
        <v>199</v>
      </c>
      <c r="AZ344" t="n">
        <v>146</v>
      </c>
      <c r="BA344" t="n">
        <v>241</v>
      </c>
      <c r="BB344" t="n">
        <v>100</v>
      </c>
      <c r="BC344" t="n">
        <v>11759</v>
      </c>
    </row>
    <row r="345">
      <c r="A345" t="inlineStr">
        <is>
          <t>01-Jun-21</t>
        </is>
      </c>
      <c r="B345" t="n">
        <v>2620260</v>
      </c>
      <c r="C345" t="n">
        <v>1128068</v>
      </c>
      <c r="D345" t="n">
        <v>6173365</v>
      </c>
      <c r="E345" t="n">
        <v>3950026</v>
      </c>
      <c r="F345" t="n">
        <v>2552093</v>
      </c>
      <c r="G345" t="n">
        <v>2087688</v>
      </c>
      <c r="H345" t="n">
        <v>1758637</v>
      </c>
      <c r="I345" t="n">
        <v>554477</v>
      </c>
      <c r="J345" t="n">
        <v>2437470</v>
      </c>
      <c r="K345" t="n">
        <v>1</v>
      </c>
      <c r="L345" t="n">
        <v>0</v>
      </c>
      <c r="M345" t="n">
        <v>14</v>
      </c>
      <c r="N345" t="n">
        <v>36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6</v>
      </c>
      <c r="W345" t="n">
        <v>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1</v>
      </c>
      <c r="AE345" t="n">
        <v>40</v>
      </c>
      <c r="AF345" t="n">
        <v>91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582099</v>
      </c>
      <c r="AM345" t="n">
        <v>131572</v>
      </c>
      <c r="AN345" t="n">
        <v>927854</v>
      </c>
      <c r="AO345" t="n">
        <v>1011558</v>
      </c>
      <c r="AP345" t="n">
        <v>61650</v>
      </c>
      <c r="AQ345" t="n">
        <v>59159</v>
      </c>
      <c r="AR345" t="n">
        <v>80412</v>
      </c>
      <c r="AS345" t="n">
        <v>35951</v>
      </c>
      <c r="AT345" t="n">
        <v>1224974</v>
      </c>
      <c r="AU345" t="n">
        <v>3903</v>
      </c>
      <c r="AV345" t="n">
        <v>389</v>
      </c>
      <c r="AW345" t="n">
        <v>3364</v>
      </c>
      <c r="AX345" t="n">
        <v>3609</v>
      </c>
      <c r="AY345" t="n">
        <v>199</v>
      </c>
      <c r="AZ345" t="n">
        <v>146</v>
      </c>
      <c r="BA345" t="n">
        <v>241</v>
      </c>
      <c r="BB345" t="n">
        <v>100</v>
      </c>
      <c r="BC345" t="n">
        <v>11759</v>
      </c>
    </row>
    <row r="346">
      <c r="A346" t="inlineStr">
        <is>
          <t>02-Jun-21</t>
        </is>
      </c>
      <c r="B346" t="n">
        <v>2620260</v>
      </c>
      <c r="C346" t="n">
        <v>1128067</v>
      </c>
      <c r="D346" t="n">
        <v>6173361</v>
      </c>
      <c r="E346" t="n">
        <v>3950016</v>
      </c>
      <c r="F346" t="n">
        <v>2552092</v>
      </c>
      <c r="G346" t="n">
        <v>2087688</v>
      </c>
      <c r="H346" t="n">
        <v>1758637</v>
      </c>
      <c r="I346" t="n">
        <v>554477</v>
      </c>
      <c r="J346" t="n">
        <v>2437470</v>
      </c>
      <c r="K346" t="n">
        <v>1</v>
      </c>
      <c r="L346" t="n">
        <v>0</v>
      </c>
      <c r="M346" t="n">
        <v>14</v>
      </c>
      <c r="N346" t="n">
        <v>37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6</v>
      </c>
      <c r="W346" t="n">
        <v>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1</v>
      </c>
      <c r="AE346" t="n">
        <v>41</v>
      </c>
      <c r="AF346" t="n">
        <v>93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582099</v>
      </c>
      <c r="AM346" t="n">
        <v>131572</v>
      </c>
      <c r="AN346" t="n">
        <v>927857</v>
      </c>
      <c r="AO346" t="n">
        <v>1011565</v>
      </c>
      <c r="AP346" t="n">
        <v>61650</v>
      </c>
      <c r="AQ346" t="n">
        <v>59159</v>
      </c>
      <c r="AR346" t="n">
        <v>80412</v>
      </c>
      <c r="AS346" t="n">
        <v>35951</v>
      </c>
      <c r="AT346" t="n">
        <v>1224974</v>
      </c>
      <c r="AU346" t="n">
        <v>3903</v>
      </c>
      <c r="AV346" t="n">
        <v>389</v>
      </c>
      <c r="AW346" t="n">
        <v>3364</v>
      </c>
      <c r="AX346" t="n">
        <v>3609</v>
      </c>
      <c r="AY346" t="n">
        <v>199</v>
      </c>
      <c r="AZ346" t="n">
        <v>146</v>
      </c>
      <c r="BA346" t="n">
        <v>241</v>
      </c>
      <c r="BB346" t="n">
        <v>100</v>
      </c>
      <c r="BC346" t="n">
        <v>11759</v>
      </c>
    </row>
    <row r="347">
      <c r="A347" t="inlineStr">
        <is>
          <t>03-Jun-21</t>
        </is>
      </c>
      <c r="B347" t="n">
        <v>2620260</v>
      </c>
      <c r="C347" t="n">
        <v>1128067</v>
      </c>
      <c r="D347" t="n">
        <v>6173358</v>
      </c>
      <c r="E347" t="n">
        <v>3950005</v>
      </c>
      <c r="F347" t="n">
        <v>2552092</v>
      </c>
      <c r="G347" t="n">
        <v>2087687</v>
      </c>
      <c r="H347" t="n">
        <v>1758637</v>
      </c>
      <c r="I347" t="n">
        <v>554477</v>
      </c>
      <c r="J347" t="n">
        <v>2437470</v>
      </c>
      <c r="K347" t="n">
        <v>1</v>
      </c>
      <c r="L347" t="n">
        <v>0</v>
      </c>
      <c r="M347" t="n">
        <v>14</v>
      </c>
      <c r="N347" t="n">
        <v>38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6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1</v>
      </c>
      <c r="AE347" t="n">
        <v>41</v>
      </c>
      <c r="AF347" t="n">
        <v>96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582099</v>
      </c>
      <c r="AM347" t="n">
        <v>131572</v>
      </c>
      <c r="AN347" t="n">
        <v>927861</v>
      </c>
      <c r="AO347" t="n">
        <v>1011572</v>
      </c>
      <c r="AP347" t="n">
        <v>61650</v>
      </c>
      <c r="AQ347" t="n">
        <v>59159</v>
      </c>
      <c r="AR347" t="n">
        <v>80412</v>
      </c>
      <c r="AS347" t="n">
        <v>35951</v>
      </c>
      <c r="AT347" t="n">
        <v>1224974</v>
      </c>
      <c r="AU347" t="n">
        <v>3903</v>
      </c>
      <c r="AV347" t="n">
        <v>389</v>
      </c>
      <c r="AW347" t="n">
        <v>3364</v>
      </c>
      <c r="AX347" t="n">
        <v>3609</v>
      </c>
      <c r="AY347" t="n">
        <v>199</v>
      </c>
      <c r="AZ347" t="n">
        <v>146</v>
      </c>
      <c r="BA347" t="n">
        <v>241</v>
      </c>
      <c r="BB347" t="n">
        <v>100</v>
      </c>
      <c r="BC347" t="n">
        <v>11759</v>
      </c>
    </row>
    <row r="348">
      <c r="A348" t="inlineStr">
        <is>
          <t>04-Jun-21</t>
        </is>
      </c>
      <c r="B348" t="n">
        <v>2620260</v>
      </c>
      <c r="C348" t="n">
        <v>1128067</v>
      </c>
      <c r="D348" t="n">
        <v>6173354</v>
      </c>
      <c r="E348" t="n">
        <v>3949994</v>
      </c>
      <c r="F348" t="n">
        <v>2552092</v>
      </c>
      <c r="G348" t="n">
        <v>2087687</v>
      </c>
      <c r="H348" t="n">
        <v>1758637</v>
      </c>
      <c r="I348" t="n">
        <v>554477</v>
      </c>
      <c r="J348" t="n">
        <v>2437470</v>
      </c>
      <c r="K348" t="n">
        <v>1</v>
      </c>
      <c r="L348" t="n">
        <v>0</v>
      </c>
      <c r="M348" t="n">
        <v>14</v>
      </c>
      <c r="N348" t="n">
        <v>39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6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1</v>
      </c>
      <c r="AE348" t="n">
        <v>41</v>
      </c>
      <c r="AF348" t="n">
        <v>98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582099</v>
      </c>
      <c r="AM348" t="n">
        <v>131572</v>
      </c>
      <c r="AN348" t="n">
        <v>927864</v>
      </c>
      <c r="AO348" t="n">
        <v>1011580</v>
      </c>
      <c r="AP348" t="n">
        <v>61650</v>
      </c>
      <c r="AQ348" t="n">
        <v>59159</v>
      </c>
      <c r="AR348" t="n">
        <v>80413</v>
      </c>
      <c r="AS348" t="n">
        <v>35952</v>
      </c>
      <c r="AT348" t="n">
        <v>1224974</v>
      </c>
      <c r="AU348" t="n">
        <v>3903</v>
      </c>
      <c r="AV348" t="n">
        <v>389</v>
      </c>
      <c r="AW348" t="n">
        <v>3364</v>
      </c>
      <c r="AX348" t="n">
        <v>3609</v>
      </c>
      <c r="AY348" t="n">
        <v>199</v>
      </c>
      <c r="AZ348" t="n">
        <v>146</v>
      </c>
      <c r="BA348" t="n">
        <v>241</v>
      </c>
      <c r="BB348" t="n">
        <v>100</v>
      </c>
      <c r="BC348" t="n">
        <v>11759</v>
      </c>
    </row>
    <row r="349">
      <c r="A349" t="inlineStr">
        <is>
          <t>05-Jun-21</t>
        </is>
      </c>
      <c r="B349" t="n">
        <v>2620260</v>
      </c>
      <c r="C349" t="n">
        <v>1128067</v>
      </c>
      <c r="D349" t="n">
        <v>6173350</v>
      </c>
      <c r="E349" t="n">
        <v>3949983</v>
      </c>
      <c r="F349" t="n">
        <v>2552092</v>
      </c>
      <c r="G349" t="n">
        <v>2087687</v>
      </c>
      <c r="H349" t="n">
        <v>1758636</v>
      </c>
      <c r="I349" t="n">
        <v>554477</v>
      </c>
      <c r="J349" t="n">
        <v>2437470</v>
      </c>
      <c r="K349" t="n">
        <v>1</v>
      </c>
      <c r="L349" t="n">
        <v>0</v>
      </c>
      <c r="M349" t="n">
        <v>14</v>
      </c>
      <c r="N349" t="n">
        <v>40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6</v>
      </c>
      <c r="W349" t="n">
        <v>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1</v>
      </c>
      <c r="AE349" t="n">
        <v>41</v>
      </c>
      <c r="AF349" t="n">
        <v>101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582099</v>
      </c>
      <c r="AM349" t="n">
        <v>131572</v>
      </c>
      <c r="AN349" t="n">
        <v>927867</v>
      </c>
      <c r="AO349" t="n">
        <v>1011587</v>
      </c>
      <c r="AP349" t="n">
        <v>61650</v>
      </c>
      <c r="AQ349" t="n">
        <v>59159</v>
      </c>
      <c r="AR349" t="n">
        <v>80413</v>
      </c>
      <c r="AS349" t="n">
        <v>35952</v>
      </c>
      <c r="AT349" t="n">
        <v>1224974</v>
      </c>
      <c r="AU349" t="n">
        <v>3903</v>
      </c>
      <c r="AV349" t="n">
        <v>389</v>
      </c>
      <c r="AW349" t="n">
        <v>3364</v>
      </c>
      <c r="AX349" t="n">
        <v>3609</v>
      </c>
      <c r="AY349" t="n">
        <v>199</v>
      </c>
      <c r="AZ349" t="n">
        <v>146</v>
      </c>
      <c r="BA349" t="n">
        <v>241</v>
      </c>
      <c r="BB349" t="n">
        <v>100</v>
      </c>
      <c r="BC349" t="n">
        <v>11759</v>
      </c>
    </row>
    <row r="350">
      <c r="A350" t="inlineStr">
        <is>
          <t>06-Jun-21</t>
        </is>
      </c>
      <c r="B350" t="n">
        <v>2620259</v>
      </c>
      <c r="C350" t="n">
        <v>1128067</v>
      </c>
      <c r="D350" t="n">
        <v>6173346</v>
      </c>
      <c r="E350" t="n">
        <v>3949972</v>
      </c>
      <c r="F350" t="n">
        <v>2552092</v>
      </c>
      <c r="G350" t="n">
        <v>2087687</v>
      </c>
      <c r="H350" t="n">
        <v>1758636</v>
      </c>
      <c r="I350" t="n">
        <v>554477</v>
      </c>
      <c r="J350" t="n">
        <v>2437470</v>
      </c>
      <c r="K350" t="n">
        <v>1</v>
      </c>
      <c r="L350" t="n">
        <v>0</v>
      </c>
      <c r="M350" t="n">
        <v>15</v>
      </c>
      <c r="N350" t="n">
        <v>41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6</v>
      </c>
      <c r="W350" t="n">
        <v>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1</v>
      </c>
      <c r="AE350" t="n">
        <v>41</v>
      </c>
      <c r="AF350" t="n">
        <v>103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582100</v>
      </c>
      <c r="AM350" t="n">
        <v>131572</v>
      </c>
      <c r="AN350" t="n">
        <v>927871</v>
      </c>
      <c r="AO350" t="n">
        <v>1011595</v>
      </c>
      <c r="AP350" t="n">
        <v>61650</v>
      </c>
      <c r="AQ350" t="n">
        <v>59159</v>
      </c>
      <c r="AR350" t="n">
        <v>80413</v>
      </c>
      <c r="AS350" t="n">
        <v>35952</v>
      </c>
      <c r="AT350" t="n">
        <v>1224975</v>
      </c>
      <c r="AU350" t="n">
        <v>3903</v>
      </c>
      <c r="AV350" t="n">
        <v>389</v>
      </c>
      <c r="AW350" t="n">
        <v>3364</v>
      </c>
      <c r="AX350" t="n">
        <v>3609</v>
      </c>
      <c r="AY350" t="n">
        <v>199</v>
      </c>
      <c r="AZ350" t="n">
        <v>146</v>
      </c>
      <c r="BA350" t="n">
        <v>241</v>
      </c>
      <c r="BB350" t="n">
        <v>100</v>
      </c>
      <c r="BC350" t="n">
        <v>11759</v>
      </c>
    </row>
    <row r="351">
      <c r="A351" t="inlineStr">
        <is>
          <t>07-Jun-21</t>
        </is>
      </c>
      <c r="B351" t="n">
        <v>2620259</v>
      </c>
      <c r="C351" t="n">
        <v>1128067</v>
      </c>
      <c r="D351" t="n">
        <v>6173342</v>
      </c>
      <c r="E351" t="n">
        <v>3949960</v>
      </c>
      <c r="F351" t="n">
        <v>2552092</v>
      </c>
      <c r="G351" t="n">
        <v>2087687</v>
      </c>
      <c r="H351" t="n">
        <v>1758636</v>
      </c>
      <c r="I351" t="n">
        <v>554477</v>
      </c>
      <c r="J351" t="n">
        <v>2437470</v>
      </c>
      <c r="K351" t="n">
        <v>1</v>
      </c>
      <c r="L351" t="n">
        <v>0</v>
      </c>
      <c r="M351" t="n">
        <v>15</v>
      </c>
      <c r="N351" t="n">
        <v>42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6</v>
      </c>
      <c r="W351" t="n">
        <v>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1</v>
      </c>
      <c r="AE351" t="n">
        <v>42</v>
      </c>
      <c r="AF351" t="n">
        <v>106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582100</v>
      </c>
      <c r="AM351" t="n">
        <v>131572</v>
      </c>
      <c r="AN351" t="n">
        <v>927874</v>
      </c>
      <c r="AO351" t="n">
        <v>1011603</v>
      </c>
      <c r="AP351" t="n">
        <v>61650</v>
      </c>
      <c r="AQ351" t="n">
        <v>59159</v>
      </c>
      <c r="AR351" t="n">
        <v>80413</v>
      </c>
      <c r="AS351" t="n">
        <v>35952</v>
      </c>
      <c r="AT351" t="n">
        <v>1224975</v>
      </c>
      <c r="AU351" t="n">
        <v>3903</v>
      </c>
      <c r="AV351" t="n">
        <v>389</v>
      </c>
      <c r="AW351" t="n">
        <v>3364</v>
      </c>
      <c r="AX351" t="n">
        <v>3609</v>
      </c>
      <c r="AY351" t="n">
        <v>199</v>
      </c>
      <c r="AZ351" t="n">
        <v>146</v>
      </c>
      <c r="BA351" t="n">
        <v>241</v>
      </c>
      <c r="BB351" t="n">
        <v>100</v>
      </c>
      <c r="BC351" t="n">
        <v>11759</v>
      </c>
    </row>
    <row r="352">
      <c r="A352" t="inlineStr">
        <is>
          <t>08-Jun-21</t>
        </is>
      </c>
      <c r="B352" t="n">
        <v>2620259</v>
      </c>
      <c r="C352" t="n">
        <v>1128067</v>
      </c>
      <c r="D352" t="n">
        <v>6173339</v>
      </c>
      <c r="E352" t="n">
        <v>3949948</v>
      </c>
      <c r="F352" t="n">
        <v>2552092</v>
      </c>
      <c r="G352" t="n">
        <v>2087687</v>
      </c>
      <c r="H352" t="n">
        <v>1758636</v>
      </c>
      <c r="I352" t="n">
        <v>554477</v>
      </c>
      <c r="J352" t="n">
        <v>2437470</v>
      </c>
      <c r="K352" t="n">
        <v>1</v>
      </c>
      <c r="L352" t="n">
        <v>0</v>
      </c>
      <c r="M352" t="n">
        <v>15</v>
      </c>
      <c r="N352" t="n">
        <v>43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6</v>
      </c>
      <c r="W352" t="n">
        <v>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1</v>
      </c>
      <c r="AE352" t="n">
        <v>42</v>
      </c>
      <c r="AF352" t="n">
        <v>108</v>
      </c>
      <c r="AG352" t="n">
        <v>1</v>
      </c>
      <c r="AH352" t="n">
        <v>1</v>
      </c>
      <c r="AI352" t="n">
        <v>1</v>
      </c>
      <c r="AJ352" t="n">
        <v>0</v>
      </c>
      <c r="AK352" t="n">
        <v>1</v>
      </c>
      <c r="AL352" t="n">
        <v>582100</v>
      </c>
      <c r="AM352" t="n">
        <v>131572</v>
      </c>
      <c r="AN352" t="n">
        <v>927878</v>
      </c>
      <c r="AO352" t="n">
        <v>1011611</v>
      </c>
      <c r="AP352" t="n">
        <v>61650</v>
      </c>
      <c r="AQ352" t="n">
        <v>59159</v>
      </c>
      <c r="AR352" t="n">
        <v>80413</v>
      </c>
      <c r="AS352" t="n">
        <v>35952</v>
      </c>
      <c r="AT352" t="n">
        <v>1224975</v>
      </c>
      <c r="AU352" t="n">
        <v>3903</v>
      </c>
      <c r="AV352" t="n">
        <v>389</v>
      </c>
      <c r="AW352" t="n">
        <v>3364</v>
      </c>
      <c r="AX352" t="n">
        <v>3609</v>
      </c>
      <c r="AY352" t="n">
        <v>199</v>
      </c>
      <c r="AZ352" t="n">
        <v>146</v>
      </c>
      <c r="BA352" t="n">
        <v>241</v>
      </c>
      <c r="BB352" t="n">
        <v>100</v>
      </c>
      <c r="BC352" t="n">
        <v>11759</v>
      </c>
    </row>
    <row r="353">
      <c r="A353" t="inlineStr">
        <is>
          <t>09-Jun-21</t>
        </is>
      </c>
    </row>
    <row r="354">
      <c r="A354" t="inlineStr">
        <is>
          <t>10-Jun-21</t>
        </is>
      </c>
    </row>
    <row r="355">
      <c r="A355" t="inlineStr">
        <is>
          <t>11-Jun-21</t>
        </is>
      </c>
    </row>
    <row r="356">
      <c r="A356" t="inlineStr">
        <is>
          <t>12-Jun-21</t>
        </is>
      </c>
    </row>
    <row r="357">
      <c r="A357" t="inlineStr">
        <is>
          <t>13-Jun-21</t>
        </is>
      </c>
    </row>
    <row r="358">
      <c r="A358" t="inlineStr">
        <is>
          <t>14-Jun-21</t>
        </is>
      </c>
    </row>
    <row r="359">
      <c r="A359" t="inlineStr">
        <is>
          <t>15-Jun-21</t>
        </is>
      </c>
    </row>
    <row r="360">
      <c r="A360" t="inlineStr">
        <is>
          <t>16-Jun-21</t>
        </is>
      </c>
    </row>
    <row r="361">
      <c r="A361" t="inlineStr">
        <is>
          <t>17-Jun-21</t>
        </is>
      </c>
    </row>
    <row r="362">
      <c r="A362" t="inlineStr">
        <is>
          <t>18-Jun-21</t>
        </is>
      </c>
    </row>
    <row r="363">
      <c r="A363" t="inlineStr">
        <is>
          <t>19-Jun-21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Susceptible</t>
        </is>
      </c>
      <c r="C1" t="inlineStr">
        <is>
          <t>Susceptible</t>
        </is>
      </c>
      <c r="D1" t="inlineStr">
        <is>
          <t>Susceptible</t>
        </is>
      </c>
      <c r="E1" t="inlineStr">
        <is>
          <t>Susceptible</t>
        </is>
      </c>
      <c r="F1" t="inlineStr">
        <is>
          <t>Susceptible</t>
        </is>
      </c>
      <c r="G1" t="inlineStr">
        <is>
          <t>Susceptible</t>
        </is>
      </c>
      <c r="H1" t="inlineStr">
        <is>
          <t>Susceptible</t>
        </is>
      </c>
      <c r="I1" t="inlineStr">
        <is>
          <t>Susceptible</t>
        </is>
      </c>
      <c r="J1" t="inlineStr">
        <is>
          <t>Susceptible</t>
        </is>
      </c>
      <c r="K1" t="inlineStr">
        <is>
          <t>Exposed</t>
        </is>
      </c>
      <c r="L1" t="inlineStr">
        <is>
          <t>Exposed</t>
        </is>
      </c>
      <c r="M1" t="inlineStr">
        <is>
          <t>Exposed</t>
        </is>
      </c>
      <c r="N1" t="inlineStr">
        <is>
          <t>Exposed</t>
        </is>
      </c>
      <c r="O1" t="inlineStr">
        <is>
          <t>Exposed</t>
        </is>
      </c>
      <c r="P1" t="inlineStr">
        <is>
          <t>Exposed</t>
        </is>
      </c>
      <c r="Q1" t="inlineStr">
        <is>
          <t>Exposed</t>
        </is>
      </c>
      <c r="R1" t="inlineStr">
        <is>
          <t>Exposed</t>
        </is>
      </c>
      <c r="S1" t="inlineStr">
        <is>
          <t>Exposed</t>
        </is>
      </c>
      <c r="T1" t="inlineStr">
        <is>
          <t>Infected_i</t>
        </is>
      </c>
      <c r="U1" t="inlineStr">
        <is>
          <t>Infected_i</t>
        </is>
      </c>
      <c r="V1" t="inlineStr">
        <is>
          <t>Infected_i</t>
        </is>
      </c>
      <c r="W1" t="inlineStr">
        <is>
          <t>Infected_i</t>
        </is>
      </c>
      <c r="X1" t="inlineStr">
        <is>
          <t>Infected_i</t>
        </is>
      </c>
      <c r="Y1" t="inlineStr">
        <is>
          <t>Infected_i</t>
        </is>
      </c>
      <c r="Z1" t="inlineStr">
        <is>
          <t>Infected_i</t>
        </is>
      </c>
      <c r="AA1" t="inlineStr">
        <is>
          <t>Infected_i</t>
        </is>
      </c>
      <c r="AB1" t="inlineStr">
        <is>
          <t>Infected_i</t>
        </is>
      </c>
      <c r="AC1" t="inlineStr">
        <is>
          <t>Infected_a</t>
        </is>
      </c>
      <c r="AD1" t="inlineStr">
        <is>
          <t>Infected_a</t>
        </is>
      </c>
      <c r="AE1" t="inlineStr">
        <is>
          <t>Infected_a</t>
        </is>
      </c>
      <c r="AF1" t="inlineStr">
        <is>
          <t>Infected_a</t>
        </is>
      </c>
      <c r="AG1" t="inlineStr">
        <is>
          <t>Infected_a</t>
        </is>
      </c>
      <c r="AH1" t="inlineStr">
        <is>
          <t>Infected_a</t>
        </is>
      </c>
      <c r="AI1" t="inlineStr">
        <is>
          <t>Infected_a</t>
        </is>
      </c>
      <c r="AJ1" t="inlineStr">
        <is>
          <t>Infected_a</t>
        </is>
      </c>
      <c r="AK1" t="inlineStr">
        <is>
          <t>Infected_a</t>
        </is>
      </c>
      <c r="AL1" t="inlineStr">
        <is>
          <t>Recovered</t>
        </is>
      </c>
      <c r="AM1" t="inlineStr">
        <is>
          <t>Recovered</t>
        </is>
      </c>
      <c r="AN1" t="inlineStr">
        <is>
          <t>Recovered</t>
        </is>
      </c>
      <c r="AO1" t="inlineStr">
        <is>
          <t>Recovered</t>
        </is>
      </c>
      <c r="AP1" t="inlineStr">
        <is>
          <t>Recovered</t>
        </is>
      </c>
      <c r="AQ1" t="inlineStr">
        <is>
          <t>Recovered</t>
        </is>
      </c>
      <c r="AR1" t="inlineStr">
        <is>
          <t>Recovered</t>
        </is>
      </c>
      <c r="AS1" t="inlineStr">
        <is>
          <t>Recovered</t>
        </is>
      </c>
      <c r="AT1" t="inlineStr">
        <is>
          <t>Recovered</t>
        </is>
      </c>
      <c r="AU1" t="inlineStr">
        <is>
          <t>Dead</t>
        </is>
      </c>
      <c r="AV1" t="inlineStr">
        <is>
          <t>Dead</t>
        </is>
      </c>
      <c r="AW1" t="inlineStr">
        <is>
          <t>Dead</t>
        </is>
      </c>
      <c r="AX1" t="inlineStr">
        <is>
          <t>Dead</t>
        </is>
      </c>
      <c r="AY1" t="inlineStr">
        <is>
          <t>Dead</t>
        </is>
      </c>
      <c r="AZ1" t="inlineStr">
        <is>
          <t>Dead</t>
        </is>
      </c>
      <c r="BA1" t="inlineStr">
        <is>
          <t>Dead</t>
        </is>
      </c>
      <c r="BB1" t="inlineStr">
        <is>
          <t>Dead</t>
        </is>
      </c>
      <c r="BC1" t="inlineStr">
        <is>
          <t>Dead</t>
        </is>
      </c>
    </row>
    <row r="2">
      <c r="B2" t="inlineStr">
        <is>
          <t>EASTERN CAPE</t>
        </is>
      </c>
      <c r="C2" t="inlineStr">
        <is>
          <t>FREE STATE</t>
        </is>
      </c>
      <c r="D2" t="inlineStr">
        <is>
          <t>GAUTENG</t>
        </is>
      </c>
      <c r="E2" t="inlineStr">
        <is>
          <t>KWAZULU-NATAL</t>
        </is>
      </c>
      <c r="F2" t="inlineStr">
        <is>
          <t>LIMPOPO</t>
        </is>
      </c>
      <c r="G2" t="inlineStr">
        <is>
          <t>MPUMALANGA</t>
        </is>
      </c>
      <c r="H2" t="inlineStr">
        <is>
          <t>NORTH WEST</t>
        </is>
      </c>
      <c r="I2" t="inlineStr">
        <is>
          <t>NORTHERN CAPE</t>
        </is>
      </c>
      <c r="J2" t="inlineStr">
        <is>
          <t>WESTERN CAPE</t>
        </is>
      </c>
      <c r="K2" t="inlineStr">
        <is>
          <t>EASTERN CAPE</t>
        </is>
      </c>
      <c r="L2" t="inlineStr">
        <is>
          <t>FREE STATE</t>
        </is>
      </c>
      <c r="M2" t="inlineStr">
        <is>
          <t>GAUTENG</t>
        </is>
      </c>
      <c r="N2" t="inlineStr">
        <is>
          <t>KWAZULU-NATAL</t>
        </is>
      </c>
      <c r="O2" t="inlineStr">
        <is>
          <t>LIMPOPO</t>
        </is>
      </c>
      <c r="P2" t="inlineStr">
        <is>
          <t>MPUMALANGA</t>
        </is>
      </c>
      <c r="Q2" t="inlineStr">
        <is>
          <t>NORTH WEST</t>
        </is>
      </c>
      <c r="R2" t="inlineStr">
        <is>
          <t>NORTHERN CAPE</t>
        </is>
      </c>
      <c r="S2" t="inlineStr">
        <is>
          <t>WESTERN CAPE</t>
        </is>
      </c>
      <c r="T2" t="inlineStr">
        <is>
          <t>EASTERN CAPE</t>
        </is>
      </c>
      <c r="U2" t="inlineStr">
        <is>
          <t>FREE STATE</t>
        </is>
      </c>
      <c r="V2" t="inlineStr">
        <is>
          <t>GAUTENG</t>
        </is>
      </c>
      <c r="W2" t="inlineStr">
        <is>
          <t>KWAZULU-NATAL</t>
        </is>
      </c>
      <c r="X2" t="inlineStr">
        <is>
          <t>LIMPOPO</t>
        </is>
      </c>
      <c r="Y2" t="inlineStr">
        <is>
          <t>MPUMALANGA</t>
        </is>
      </c>
      <c r="Z2" t="inlineStr">
        <is>
          <t>NORTH WEST</t>
        </is>
      </c>
      <c r="AA2" t="inlineStr">
        <is>
          <t>NORTHERN CAPE</t>
        </is>
      </c>
      <c r="AB2" t="inlineStr">
        <is>
          <t>WESTERN CAPE</t>
        </is>
      </c>
      <c r="AC2" t="inlineStr">
        <is>
          <t>EASTERN CAPE</t>
        </is>
      </c>
      <c r="AD2" t="inlineStr">
        <is>
          <t>FREE STATE</t>
        </is>
      </c>
      <c r="AE2" t="inlineStr">
        <is>
          <t>GAUTENG</t>
        </is>
      </c>
      <c r="AF2" t="inlineStr">
        <is>
          <t>KWAZULU-NATAL</t>
        </is>
      </c>
      <c r="AG2" t="inlineStr">
        <is>
          <t>LIMPOPO</t>
        </is>
      </c>
      <c r="AH2" t="inlineStr">
        <is>
          <t>MPUMALANGA</t>
        </is>
      </c>
      <c r="AI2" t="inlineStr">
        <is>
          <t>NORTH WEST</t>
        </is>
      </c>
      <c r="AJ2" t="inlineStr">
        <is>
          <t>NORTHERN CAPE</t>
        </is>
      </c>
      <c r="AK2" t="inlineStr">
        <is>
          <t>WESTERN CAPE</t>
        </is>
      </c>
      <c r="AL2" t="inlineStr">
        <is>
          <t>EASTERN CAPE</t>
        </is>
      </c>
      <c r="AM2" t="inlineStr">
        <is>
          <t>FREE STATE</t>
        </is>
      </c>
      <c r="AN2" t="inlineStr">
        <is>
          <t>GAUTENG</t>
        </is>
      </c>
      <c r="AO2" t="inlineStr">
        <is>
          <t>KWAZULU-NATAL</t>
        </is>
      </c>
      <c r="AP2" t="inlineStr">
        <is>
          <t>LIMPOPO</t>
        </is>
      </c>
      <c r="AQ2" t="inlineStr">
        <is>
          <t>MPUMALANGA</t>
        </is>
      </c>
      <c r="AR2" t="inlineStr">
        <is>
          <t>NORTH WEST</t>
        </is>
      </c>
      <c r="AS2" t="inlineStr">
        <is>
          <t>NORTHERN CAPE</t>
        </is>
      </c>
      <c r="AT2" t="inlineStr">
        <is>
          <t>WESTERN CAPE</t>
        </is>
      </c>
      <c r="AU2" t="inlineStr">
        <is>
          <t>EASTERN CAPE</t>
        </is>
      </c>
      <c r="AV2" t="inlineStr">
        <is>
          <t>FREE STATE</t>
        </is>
      </c>
      <c r="AW2" t="inlineStr">
        <is>
          <t>GAUTENG</t>
        </is>
      </c>
      <c r="AX2" t="inlineStr">
        <is>
          <t>KWAZULU-NATAL</t>
        </is>
      </c>
      <c r="AY2" t="inlineStr">
        <is>
          <t>LIMPOPO</t>
        </is>
      </c>
      <c r="AZ2" t="inlineStr">
        <is>
          <t>MPUMALANGA</t>
        </is>
      </c>
      <c r="BA2" t="inlineStr">
        <is>
          <t>NORTH WEST</t>
        </is>
      </c>
      <c r="BB2" t="inlineStr">
        <is>
          <t>NORTHERN CAPE</t>
        </is>
      </c>
      <c r="BC2" t="inlineStr">
        <is>
          <t>WESTERN CAPE</t>
        </is>
      </c>
    </row>
    <row r="3">
      <c r="B3" t="inlineStr">
        <is>
          <t>Susceptible_EASTERN CAPE</t>
        </is>
      </c>
      <c r="C3" t="inlineStr">
        <is>
          <t>Susceptible_FREE STATE</t>
        </is>
      </c>
      <c r="D3" t="inlineStr">
        <is>
          <t>Susceptible_GAUTENG</t>
        </is>
      </c>
      <c r="E3" t="inlineStr">
        <is>
          <t>Susceptible_KWAZULU-NATAL</t>
        </is>
      </c>
      <c r="F3" t="inlineStr">
        <is>
          <t>Susceptible_LIMPOPO</t>
        </is>
      </c>
      <c r="G3" t="inlineStr">
        <is>
          <t>Susceptible_MPUMALANGA</t>
        </is>
      </c>
      <c r="H3" t="inlineStr">
        <is>
          <t>Susceptible_NORTH WEST</t>
        </is>
      </c>
      <c r="I3" t="inlineStr">
        <is>
          <t>Susceptible_NORTHERN CAPE</t>
        </is>
      </c>
      <c r="J3" t="inlineStr">
        <is>
          <t>Susceptible_WESTERN CAPE</t>
        </is>
      </c>
      <c r="K3" t="inlineStr">
        <is>
          <t>Exposed_EASTERN CAPE</t>
        </is>
      </c>
      <c r="L3" t="inlineStr">
        <is>
          <t>Exposed_FREE STATE</t>
        </is>
      </c>
      <c r="M3" t="inlineStr">
        <is>
          <t>Exposed_GAUTENG</t>
        </is>
      </c>
      <c r="N3" t="inlineStr">
        <is>
          <t>Exposed_KWAZULU-NATAL</t>
        </is>
      </c>
      <c r="O3" t="inlineStr">
        <is>
          <t>Exposed_LIMPOPO</t>
        </is>
      </c>
      <c r="P3" t="inlineStr">
        <is>
          <t>Exposed_MPUMALANGA</t>
        </is>
      </c>
      <c r="Q3" t="inlineStr">
        <is>
          <t>Exposed_NORTH WEST</t>
        </is>
      </c>
      <c r="R3" t="inlineStr">
        <is>
          <t>Exposed_NORTHERN CAPE</t>
        </is>
      </c>
      <c r="S3" t="inlineStr">
        <is>
          <t>Exposed_WESTERN CAPE</t>
        </is>
      </c>
      <c r="T3" t="inlineStr">
        <is>
          <t>Infected_i_EASTERN CAPE</t>
        </is>
      </c>
      <c r="U3" t="inlineStr">
        <is>
          <t>Infected_i_FREE STATE</t>
        </is>
      </c>
      <c r="V3" t="inlineStr">
        <is>
          <t>Infected_i_GAUTENG</t>
        </is>
      </c>
      <c r="W3" t="inlineStr">
        <is>
          <t>Infected_i_KWAZULU-NATAL</t>
        </is>
      </c>
      <c r="X3" t="inlineStr">
        <is>
          <t>Infected_i_LIMPOPO</t>
        </is>
      </c>
      <c r="Y3" t="inlineStr">
        <is>
          <t>Infected_i_MPUMALANGA</t>
        </is>
      </c>
      <c r="Z3" t="inlineStr">
        <is>
          <t>Infected_i_NORTH WEST</t>
        </is>
      </c>
      <c r="AA3" t="inlineStr">
        <is>
          <t>Infected_i_NORTHERN CAPE</t>
        </is>
      </c>
      <c r="AB3" t="inlineStr">
        <is>
          <t>Infected_i_WESTERN CAPE</t>
        </is>
      </c>
      <c r="AC3" t="inlineStr">
        <is>
          <t>Infected_a_EASTERN CAPE</t>
        </is>
      </c>
      <c r="AD3" t="inlineStr">
        <is>
          <t>Infected_a_FREE STATE</t>
        </is>
      </c>
      <c r="AE3" t="inlineStr">
        <is>
          <t>Infected_a_GAUTENG</t>
        </is>
      </c>
      <c r="AF3" t="inlineStr">
        <is>
          <t>Infected_a_KWAZULU-NATAL</t>
        </is>
      </c>
      <c r="AG3" t="inlineStr">
        <is>
          <t>Infected_a_LIMPOPO</t>
        </is>
      </c>
      <c r="AH3" t="inlineStr">
        <is>
          <t>Infected_a_MPUMALANGA</t>
        </is>
      </c>
      <c r="AI3" t="inlineStr">
        <is>
          <t>Infected_a_NORTH WEST</t>
        </is>
      </c>
      <c r="AJ3" t="inlineStr">
        <is>
          <t>Infected_a_NORTHERN CAPE</t>
        </is>
      </c>
      <c r="AK3" t="inlineStr">
        <is>
          <t>Infected_a_WESTERN CAPE</t>
        </is>
      </c>
      <c r="AL3" t="inlineStr">
        <is>
          <t>Recovered_EASTERN CAPE</t>
        </is>
      </c>
      <c r="AM3" t="inlineStr">
        <is>
          <t>Recovered_FREE STATE</t>
        </is>
      </c>
      <c r="AN3" t="inlineStr">
        <is>
          <t>Recovered_GAUTENG</t>
        </is>
      </c>
      <c r="AO3" t="inlineStr">
        <is>
          <t>Recovered_KWAZULU-NATAL</t>
        </is>
      </c>
      <c r="AP3" t="inlineStr">
        <is>
          <t>Recovered_LIMPOPO</t>
        </is>
      </c>
      <c r="AQ3" t="inlineStr">
        <is>
          <t>Recovered_MPUMALANGA</t>
        </is>
      </c>
      <c r="AR3" t="inlineStr">
        <is>
          <t>Recovered_NORTH WEST</t>
        </is>
      </c>
      <c r="AS3" t="inlineStr">
        <is>
          <t>Recovered_NORTHERN CAPE</t>
        </is>
      </c>
      <c r="AT3" t="inlineStr">
        <is>
          <t>Recovered_WESTERN CAPE</t>
        </is>
      </c>
      <c r="AU3" t="inlineStr">
        <is>
          <t>Dead_EASTERN CAPE</t>
        </is>
      </c>
      <c r="AV3" t="inlineStr">
        <is>
          <t>Dead_FREE STATE</t>
        </is>
      </c>
      <c r="AW3" t="inlineStr">
        <is>
          <t>Dead_GAUTENG</t>
        </is>
      </c>
      <c r="AX3" t="inlineStr">
        <is>
          <t>Dead_KWAZULU-NATAL</t>
        </is>
      </c>
      <c r="AY3" t="inlineStr">
        <is>
          <t>Dead_LIMPOPO</t>
        </is>
      </c>
      <c r="AZ3" t="inlineStr">
        <is>
          <t>Dead_MPUMALANGA</t>
        </is>
      </c>
      <c r="BA3" t="inlineStr">
        <is>
          <t>Dead_NORTH WEST</t>
        </is>
      </c>
      <c r="BB3" t="inlineStr">
        <is>
          <t>Dead_NORTHERN CAPE</t>
        </is>
      </c>
      <c r="BC3" t="inlineStr">
        <is>
          <t>Dead_WESTERN CAPE</t>
        </is>
      </c>
    </row>
    <row r="4">
      <c r="A4" t="inlineStr">
        <is>
          <t>25-Jun-20</t>
        </is>
      </c>
      <c r="B4" t="n">
        <v>899585</v>
      </c>
      <c r="C4" t="n">
        <v>380234</v>
      </c>
      <c r="D4" t="n">
        <v>2095026</v>
      </c>
      <c r="E4" t="n">
        <v>1481522</v>
      </c>
      <c r="F4" t="n">
        <v>795350</v>
      </c>
      <c r="G4" t="n">
        <v>653535</v>
      </c>
      <c r="H4" t="n">
        <v>556848</v>
      </c>
      <c r="I4" t="n">
        <v>179623</v>
      </c>
      <c r="J4" t="n">
        <v>891205</v>
      </c>
      <c r="K4" t="n">
        <v>48817</v>
      </c>
      <c r="L4" t="n">
        <v>2545</v>
      </c>
      <c r="M4" t="n">
        <v>45533</v>
      </c>
      <c r="N4" t="n">
        <v>20676</v>
      </c>
      <c r="O4" t="n">
        <v>1062</v>
      </c>
      <c r="P4" t="n">
        <v>714</v>
      </c>
      <c r="Q4" t="n">
        <v>2568</v>
      </c>
      <c r="R4" t="n">
        <v>271</v>
      </c>
      <c r="S4" t="n">
        <v>140933</v>
      </c>
      <c r="T4" t="n">
        <v>9685</v>
      </c>
      <c r="U4" t="n">
        <v>649</v>
      </c>
      <c r="V4" t="n">
        <v>22741</v>
      </c>
      <c r="W4" t="n">
        <v>3537</v>
      </c>
      <c r="X4" t="n">
        <v>396</v>
      </c>
      <c r="Y4" t="n">
        <v>574</v>
      </c>
      <c r="Z4" t="n">
        <v>2669</v>
      </c>
      <c r="AA4" t="n">
        <v>205</v>
      </c>
      <c r="AB4" t="n">
        <v>15653</v>
      </c>
      <c r="AC4" t="n">
        <v>185581</v>
      </c>
      <c r="AD4" t="n">
        <v>9532</v>
      </c>
      <c r="AE4" t="n">
        <v>159391</v>
      </c>
      <c r="AF4" t="n">
        <v>79167</v>
      </c>
      <c r="AG4" t="n">
        <v>3853</v>
      </c>
      <c r="AH4" t="n">
        <v>2281</v>
      </c>
      <c r="AI4" t="n">
        <v>7602</v>
      </c>
      <c r="AJ4" t="n">
        <v>881</v>
      </c>
      <c r="AK4" t="n">
        <v>548081</v>
      </c>
      <c r="AL4" t="n">
        <v>10439</v>
      </c>
      <c r="AM4" t="n">
        <v>318</v>
      </c>
      <c r="AN4" t="n">
        <v>5856</v>
      </c>
      <c r="AO4" t="n">
        <v>2947</v>
      </c>
      <c r="AP4" t="n">
        <v>329</v>
      </c>
      <c r="AQ4" t="n">
        <v>207</v>
      </c>
      <c r="AR4" t="n">
        <v>291</v>
      </c>
      <c r="AS4" t="n">
        <v>112</v>
      </c>
      <c r="AT4" t="n">
        <v>39475</v>
      </c>
      <c r="AU4" t="n">
        <v>1634</v>
      </c>
      <c r="AV4" t="n">
        <v>40</v>
      </c>
      <c r="AW4" t="n">
        <v>670</v>
      </c>
      <c r="AX4" t="n">
        <v>477</v>
      </c>
      <c r="AY4" t="n">
        <v>22</v>
      </c>
      <c r="AZ4" t="n">
        <v>9</v>
      </c>
      <c r="BA4" t="n">
        <v>30</v>
      </c>
      <c r="BB4" t="n">
        <v>4</v>
      </c>
      <c r="BC4" t="n">
        <v>7434</v>
      </c>
    </row>
    <row r="5">
      <c r="A5" t="inlineStr">
        <is>
          <t>26-Jun-20</t>
        </is>
      </c>
      <c r="B5" t="n">
        <v>881534</v>
      </c>
      <c r="C5" t="n">
        <v>378893</v>
      </c>
      <c r="D5" t="n">
        <v>2073004</v>
      </c>
      <c r="E5" t="n">
        <v>1466677</v>
      </c>
      <c r="F5" t="n">
        <v>794492</v>
      </c>
      <c r="G5" t="n">
        <v>652895</v>
      </c>
      <c r="H5" t="n">
        <v>555425</v>
      </c>
      <c r="I5" t="n">
        <v>179421</v>
      </c>
      <c r="J5" t="n">
        <v>841578</v>
      </c>
      <c r="K5" t="n">
        <v>53589</v>
      </c>
      <c r="L5" t="n">
        <v>3147</v>
      </c>
      <c r="M5" t="n">
        <v>54555</v>
      </c>
      <c r="N5" t="n">
        <v>29043</v>
      </c>
      <c r="O5" t="n">
        <v>1576</v>
      </c>
      <c r="P5" t="n">
        <v>1114</v>
      </c>
      <c r="Q5" t="n">
        <v>3236</v>
      </c>
      <c r="R5" t="n">
        <v>388</v>
      </c>
      <c r="S5" t="n">
        <v>152484</v>
      </c>
      <c r="T5" t="n">
        <v>9630</v>
      </c>
      <c r="U5" t="n">
        <v>648</v>
      </c>
      <c r="V5" t="n">
        <v>22687</v>
      </c>
      <c r="W5" t="n">
        <v>3553</v>
      </c>
      <c r="X5" t="n">
        <v>399</v>
      </c>
      <c r="Y5" t="n">
        <v>579</v>
      </c>
      <c r="Z5" t="n">
        <v>2668</v>
      </c>
      <c r="AA5" t="n">
        <v>206</v>
      </c>
      <c r="AB5" t="n">
        <v>15558</v>
      </c>
      <c r="AC5" t="n">
        <v>184535</v>
      </c>
      <c r="AD5" t="n">
        <v>9522</v>
      </c>
      <c r="AE5" t="n">
        <v>159016</v>
      </c>
      <c r="AF5" t="n">
        <v>79517</v>
      </c>
      <c r="AG5" t="n">
        <v>3880</v>
      </c>
      <c r="AH5" t="n">
        <v>2303</v>
      </c>
      <c r="AI5" t="n">
        <v>7600</v>
      </c>
      <c r="AJ5" t="n">
        <v>885</v>
      </c>
      <c r="AK5" t="n">
        <v>544745</v>
      </c>
      <c r="AL5" t="n">
        <v>24762</v>
      </c>
      <c r="AM5" t="n">
        <v>1067</v>
      </c>
      <c r="AN5" t="n">
        <v>19245</v>
      </c>
      <c r="AO5" t="n">
        <v>9040</v>
      </c>
      <c r="AP5" t="n">
        <v>642</v>
      </c>
      <c r="AQ5" t="n">
        <v>418</v>
      </c>
      <c r="AR5" t="n">
        <v>1047</v>
      </c>
      <c r="AS5" t="n">
        <v>192</v>
      </c>
      <c r="AT5" t="n">
        <v>80833</v>
      </c>
      <c r="AU5" t="n">
        <v>1690</v>
      </c>
      <c r="AV5" t="n">
        <v>42</v>
      </c>
      <c r="AW5" t="n">
        <v>710</v>
      </c>
      <c r="AX5" t="n">
        <v>496</v>
      </c>
      <c r="AY5" t="n">
        <v>23</v>
      </c>
      <c r="AZ5" t="n">
        <v>9</v>
      </c>
      <c r="BA5" t="n">
        <v>32</v>
      </c>
      <c r="BB5" t="n">
        <v>5</v>
      </c>
      <c r="BC5" t="n">
        <v>7585</v>
      </c>
    </row>
    <row r="6">
      <c r="A6" t="inlineStr">
        <is>
          <t>27-Jun-20</t>
        </is>
      </c>
      <c r="B6" t="n">
        <v>863899</v>
      </c>
      <c r="C6" t="n">
        <v>377550</v>
      </c>
      <c r="D6" t="n">
        <v>2051139</v>
      </c>
      <c r="E6" t="n">
        <v>1451753</v>
      </c>
      <c r="F6" t="n">
        <v>793622</v>
      </c>
      <c r="G6" t="n">
        <v>652246</v>
      </c>
      <c r="H6" t="n">
        <v>553998</v>
      </c>
      <c r="I6" t="n">
        <v>179217</v>
      </c>
      <c r="J6" t="n">
        <v>794964</v>
      </c>
      <c r="K6" t="n">
        <v>56909</v>
      </c>
      <c r="L6" t="n">
        <v>3613</v>
      </c>
      <c r="M6" t="n">
        <v>61389</v>
      </c>
      <c r="N6" t="n">
        <v>35580</v>
      </c>
      <c r="O6" t="n">
        <v>1984</v>
      </c>
      <c r="P6" t="n">
        <v>1433</v>
      </c>
      <c r="Q6" t="n">
        <v>3757</v>
      </c>
      <c r="R6" t="n">
        <v>479</v>
      </c>
      <c r="S6" t="n">
        <v>158757</v>
      </c>
      <c r="T6" t="n">
        <v>9629</v>
      </c>
      <c r="U6" t="n">
        <v>656</v>
      </c>
      <c r="V6" t="n">
        <v>22882</v>
      </c>
      <c r="W6" t="n">
        <v>3646</v>
      </c>
      <c r="X6" t="n">
        <v>412</v>
      </c>
      <c r="Y6" t="n">
        <v>602</v>
      </c>
      <c r="Z6" t="n">
        <v>2705</v>
      </c>
      <c r="AA6" t="n">
        <v>212</v>
      </c>
      <c r="AB6" t="n">
        <v>15530</v>
      </c>
      <c r="AC6" t="n">
        <v>184510</v>
      </c>
      <c r="AD6" t="n">
        <v>9635</v>
      </c>
      <c r="AE6" t="n">
        <v>160379</v>
      </c>
      <c r="AF6" t="n">
        <v>81603</v>
      </c>
      <c r="AG6" t="n">
        <v>4008</v>
      </c>
      <c r="AH6" t="n">
        <v>2394</v>
      </c>
      <c r="AI6" t="n">
        <v>7706</v>
      </c>
      <c r="AJ6" t="n">
        <v>910</v>
      </c>
      <c r="AK6" t="n">
        <v>543760</v>
      </c>
      <c r="AL6" t="n">
        <v>39046</v>
      </c>
      <c r="AM6" t="n">
        <v>1820</v>
      </c>
      <c r="AN6" t="n">
        <v>32679</v>
      </c>
      <c r="AO6" t="n">
        <v>15230</v>
      </c>
      <c r="AP6" t="n">
        <v>962</v>
      </c>
      <c r="AQ6" t="n">
        <v>634</v>
      </c>
      <c r="AR6" t="n">
        <v>1808</v>
      </c>
      <c r="AS6" t="n">
        <v>273</v>
      </c>
      <c r="AT6" t="n">
        <v>122036</v>
      </c>
      <c r="AU6" t="n">
        <v>1747</v>
      </c>
      <c r="AV6" t="n">
        <v>44</v>
      </c>
      <c r="AW6" t="n">
        <v>749</v>
      </c>
      <c r="AX6" t="n">
        <v>515</v>
      </c>
      <c r="AY6" t="n">
        <v>24</v>
      </c>
      <c r="AZ6" t="n">
        <v>10</v>
      </c>
      <c r="BA6" t="n">
        <v>34</v>
      </c>
      <c r="BB6" t="n">
        <v>5</v>
      </c>
      <c r="BC6" t="n">
        <v>7735</v>
      </c>
    </row>
    <row r="7">
      <c r="A7" t="inlineStr">
        <is>
          <t>28-Jun-20</t>
        </is>
      </c>
      <c r="B7" t="n">
        <v>846577</v>
      </c>
      <c r="C7" t="n">
        <v>376192</v>
      </c>
      <c r="D7" t="n">
        <v>2029219</v>
      </c>
      <c r="E7" t="n">
        <v>1436482</v>
      </c>
      <c r="F7" t="n">
        <v>792724</v>
      </c>
      <c r="G7" t="n">
        <v>651574</v>
      </c>
      <c r="H7" t="n">
        <v>552547</v>
      </c>
      <c r="I7" t="n">
        <v>179008</v>
      </c>
      <c r="J7" t="n">
        <v>750964</v>
      </c>
      <c r="K7" t="n">
        <v>59198</v>
      </c>
      <c r="L7" t="n">
        <v>3987</v>
      </c>
      <c r="M7" t="n">
        <v>66717</v>
      </c>
      <c r="N7" t="n">
        <v>40936</v>
      </c>
      <c r="O7" t="n">
        <v>2324</v>
      </c>
      <c r="P7" t="n">
        <v>1699</v>
      </c>
      <c r="Q7" t="n">
        <v>4179</v>
      </c>
      <c r="R7" t="n">
        <v>553</v>
      </c>
      <c r="S7" t="n">
        <v>161302</v>
      </c>
      <c r="T7" t="n">
        <v>9662</v>
      </c>
      <c r="U7" t="n">
        <v>670</v>
      </c>
      <c r="V7" t="n">
        <v>23250</v>
      </c>
      <c r="W7" t="n">
        <v>3795</v>
      </c>
      <c r="X7" t="n">
        <v>433</v>
      </c>
      <c r="Y7" t="n">
        <v>638</v>
      </c>
      <c r="Z7" t="n">
        <v>2770</v>
      </c>
      <c r="AA7" t="n">
        <v>221</v>
      </c>
      <c r="AB7" t="n">
        <v>15533</v>
      </c>
      <c r="AC7" t="n">
        <v>185143</v>
      </c>
      <c r="AD7" t="n">
        <v>9838</v>
      </c>
      <c r="AE7" t="n">
        <v>162959</v>
      </c>
      <c r="AF7" t="n">
        <v>84946</v>
      </c>
      <c r="AG7" t="n">
        <v>4211</v>
      </c>
      <c r="AH7" t="n">
        <v>2536</v>
      </c>
      <c r="AI7" t="n">
        <v>7891</v>
      </c>
      <c r="AJ7" t="n">
        <v>950</v>
      </c>
      <c r="AK7" t="n">
        <v>543884</v>
      </c>
      <c r="AL7" t="n">
        <v>53356</v>
      </c>
      <c r="AM7" t="n">
        <v>2586</v>
      </c>
      <c r="AN7" t="n">
        <v>46283</v>
      </c>
      <c r="AO7" t="n">
        <v>21631</v>
      </c>
      <c r="AP7" t="n">
        <v>1296</v>
      </c>
      <c r="AQ7" t="n">
        <v>861</v>
      </c>
      <c r="AR7" t="n">
        <v>2584</v>
      </c>
      <c r="AS7" t="n">
        <v>358</v>
      </c>
      <c r="AT7" t="n">
        <v>163213</v>
      </c>
      <c r="AU7" t="n">
        <v>1804</v>
      </c>
      <c r="AV7" t="n">
        <v>47</v>
      </c>
      <c r="AW7" t="n">
        <v>789</v>
      </c>
      <c r="AX7" t="n">
        <v>535</v>
      </c>
      <c r="AY7" t="n">
        <v>25</v>
      </c>
      <c r="AZ7" t="n">
        <v>11</v>
      </c>
      <c r="BA7" t="n">
        <v>36</v>
      </c>
      <c r="BB7" t="n">
        <v>5</v>
      </c>
      <c r="BC7" t="n">
        <v>7885</v>
      </c>
    </row>
    <row r="8">
      <c r="A8" t="inlineStr">
        <is>
          <t>29-Jun-20</t>
        </is>
      </c>
      <c r="B8" t="n">
        <v>829506</v>
      </c>
      <c r="C8" t="n">
        <v>374809</v>
      </c>
      <c r="D8" t="n">
        <v>2007104</v>
      </c>
      <c r="E8" t="n">
        <v>1420676</v>
      </c>
      <c r="F8" t="n">
        <v>791788</v>
      </c>
      <c r="G8" t="n">
        <v>650871</v>
      </c>
      <c r="H8" t="n">
        <v>551063</v>
      </c>
      <c r="I8" t="n">
        <v>178793</v>
      </c>
      <c r="J8" t="n">
        <v>709354</v>
      </c>
      <c r="K8" t="n">
        <v>60746</v>
      </c>
      <c r="L8" t="n">
        <v>4297</v>
      </c>
      <c r="M8" t="n">
        <v>71004</v>
      </c>
      <c r="N8" t="n">
        <v>45546</v>
      </c>
      <c r="O8" t="n">
        <v>2620</v>
      </c>
      <c r="P8" t="n">
        <v>1933</v>
      </c>
      <c r="Q8" t="n">
        <v>4536</v>
      </c>
      <c r="R8" t="n">
        <v>617</v>
      </c>
      <c r="S8" t="n">
        <v>161165</v>
      </c>
      <c r="T8" t="n">
        <v>9716</v>
      </c>
      <c r="U8" t="n">
        <v>688</v>
      </c>
      <c r="V8" t="n">
        <v>23741</v>
      </c>
      <c r="W8" t="n">
        <v>3987</v>
      </c>
      <c r="X8" t="n">
        <v>460</v>
      </c>
      <c r="Y8" t="n">
        <v>684</v>
      </c>
      <c r="Z8" t="n">
        <v>2856</v>
      </c>
      <c r="AA8" t="n">
        <v>233</v>
      </c>
      <c r="AB8" t="n">
        <v>15544</v>
      </c>
      <c r="AC8" t="n">
        <v>186180</v>
      </c>
      <c r="AD8" t="n">
        <v>10105</v>
      </c>
      <c r="AE8" t="n">
        <v>166397</v>
      </c>
      <c r="AF8" t="n">
        <v>89233</v>
      </c>
      <c r="AG8" t="n">
        <v>4471</v>
      </c>
      <c r="AH8" t="n">
        <v>2718</v>
      </c>
      <c r="AI8" t="n">
        <v>8134</v>
      </c>
      <c r="AJ8" t="n">
        <v>1001</v>
      </c>
      <c r="AK8" t="n">
        <v>544269</v>
      </c>
      <c r="AL8" t="n">
        <v>67732</v>
      </c>
      <c r="AM8" t="n">
        <v>3371</v>
      </c>
      <c r="AN8" t="n">
        <v>60141</v>
      </c>
      <c r="AO8" t="n">
        <v>28328</v>
      </c>
      <c r="AP8" t="n">
        <v>1648</v>
      </c>
      <c r="AQ8" t="n">
        <v>1103</v>
      </c>
      <c r="AR8" t="n">
        <v>3381</v>
      </c>
      <c r="AS8" t="n">
        <v>446</v>
      </c>
      <c r="AT8" t="n">
        <v>204414</v>
      </c>
      <c r="AU8" t="n">
        <v>1861</v>
      </c>
      <c r="AV8" t="n">
        <v>49</v>
      </c>
      <c r="AW8" t="n">
        <v>829</v>
      </c>
      <c r="AX8" t="n">
        <v>556</v>
      </c>
      <c r="AY8" t="n">
        <v>26</v>
      </c>
      <c r="AZ8" t="n">
        <v>11</v>
      </c>
      <c r="BA8" t="n">
        <v>38</v>
      </c>
      <c r="BB8" t="n">
        <v>5</v>
      </c>
      <c r="BC8" t="n">
        <v>8036</v>
      </c>
    </row>
    <row r="9">
      <c r="A9" t="inlineStr">
        <is>
          <t>30-Jun-20</t>
        </is>
      </c>
      <c r="B9" t="n">
        <v>812650</v>
      </c>
      <c r="C9" t="n">
        <v>373394</v>
      </c>
      <c r="D9" t="n">
        <v>1984703</v>
      </c>
      <c r="E9" t="n">
        <v>1404204</v>
      </c>
      <c r="F9" t="n">
        <v>790804</v>
      </c>
      <c r="G9" t="n">
        <v>650128</v>
      </c>
      <c r="H9" t="n">
        <v>549535</v>
      </c>
      <c r="I9" t="n">
        <v>178569</v>
      </c>
      <c r="J9" t="n">
        <v>670010</v>
      </c>
      <c r="K9" t="n">
        <v>61752</v>
      </c>
      <c r="L9" t="n">
        <v>4565</v>
      </c>
      <c r="M9" t="n">
        <v>74568</v>
      </c>
      <c r="N9" t="n">
        <v>49695</v>
      </c>
      <c r="O9" t="n">
        <v>2891</v>
      </c>
      <c r="P9" t="n">
        <v>2147</v>
      </c>
      <c r="Q9" t="n">
        <v>4849</v>
      </c>
      <c r="R9" t="n">
        <v>674</v>
      </c>
      <c r="S9" t="n">
        <v>159064</v>
      </c>
      <c r="T9" t="n">
        <v>9782</v>
      </c>
      <c r="U9" t="n">
        <v>709</v>
      </c>
      <c r="V9" t="n">
        <v>24318</v>
      </c>
      <c r="W9" t="n">
        <v>4211</v>
      </c>
      <c r="X9" t="n">
        <v>491</v>
      </c>
      <c r="Y9" t="n">
        <v>738</v>
      </c>
      <c r="Z9" t="n">
        <v>2957</v>
      </c>
      <c r="AA9" t="n">
        <v>247</v>
      </c>
      <c r="AB9" t="n">
        <v>15546</v>
      </c>
      <c r="AC9" t="n">
        <v>187441</v>
      </c>
      <c r="AD9" t="n">
        <v>10421</v>
      </c>
      <c r="AE9" t="n">
        <v>170440</v>
      </c>
      <c r="AF9" t="n">
        <v>94254</v>
      </c>
      <c r="AG9" t="n">
        <v>4776</v>
      </c>
      <c r="AH9" t="n">
        <v>2931</v>
      </c>
      <c r="AI9" t="n">
        <v>8421</v>
      </c>
      <c r="AJ9" t="n">
        <v>1061</v>
      </c>
      <c r="AK9" t="n">
        <v>544340</v>
      </c>
      <c r="AL9" t="n">
        <v>82197</v>
      </c>
      <c r="AM9" t="n">
        <v>4178</v>
      </c>
      <c r="AN9" t="n">
        <v>74317</v>
      </c>
      <c r="AO9" t="n">
        <v>35383</v>
      </c>
      <c r="AP9" t="n">
        <v>2023</v>
      </c>
      <c r="AQ9" t="n">
        <v>1364</v>
      </c>
      <c r="AR9" t="n">
        <v>4205</v>
      </c>
      <c r="AS9" t="n">
        <v>540</v>
      </c>
      <c r="AT9" t="n">
        <v>245636</v>
      </c>
      <c r="AU9" t="n">
        <v>1918</v>
      </c>
      <c r="AV9" t="n">
        <v>51</v>
      </c>
      <c r="AW9" t="n">
        <v>870</v>
      </c>
      <c r="AX9" t="n">
        <v>578</v>
      </c>
      <c r="AY9" t="n">
        <v>27</v>
      </c>
      <c r="AZ9" t="n">
        <v>12</v>
      </c>
      <c r="BA9" t="n">
        <v>40</v>
      </c>
      <c r="BB9" t="n">
        <v>6</v>
      </c>
      <c r="BC9" t="n">
        <v>8186</v>
      </c>
    </row>
    <row r="10">
      <c r="A10" t="inlineStr">
        <is>
          <t>01-Jul-20</t>
        </is>
      </c>
      <c r="B10" t="n">
        <v>795993</v>
      </c>
      <c r="C10" t="n">
        <v>371943</v>
      </c>
      <c r="D10" t="n">
        <v>1961959</v>
      </c>
      <c r="E10" t="n">
        <v>1386970</v>
      </c>
      <c r="F10" t="n">
        <v>789766</v>
      </c>
      <c r="G10" t="n">
        <v>649340</v>
      </c>
      <c r="H10" t="n">
        <v>547958</v>
      </c>
      <c r="I10" t="n">
        <v>178336</v>
      </c>
      <c r="J10" t="n">
        <v>632863</v>
      </c>
      <c r="K10" t="n">
        <v>62353</v>
      </c>
      <c r="L10" t="n">
        <v>4805</v>
      </c>
      <c r="M10" t="n">
        <v>77624</v>
      </c>
      <c r="N10" t="n">
        <v>53572</v>
      </c>
      <c r="O10" t="n">
        <v>3148</v>
      </c>
      <c r="P10" t="n">
        <v>2353</v>
      </c>
      <c r="Q10" t="n">
        <v>5135</v>
      </c>
      <c r="R10" t="n">
        <v>726</v>
      </c>
      <c r="S10" t="n">
        <v>155506</v>
      </c>
      <c r="T10" t="n">
        <v>9853</v>
      </c>
      <c r="U10" t="n">
        <v>733</v>
      </c>
      <c r="V10" t="n">
        <v>24956</v>
      </c>
      <c r="W10" t="n">
        <v>4462</v>
      </c>
      <c r="X10" t="n">
        <v>526</v>
      </c>
      <c r="Y10" t="n">
        <v>798</v>
      </c>
      <c r="Z10" t="n">
        <v>3070</v>
      </c>
      <c r="AA10" t="n">
        <v>262</v>
      </c>
      <c r="AB10" t="n">
        <v>15528</v>
      </c>
      <c r="AC10" t="n">
        <v>188800</v>
      </c>
      <c r="AD10" t="n">
        <v>10773</v>
      </c>
      <c r="AE10" t="n">
        <v>174914</v>
      </c>
      <c r="AF10" t="n">
        <v>99872</v>
      </c>
      <c r="AG10" t="n">
        <v>5119</v>
      </c>
      <c r="AH10" t="n">
        <v>3171</v>
      </c>
      <c r="AI10" t="n">
        <v>8743</v>
      </c>
      <c r="AJ10" t="n">
        <v>1127</v>
      </c>
      <c r="AK10" t="n">
        <v>543710</v>
      </c>
      <c r="AL10" t="n">
        <v>96765</v>
      </c>
      <c r="AM10" t="n">
        <v>5012</v>
      </c>
      <c r="AN10" t="n">
        <v>88852</v>
      </c>
      <c r="AO10" t="n">
        <v>42849</v>
      </c>
      <c r="AP10" t="n">
        <v>2425</v>
      </c>
      <c r="AQ10" t="n">
        <v>1645</v>
      </c>
      <c r="AR10" t="n">
        <v>5060</v>
      </c>
      <c r="AS10" t="n">
        <v>639</v>
      </c>
      <c r="AT10" t="n">
        <v>286838</v>
      </c>
      <c r="AU10" t="n">
        <v>1976</v>
      </c>
      <c r="AV10" t="n">
        <v>53</v>
      </c>
      <c r="AW10" t="n">
        <v>913</v>
      </c>
      <c r="AX10" t="n">
        <v>601</v>
      </c>
      <c r="AY10" t="n">
        <v>29</v>
      </c>
      <c r="AZ10" t="n">
        <v>12</v>
      </c>
      <c r="BA10" t="n">
        <v>43</v>
      </c>
      <c r="BB10" t="n">
        <v>6</v>
      </c>
      <c r="BC10" t="n">
        <v>8337</v>
      </c>
    </row>
    <row r="11">
      <c r="A11" t="inlineStr">
        <is>
          <t>02-Jul-20</t>
        </is>
      </c>
      <c r="B11" t="n">
        <v>779533</v>
      </c>
      <c r="C11" t="n">
        <v>370451</v>
      </c>
      <c r="D11" t="n">
        <v>1938836</v>
      </c>
      <c r="E11" t="n">
        <v>1368902</v>
      </c>
      <c r="F11" t="n">
        <v>788668</v>
      </c>
      <c r="G11" t="n">
        <v>648504</v>
      </c>
      <c r="H11" t="n">
        <v>546327</v>
      </c>
      <c r="I11" t="n">
        <v>178092</v>
      </c>
      <c r="J11" t="n">
        <v>597868</v>
      </c>
      <c r="K11" t="n">
        <v>62644</v>
      </c>
      <c r="L11" t="n">
        <v>5025</v>
      </c>
      <c r="M11" t="n">
        <v>80316</v>
      </c>
      <c r="N11" t="n">
        <v>57301</v>
      </c>
      <c r="O11" t="n">
        <v>3399</v>
      </c>
      <c r="P11" t="n">
        <v>2555</v>
      </c>
      <c r="Q11" t="n">
        <v>5403</v>
      </c>
      <c r="R11" t="n">
        <v>776</v>
      </c>
      <c r="S11" t="n">
        <v>150864</v>
      </c>
      <c r="T11" t="n">
        <v>9924</v>
      </c>
      <c r="U11" t="n">
        <v>759</v>
      </c>
      <c r="V11" t="n">
        <v>25638</v>
      </c>
      <c r="W11" t="n">
        <v>4736</v>
      </c>
      <c r="X11" t="n">
        <v>565</v>
      </c>
      <c r="Y11" t="n">
        <v>864</v>
      </c>
      <c r="Z11" t="n">
        <v>3192</v>
      </c>
      <c r="AA11" t="n">
        <v>279</v>
      </c>
      <c r="AB11" t="n">
        <v>15483</v>
      </c>
      <c r="AC11" t="n">
        <v>190166</v>
      </c>
      <c r="AD11" t="n">
        <v>11153</v>
      </c>
      <c r="AE11" t="n">
        <v>179693</v>
      </c>
      <c r="AF11" t="n">
        <v>105995</v>
      </c>
      <c r="AG11" t="n">
        <v>5495</v>
      </c>
      <c r="AH11" t="n">
        <v>3434</v>
      </c>
      <c r="AI11" t="n">
        <v>9093</v>
      </c>
      <c r="AJ11" t="n">
        <v>1199</v>
      </c>
      <c r="AK11" t="n">
        <v>542123</v>
      </c>
      <c r="AL11" t="n">
        <v>111439</v>
      </c>
      <c r="AM11" t="n">
        <v>5875</v>
      </c>
      <c r="AN11" t="n">
        <v>103777</v>
      </c>
      <c r="AO11" t="n">
        <v>50767</v>
      </c>
      <c r="AP11" t="n">
        <v>2856</v>
      </c>
      <c r="AQ11" t="n">
        <v>1950</v>
      </c>
      <c r="AR11" t="n">
        <v>5947</v>
      </c>
      <c r="AS11" t="n">
        <v>745</v>
      </c>
      <c r="AT11" t="n">
        <v>327957</v>
      </c>
      <c r="AU11" t="n">
        <v>2035</v>
      </c>
      <c r="AV11" t="n">
        <v>55</v>
      </c>
      <c r="AW11" t="n">
        <v>957</v>
      </c>
      <c r="AX11" t="n">
        <v>625</v>
      </c>
      <c r="AY11" t="n">
        <v>30</v>
      </c>
      <c r="AZ11" t="n">
        <v>13</v>
      </c>
      <c r="BA11" t="n">
        <v>45</v>
      </c>
      <c r="BB11" t="n">
        <v>6</v>
      </c>
      <c r="BC11" t="n">
        <v>8487</v>
      </c>
    </row>
    <row r="12">
      <c r="A12" t="inlineStr">
        <is>
          <t>03-Jul-20</t>
        </is>
      </c>
      <c r="B12" t="n">
        <v>763274</v>
      </c>
      <c r="C12" t="n">
        <v>368918</v>
      </c>
      <c r="D12" t="n">
        <v>1915320</v>
      </c>
      <c r="E12" t="n">
        <v>1349948</v>
      </c>
      <c r="F12" t="n">
        <v>787505</v>
      </c>
      <c r="G12" t="n">
        <v>647614</v>
      </c>
      <c r="H12" t="n">
        <v>544637</v>
      </c>
      <c r="I12" t="n">
        <v>177838</v>
      </c>
      <c r="J12" t="n">
        <v>564988</v>
      </c>
      <c r="K12" t="n">
        <v>62691</v>
      </c>
      <c r="L12" t="n">
        <v>5232</v>
      </c>
      <c r="M12" t="n">
        <v>82743</v>
      </c>
      <c r="N12" t="n">
        <v>60961</v>
      </c>
      <c r="O12" t="n">
        <v>3651</v>
      </c>
      <c r="P12" t="n">
        <v>2758</v>
      </c>
      <c r="Q12" t="n">
        <v>5662</v>
      </c>
      <c r="R12" t="n">
        <v>823</v>
      </c>
      <c r="S12" t="n">
        <v>145417</v>
      </c>
      <c r="T12" t="n">
        <v>9992</v>
      </c>
      <c r="U12" t="n">
        <v>787</v>
      </c>
      <c r="V12" t="n">
        <v>26350</v>
      </c>
      <c r="W12" t="n">
        <v>5029</v>
      </c>
      <c r="X12" t="n">
        <v>606</v>
      </c>
      <c r="Y12" t="n">
        <v>936</v>
      </c>
      <c r="Z12" t="n">
        <v>3324</v>
      </c>
      <c r="AA12" t="n">
        <v>297</v>
      </c>
      <c r="AB12" t="n">
        <v>15406</v>
      </c>
      <c r="AC12" t="n">
        <v>191473</v>
      </c>
      <c r="AD12" t="n">
        <v>11557</v>
      </c>
      <c r="AE12" t="n">
        <v>184689</v>
      </c>
      <c r="AF12" t="n">
        <v>112562</v>
      </c>
      <c r="AG12" t="n">
        <v>5900</v>
      </c>
      <c r="AH12" t="n">
        <v>3719</v>
      </c>
      <c r="AI12" t="n">
        <v>9467</v>
      </c>
      <c r="AJ12" t="n">
        <v>1275</v>
      </c>
      <c r="AK12" t="n">
        <v>539420</v>
      </c>
      <c r="AL12" t="n">
        <v>126217</v>
      </c>
      <c r="AM12" t="n">
        <v>6769</v>
      </c>
      <c r="AN12" t="n">
        <v>119114</v>
      </c>
      <c r="AO12" t="n">
        <v>59174</v>
      </c>
      <c r="AP12" t="n">
        <v>3319</v>
      </c>
      <c r="AQ12" t="n">
        <v>2279</v>
      </c>
      <c r="AR12" t="n">
        <v>6871</v>
      </c>
      <c r="AS12" t="n">
        <v>857</v>
      </c>
      <c r="AT12" t="n">
        <v>368915</v>
      </c>
      <c r="AU12" t="n">
        <v>2093</v>
      </c>
      <c r="AV12" t="n">
        <v>58</v>
      </c>
      <c r="AW12" t="n">
        <v>1001</v>
      </c>
      <c r="AX12" t="n">
        <v>652</v>
      </c>
      <c r="AY12" t="n">
        <v>31</v>
      </c>
      <c r="AZ12" t="n">
        <v>14</v>
      </c>
      <c r="BA12" t="n">
        <v>47</v>
      </c>
      <c r="BB12" t="n">
        <v>6</v>
      </c>
      <c r="BC12" t="n">
        <v>8636</v>
      </c>
    </row>
    <row r="13">
      <c r="A13" t="inlineStr">
        <is>
          <t>04-Jul-20</t>
        </is>
      </c>
      <c r="B13" t="n">
        <v>747226</v>
      </c>
      <c r="C13" t="n">
        <v>367340</v>
      </c>
      <c r="D13" t="n">
        <v>1891403</v>
      </c>
      <c r="E13" t="n">
        <v>1330069</v>
      </c>
      <c r="F13" t="n">
        <v>786273</v>
      </c>
      <c r="G13" t="n">
        <v>646666</v>
      </c>
      <c r="H13" t="n">
        <v>542886</v>
      </c>
      <c r="I13" t="n">
        <v>177572</v>
      </c>
      <c r="J13" t="n">
        <v>534182</v>
      </c>
      <c r="K13" t="n">
        <v>62542</v>
      </c>
      <c r="L13" t="n">
        <v>5431</v>
      </c>
      <c r="M13" t="n">
        <v>84969</v>
      </c>
      <c r="N13" t="n">
        <v>64603</v>
      </c>
      <c r="O13" t="n">
        <v>3906</v>
      </c>
      <c r="P13" t="n">
        <v>2965</v>
      </c>
      <c r="Q13" t="n">
        <v>5916</v>
      </c>
      <c r="R13" t="n">
        <v>870</v>
      </c>
      <c r="S13" t="n">
        <v>139385</v>
      </c>
      <c r="T13" t="n">
        <v>10055</v>
      </c>
      <c r="U13" t="n">
        <v>816</v>
      </c>
      <c r="V13" t="n">
        <v>27085</v>
      </c>
      <c r="W13" t="n">
        <v>5340</v>
      </c>
      <c r="X13" t="n">
        <v>651</v>
      </c>
      <c r="Y13" t="n">
        <v>1013</v>
      </c>
      <c r="Z13" t="n">
        <v>3462</v>
      </c>
      <c r="AA13" t="n">
        <v>315</v>
      </c>
      <c r="AB13" t="n">
        <v>15294</v>
      </c>
      <c r="AC13" t="n">
        <v>192674</v>
      </c>
      <c r="AD13" t="n">
        <v>11978</v>
      </c>
      <c r="AE13" t="n">
        <v>189835</v>
      </c>
      <c r="AF13" t="n">
        <v>119532</v>
      </c>
      <c r="AG13" t="n">
        <v>6334</v>
      </c>
      <c r="AH13" t="n">
        <v>4024</v>
      </c>
      <c r="AI13" t="n">
        <v>9861</v>
      </c>
      <c r="AJ13" t="n">
        <v>1355</v>
      </c>
      <c r="AK13" t="n">
        <v>535514</v>
      </c>
      <c r="AL13" t="n">
        <v>141092</v>
      </c>
      <c r="AM13" t="n">
        <v>7695</v>
      </c>
      <c r="AN13" t="n">
        <v>134878</v>
      </c>
      <c r="AO13" t="n">
        <v>68102</v>
      </c>
      <c r="AP13" t="n">
        <v>3816</v>
      </c>
      <c r="AQ13" t="n">
        <v>2637</v>
      </c>
      <c r="AR13" t="n">
        <v>7833</v>
      </c>
      <c r="AS13" t="n">
        <v>977</v>
      </c>
      <c r="AT13" t="n">
        <v>409622</v>
      </c>
      <c r="AU13" t="n">
        <v>2152</v>
      </c>
      <c r="AV13" t="n">
        <v>60</v>
      </c>
      <c r="AW13" t="n">
        <v>1047</v>
      </c>
      <c r="AX13" t="n">
        <v>679</v>
      </c>
      <c r="AY13" t="n">
        <v>33</v>
      </c>
      <c r="AZ13" t="n">
        <v>15</v>
      </c>
      <c r="BA13" t="n">
        <v>50</v>
      </c>
      <c r="BB13" t="n">
        <v>7</v>
      </c>
      <c r="BC13" t="n">
        <v>8785</v>
      </c>
    </row>
    <row r="14">
      <c r="A14" t="inlineStr">
        <is>
          <t>05-Jul-20</t>
        </is>
      </c>
      <c r="B14" t="n">
        <v>731402</v>
      </c>
      <c r="C14" t="n">
        <v>365717</v>
      </c>
      <c r="D14" t="n">
        <v>1867089</v>
      </c>
      <c r="E14" t="n">
        <v>1309237</v>
      </c>
      <c r="F14" t="n">
        <v>784968</v>
      </c>
      <c r="G14" t="n">
        <v>645658</v>
      </c>
      <c r="H14" t="n">
        <v>541071</v>
      </c>
      <c r="I14" t="n">
        <v>177294</v>
      </c>
      <c r="J14" t="n">
        <v>505403</v>
      </c>
      <c r="K14" t="n">
        <v>62228</v>
      </c>
      <c r="L14" t="n">
        <v>5624</v>
      </c>
      <c r="M14" t="n">
        <v>87038</v>
      </c>
      <c r="N14" t="n">
        <v>68256</v>
      </c>
      <c r="O14" t="n">
        <v>4167</v>
      </c>
      <c r="P14" t="n">
        <v>3179</v>
      </c>
      <c r="Q14" t="n">
        <v>6168</v>
      </c>
      <c r="R14" t="n">
        <v>917</v>
      </c>
      <c r="S14" t="n">
        <v>132942</v>
      </c>
      <c r="T14" t="n">
        <v>10110</v>
      </c>
      <c r="U14" t="n">
        <v>845</v>
      </c>
      <c r="V14" t="n">
        <v>27833</v>
      </c>
      <c r="W14" t="n">
        <v>5669</v>
      </c>
      <c r="X14" t="n">
        <v>699</v>
      </c>
      <c r="Y14" t="n">
        <v>1095</v>
      </c>
      <c r="Z14" t="n">
        <v>3607</v>
      </c>
      <c r="AA14" t="n">
        <v>335</v>
      </c>
      <c r="AB14" t="n">
        <v>15147</v>
      </c>
      <c r="AC14" t="n">
        <v>193734</v>
      </c>
      <c r="AD14" t="n">
        <v>12416</v>
      </c>
      <c r="AE14" t="n">
        <v>195082</v>
      </c>
      <c r="AF14" t="n">
        <v>126875</v>
      </c>
      <c r="AG14" t="n">
        <v>6796</v>
      </c>
      <c r="AH14" t="n">
        <v>4349</v>
      </c>
      <c r="AI14" t="n">
        <v>10274</v>
      </c>
      <c r="AJ14" t="n">
        <v>1440</v>
      </c>
      <c r="AK14" t="n">
        <v>530370</v>
      </c>
      <c r="AL14" t="n">
        <v>156054</v>
      </c>
      <c r="AM14" t="n">
        <v>8655</v>
      </c>
      <c r="AN14" t="n">
        <v>151080</v>
      </c>
      <c r="AO14" t="n">
        <v>77581</v>
      </c>
      <c r="AP14" t="n">
        <v>4349</v>
      </c>
      <c r="AQ14" t="n">
        <v>3023</v>
      </c>
      <c r="AR14" t="n">
        <v>8835</v>
      </c>
      <c r="AS14" t="n">
        <v>1104</v>
      </c>
      <c r="AT14" t="n">
        <v>449988</v>
      </c>
      <c r="AU14" t="n">
        <v>2212</v>
      </c>
      <c r="AV14" t="n">
        <v>63</v>
      </c>
      <c r="AW14" t="n">
        <v>1095</v>
      </c>
      <c r="AX14" t="n">
        <v>709</v>
      </c>
      <c r="AY14" t="n">
        <v>34</v>
      </c>
      <c r="AZ14" t="n">
        <v>16</v>
      </c>
      <c r="BA14" t="n">
        <v>53</v>
      </c>
      <c r="BB14" t="n">
        <v>7</v>
      </c>
      <c r="BC14" t="n">
        <v>8932</v>
      </c>
    </row>
    <row r="15">
      <c r="A15" t="inlineStr">
        <is>
          <t>06-Jul-20</t>
        </is>
      </c>
      <c r="B15" t="n">
        <v>715817</v>
      </c>
      <c r="C15" t="n">
        <v>364048</v>
      </c>
      <c r="D15" t="n">
        <v>1842388</v>
      </c>
      <c r="E15" t="n">
        <v>1287431</v>
      </c>
      <c r="F15" t="n">
        <v>783586</v>
      </c>
      <c r="G15" t="n">
        <v>644587</v>
      </c>
      <c r="H15" t="n">
        <v>539189</v>
      </c>
      <c r="I15" t="n">
        <v>177004</v>
      </c>
      <c r="J15" t="n">
        <v>478590</v>
      </c>
      <c r="K15" t="n">
        <v>61776</v>
      </c>
      <c r="L15" t="n">
        <v>5814</v>
      </c>
      <c r="M15" t="n">
        <v>88976</v>
      </c>
      <c r="N15" t="n">
        <v>71934</v>
      </c>
      <c r="O15" t="n">
        <v>4436</v>
      </c>
      <c r="P15" t="n">
        <v>3400</v>
      </c>
      <c r="Q15" t="n">
        <v>6422</v>
      </c>
      <c r="R15" t="n">
        <v>964</v>
      </c>
      <c r="S15" t="n">
        <v>126236</v>
      </c>
      <c r="T15" t="n">
        <v>10157</v>
      </c>
      <c r="U15" t="n">
        <v>876</v>
      </c>
      <c r="V15" t="n">
        <v>28591</v>
      </c>
      <c r="W15" t="n">
        <v>6012</v>
      </c>
      <c r="X15" t="n">
        <v>749</v>
      </c>
      <c r="Y15" t="n">
        <v>1181</v>
      </c>
      <c r="Z15" t="n">
        <v>3758</v>
      </c>
      <c r="AA15" t="n">
        <v>355</v>
      </c>
      <c r="AB15" t="n">
        <v>14965</v>
      </c>
      <c r="AC15" t="n">
        <v>194627</v>
      </c>
      <c r="AD15" t="n">
        <v>12866</v>
      </c>
      <c r="AE15" t="n">
        <v>200392</v>
      </c>
      <c r="AF15" t="n">
        <v>134570</v>
      </c>
      <c r="AG15" t="n">
        <v>7284</v>
      </c>
      <c r="AH15" t="n">
        <v>4695</v>
      </c>
      <c r="AI15" t="n">
        <v>10704</v>
      </c>
      <c r="AJ15" t="n">
        <v>1527</v>
      </c>
      <c r="AK15" t="n">
        <v>523996</v>
      </c>
      <c r="AL15" t="n">
        <v>171093</v>
      </c>
      <c r="AM15" t="n">
        <v>9650</v>
      </c>
      <c r="AN15" t="n">
        <v>167727</v>
      </c>
      <c r="AO15" t="n">
        <v>87638</v>
      </c>
      <c r="AP15" t="n">
        <v>4921</v>
      </c>
      <c r="AQ15" t="n">
        <v>3440</v>
      </c>
      <c r="AR15" t="n">
        <v>9880</v>
      </c>
      <c r="AS15" t="n">
        <v>1238</v>
      </c>
      <c r="AT15" t="n">
        <v>489917</v>
      </c>
      <c r="AU15" t="n">
        <v>2271</v>
      </c>
      <c r="AV15" t="n">
        <v>65</v>
      </c>
      <c r="AW15" t="n">
        <v>1143</v>
      </c>
      <c r="AX15" t="n">
        <v>740</v>
      </c>
      <c r="AY15" t="n">
        <v>36</v>
      </c>
      <c r="AZ15" t="n">
        <v>16</v>
      </c>
      <c r="BA15" t="n">
        <v>55</v>
      </c>
      <c r="BB15" t="n">
        <v>8</v>
      </c>
      <c r="BC15" t="n">
        <v>9078</v>
      </c>
    </row>
    <row r="16">
      <c r="A16" t="inlineStr">
        <is>
          <t>07-Jul-20</t>
        </is>
      </c>
      <c r="B16" t="n">
        <v>700487</v>
      </c>
      <c r="C16" t="n">
        <v>362333</v>
      </c>
      <c r="D16" t="n">
        <v>1817314</v>
      </c>
      <c r="E16" t="n">
        <v>1264640</v>
      </c>
      <c r="F16" t="n">
        <v>782124</v>
      </c>
      <c r="G16" t="n">
        <v>643448</v>
      </c>
      <c r="H16" t="n">
        <v>537240</v>
      </c>
      <c r="I16" t="n">
        <v>176701</v>
      </c>
      <c r="J16" t="n">
        <v>453673</v>
      </c>
      <c r="K16" t="n">
        <v>61201</v>
      </c>
      <c r="L16" t="n">
        <v>6001</v>
      </c>
      <c r="M16" t="n">
        <v>90800</v>
      </c>
      <c r="N16" t="n">
        <v>75642</v>
      </c>
      <c r="O16" t="n">
        <v>4715</v>
      </c>
      <c r="P16" t="n">
        <v>3630</v>
      </c>
      <c r="Q16" t="n">
        <v>6677</v>
      </c>
      <c r="R16" t="n">
        <v>1011</v>
      </c>
      <c r="S16" t="n">
        <v>119389</v>
      </c>
      <c r="T16" t="n">
        <v>10194</v>
      </c>
      <c r="U16" t="n">
        <v>907</v>
      </c>
      <c r="V16" t="n">
        <v>29353</v>
      </c>
      <c r="W16" t="n">
        <v>6371</v>
      </c>
      <c r="X16" t="n">
        <v>802</v>
      </c>
      <c r="Y16" t="n">
        <v>1274</v>
      </c>
      <c r="Z16" t="n">
        <v>3915</v>
      </c>
      <c r="AA16" t="n">
        <v>377</v>
      </c>
      <c r="AB16" t="n">
        <v>14749</v>
      </c>
      <c r="AC16" t="n">
        <v>195334</v>
      </c>
      <c r="AD16" t="n">
        <v>13329</v>
      </c>
      <c r="AE16" t="n">
        <v>205734</v>
      </c>
      <c r="AF16" t="n">
        <v>142598</v>
      </c>
      <c r="AG16" t="n">
        <v>7800</v>
      </c>
      <c r="AH16" t="n">
        <v>5061</v>
      </c>
      <c r="AI16" t="n">
        <v>11150</v>
      </c>
      <c r="AJ16" t="n">
        <v>1618</v>
      </c>
      <c r="AK16" t="n">
        <v>516431</v>
      </c>
      <c r="AL16" t="n">
        <v>186194</v>
      </c>
      <c r="AM16" t="n">
        <v>10681</v>
      </c>
      <c r="AN16" t="n">
        <v>184822</v>
      </c>
      <c r="AO16" t="n">
        <v>98301</v>
      </c>
      <c r="AP16" t="n">
        <v>5533</v>
      </c>
      <c r="AQ16" t="n">
        <v>3890</v>
      </c>
      <c r="AR16" t="n">
        <v>10968</v>
      </c>
      <c r="AS16" t="n">
        <v>1381</v>
      </c>
      <c r="AT16" t="n">
        <v>529317</v>
      </c>
      <c r="AU16" t="n">
        <v>2331</v>
      </c>
      <c r="AV16" t="n">
        <v>68</v>
      </c>
      <c r="AW16" t="n">
        <v>1193</v>
      </c>
      <c r="AX16" t="n">
        <v>773</v>
      </c>
      <c r="AY16" t="n">
        <v>37</v>
      </c>
      <c r="AZ16" t="n">
        <v>18</v>
      </c>
      <c r="BA16" t="n">
        <v>58</v>
      </c>
      <c r="BB16" t="n">
        <v>8</v>
      </c>
      <c r="BC16" t="n">
        <v>9221</v>
      </c>
    </row>
    <row r="17">
      <c r="A17" t="inlineStr">
        <is>
          <t>08-Jul-20</t>
        </is>
      </c>
      <c r="B17" t="n">
        <v>685426</v>
      </c>
      <c r="C17" t="n">
        <v>360571</v>
      </c>
      <c r="D17" t="n">
        <v>1791887</v>
      </c>
      <c r="E17" t="n">
        <v>1240861</v>
      </c>
      <c r="F17" t="n">
        <v>780577</v>
      </c>
      <c r="G17" t="n">
        <v>642238</v>
      </c>
      <c r="H17" t="n">
        <v>535220</v>
      </c>
      <c r="I17" t="n">
        <v>176386</v>
      </c>
      <c r="J17" t="n">
        <v>430572</v>
      </c>
      <c r="K17" t="n">
        <v>60519</v>
      </c>
      <c r="L17" t="n">
        <v>6187</v>
      </c>
      <c r="M17" t="n">
        <v>92520</v>
      </c>
      <c r="N17" t="n">
        <v>79376</v>
      </c>
      <c r="O17" t="n">
        <v>5005</v>
      </c>
      <c r="P17" t="n">
        <v>3870</v>
      </c>
      <c r="Q17" t="n">
        <v>6937</v>
      </c>
      <c r="R17" t="n">
        <v>1059</v>
      </c>
      <c r="S17" t="n">
        <v>112505</v>
      </c>
      <c r="T17" t="n">
        <v>10220</v>
      </c>
      <c r="U17" t="n">
        <v>940</v>
      </c>
      <c r="V17" t="n">
        <v>30116</v>
      </c>
      <c r="W17" t="n">
        <v>6744</v>
      </c>
      <c r="X17" t="n">
        <v>858</v>
      </c>
      <c r="Y17" t="n">
        <v>1371</v>
      </c>
      <c r="Z17" t="n">
        <v>4077</v>
      </c>
      <c r="AA17" t="n">
        <v>399</v>
      </c>
      <c r="AB17" t="n">
        <v>14501</v>
      </c>
      <c r="AC17" t="n">
        <v>195841</v>
      </c>
      <c r="AD17" t="n">
        <v>13802</v>
      </c>
      <c r="AE17" t="n">
        <v>211081</v>
      </c>
      <c r="AF17" t="n">
        <v>150943</v>
      </c>
      <c r="AG17" t="n">
        <v>8344</v>
      </c>
      <c r="AH17" t="n">
        <v>5447</v>
      </c>
      <c r="AI17" t="n">
        <v>11612</v>
      </c>
      <c r="AJ17" t="n">
        <v>1713</v>
      </c>
      <c r="AK17" t="n">
        <v>507739</v>
      </c>
      <c r="AL17" t="n">
        <v>201341</v>
      </c>
      <c r="AM17" t="n">
        <v>11748</v>
      </c>
      <c r="AN17" t="n">
        <v>202368</v>
      </c>
      <c r="AO17" t="n">
        <v>109593</v>
      </c>
      <c r="AP17" t="n">
        <v>6189</v>
      </c>
      <c r="AQ17" t="n">
        <v>4374</v>
      </c>
      <c r="AR17" t="n">
        <v>12101</v>
      </c>
      <c r="AS17" t="n">
        <v>1533</v>
      </c>
      <c r="AT17" t="n">
        <v>568102</v>
      </c>
      <c r="AU17" t="n">
        <v>2391</v>
      </c>
      <c r="AV17" t="n">
        <v>71</v>
      </c>
      <c r="AW17" t="n">
        <v>1244</v>
      </c>
      <c r="AX17" t="n">
        <v>808</v>
      </c>
      <c r="AY17" t="n">
        <v>39</v>
      </c>
      <c r="AZ17" t="n">
        <v>19</v>
      </c>
      <c r="BA17" t="n">
        <v>61</v>
      </c>
      <c r="BB17" t="n">
        <v>8</v>
      </c>
      <c r="BC17" t="n">
        <v>9363</v>
      </c>
    </row>
    <row r="18">
      <c r="A18" t="inlineStr">
        <is>
          <t>09-Jul-20</t>
        </is>
      </c>
      <c r="B18" t="n">
        <v>670652</v>
      </c>
      <c r="C18" t="n">
        <v>358762</v>
      </c>
      <c r="D18" t="n">
        <v>1766127</v>
      </c>
      <c r="E18" t="n">
        <v>1216097</v>
      </c>
      <c r="F18" t="n">
        <v>778942</v>
      </c>
      <c r="G18" t="n">
        <v>640955</v>
      </c>
      <c r="H18" t="n">
        <v>533129</v>
      </c>
      <c r="I18" t="n">
        <v>176058</v>
      </c>
      <c r="J18" t="n">
        <v>409197</v>
      </c>
      <c r="K18" t="n">
        <v>59741</v>
      </c>
      <c r="L18" t="n">
        <v>6372</v>
      </c>
      <c r="M18" t="n">
        <v>94140</v>
      </c>
      <c r="N18" t="n">
        <v>83127</v>
      </c>
      <c r="O18" t="n">
        <v>5307</v>
      </c>
      <c r="P18" t="n">
        <v>4121</v>
      </c>
      <c r="Q18" t="n">
        <v>7200</v>
      </c>
      <c r="R18" t="n">
        <v>1107</v>
      </c>
      <c r="S18" t="n">
        <v>105669</v>
      </c>
      <c r="T18" t="n">
        <v>10236</v>
      </c>
      <c r="U18" t="n">
        <v>973</v>
      </c>
      <c r="V18" t="n">
        <v>30877</v>
      </c>
      <c r="W18" t="n">
        <v>7130</v>
      </c>
      <c r="X18" t="n">
        <v>916</v>
      </c>
      <c r="Y18" t="n">
        <v>1473</v>
      </c>
      <c r="Z18" t="n">
        <v>4244</v>
      </c>
      <c r="AA18" t="n">
        <v>421</v>
      </c>
      <c r="AB18" t="n">
        <v>14223</v>
      </c>
      <c r="AC18" t="n">
        <v>196140</v>
      </c>
      <c r="AD18" t="n">
        <v>14285</v>
      </c>
      <c r="AE18" t="n">
        <v>216412</v>
      </c>
      <c r="AF18" t="n">
        <v>159586</v>
      </c>
      <c r="AG18" t="n">
        <v>8915</v>
      </c>
      <c r="AH18" t="n">
        <v>5855</v>
      </c>
      <c r="AI18" t="n">
        <v>12090</v>
      </c>
      <c r="AJ18" t="n">
        <v>1810</v>
      </c>
      <c r="AK18" t="n">
        <v>498002</v>
      </c>
      <c r="AL18" t="n">
        <v>216520</v>
      </c>
      <c r="AM18" t="n">
        <v>12854</v>
      </c>
      <c r="AN18" t="n">
        <v>220363</v>
      </c>
      <c r="AO18" t="n">
        <v>121540</v>
      </c>
      <c r="AP18" t="n">
        <v>6890</v>
      </c>
      <c r="AQ18" t="n">
        <v>4896</v>
      </c>
      <c r="AR18" t="n">
        <v>13281</v>
      </c>
      <c r="AS18" t="n">
        <v>1693</v>
      </c>
      <c r="AT18" t="n">
        <v>606189</v>
      </c>
      <c r="AU18" t="n">
        <v>2452</v>
      </c>
      <c r="AV18" t="n">
        <v>74</v>
      </c>
      <c r="AW18" t="n">
        <v>1297</v>
      </c>
      <c r="AX18" t="n">
        <v>845</v>
      </c>
      <c r="AY18" t="n">
        <v>41</v>
      </c>
      <c r="AZ18" t="n">
        <v>20</v>
      </c>
      <c r="BA18" t="n">
        <v>64</v>
      </c>
      <c r="BB18" t="n">
        <v>9</v>
      </c>
      <c r="BC18" t="n">
        <v>9502</v>
      </c>
    </row>
    <row r="19">
      <c r="A19" t="inlineStr">
        <is>
          <t>10-Jul-20</t>
        </is>
      </c>
      <c r="B19" t="n">
        <v>656176</v>
      </c>
      <c r="C19" t="n">
        <v>356905</v>
      </c>
      <c r="D19" t="n">
        <v>1740060</v>
      </c>
      <c r="E19" t="n">
        <v>1190361</v>
      </c>
      <c r="F19" t="n">
        <v>777216</v>
      </c>
      <c r="G19" t="n">
        <v>639594</v>
      </c>
      <c r="H19" t="n">
        <v>530964</v>
      </c>
      <c r="I19" t="n">
        <v>175716</v>
      </c>
      <c r="J19" t="n">
        <v>389455</v>
      </c>
      <c r="K19" t="n">
        <v>58876</v>
      </c>
      <c r="L19" t="n">
        <v>6557</v>
      </c>
      <c r="M19" t="n">
        <v>95663</v>
      </c>
      <c r="N19" t="n">
        <v>86880</v>
      </c>
      <c r="O19" t="n">
        <v>5621</v>
      </c>
      <c r="P19" t="n">
        <v>4382</v>
      </c>
      <c r="Q19" t="n">
        <v>7468</v>
      </c>
      <c r="R19" t="n">
        <v>1156</v>
      </c>
      <c r="S19" t="n">
        <v>98955</v>
      </c>
      <c r="T19" t="n">
        <v>10240</v>
      </c>
      <c r="U19" t="n">
        <v>1006</v>
      </c>
      <c r="V19" t="n">
        <v>31632</v>
      </c>
      <c r="W19" t="n">
        <v>7529</v>
      </c>
      <c r="X19" t="n">
        <v>978</v>
      </c>
      <c r="Y19" t="n">
        <v>1582</v>
      </c>
      <c r="Z19" t="n">
        <v>4417</v>
      </c>
      <c r="AA19" t="n">
        <v>444</v>
      </c>
      <c r="AB19" t="n">
        <v>13918</v>
      </c>
      <c r="AC19" t="n">
        <v>196222</v>
      </c>
      <c r="AD19" t="n">
        <v>14777</v>
      </c>
      <c r="AE19" t="n">
        <v>221706</v>
      </c>
      <c r="AF19" t="n">
        <v>168510</v>
      </c>
      <c r="AG19" t="n">
        <v>9515</v>
      </c>
      <c r="AH19" t="n">
        <v>6285</v>
      </c>
      <c r="AI19" t="n">
        <v>12582</v>
      </c>
      <c r="AJ19" t="n">
        <v>1910</v>
      </c>
      <c r="AK19" t="n">
        <v>487315</v>
      </c>
      <c r="AL19" t="n">
        <v>231714</v>
      </c>
      <c r="AM19" t="n">
        <v>13997</v>
      </c>
      <c r="AN19" t="n">
        <v>238806</v>
      </c>
      <c r="AO19" t="n">
        <v>134162</v>
      </c>
      <c r="AP19" t="n">
        <v>7639</v>
      </c>
      <c r="AQ19" t="n">
        <v>5456</v>
      </c>
      <c r="AR19" t="n">
        <v>14509</v>
      </c>
      <c r="AS19" t="n">
        <v>1861</v>
      </c>
      <c r="AT19" t="n">
        <v>643501</v>
      </c>
      <c r="AU19" t="n">
        <v>2512</v>
      </c>
      <c r="AV19" t="n">
        <v>77</v>
      </c>
      <c r="AW19" t="n">
        <v>1351</v>
      </c>
      <c r="AX19" t="n">
        <v>884</v>
      </c>
      <c r="AY19" t="n">
        <v>44</v>
      </c>
      <c r="AZ19" t="n">
        <v>21</v>
      </c>
      <c r="BA19" t="n">
        <v>67</v>
      </c>
      <c r="BB19" t="n">
        <v>9</v>
      </c>
      <c r="BC19" t="n">
        <v>9638</v>
      </c>
    </row>
    <row r="20">
      <c r="A20" t="inlineStr">
        <is>
          <t>11-Jul-20</t>
        </is>
      </c>
      <c r="B20" t="n">
        <v>642014</v>
      </c>
      <c r="C20" t="n">
        <v>355002</v>
      </c>
      <c r="D20" t="n">
        <v>1713710</v>
      </c>
      <c r="E20" t="n">
        <v>1163673</v>
      </c>
      <c r="F20" t="n">
        <v>775393</v>
      </c>
      <c r="G20" t="n">
        <v>638153</v>
      </c>
      <c r="H20" t="n">
        <v>528725</v>
      </c>
      <c r="I20" t="n">
        <v>175361</v>
      </c>
      <c r="J20" t="n">
        <v>371246</v>
      </c>
      <c r="K20" t="n">
        <v>57933</v>
      </c>
      <c r="L20" t="n">
        <v>6741</v>
      </c>
      <c r="M20" t="n">
        <v>97086</v>
      </c>
      <c r="N20" t="n">
        <v>90616</v>
      </c>
      <c r="O20" t="n">
        <v>5948</v>
      </c>
      <c r="P20" t="n">
        <v>4655</v>
      </c>
      <c r="Q20" t="n">
        <v>7741</v>
      </c>
      <c r="R20" t="n">
        <v>1206</v>
      </c>
      <c r="S20" t="n">
        <v>92421</v>
      </c>
      <c r="T20" t="n">
        <v>10233</v>
      </c>
      <c r="U20" t="n">
        <v>1040</v>
      </c>
      <c r="V20" t="n">
        <v>32379</v>
      </c>
      <c r="W20" t="n">
        <v>7939</v>
      </c>
      <c r="X20" t="n">
        <v>1043</v>
      </c>
      <c r="Y20" t="n">
        <v>1695</v>
      </c>
      <c r="Z20" t="n">
        <v>4595</v>
      </c>
      <c r="AA20" t="n">
        <v>468</v>
      </c>
      <c r="AB20" t="n">
        <v>13588</v>
      </c>
      <c r="AC20" t="n">
        <v>196083</v>
      </c>
      <c r="AD20" t="n">
        <v>15276</v>
      </c>
      <c r="AE20" t="n">
        <v>226944</v>
      </c>
      <c r="AF20" t="n">
        <v>177692</v>
      </c>
      <c r="AG20" t="n">
        <v>10145</v>
      </c>
      <c r="AH20" t="n">
        <v>6737</v>
      </c>
      <c r="AI20" t="n">
        <v>13089</v>
      </c>
      <c r="AJ20" t="n">
        <v>2012</v>
      </c>
      <c r="AK20" t="n">
        <v>475783</v>
      </c>
      <c r="AL20" t="n">
        <v>246906</v>
      </c>
      <c r="AM20" t="n">
        <v>15180</v>
      </c>
      <c r="AN20" t="n">
        <v>257692</v>
      </c>
      <c r="AO20" t="n">
        <v>147481</v>
      </c>
      <c r="AP20" t="n">
        <v>8437</v>
      </c>
      <c r="AQ20" t="n">
        <v>6056</v>
      </c>
      <c r="AR20" t="n">
        <v>15787</v>
      </c>
      <c r="AS20" t="n">
        <v>2040</v>
      </c>
      <c r="AT20" t="n">
        <v>679972</v>
      </c>
      <c r="AU20" t="n">
        <v>2572</v>
      </c>
      <c r="AV20" t="n">
        <v>80</v>
      </c>
      <c r="AW20" t="n">
        <v>1406</v>
      </c>
      <c r="AX20" t="n">
        <v>926</v>
      </c>
      <c r="AY20" t="n">
        <v>46</v>
      </c>
      <c r="AZ20" t="n">
        <v>23</v>
      </c>
      <c r="BA20" t="n">
        <v>71</v>
      </c>
      <c r="BB20" t="n">
        <v>10</v>
      </c>
      <c r="BC20" t="n">
        <v>9771</v>
      </c>
    </row>
    <row r="21">
      <c r="A21" t="inlineStr">
        <is>
          <t>12-Jul-20</t>
        </is>
      </c>
      <c r="B21" t="n">
        <v>628175</v>
      </c>
      <c r="C21" t="n">
        <v>353051</v>
      </c>
      <c r="D21" t="n">
        <v>1687106</v>
      </c>
      <c r="E21" t="n">
        <v>1136062</v>
      </c>
      <c r="F21" t="n">
        <v>773471</v>
      </c>
      <c r="G21" t="n">
        <v>636628</v>
      </c>
      <c r="H21" t="n">
        <v>526410</v>
      </c>
      <c r="I21" t="n">
        <v>174991</v>
      </c>
      <c r="J21" t="n">
        <v>354472</v>
      </c>
      <c r="K21" t="n">
        <v>56919</v>
      </c>
      <c r="L21" t="n">
        <v>6925</v>
      </c>
      <c r="M21" t="n">
        <v>98408</v>
      </c>
      <c r="N21" t="n">
        <v>94312</v>
      </c>
      <c r="O21" t="n">
        <v>6288</v>
      </c>
      <c r="P21" t="n">
        <v>4940</v>
      </c>
      <c r="Q21" t="n">
        <v>8018</v>
      </c>
      <c r="R21" t="n">
        <v>1257</v>
      </c>
      <c r="S21" t="n">
        <v>86114</v>
      </c>
      <c r="T21" t="n">
        <v>10214</v>
      </c>
      <c r="U21" t="n">
        <v>1075</v>
      </c>
      <c r="V21" t="n">
        <v>33116</v>
      </c>
      <c r="W21" t="n">
        <v>8360</v>
      </c>
      <c r="X21" t="n">
        <v>1111</v>
      </c>
      <c r="Y21" t="n">
        <v>1815</v>
      </c>
      <c r="Z21" t="n">
        <v>4779</v>
      </c>
      <c r="AA21" t="n">
        <v>493</v>
      </c>
      <c r="AB21" t="n">
        <v>13238</v>
      </c>
      <c r="AC21" t="n">
        <v>195722</v>
      </c>
      <c r="AD21" t="n">
        <v>15783</v>
      </c>
      <c r="AE21" t="n">
        <v>232109</v>
      </c>
      <c r="AF21" t="n">
        <v>187107</v>
      </c>
      <c r="AG21" t="n">
        <v>10806</v>
      </c>
      <c r="AH21" t="n">
        <v>7213</v>
      </c>
      <c r="AI21" t="n">
        <v>13611</v>
      </c>
      <c r="AJ21" t="n">
        <v>2118</v>
      </c>
      <c r="AK21" t="n">
        <v>463516</v>
      </c>
      <c r="AL21" t="n">
        <v>262078</v>
      </c>
      <c r="AM21" t="n">
        <v>16403</v>
      </c>
      <c r="AN21" t="n">
        <v>277016</v>
      </c>
      <c r="AO21" t="n">
        <v>161516</v>
      </c>
      <c r="AP21" t="n">
        <v>9288</v>
      </c>
      <c r="AQ21" t="n">
        <v>6700</v>
      </c>
      <c r="AR21" t="n">
        <v>17116</v>
      </c>
      <c r="AS21" t="n">
        <v>2227</v>
      </c>
      <c r="AT21" t="n">
        <v>715541</v>
      </c>
      <c r="AU21" t="n">
        <v>2633</v>
      </c>
      <c r="AV21" t="n">
        <v>83</v>
      </c>
      <c r="AW21" t="n">
        <v>1463</v>
      </c>
      <c r="AX21" t="n">
        <v>969</v>
      </c>
      <c r="AY21" t="n">
        <v>48</v>
      </c>
      <c r="AZ21" t="n">
        <v>24</v>
      </c>
      <c r="BA21" t="n">
        <v>74</v>
      </c>
      <c r="BB21" t="n">
        <v>10</v>
      </c>
      <c r="BC21" t="n">
        <v>9901</v>
      </c>
    </row>
    <row r="22">
      <c r="A22" t="inlineStr">
        <is>
          <t>13-Jul-20</t>
        </is>
      </c>
      <c r="B22" t="n">
        <v>614670</v>
      </c>
      <c r="C22" t="n">
        <v>351053</v>
      </c>
      <c r="D22" t="n">
        <v>1660278</v>
      </c>
      <c r="E22" t="n">
        <v>1107567</v>
      </c>
      <c r="F22" t="n">
        <v>771445</v>
      </c>
      <c r="G22" t="n">
        <v>635015</v>
      </c>
      <c r="H22" t="n">
        <v>524018</v>
      </c>
      <c r="I22" t="n">
        <v>174608</v>
      </c>
      <c r="J22" t="n">
        <v>339033</v>
      </c>
      <c r="K22" t="n">
        <v>55842</v>
      </c>
      <c r="L22" t="n">
        <v>7108</v>
      </c>
      <c r="M22" t="n">
        <v>99626</v>
      </c>
      <c r="N22" t="n">
        <v>97945</v>
      </c>
      <c r="O22" t="n">
        <v>6642</v>
      </c>
      <c r="P22" t="n">
        <v>5237</v>
      </c>
      <c r="Q22" t="n">
        <v>8301</v>
      </c>
      <c r="R22" t="n">
        <v>1308</v>
      </c>
      <c r="S22" t="n">
        <v>80070</v>
      </c>
      <c r="T22" t="n">
        <v>10184</v>
      </c>
      <c r="U22" t="n">
        <v>1110</v>
      </c>
      <c r="V22" t="n">
        <v>33840</v>
      </c>
      <c r="W22" t="n">
        <v>8789</v>
      </c>
      <c r="X22" t="n">
        <v>1182</v>
      </c>
      <c r="Y22" t="n">
        <v>1941</v>
      </c>
      <c r="Z22" t="n">
        <v>4967</v>
      </c>
      <c r="AA22" t="n">
        <v>518</v>
      </c>
      <c r="AB22" t="n">
        <v>12870</v>
      </c>
      <c r="AC22" t="n">
        <v>195139</v>
      </c>
      <c r="AD22" t="n">
        <v>16297</v>
      </c>
      <c r="AE22" t="n">
        <v>237182</v>
      </c>
      <c r="AF22" t="n">
        <v>196726</v>
      </c>
      <c r="AG22" t="n">
        <v>11498</v>
      </c>
      <c r="AH22" t="n">
        <v>7713</v>
      </c>
      <c r="AI22" t="n">
        <v>14147</v>
      </c>
      <c r="AJ22" t="n">
        <v>2227</v>
      </c>
      <c r="AK22" t="n">
        <v>450626</v>
      </c>
      <c r="AL22" t="n">
        <v>277213</v>
      </c>
      <c r="AM22" t="n">
        <v>17665</v>
      </c>
      <c r="AN22" t="n">
        <v>296771</v>
      </c>
      <c r="AO22" t="n">
        <v>176284</v>
      </c>
      <c r="AP22" t="n">
        <v>10194</v>
      </c>
      <c r="AQ22" t="n">
        <v>7388</v>
      </c>
      <c r="AR22" t="n">
        <v>18498</v>
      </c>
      <c r="AS22" t="n">
        <v>2424</v>
      </c>
      <c r="AT22" t="n">
        <v>750156</v>
      </c>
      <c r="AU22" t="n">
        <v>2693</v>
      </c>
      <c r="AV22" t="n">
        <v>87</v>
      </c>
      <c r="AW22" t="n">
        <v>1520</v>
      </c>
      <c r="AX22" t="n">
        <v>1015</v>
      </c>
      <c r="AY22" t="n">
        <v>51</v>
      </c>
      <c r="AZ22" t="n">
        <v>26</v>
      </c>
      <c r="BA22" t="n">
        <v>78</v>
      </c>
      <c r="BB22" t="n">
        <v>11</v>
      </c>
      <c r="BC22" t="n">
        <v>10027</v>
      </c>
    </row>
    <row r="23">
      <c r="A23" t="inlineStr">
        <is>
          <t>14-Jul-20</t>
        </is>
      </c>
      <c r="B23" t="n">
        <v>601507</v>
      </c>
      <c r="C23" t="n">
        <v>349008</v>
      </c>
      <c r="D23" t="n">
        <v>1633257</v>
      </c>
      <c r="E23" t="n">
        <v>1078236</v>
      </c>
      <c r="F23" t="n">
        <v>769311</v>
      </c>
      <c r="G23" t="n">
        <v>633311</v>
      </c>
      <c r="H23" t="n">
        <v>521547</v>
      </c>
      <c r="I23" t="n">
        <v>174210</v>
      </c>
      <c r="J23" t="n">
        <v>324831</v>
      </c>
      <c r="K23" t="n">
        <v>54708</v>
      </c>
      <c r="L23" t="n">
        <v>7291</v>
      </c>
      <c r="M23" t="n">
        <v>100736</v>
      </c>
      <c r="N23" t="n">
        <v>101484</v>
      </c>
      <c r="O23" t="n">
        <v>7011</v>
      </c>
      <c r="P23" t="n">
        <v>5546</v>
      </c>
      <c r="Q23" t="n">
        <v>8588</v>
      </c>
      <c r="R23" t="n">
        <v>1361</v>
      </c>
      <c r="S23" t="n">
        <v>74315</v>
      </c>
      <c r="T23" t="n">
        <v>10142</v>
      </c>
      <c r="U23" t="n">
        <v>1145</v>
      </c>
      <c r="V23" t="n">
        <v>34548</v>
      </c>
      <c r="W23" t="n">
        <v>9227</v>
      </c>
      <c r="X23" t="n">
        <v>1256</v>
      </c>
      <c r="Y23" t="n">
        <v>2073</v>
      </c>
      <c r="Z23" t="n">
        <v>5160</v>
      </c>
      <c r="AA23" t="n">
        <v>544</v>
      </c>
      <c r="AB23" t="n">
        <v>12487</v>
      </c>
      <c r="AC23" t="n">
        <v>194336</v>
      </c>
      <c r="AD23" t="n">
        <v>16817</v>
      </c>
      <c r="AE23" t="n">
        <v>242148</v>
      </c>
      <c r="AF23" t="n">
        <v>206516</v>
      </c>
      <c r="AG23" t="n">
        <v>12223</v>
      </c>
      <c r="AH23" t="n">
        <v>8238</v>
      </c>
      <c r="AI23" t="n">
        <v>14698</v>
      </c>
      <c r="AJ23" t="n">
        <v>2338</v>
      </c>
      <c r="AK23" t="n">
        <v>437224</v>
      </c>
      <c r="AL23" t="n">
        <v>292295</v>
      </c>
      <c r="AM23" t="n">
        <v>18968</v>
      </c>
      <c r="AN23" t="n">
        <v>316948</v>
      </c>
      <c r="AO23" t="n">
        <v>191798</v>
      </c>
      <c r="AP23" t="n">
        <v>11158</v>
      </c>
      <c r="AQ23" t="n">
        <v>8124</v>
      </c>
      <c r="AR23" t="n">
        <v>19934</v>
      </c>
      <c r="AS23" t="n">
        <v>2632</v>
      </c>
      <c r="AT23" t="n">
        <v>783776</v>
      </c>
      <c r="AU23" t="n">
        <v>2753</v>
      </c>
      <c r="AV23" t="n">
        <v>90</v>
      </c>
      <c r="AW23" t="n">
        <v>1579</v>
      </c>
      <c r="AX23" t="n">
        <v>1063</v>
      </c>
      <c r="AY23" t="n">
        <v>54</v>
      </c>
      <c r="AZ23" t="n">
        <v>27</v>
      </c>
      <c r="BA23" t="n">
        <v>82</v>
      </c>
      <c r="BB23" t="n">
        <v>11</v>
      </c>
      <c r="BC23" t="n">
        <v>10150</v>
      </c>
    </row>
    <row r="24">
      <c r="A24" t="inlineStr">
        <is>
          <t>15-Jul-20</t>
        </is>
      </c>
      <c r="B24" t="n">
        <v>588694</v>
      </c>
      <c r="C24" t="n">
        <v>346917</v>
      </c>
      <c r="D24" t="n">
        <v>1606076</v>
      </c>
      <c r="E24" t="n">
        <v>1048130</v>
      </c>
      <c r="F24" t="n">
        <v>767065</v>
      </c>
      <c r="G24" t="n">
        <v>631513</v>
      </c>
      <c r="H24" t="n">
        <v>518996</v>
      </c>
      <c r="I24" t="n">
        <v>173798</v>
      </c>
      <c r="J24" t="n">
        <v>311772</v>
      </c>
      <c r="K24" t="n">
        <v>53524</v>
      </c>
      <c r="L24" t="n">
        <v>7473</v>
      </c>
      <c r="M24" t="n">
        <v>101733</v>
      </c>
      <c r="N24" t="n">
        <v>104900</v>
      </c>
      <c r="O24" t="n">
        <v>7394</v>
      </c>
      <c r="P24" t="n">
        <v>5869</v>
      </c>
      <c r="Q24" t="n">
        <v>8880</v>
      </c>
      <c r="R24" t="n">
        <v>1415</v>
      </c>
      <c r="S24" t="n">
        <v>68866</v>
      </c>
      <c r="T24" t="n">
        <v>10089</v>
      </c>
      <c r="U24" t="n">
        <v>1181</v>
      </c>
      <c r="V24" t="n">
        <v>35239</v>
      </c>
      <c r="W24" t="n">
        <v>9670</v>
      </c>
      <c r="X24" t="n">
        <v>1334</v>
      </c>
      <c r="Y24" t="n">
        <v>2211</v>
      </c>
      <c r="Z24" t="n">
        <v>5358</v>
      </c>
      <c r="AA24" t="n">
        <v>571</v>
      </c>
      <c r="AB24" t="n">
        <v>12093</v>
      </c>
      <c r="AC24" t="n">
        <v>193315</v>
      </c>
      <c r="AD24" t="n">
        <v>17342</v>
      </c>
      <c r="AE24" t="n">
        <v>246990</v>
      </c>
      <c r="AF24" t="n">
        <v>216440</v>
      </c>
      <c r="AG24" t="n">
        <v>12980</v>
      </c>
      <c r="AH24" t="n">
        <v>8788</v>
      </c>
      <c r="AI24" t="n">
        <v>15263</v>
      </c>
      <c r="AJ24" t="n">
        <v>2452</v>
      </c>
      <c r="AK24" t="n">
        <v>423418</v>
      </c>
      <c r="AL24" t="n">
        <v>307307</v>
      </c>
      <c r="AM24" t="n">
        <v>20313</v>
      </c>
      <c r="AN24" t="n">
        <v>337539</v>
      </c>
      <c r="AO24" t="n">
        <v>208072</v>
      </c>
      <c r="AP24" t="n">
        <v>12181</v>
      </c>
      <c r="AQ24" t="n">
        <v>8909</v>
      </c>
      <c r="AR24" t="n">
        <v>21425</v>
      </c>
      <c r="AS24" t="n">
        <v>2849</v>
      </c>
      <c r="AT24" t="n">
        <v>816364</v>
      </c>
      <c r="AU24" t="n">
        <v>2812</v>
      </c>
      <c r="AV24" t="n">
        <v>94</v>
      </c>
      <c r="AW24" t="n">
        <v>1639</v>
      </c>
      <c r="AX24" t="n">
        <v>1114</v>
      </c>
      <c r="AY24" t="n">
        <v>57</v>
      </c>
      <c r="AZ24" t="n">
        <v>29</v>
      </c>
      <c r="BA24" t="n">
        <v>86</v>
      </c>
      <c r="BB24" t="n">
        <v>12</v>
      </c>
      <c r="BC24" t="n">
        <v>10269</v>
      </c>
    </row>
    <row r="25">
      <c r="A25" t="inlineStr">
        <is>
          <t>16-Jul-20</t>
        </is>
      </c>
      <c r="B25" t="n">
        <v>576237</v>
      </c>
      <c r="C25" t="n">
        <v>344779</v>
      </c>
      <c r="D25" t="n">
        <v>1578767</v>
      </c>
      <c r="E25" t="n">
        <v>1017316</v>
      </c>
      <c r="F25" t="n">
        <v>764703</v>
      </c>
      <c r="G25" t="n">
        <v>629617</v>
      </c>
      <c r="H25" t="n">
        <v>516365</v>
      </c>
      <c r="I25" t="n">
        <v>173370</v>
      </c>
      <c r="J25" t="n">
        <v>299767</v>
      </c>
      <c r="K25" t="n">
        <v>52297</v>
      </c>
      <c r="L25" t="n">
        <v>7655</v>
      </c>
      <c r="M25" t="n">
        <v>102615</v>
      </c>
      <c r="N25" t="n">
        <v>108160</v>
      </c>
      <c r="O25" t="n">
        <v>7793</v>
      </c>
      <c r="P25" t="n">
        <v>6204</v>
      </c>
      <c r="Q25" t="n">
        <v>9176</v>
      </c>
      <c r="R25" t="n">
        <v>1470</v>
      </c>
      <c r="S25" t="n">
        <v>63732</v>
      </c>
      <c r="T25" t="n">
        <v>10024</v>
      </c>
      <c r="U25" t="n">
        <v>1217</v>
      </c>
      <c r="V25" t="n">
        <v>35910</v>
      </c>
      <c r="W25" t="n">
        <v>10117</v>
      </c>
      <c r="X25" t="n">
        <v>1416</v>
      </c>
      <c r="Y25" t="n">
        <v>2357</v>
      </c>
      <c r="Z25" t="n">
        <v>5562</v>
      </c>
      <c r="AA25" t="n">
        <v>598</v>
      </c>
      <c r="AB25" t="n">
        <v>11690</v>
      </c>
      <c r="AC25" t="n">
        <v>192081</v>
      </c>
      <c r="AD25" t="n">
        <v>17873</v>
      </c>
      <c r="AE25" t="n">
        <v>251692</v>
      </c>
      <c r="AF25" t="n">
        <v>226453</v>
      </c>
      <c r="AG25" t="n">
        <v>13773</v>
      </c>
      <c r="AH25" t="n">
        <v>9364</v>
      </c>
      <c r="AI25" t="n">
        <v>15842</v>
      </c>
      <c r="AJ25" t="n">
        <v>2569</v>
      </c>
      <c r="AK25" t="n">
        <v>409314</v>
      </c>
      <c r="AL25" t="n">
        <v>322231</v>
      </c>
      <c r="AM25" t="n">
        <v>21699</v>
      </c>
      <c r="AN25" t="n">
        <v>358532</v>
      </c>
      <c r="AO25" t="n">
        <v>225112</v>
      </c>
      <c r="AP25" t="n">
        <v>13268</v>
      </c>
      <c r="AQ25" t="n">
        <v>9746</v>
      </c>
      <c r="AR25" t="n">
        <v>22973</v>
      </c>
      <c r="AS25" t="n">
        <v>3077</v>
      </c>
      <c r="AT25" t="n">
        <v>847895</v>
      </c>
      <c r="AU25" t="n">
        <v>2871</v>
      </c>
      <c r="AV25" t="n">
        <v>97</v>
      </c>
      <c r="AW25" t="n">
        <v>1701</v>
      </c>
      <c r="AX25" t="n">
        <v>1167</v>
      </c>
      <c r="AY25" t="n">
        <v>60</v>
      </c>
      <c r="AZ25" t="n">
        <v>31</v>
      </c>
      <c r="BA25" t="n">
        <v>90</v>
      </c>
      <c r="BB25" t="n">
        <v>12</v>
      </c>
      <c r="BC25" t="n">
        <v>10384</v>
      </c>
    </row>
    <row r="26">
      <c r="A26" t="inlineStr">
        <is>
          <t>17-Jul-20</t>
        </is>
      </c>
      <c r="B26" t="n">
        <v>564138</v>
      </c>
      <c r="C26" t="n">
        <v>342595</v>
      </c>
      <c r="D26" t="n">
        <v>1551366</v>
      </c>
      <c r="E26" t="n">
        <v>985874</v>
      </c>
      <c r="F26" t="n">
        <v>762221</v>
      </c>
      <c r="G26" t="n">
        <v>627619</v>
      </c>
      <c r="H26" t="n">
        <v>513653</v>
      </c>
      <c r="I26" t="n">
        <v>172927</v>
      </c>
      <c r="J26" t="n">
        <v>288729</v>
      </c>
      <c r="K26" t="n">
        <v>51033</v>
      </c>
      <c r="L26" t="n">
        <v>7835</v>
      </c>
      <c r="M26" t="n">
        <v>103377</v>
      </c>
      <c r="N26" t="n">
        <v>111228</v>
      </c>
      <c r="O26" t="n">
        <v>8207</v>
      </c>
      <c r="P26" t="n">
        <v>6552</v>
      </c>
      <c r="Q26" t="n">
        <v>9476</v>
      </c>
      <c r="R26" t="n">
        <v>1526</v>
      </c>
      <c r="S26" t="n">
        <v>58916</v>
      </c>
      <c r="T26" t="n">
        <v>9949</v>
      </c>
      <c r="U26" t="n">
        <v>1253</v>
      </c>
      <c r="V26" t="n">
        <v>36559</v>
      </c>
      <c r="W26" t="n">
        <v>10567</v>
      </c>
      <c r="X26" t="n">
        <v>1501</v>
      </c>
      <c r="Y26" t="n">
        <v>2508</v>
      </c>
      <c r="Z26" t="n">
        <v>5770</v>
      </c>
      <c r="AA26" t="n">
        <v>626</v>
      </c>
      <c r="AB26" t="n">
        <v>11281</v>
      </c>
      <c r="AC26" t="n">
        <v>190639</v>
      </c>
      <c r="AD26" t="n">
        <v>18408</v>
      </c>
      <c r="AE26" t="n">
        <v>256238</v>
      </c>
      <c r="AF26" t="n">
        <v>236509</v>
      </c>
      <c r="AG26" t="n">
        <v>14601</v>
      </c>
      <c r="AH26" t="n">
        <v>9968</v>
      </c>
      <c r="AI26" t="n">
        <v>16434</v>
      </c>
      <c r="AJ26" t="n">
        <v>2689</v>
      </c>
      <c r="AK26" t="n">
        <v>395010</v>
      </c>
      <c r="AL26" t="n">
        <v>337051</v>
      </c>
      <c r="AM26" t="n">
        <v>23126</v>
      </c>
      <c r="AN26" t="n">
        <v>379914</v>
      </c>
      <c r="AO26" t="n">
        <v>242926</v>
      </c>
      <c r="AP26" t="n">
        <v>14420</v>
      </c>
      <c r="AQ26" t="n">
        <v>10638</v>
      </c>
      <c r="AR26" t="n">
        <v>24580</v>
      </c>
      <c r="AS26" t="n">
        <v>3316</v>
      </c>
      <c r="AT26" t="n">
        <v>878350</v>
      </c>
      <c r="AU26" t="n">
        <v>2930</v>
      </c>
      <c r="AV26" t="n">
        <v>101</v>
      </c>
      <c r="AW26" t="n">
        <v>1763</v>
      </c>
      <c r="AX26" t="n">
        <v>1222</v>
      </c>
      <c r="AY26" t="n">
        <v>63</v>
      </c>
      <c r="AZ26" t="n">
        <v>33</v>
      </c>
      <c r="BA26" t="n">
        <v>94</v>
      </c>
      <c r="BB26" t="n">
        <v>13</v>
      </c>
      <c r="BC26" t="n">
        <v>10495</v>
      </c>
    </row>
    <row r="27">
      <c r="A27" t="inlineStr">
        <is>
          <t>18-Jul-20</t>
        </is>
      </c>
      <c r="B27" t="n">
        <v>552400</v>
      </c>
      <c r="C27" t="n">
        <v>340366</v>
      </c>
      <c r="D27" t="n">
        <v>1523907</v>
      </c>
      <c r="E27" t="n">
        <v>953894</v>
      </c>
      <c r="F27" t="n">
        <v>759613</v>
      </c>
      <c r="G27" t="n">
        <v>625517</v>
      </c>
      <c r="H27" t="n">
        <v>510858</v>
      </c>
      <c r="I27" t="n">
        <v>172468</v>
      </c>
      <c r="J27" t="n">
        <v>278580</v>
      </c>
      <c r="K27" t="n">
        <v>49739</v>
      </c>
      <c r="L27" t="n">
        <v>8015</v>
      </c>
      <c r="M27" t="n">
        <v>104015</v>
      </c>
      <c r="N27" t="n">
        <v>114069</v>
      </c>
      <c r="O27" t="n">
        <v>8637</v>
      </c>
      <c r="P27" t="n">
        <v>6914</v>
      </c>
      <c r="Q27" t="n">
        <v>9781</v>
      </c>
      <c r="R27" t="n">
        <v>1583</v>
      </c>
      <c r="S27" t="n">
        <v>54417</v>
      </c>
      <c r="T27" t="n">
        <v>9863</v>
      </c>
      <c r="U27" t="n">
        <v>1290</v>
      </c>
      <c r="V27" t="n">
        <v>37183</v>
      </c>
      <c r="W27" t="n">
        <v>11016</v>
      </c>
      <c r="X27" t="n">
        <v>1590</v>
      </c>
      <c r="Y27" t="n">
        <v>2667</v>
      </c>
      <c r="Z27" t="n">
        <v>5983</v>
      </c>
      <c r="AA27" t="n">
        <v>654</v>
      </c>
      <c r="AB27" t="n">
        <v>10870</v>
      </c>
      <c r="AC27" t="n">
        <v>188997</v>
      </c>
      <c r="AD27" t="n">
        <v>18947</v>
      </c>
      <c r="AE27" t="n">
        <v>260614</v>
      </c>
      <c r="AF27" t="n">
        <v>246554</v>
      </c>
      <c r="AG27" t="n">
        <v>15465</v>
      </c>
      <c r="AH27" t="n">
        <v>10599</v>
      </c>
      <c r="AI27" t="n">
        <v>17041</v>
      </c>
      <c r="AJ27" t="n">
        <v>2812</v>
      </c>
      <c r="AK27" t="n">
        <v>380596</v>
      </c>
      <c r="AL27" t="n">
        <v>351752</v>
      </c>
      <c r="AM27" t="n">
        <v>24597</v>
      </c>
      <c r="AN27" t="n">
        <v>401671</v>
      </c>
      <c r="AO27" t="n">
        <v>261513</v>
      </c>
      <c r="AP27" t="n">
        <v>15642</v>
      </c>
      <c r="AQ27" t="n">
        <v>11587</v>
      </c>
      <c r="AR27" t="n">
        <v>26247</v>
      </c>
      <c r="AS27" t="n">
        <v>3566</v>
      </c>
      <c r="AT27" t="n">
        <v>907717</v>
      </c>
      <c r="AU27" t="n">
        <v>2989</v>
      </c>
      <c r="AV27" t="n">
        <v>105</v>
      </c>
      <c r="AW27" t="n">
        <v>1827</v>
      </c>
      <c r="AX27" t="n">
        <v>1280</v>
      </c>
      <c r="AY27" t="n">
        <v>67</v>
      </c>
      <c r="AZ27" t="n">
        <v>35</v>
      </c>
      <c r="BA27" t="n">
        <v>98</v>
      </c>
      <c r="BB27" t="n">
        <v>14</v>
      </c>
      <c r="BC27" t="n">
        <v>10602</v>
      </c>
    </row>
    <row r="28">
      <c r="A28" t="inlineStr">
        <is>
          <t>19-Jul-20</t>
        </is>
      </c>
      <c r="B28" t="n">
        <v>541026</v>
      </c>
      <c r="C28" t="n">
        <v>338092</v>
      </c>
      <c r="D28" t="n">
        <v>1496427</v>
      </c>
      <c r="E28" t="n">
        <v>921476</v>
      </c>
      <c r="F28" t="n">
        <v>756877</v>
      </c>
      <c r="G28" t="n">
        <v>623305</v>
      </c>
      <c r="H28" t="n">
        <v>507981</v>
      </c>
      <c r="I28" t="n">
        <v>171993</v>
      </c>
      <c r="J28" t="n">
        <v>269244</v>
      </c>
      <c r="K28" t="n">
        <v>48421</v>
      </c>
      <c r="L28" t="n">
        <v>8193</v>
      </c>
      <c r="M28" t="n">
        <v>104526</v>
      </c>
      <c r="N28" t="n">
        <v>116648</v>
      </c>
      <c r="O28" t="n">
        <v>9082</v>
      </c>
      <c r="P28" t="n">
        <v>7289</v>
      </c>
      <c r="Q28" t="n">
        <v>10088</v>
      </c>
      <c r="R28" t="n">
        <v>1641</v>
      </c>
      <c r="S28" t="n">
        <v>50228</v>
      </c>
      <c r="T28" t="n">
        <v>9768</v>
      </c>
      <c r="U28" t="n">
        <v>1327</v>
      </c>
      <c r="V28" t="n">
        <v>37781</v>
      </c>
      <c r="W28" t="n">
        <v>11461</v>
      </c>
      <c r="X28" t="n">
        <v>1682</v>
      </c>
      <c r="Y28" t="n">
        <v>2833</v>
      </c>
      <c r="Z28" t="n">
        <v>6200</v>
      </c>
      <c r="AA28" t="n">
        <v>684</v>
      </c>
      <c r="AB28" t="n">
        <v>10457</v>
      </c>
      <c r="AC28" t="n">
        <v>187162</v>
      </c>
      <c r="AD28" t="n">
        <v>19489</v>
      </c>
      <c r="AE28" t="n">
        <v>264802</v>
      </c>
      <c r="AF28" t="n">
        <v>256531</v>
      </c>
      <c r="AG28" t="n">
        <v>16366</v>
      </c>
      <c r="AH28" t="n">
        <v>11259</v>
      </c>
      <c r="AI28" t="n">
        <v>17660</v>
      </c>
      <c r="AJ28" t="n">
        <v>2938</v>
      </c>
      <c r="AK28" t="n">
        <v>366156</v>
      </c>
      <c r="AL28" t="n">
        <v>366318</v>
      </c>
      <c r="AM28" t="n">
        <v>26109</v>
      </c>
      <c r="AN28" t="n">
        <v>423790</v>
      </c>
      <c r="AO28" t="n">
        <v>280871</v>
      </c>
      <c r="AP28" t="n">
        <v>16934</v>
      </c>
      <c r="AQ28" t="n">
        <v>12595</v>
      </c>
      <c r="AR28" t="n">
        <v>27974</v>
      </c>
      <c r="AS28" t="n">
        <v>3827</v>
      </c>
      <c r="AT28" t="n">
        <v>935991</v>
      </c>
      <c r="AU28" t="n">
        <v>3046</v>
      </c>
      <c r="AV28" t="n">
        <v>109</v>
      </c>
      <c r="AW28" t="n">
        <v>1891</v>
      </c>
      <c r="AX28" t="n">
        <v>1340</v>
      </c>
      <c r="AY28" t="n">
        <v>70</v>
      </c>
      <c r="AZ28" t="n">
        <v>38</v>
      </c>
      <c r="BA28" t="n">
        <v>103</v>
      </c>
      <c r="BB28" t="n">
        <v>14</v>
      </c>
      <c r="BC28" t="n">
        <v>10705</v>
      </c>
    </row>
    <row r="29">
      <c r="A29" t="inlineStr">
        <is>
          <t>20-Jul-20</t>
        </is>
      </c>
      <c r="B29" t="n">
        <v>530013</v>
      </c>
      <c r="C29" t="n">
        <v>335774</v>
      </c>
      <c r="D29" t="n">
        <v>1468962</v>
      </c>
      <c r="E29" t="n">
        <v>888727</v>
      </c>
      <c r="F29" t="n">
        <v>754006</v>
      </c>
      <c r="G29" t="n">
        <v>620982</v>
      </c>
      <c r="H29" t="n">
        <v>505022</v>
      </c>
      <c r="I29" t="n">
        <v>171501</v>
      </c>
      <c r="J29" t="n">
        <v>260652</v>
      </c>
      <c r="K29" t="n">
        <v>47083</v>
      </c>
      <c r="L29" t="n">
        <v>8369</v>
      </c>
      <c r="M29" t="n">
        <v>104907</v>
      </c>
      <c r="N29" t="n">
        <v>118927</v>
      </c>
      <c r="O29" t="n">
        <v>9545</v>
      </c>
      <c r="P29" t="n">
        <v>7677</v>
      </c>
      <c r="Q29" t="n">
        <v>10399</v>
      </c>
      <c r="R29" t="n">
        <v>1700</v>
      </c>
      <c r="S29" t="n">
        <v>46339</v>
      </c>
      <c r="T29" t="n">
        <v>9662</v>
      </c>
      <c r="U29" t="n">
        <v>1364</v>
      </c>
      <c r="V29" t="n">
        <v>38349</v>
      </c>
      <c r="W29" t="n">
        <v>11901</v>
      </c>
      <c r="X29" t="n">
        <v>1779</v>
      </c>
      <c r="Y29" t="n">
        <v>3007</v>
      </c>
      <c r="Z29" t="n">
        <v>6422</v>
      </c>
      <c r="AA29" t="n">
        <v>714</v>
      </c>
      <c r="AB29" t="n">
        <v>10046</v>
      </c>
      <c r="AC29" t="n">
        <v>185144</v>
      </c>
      <c r="AD29" t="n">
        <v>20034</v>
      </c>
      <c r="AE29" t="n">
        <v>268790</v>
      </c>
      <c r="AF29" t="n">
        <v>266376</v>
      </c>
      <c r="AG29" t="n">
        <v>17306</v>
      </c>
      <c r="AH29" t="n">
        <v>11948</v>
      </c>
      <c r="AI29" t="n">
        <v>18293</v>
      </c>
      <c r="AJ29" t="n">
        <v>3066</v>
      </c>
      <c r="AK29" t="n">
        <v>351766</v>
      </c>
      <c r="AL29" t="n">
        <v>380735</v>
      </c>
      <c r="AM29" t="n">
        <v>27665</v>
      </c>
      <c r="AN29" t="n">
        <v>446252</v>
      </c>
      <c r="AO29" t="n">
        <v>300991</v>
      </c>
      <c r="AP29" t="n">
        <v>18302</v>
      </c>
      <c r="AQ29" t="n">
        <v>13666</v>
      </c>
      <c r="AR29" t="n">
        <v>29764</v>
      </c>
      <c r="AS29" t="n">
        <v>4100</v>
      </c>
      <c r="AT29" t="n">
        <v>963173</v>
      </c>
      <c r="AU29" t="n">
        <v>3104</v>
      </c>
      <c r="AV29" t="n">
        <v>113</v>
      </c>
      <c r="AW29" t="n">
        <v>1957</v>
      </c>
      <c r="AX29" t="n">
        <v>1402</v>
      </c>
      <c r="AY29" t="n">
        <v>74</v>
      </c>
      <c r="AZ29" t="n">
        <v>40</v>
      </c>
      <c r="BA29" t="n">
        <v>108</v>
      </c>
      <c r="BB29" t="n">
        <v>15</v>
      </c>
      <c r="BC29" t="n">
        <v>10804</v>
      </c>
    </row>
    <row r="30">
      <c r="A30" t="inlineStr">
        <is>
          <t>21-Jul-20</t>
        </is>
      </c>
      <c r="B30" t="n">
        <v>519361</v>
      </c>
      <c r="C30" t="n">
        <v>333413</v>
      </c>
      <c r="D30" t="n">
        <v>1441548</v>
      </c>
      <c r="E30" t="n">
        <v>855764</v>
      </c>
      <c r="F30" t="n">
        <v>750998</v>
      </c>
      <c r="G30" t="n">
        <v>618544</v>
      </c>
      <c r="H30" t="n">
        <v>501979</v>
      </c>
      <c r="I30" t="n">
        <v>170993</v>
      </c>
      <c r="J30" t="n">
        <v>252741</v>
      </c>
      <c r="K30" t="n">
        <v>45733</v>
      </c>
      <c r="L30" t="n">
        <v>8544</v>
      </c>
      <c r="M30" t="n">
        <v>105155</v>
      </c>
      <c r="N30" t="n">
        <v>120874</v>
      </c>
      <c r="O30" t="n">
        <v>10023</v>
      </c>
      <c r="P30" t="n">
        <v>8079</v>
      </c>
      <c r="Q30" t="n">
        <v>10712</v>
      </c>
      <c r="R30" t="n">
        <v>1761</v>
      </c>
      <c r="S30" t="n">
        <v>42738</v>
      </c>
      <c r="T30" t="n">
        <v>9548</v>
      </c>
      <c r="U30" t="n">
        <v>1401</v>
      </c>
      <c r="V30" t="n">
        <v>38888</v>
      </c>
      <c r="W30" t="n">
        <v>12332</v>
      </c>
      <c r="X30" t="n">
        <v>1880</v>
      </c>
      <c r="Y30" t="n">
        <v>3187</v>
      </c>
      <c r="Z30" t="n">
        <v>6649</v>
      </c>
      <c r="AA30" t="n">
        <v>744</v>
      </c>
      <c r="AB30" t="n">
        <v>9639</v>
      </c>
      <c r="AC30" t="n">
        <v>182950</v>
      </c>
      <c r="AD30" t="n">
        <v>20581</v>
      </c>
      <c r="AE30" t="n">
        <v>272562</v>
      </c>
      <c r="AF30" t="n">
        <v>276025</v>
      </c>
      <c r="AG30" t="n">
        <v>18286</v>
      </c>
      <c r="AH30" t="n">
        <v>12666</v>
      </c>
      <c r="AI30" t="n">
        <v>18938</v>
      </c>
      <c r="AJ30" t="n">
        <v>3198</v>
      </c>
      <c r="AK30" t="n">
        <v>337495</v>
      </c>
      <c r="AL30" t="n">
        <v>394989</v>
      </c>
      <c r="AM30" t="n">
        <v>29263</v>
      </c>
      <c r="AN30" t="n">
        <v>469042</v>
      </c>
      <c r="AO30" t="n">
        <v>321863</v>
      </c>
      <c r="AP30" t="n">
        <v>19748</v>
      </c>
      <c r="AQ30" t="n">
        <v>14801</v>
      </c>
      <c r="AR30" t="n">
        <v>31618</v>
      </c>
      <c r="AS30" t="n">
        <v>4384</v>
      </c>
      <c r="AT30" t="n">
        <v>989270</v>
      </c>
      <c r="AU30" t="n">
        <v>3160</v>
      </c>
      <c r="AV30" t="n">
        <v>117</v>
      </c>
      <c r="AW30" t="n">
        <v>2023</v>
      </c>
      <c r="AX30" t="n">
        <v>1467</v>
      </c>
      <c r="AY30" t="n">
        <v>78</v>
      </c>
      <c r="AZ30" t="n">
        <v>43</v>
      </c>
      <c r="BA30" t="n">
        <v>113</v>
      </c>
      <c r="BB30" t="n">
        <v>16</v>
      </c>
      <c r="BC30" t="n">
        <v>10899</v>
      </c>
    </row>
    <row r="31">
      <c r="A31" t="inlineStr">
        <is>
          <t>22-Jul-20</t>
        </is>
      </c>
      <c r="B31" t="n">
        <v>509068</v>
      </c>
      <c r="C31" t="n">
        <v>331009</v>
      </c>
      <c r="D31" t="n">
        <v>1414222</v>
      </c>
      <c r="E31" t="n">
        <v>822710</v>
      </c>
      <c r="F31" t="n">
        <v>747847</v>
      </c>
      <c r="G31" t="n">
        <v>615987</v>
      </c>
      <c r="H31" t="n">
        <v>498852</v>
      </c>
      <c r="I31" t="n">
        <v>170467</v>
      </c>
      <c r="J31" t="n">
        <v>245452</v>
      </c>
      <c r="K31" t="n">
        <v>44374</v>
      </c>
      <c r="L31" t="n">
        <v>8716</v>
      </c>
      <c r="M31" t="n">
        <v>105268</v>
      </c>
      <c r="N31" t="n">
        <v>122455</v>
      </c>
      <c r="O31" t="n">
        <v>10518</v>
      </c>
      <c r="P31" t="n">
        <v>8493</v>
      </c>
      <c r="Q31" t="n">
        <v>11027</v>
      </c>
      <c r="R31" t="n">
        <v>1823</v>
      </c>
      <c r="S31" t="n">
        <v>39410</v>
      </c>
      <c r="T31" t="n">
        <v>9425</v>
      </c>
      <c r="U31" t="n">
        <v>1439</v>
      </c>
      <c r="V31" t="n">
        <v>39393</v>
      </c>
      <c r="W31" t="n">
        <v>12751</v>
      </c>
      <c r="X31" t="n">
        <v>1984</v>
      </c>
      <c r="Y31" t="n">
        <v>3376</v>
      </c>
      <c r="Z31" t="n">
        <v>6879</v>
      </c>
      <c r="AA31" t="n">
        <v>776</v>
      </c>
      <c r="AB31" t="n">
        <v>9236</v>
      </c>
      <c r="AC31" t="n">
        <v>180592</v>
      </c>
      <c r="AD31" t="n">
        <v>21130</v>
      </c>
      <c r="AE31" t="n">
        <v>276104</v>
      </c>
      <c r="AF31" t="n">
        <v>285408</v>
      </c>
      <c r="AG31" t="n">
        <v>19305</v>
      </c>
      <c r="AH31" t="n">
        <v>13415</v>
      </c>
      <c r="AI31" t="n">
        <v>19595</v>
      </c>
      <c r="AJ31" t="n">
        <v>3333</v>
      </c>
      <c r="AK31" t="n">
        <v>323401</v>
      </c>
      <c r="AL31" t="n">
        <v>409066</v>
      </c>
      <c r="AM31" t="n">
        <v>30905</v>
      </c>
      <c r="AN31" t="n">
        <v>492139</v>
      </c>
      <c r="AO31" t="n">
        <v>343467</v>
      </c>
      <c r="AP31" t="n">
        <v>21275</v>
      </c>
      <c r="AQ31" t="n">
        <v>16004</v>
      </c>
      <c r="AR31" t="n">
        <v>33536</v>
      </c>
      <c r="AS31" t="n">
        <v>4681</v>
      </c>
      <c r="AT31" t="n">
        <v>1014292</v>
      </c>
      <c r="AU31" t="n">
        <v>3216</v>
      </c>
      <c r="AV31" t="n">
        <v>122</v>
      </c>
      <c r="AW31" t="n">
        <v>2091</v>
      </c>
      <c r="AX31" t="n">
        <v>1534</v>
      </c>
      <c r="AY31" t="n">
        <v>83</v>
      </c>
      <c r="AZ31" t="n">
        <v>46</v>
      </c>
      <c r="BA31" t="n">
        <v>118</v>
      </c>
      <c r="BB31" t="n">
        <v>17</v>
      </c>
      <c r="BC31" t="n">
        <v>10991</v>
      </c>
    </row>
    <row r="32">
      <c r="A32" t="inlineStr">
        <is>
          <t>23-Jul-20</t>
        </is>
      </c>
      <c r="B32" t="n">
        <v>499129</v>
      </c>
      <c r="C32" t="n">
        <v>328564</v>
      </c>
      <c r="D32" t="n">
        <v>1387020</v>
      </c>
      <c r="E32" t="n">
        <v>789693</v>
      </c>
      <c r="F32" t="n">
        <v>744549</v>
      </c>
      <c r="G32" t="n">
        <v>613308</v>
      </c>
      <c r="H32" t="n">
        <v>495643</v>
      </c>
      <c r="I32" t="n">
        <v>169924</v>
      </c>
      <c r="J32" t="n">
        <v>238731</v>
      </c>
      <c r="K32" t="n">
        <v>43013</v>
      </c>
      <c r="L32" t="n">
        <v>8885</v>
      </c>
      <c r="M32" t="n">
        <v>105245</v>
      </c>
      <c r="N32" t="n">
        <v>123640</v>
      </c>
      <c r="O32" t="n">
        <v>11030</v>
      </c>
      <c r="P32" t="n">
        <v>8920</v>
      </c>
      <c r="Q32" t="n">
        <v>11344</v>
      </c>
      <c r="R32" t="n">
        <v>1886</v>
      </c>
      <c r="S32" t="n">
        <v>36341</v>
      </c>
      <c r="T32" t="n">
        <v>9293</v>
      </c>
      <c r="U32" t="n">
        <v>1476</v>
      </c>
      <c r="V32" t="n">
        <v>39864</v>
      </c>
      <c r="W32" t="n">
        <v>13156</v>
      </c>
      <c r="X32" t="n">
        <v>2093</v>
      </c>
      <c r="Y32" t="n">
        <v>3572</v>
      </c>
      <c r="Z32" t="n">
        <v>7114</v>
      </c>
      <c r="AA32" t="n">
        <v>808</v>
      </c>
      <c r="AB32" t="n">
        <v>8840</v>
      </c>
      <c r="AC32" t="n">
        <v>178079</v>
      </c>
      <c r="AD32" t="n">
        <v>21679</v>
      </c>
      <c r="AE32" t="n">
        <v>279404</v>
      </c>
      <c r="AF32" t="n">
        <v>294452</v>
      </c>
      <c r="AG32" t="n">
        <v>20366</v>
      </c>
      <c r="AH32" t="n">
        <v>14194</v>
      </c>
      <c r="AI32" t="n">
        <v>20264</v>
      </c>
      <c r="AJ32" t="n">
        <v>3471</v>
      </c>
      <c r="AK32" t="n">
        <v>309536</v>
      </c>
      <c r="AL32" t="n">
        <v>422955</v>
      </c>
      <c r="AM32" t="n">
        <v>32590</v>
      </c>
      <c r="AN32" t="n">
        <v>515524</v>
      </c>
      <c r="AO32" t="n">
        <v>365781</v>
      </c>
      <c r="AP32" t="n">
        <v>22886</v>
      </c>
      <c r="AQ32" t="n">
        <v>17277</v>
      </c>
      <c r="AR32" t="n">
        <v>35520</v>
      </c>
      <c r="AS32" t="n">
        <v>4990</v>
      </c>
      <c r="AT32" t="n">
        <v>1038255</v>
      </c>
      <c r="AU32" t="n">
        <v>3271</v>
      </c>
      <c r="AV32" t="n">
        <v>126</v>
      </c>
      <c r="AW32" t="n">
        <v>2159</v>
      </c>
      <c r="AX32" t="n">
        <v>1604</v>
      </c>
      <c r="AY32" t="n">
        <v>87</v>
      </c>
      <c r="AZ32" t="n">
        <v>49</v>
      </c>
      <c r="BA32" t="n">
        <v>123</v>
      </c>
      <c r="BB32" t="n">
        <v>18</v>
      </c>
      <c r="BC32" t="n">
        <v>11078</v>
      </c>
    </row>
    <row r="33">
      <c r="A33" t="inlineStr">
        <is>
          <t>24-Jul-20</t>
        </is>
      </c>
      <c r="B33" t="n">
        <v>489541</v>
      </c>
      <c r="C33" t="n">
        <v>326078</v>
      </c>
      <c r="D33" t="n">
        <v>1359980</v>
      </c>
      <c r="E33" t="n">
        <v>756845</v>
      </c>
      <c r="F33" t="n">
        <v>741100</v>
      </c>
      <c r="G33" t="n">
        <v>610505</v>
      </c>
      <c r="H33" t="n">
        <v>492351</v>
      </c>
      <c r="I33" t="n">
        <v>169364</v>
      </c>
      <c r="J33" t="n">
        <v>232529</v>
      </c>
      <c r="K33" t="n">
        <v>41653</v>
      </c>
      <c r="L33" t="n">
        <v>9051</v>
      </c>
      <c r="M33" t="n">
        <v>105084</v>
      </c>
      <c r="N33" t="n">
        <v>124405</v>
      </c>
      <c r="O33" t="n">
        <v>11558</v>
      </c>
      <c r="P33" t="n">
        <v>9360</v>
      </c>
      <c r="Q33" t="n">
        <v>11661</v>
      </c>
      <c r="R33" t="n">
        <v>1951</v>
      </c>
      <c r="S33" t="n">
        <v>33515</v>
      </c>
      <c r="T33" t="n">
        <v>9155</v>
      </c>
      <c r="U33" t="n">
        <v>1513</v>
      </c>
      <c r="V33" t="n">
        <v>40298</v>
      </c>
      <c r="W33" t="n">
        <v>13541</v>
      </c>
      <c r="X33" t="n">
        <v>2207</v>
      </c>
      <c r="Y33" t="n">
        <v>3776</v>
      </c>
      <c r="Z33" t="n">
        <v>7353</v>
      </c>
      <c r="AA33" t="n">
        <v>840</v>
      </c>
      <c r="AB33" t="n">
        <v>8452</v>
      </c>
      <c r="AC33" t="n">
        <v>175423</v>
      </c>
      <c r="AD33" t="n">
        <v>22228</v>
      </c>
      <c r="AE33" t="n">
        <v>282449</v>
      </c>
      <c r="AF33" t="n">
        <v>303085</v>
      </c>
      <c r="AG33" t="n">
        <v>21469</v>
      </c>
      <c r="AH33" t="n">
        <v>15003</v>
      </c>
      <c r="AI33" t="n">
        <v>20943</v>
      </c>
      <c r="AJ33" t="n">
        <v>3611</v>
      </c>
      <c r="AK33" t="n">
        <v>295945</v>
      </c>
      <c r="AL33" t="n">
        <v>436643</v>
      </c>
      <c r="AM33" t="n">
        <v>34318</v>
      </c>
      <c r="AN33" t="n">
        <v>539177</v>
      </c>
      <c r="AO33" t="n">
        <v>388775</v>
      </c>
      <c r="AP33" t="n">
        <v>24586</v>
      </c>
      <c r="AQ33" t="n">
        <v>18624</v>
      </c>
      <c r="AR33" t="n">
        <v>37572</v>
      </c>
      <c r="AS33" t="n">
        <v>5312</v>
      </c>
      <c r="AT33" t="n">
        <v>1061178</v>
      </c>
      <c r="AU33" t="n">
        <v>3326</v>
      </c>
      <c r="AV33" t="n">
        <v>131</v>
      </c>
      <c r="AW33" t="n">
        <v>2228</v>
      </c>
      <c r="AX33" t="n">
        <v>1675</v>
      </c>
      <c r="AY33" t="n">
        <v>92</v>
      </c>
      <c r="AZ33" t="n">
        <v>52</v>
      </c>
      <c r="BA33" t="n">
        <v>128</v>
      </c>
      <c r="BB33" t="n">
        <v>18</v>
      </c>
      <c r="BC33" t="n">
        <v>11162</v>
      </c>
    </row>
    <row r="34">
      <c r="A34" t="inlineStr">
        <is>
          <t>25-Jul-20</t>
        </is>
      </c>
      <c r="B34" t="n">
        <v>726524</v>
      </c>
      <c r="C34" t="n">
        <v>424868</v>
      </c>
      <c r="D34" t="n">
        <v>1909353</v>
      </c>
      <c r="E34" t="n">
        <v>1126346</v>
      </c>
      <c r="F34" t="n">
        <v>951368</v>
      </c>
      <c r="G34" t="n">
        <v>782879</v>
      </c>
      <c r="H34" t="n">
        <v>639393</v>
      </c>
      <c r="I34" t="n">
        <v>216475</v>
      </c>
      <c r="J34" t="n">
        <v>463905</v>
      </c>
      <c r="K34" t="n">
        <v>33167</v>
      </c>
      <c r="L34" t="n">
        <v>8628</v>
      </c>
      <c r="M34" t="n">
        <v>85713</v>
      </c>
      <c r="N34" t="n">
        <v>116031</v>
      </c>
      <c r="O34" t="n">
        <v>9159</v>
      </c>
      <c r="P34" t="n">
        <v>7774</v>
      </c>
      <c r="Q34" t="n">
        <v>9320</v>
      </c>
      <c r="R34" t="n">
        <v>1891</v>
      </c>
      <c r="S34" t="n">
        <v>29864</v>
      </c>
      <c r="T34" t="n">
        <v>8962</v>
      </c>
      <c r="U34" t="n">
        <v>1546</v>
      </c>
      <c r="V34" t="n">
        <v>40381</v>
      </c>
      <c r="W34" t="n">
        <v>13856</v>
      </c>
      <c r="X34" t="n">
        <v>2289</v>
      </c>
      <c r="Y34" t="n">
        <v>3934</v>
      </c>
      <c r="Z34" t="n">
        <v>7504</v>
      </c>
      <c r="AA34" t="n">
        <v>871</v>
      </c>
      <c r="AB34" t="n">
        <v>8069</v>
      </c>
      <c r="AC34" t="n">
        <v>171736</v>
      </c>
      <c r="AD34" t="n">
        <v>22705</v>
      </c>
      <c r="AE34" t="n">
        <v>283027</v>
      </c>
      <c r="AF34" t="n">
        <v>310127</v>
      </c>
      <c r="AG34" t="n">
        <v>22267</v>
      </c>
      <c r="AH34" t="n">
        <v>15632</v>
      </c>
      <c r="AI34" t="n">
        <v>21375</v>
      </c>
      <c r="AJ34" t="n">
        <v>3742</v>
      </c>
      <c r="AK34" t="n">
        <v>282528</v>
      </c>
      <c r="AL34" t="n">
        <v>450097</v>
      </c>
      <c r="AM34" t="n">
        <v>36087</v>
      </c>
      <c r="AN34" t="n">
        <v>563011</v>
      </c>
      <c r="AO34" t="n">
        <v>412386</v>
      </c>
      <c r="AP34" t="n">
        <v>26367</v>
      </c>
      <c r="AQ34" t="n">
        <v>20040</v>
      </c>
      <c r="AR34" t="n">
        <v>39682</v>
      </c>
      <c r="AS34" t="n">
        <v>5646</v>
      </c>
      <c r="AT34" t="n">
        <v>1083081</v>
      </c>
      <c r="AU34" t="n">
        <v>3379</v>
      </c>
      <c r="AV34" t="n">
        <v>135</v>
      </c>
      <c r="AW34" t="n">
        <v>2298</v>
      </c>
      <c r="AX34" t="n">
        <v>1748</v>
      </c>
      <c r="AY34" t="n">
        <v>98</v>
      </c>
      <c r="AZ34" t="n">
        <v>55</v>
      </c>
      <c r="BA34" t="n">
        <v>134</v>
      </c>
      <c r="BB34" t="n">
        <v>19</v>
      </c>
      <c r="BC34" t="n">
        <v>11242</v>
      </c>
    </row>
    <row r="35">
      <c r="A35" t="inlineStr">
        <is>
          <t>26-Jul-20</t>
        </is>
      </c>
      <c r="B35" t="n">
        <v>725411</v>
      </c>
      <c r="C35" t="n">
        <v>422982</v>
      </c>
      <c r="D35" t="n">
        <v>1904186</v>
      </c>
      <c r="E35" t="n">
        <v>1103629</v>
      </c>
      <c r="F35" t="n">
        <v>951098</v>
      </c>
      <c r="G35" t="n">
        <v>782243</v>
      </c>
      <c r="H35" t="n">
        <v>639031</v>
      </c>
      <c r="I35" t="n">
        <v>216026</v>
      </c>
      <c r="J35" t="n">
        <v>459655</v>
      </c>
      <c r="K35" t="n">
        <v>26589</v>
      </c>
      <c r="L35" t="n">
        <v>8324</v>
      </c>
      <c r="M35" t="n">
        <v>70732</v>
      </c>
      <c r="N35" t="n">
        <v>109605</v>
      </c>
      <c r="O35" t="n">
        <v>7310</v>
      </c>
      <c r="P35" t="n">
        <v>6562</v>
      </c>
      <c r="Q35" t="n">
        <v>7516</v>
      </c>
      <c r="R35" t="n">
        <v>1855</v>
      </c>
      <c r="S35" t="n">
        <v>26798</v>
      </c>
      <c r="T35" t="n">
        <v>8691</v>
      </c>
      <c r="U35" t="n">
        <v>1570</v>
      </c>
      <c r="V35" t="n">
        <v>39927</v>
      </c>
      <c r="W35" t="n">
        <v>14070</v>
      </c>
      <c r="X35" t="n">
        <v>2316</v>
      </c>
      <c r="Y35" t="n">
        <v>4011</v>
      </c>
      <c r="Z35" t="n">
        <v>7512</v>
      </c>
      <c r="AA35" t="n">
        <v>897</v>
      </c>
      <c r="AB35" t="n">
        <v>7690</v>
      </c>
      <c r="AC35" t="n">
        <v>166541</v>
      </c>
      <c r="AD35" t="n">
        <v>23064</v>
      </c>
      <c r="AE35" t="n">
        <v>279844</v>
      </c>
      <c r="AF35" t="n">
        <v>314918</v>
      </c>
      <c r="AG35" t="n">
        <v>22530</v>
      </c>
      <c r="AH35" t="n">
        <v>15939</v>
      </c>
      <c r="AI35" t="n">
        <v>21396</v>
      </c>
      <c r="AJ35" t="n">
        <v>3854</v>
      </c>
      <c r="AK35" t="n">
        <v>269256</v>
      </c>
      <c r="AL35" t="n">
        <v>463203</v>
      </c>
      <c r="AM35" t="n">
        <v>37889</v>
      </c>
      <c r="AN35" t="n">
        <v>586727</v>
      </c>
      <c r="AO35" t="n">
        <v>436449</v>
      </c>
      <c r="AP35" t="n">
        <v>28190</v>
      </c>
      <c r="AQ35" t="n">
        <v>21499</v>
      </c>
      <c r="AR35" t="n">
        <v>41815</v>
      </c>
      <c r="AS35" t="n">
        <v>5991</v>
      </c>
      <c r="AT35" t="n">
        <v>1103971</v>
      </c>
      <c r="AU35" t="n">
        <v>3431</v>
      </c>
      <c r="AV35" t="n">
        <v>140</v>
      </c>
      <c r="AW35" t="n">
        <v>2367</v>
      </c>
      <c r="AX35" t="n">
        <v>1823</v>
      </c>
      <c r="AY35" t="n">
        <v>103</v>
      </c>
      <c r="AZ35" t="n">
        <v>58</v>
      </c>
      <c r="BA35" t="n">
        <v>139</v>
      </c>
      <c r="BB35" t="n">
        <v>20</v>
      </c>
      <c r="BC35" t="n">
        <v>11318</v>
      </c>
    </row>
    <row r="36">
      <c r="A36" t="inlineStr">
        <is>
          <t>27-Jul-20</t>
        </is>
      </c>
      <c r="B36" t="n">
        <v>724335</v>
      </c>
      <c r="C36" t="n">
        <v>421081</v>
      </c>
      <c r="D36" t="n">
        <v>1899103</v>
      </c>
      <c r="E36" t="n">
        <v>1081045</v>
      </c>
      <c r="F36" t="n">
        <v>950829</v>
      </c>
      <c r="G36" t="n">
        <v>781602</v>
      </c>
      <c r="H36" t="n">
        <v>638668</v>
      </c>
      <c r="I36" t="n">
        <v>215568</v>
      </c>
      <c r="J36" t="n">
        <v>455672</v>
      </c>
      <c r="K36" t="n">
        <v>21477</v>
      </c>
      <c r="L36" t="n">
        <v>8103</v>
      </c>
      <c r="M36" t="n">
        <v>59091</v>
      </c>
      <c r="N36" t="n">
        <v>104524</v>
      </c>
      <c r="O36" t="n">
        <v>5881</v>
      </c>
      <c r="P36" t="n">
        <v>5632</v>
      </c>
      <c r="Q36" t="n">
        <v>6122</v>
      </c>
      <c r="R36" t="n">
        <v>1837</v>
      </c>
      <c r="S36" t="n">
        <v>24197</v>
      </c>
      <c r="T36" t="n">
        <v>8368</v>
      </c>
      <c r="U36" t="n">
        <v>1589</v>
      </c>
      <c r="V36" t="n">
        <v>39093</v>
      </c>
      <c r="W36" t="n">
        <v>14208</v>
      </c>
      <c r="X36" t="n">
        <v>2303</v>
      </c>
      <c r="Y36" t="n">
        <v>4030</v>
      </c>
      <c r="Z36" t="n">
        <v>7416</v>
      </c>
      <c r="AA36" t="n">
        <v>920</v>
      </c>
      <c r="AB36" t="n">
        <v>7318</v>
      </c>
      <c r="AC36" t="n">
        <v>160340</v>
      </c>
      <c r="AD36" t="n">
        <v>23336</v>
      </c>
      <c r="AE36" t="n">
        <v>274005</v>
      </c>
      <c r="AF36" t="n">
        <v>318007</v>
      </c>
      <c r="AG36" t="n">
        <v>22408</v>
      </c>
      <c r="AH36" t="n">
        <v>16013</v>
      </c>
      <c r="AI36" t="n">
        <v>21123</v>
      </c>
      <c r="AJ36" t="n">
        <v>3952</v>
      </c>
      <c r="AK36" t="n">
        <v>256245</v>
      </c>
      <c r="AL36" t="n">
        <v>475865</v>
      </c>
      <c r="AM36" t="n">
        <v>39716</v>
      </c>
      <c r="AN36" t="n">
        <v>610056</v>
      </c>
      <c r="AO36" t="n">
        <v>460811</v>
      </c>
      <c r="AP36" t="n">
        <v>30017</v>
      </c>
      <c r="AQ36" t="n">
        <v>22975</v>
      </c>
      <c r="AR36" t="n">
        <v>43933</v>
      </c>
      <c r="AS36" t="n">
        <v>6346</v>
      </c>
      <c r="AT36" t="n">
        <v>1123866</v>
      </c>
      <c r="AU36" t="n">
        <v>3481</v>
      </c>
      <c r="AV36" t="n">
        <v>145</v>
      </c>
      <c r="AW36" t="n">
        <v>2435</v>
      </c>
      <c r="AX36" t="n">
        <v>1899</v>
      </c>
      <c r="AY36" t="n">
        <v>108</v>
      </c>
      <c r="AZ36" t="n">
        <v>62</v>
      </c>
      <c r="BA36" t="n">
        <v>145</v>
      </c>
      <c r="BB36" t="n">
        <v>21</v>
      </c>
      <c r="BC36" t="n">
        <v>11391</v>
      </c>
    </row>
    <row r="37">
      <c r="A37" t="inlineStr">
        <is>
          <t>28-Jul-20</t>
        </is>
      </c>
      <c r="B37" t="n">
        <v>723303</v>
      </c>
      <c r="C37" t="n">
        <v>419170</v>
      </c>
      <c r="D37" t="n">
        <v>1894142</v>
      </c>
      <c r="E37" t="n">
        <v>1058728</v>
      </c>
      <c r="F37" t="n">
        <v>950563</v>
      </c>
      <c r="G37" t="n">
        <v>780962</v>
      </c>
      <c r="H37" t="n">
        <v>638310</v>
      </c>
      <c r="I37" t="n">
        <v>215099</v>
      </c>
      <c r="J37" t="n">
        <v>451941</v>
      </c>
      <c r="K37" t="n">
        <v>17491</v>
      </c>
      <c r="L37" t="n">
        <v>7940</v>
      </c>
      <c r="M37" t="n">
        <v>49993</v>
      </c>
      <c r="N37" t="n">
        <v>100363</v>
      </c>
      <c r="O37" t="n">
        <v>4775</v>
      </c>
      <c r="P37" t="n">
        <v>4913</v>
      </c>
      <c r="Q37" t="n">
        <v>5043</v>
      </c>
      <c r="R37" t="n">
        <v>1831</v>
      </c>
      <c r="S37" t="n">
        <v>21966</v>
      </c>
      <c r="T37" t="n">
        <v>8011</v>
      </c>
      <c r="U37" t="n">
        <v>1603</v>
      </c>
      <c r="V37" t="n">
        <v>37999</v>
      </c>
      <c r="W37" t="n">
        <v>14287</v>
      </c>
      <c r="X37" t="n">
        <v>2262</v>
      </c>
      <c r="Y37" t="n">
        <v>4006</v>
      </c>
      <c r="Z37" t="n">
        <v>7248</v>
      </c>
      <c r="AA37" t="n">
        <v>940</v>
      </c>
      <c r="AB37" t="n">
        <v>6956</v>
      </c>
      <c r="AC37" t="n">
        <v>153510</v>
      </c>
      <c r="AD37" t="n">
        <v>23545</v>
      </c>
      <c r="AE37" t="n">
        <v>266335</v>
      </c>
      <c r="AF37" t="n">
        <v>319782</v>
      </c>
      <c r="AG37" t="n">
        <v>22009</v>
      </c>
      <c r="AH37" t="n">
        <v>15919</v>
      </c>
      <c r="AI37" t="n">
        <v>20643</v>
      </c>
      <c r="AJ37" t="n">
        <v>4042</v>
      </c>
      <c r="AK37" t="n">
        <v>243578</v>
      </c>
      <c r="AL37" t="n">
        <v>488021</v>
      </c>
      <c r="AM37" t="n">
        <v>41561</v>
      </c>
      <c r="AN37" t="n">
        <v>632811</v>
      </c>
      <c r="AO37" t="n">
        <v>485359</v>
      </c>
      <c r="AP37" t="n">
        <v>31824</v>
      </c>
      <c r="AQ37" t="n">
        <v>24449</v>
      </c>
      <c r="AR37" t="n">
        <v>46014</v>
      </c>
      <c r="AS37" t="n">
        <v>6709</v>
      </c>
      <c r="AT37" t="n">
        <v>1142789</v>
      </c>
      <c r="AU37" t="n">
        <v>3530</v>
      </c>
      <c r="AV37" t="n">
        <v>150</v>
      </c>
      <c r="AW37" t="n">
        <v>2502</v>
      </c>
      <c r="AX37" t="n">
        <v>1975</v>
      </c>
      <c r="AY37" t="n">
        <v>113</v>
      </c>
      <c r="AZ37" t="n">
        <v>65</v>
      </c>
      <c r="BA37" t="n">
        <v>151</v>
      </c>
      <c r="BB37" t="n">
        <v>22</v>
      </c>
      <c r="BC37" t="n">
        <v>11460</v>
      </c>
    </row>
    <row r="38">
      <c r="A38" t="inlineStr">
        <is>
          <t>29-Jul-20</t>
        </is>
      </c>
      <c r="B38" t="n">
        <v>722316</v>
      </c>
      <c r="C38" t="n">
        <v>417255</v>
      </c>
      <c r="D38" t="n">
        <v>1889330</v>
      </c>
      <c r="E38" t="n">
        <v>1036774</v>
      </c>
      <c r="F38" t="n">
        <v>950304</v>
      </c>
      <c r="G38" t="n">
        <v>780327</v>
      </c>
      <c r="H38" t="n">
        <v>637957</v>
      </c>
      <c r="I38" t="n">
        <v>214623</v>
      </c>
      <c r="J38" t="n">
        <v>448446</v>
      </c>
      <c r="K38" t="n">
        <v>14374</v>
      </c>
      <c r="L38" t="n">
        <v>7818</v>
      </c>
      <c r="M38" t="n">
        <v>42838</v>
      </c>
      <c r="N38" t="n">
        <v>96829</v>
      </c>
      <c r="O38" t="n">
        <v>3915</v>
      </c>
      <c r="P38" t="n">
        <v>4353</v>
      </c>
      <c r="Q38" t="n">
        <v>4204</v>
      </c>
      <c r="R38" t="n">
        <v>1834</v>
      </c>
      <c r="S38" t="n">
        <v>20035</v>
      </c>
      <c r="T38" t="n">
        <v>7637</v>
      </c>
      <c r="U38" t="n">
        <v>1614</v>
      </c>
      <c r="V38" t="n">
        <v>36732</v>
      </c>
      <c r="W38" t="n">
        <v>14320</v>
      </c>
      <c r="X38" t="n">
        <v>2202</v>
      </c>
      <c r="Y38" t="n">
        <v>3952</v>
      </c>
      <c r="Z38" t="n">
        <v>7029</v>
      </c>
      <c r="AA38" t="n">
        <v>960</v>
      </c>
      <c r="AB38" t="n">
        <v>6606</v>
      </c>
      <c r="AC38" t="n">
        <v>146332</v>
      </c>
      <c r="AD38" t="n">
        <v>23706</v>
      </c>
      <c r="AE38" t="n">
        <v>257451</v>
      </c>
      <c r="AF38" t="n">
        <v>320517</v>
      </c>
      <c r="AG38" t="n">
        <v>21419</v>
      </c>
      <c r="AH38" t="n">
        <v>15705</v>
      </c>
      <c r="AI38" t="n">
        <v>20022</v>
      </c>
      <c r="AJ38" t="n">
        <v>4124</v>
      </c>
      <c r="AK38" t="n">
        <v>231310</v>
      </c>
      <c r="AL38" t="n">
        <v>499632</v>
      </c>
      <c r="AM38" t="n">
        <v>43421</v>
      </c>
      <c r="AN38" t="n">
        <v>654866</v>
      </c>
      <c r="AO38" t="n">
        <v>510001</v>
      </c>
      <c r="AP38" t="n">
        <v>33589</v>
      </c>
      <c r="AQ38" t="n">
        <v>25909</v>
      </c>
      <c r="AR38" t="n">
        <v>48040</v>
      </c>
      <c r="AS38" t="n">
        <v>7080</v>
      </c>
      <c r="AT38" t="n">
        <v>1160767</v>
      </c>
      <c r="AU38" t="n">
        <v>3576</v>
      </c>
      <c r="AV38" t="n">
        <v>155</v>
      </c>
      <c r="AW38" t="n">
        <v>2566</v>
      </c>
      <c r="AX38" t="n">
        <v>2052</v>
      </c>
      <c r="AY38" t="n">
        <v>118</v>
      </c>
      <c r="AZ38" t="n">
        <v>69</v>
      </c>
      <c r="BA38" t="n">
        <v>156</v>
      </c>
      <c r="BB38" t="n">
        <v>23</v>
      </c>
      <c r="BC38" t="n">
        <v>11525</v>
      </c>
    </row>
    <row r="39">
      <c r="A39" t="inlineStr">
        <is>
          <t>30-Jul-20</t>
        </is>
      </c>
      <c r="B39" t="n">
        <v>721375</v>
      </c>
      <c r="C39" t="n">
        <v>415340</v>
      </c>
      <c r="D39" t="n">
        <v>1884682</v>
      </c>
      <c r="E39" t="n">
        <v>1015255</v>
      </c>
      <c r="F39" t="n">
        <v>950051</v>
      </c>
      <c r="G39" t="n">
        <v>779701</v>
      </c>
      <c r="H39" t="n">
        <v>637612</v>
      </c>
      <c r="I39" t="n">
        <v>214139</v>
      </c>
      <c r="J39" t="n">
        <v>445174</v>
      </c>
      <c r="K39" t="n">
        <v>11926</v>
      </c>
      <c r="L39" t="n">
        <v>7724</v>
      </c>
      <c r="M39" t="n">
        <v>37168</v>
      </c>
      <c r="N39" t="n">
        <v>93715</v>
      </c>
      <c r="O39" t="n">
        <v>3245</v>
      </c>
      <c r="P39" t="n">
        <v>3912</v>
      </c>
      <c r="Q39" t="n">
        <v>3551</v>
      </c>
      <c r="R39" t="n">
        <v>1842</v>
      </c>
      <c r="S39" t="n">
        <v>18348</v>
      </c>
      <c r="T39" t="n">
        <v>7255</v>
      </c>
      <c r="U39" t="n">
        <v>1623</v>
      </c>
      <c r="V39" t="n">
        <v>35356</v>
      </c>
      <c r="W39" t="n">
        <v>14315</v>
      </c>
      <c r="X39" t="n">
        <v>2128</v>
      </c>
      <c r="Y39" t="n">
        <v>3877</v>
      </c>
      <c r="Z39" t="n">
        <v>6779</v>
      </c>
      <c r="AA39" t="n">
        <v>978</v>
      </c>
      <c r="AB39" t="n">
        <v>6268</v>
      </c>
      <c r="AC39" t="n">
        <v>139009</v>
      </c>
      <c r="AD39" t="n">
        <v>23831</v>
      </c>
      <c r="AE39" t="n">
        <v>247809</v>
      </c>
      <c r="AF39" t="n">
        <v>320412</v>
      </c>
      <c r="AG39" t="n">
        <v>20698</v>
      </c>
      <c r="AH39" t="n">
        <v>15407</v>
      </c>
      <c r="AI39" t="n">
        <v>19308</v>
      </c>
      <c r="AJ39" t="n">
        <v>4202</v>
      </c>
      <c r="AK39" t="n">
        <v>219479</v>
      </c>
      <c r="AL39" t="n">
        <v>510681</v>
      </c>
      <c r="AM39" t="n">
        <v>45292</v>
      </c>
      <c r="AN39" t="n">
        <v>676139</v>
      </c>
      <c r="AO39" t="n">
        <v>534667</v>
      </c>
      <c r="AP39" t="n">
        <v>35301</v>
      </c>
      <c r="AQ39" t="n">
        <v>27345</v>
      </c>
      <c r="AR39" t="n">
        <v>49998</v>
      </c>
      <c r="AS39" t="n">
        <v>7458</v>
      </c>
      <c r="AT39" t="n">
        <v>1177832</v>
      </c>
      <c r="AU39" t="n">
        <v>3620</v>
      </c>
      <c r="AV39" t="n">
        <v>160</v>
      </c>
      <c r="AW39" t="n">
        <v>2628</v>
      </c>
      <c r="AX39" t="n">
        <v>2128</v>
      </c>
      <c r="AY39" t="n">
        <v>123</v>
      </c>
      <c r="AZ39" t="n">
        <v>72</v>
      </c>
      <c r="BA39" t="n">
        <v>161</v>
      </c>
      <c r="BB39" t="n">
        <v>24</v>
      </c>
      <c r="BC39" t="n">
        <v>11587</v>
      </c>
    </row>
    <row r="40">
      <c r="A40" t="inlineStr">
        <is>
          <t>31-Jul-20</t>
        </is>
      </c>
      <c r="B40" t="n">
        <v>720481</v>
      </c>
      <c r="C40" t="n">
        <v>413427</v>
      </c>
      <c r="D40" t="n">
        <v>1880207</v>
      </c>
      <c r="E40" t="n">
        <v>994223</v>
      </c>
      <c r="F40" t="n">
        <v>949808</v>
      </c>
      <c r="G40" t="n">
        <v>779087</v>
      </c>
      <c r="H40" t="n">
        <v>637274</v>
      </c>
      <c r="I40" t="n">
        <v>213649</v>
      </c>
      <c r="J40" t="n">
        <v>442110</v>
      </c>
      <c r="K40" t="n">
        <v>9995</v>
      </c>
      <c r="L40" t="n">
        <v>7649</v>
      </c>
      <c r="M40" t="n">
        <v>32638</v>
      </c>
      <c r="N40" t="n">
        <v>90882</v>
      </c>
      <c r="O40" t="n">
        <v>2720</v>
      </c>
      <c r="P40" t="n">
        <v>3562</v>
      </c>
      <c r="Q40" t="n">
        <v>3039</v>
      </c>
      <c r="R40" t="n">
        <v>1855</v>
      </c>
      <c r="S40" t="n">
        <v>16863</v>
      </c>
      <c r="T40" t="n">
        <v>6873</v>
      </c>
      <c r="U40" t="n">
        <v>1629</v>
      </c>
      <c r="V40" t="n">
        <v>33921</v>
      </c>
      <c r="W40" t="n">
        <v>14279</v>
      </c>
      <c r="X40" t="n">
        <v>2045</v>
      </c>
      <c r="Y40" t="n">
        <v>3788</v>
      </c>
      <c r="Z40" t="n">
        <v>6508</v>
      </c>
      <c r="AA40" t="n">
        <v>995</v>
      </c>
      <c r="AB40" t="n">
        <v>5943</v>
      </c>
      <c r="AC40" t="n">
        <v>131693</v>
      </c>
      <c r="AD40" t="n">
        <v>23927</v>
      </c>
      <c r="AE40" t="n">
        <v>237749</v>
      </c>
      <c r="AF40" t="n">
        <v>319607</v>
      </c>
      <c r="AG40" t="n">
        <v>19895</v>
      </c>
      <c r="AH40" t="n">
        <v>15052</v>
      </c>
      <c r="AI40" t="n">
        <v>18538</v>
      </c>
      <c r="AJ40" t="n">
        <v>4277</v>
      </c>
      <c r="AK40" t="n">
        <v>208107</v>
      </c>
      <c r="AL40" t="n">
        <v>521162</v>
      </c>
      <c r="AM40" t="n">
        <v>47172</v>
      </c>
      <c r="AN40" t="n">
        <v>696580</v>
      </c>
      <c r="AO40" t="n">
        <v>559297</v>
      </c>
      <c r="AP40" t="n">
        <v>36950</v>
      </c>
      <c r="AQ40" t="n">
        <v>28750</v>
      </c>
      <c r="AR40" t="n">
        <v>51883</v>
      </c>
      <c r="AS40" t="n">
        <v>7843</v>
      </c>
      <c r="AT40" t="n">
        <v>1194019</v>
      </c>
      <c r="AU40" t="n">
        <v>3661</v>
      </c>
      <c r="AV40" t="n">
        <v>165</v>
      </c>
      <c r="AW40" t="n">
        <v>2688</v>
      </c>
      <c r="AX40" t="n">
        <v>2205</v>
      </c>
      <c r="AY40" t="n">
        <v>128</v>
      </c>
      <c r="AZ40" t="n">
        <v>75</v>
      </c>
      <c r="BA40" t="n">
        <v>166</v>
      </c>
      <c r="BB40" t="n">
        <v>25</v>
      </c>
      <c r="BC40" t="n">
        <v>11647</v>
      </c>
    </row>
    <row r="41">
      <c r="A41" t="inlineStr">
        <is>
          <t>01-Aug-20</t>
        </is>
      </c>
      <c r="B41" t="n">
        <v>719633</v>
      </c>
      <c r="C41" t="n">
        <v>411519</v>
      </c>
      <c r="D41" t="n">
        <v>1875908</v>
      </c>
      <c r="E41" t="n">
        <v>973714</v>
      </c>
      <c r="F41" t="n">
        <v>949573</v>
      </c>
      <c r="G41" t="n">
        <v>778485</v>
      </c>
      <c r="H41" t="n">
        <v>636946</v>
      </c>
      <c r="I41" t="n">
        <v>213151</v>
      </c>
      <c r="J41" t="n">
        <v>439241</v>
      </c>
      <c r="K41" t="n">
        <v>8464</v>
      </c>
      <c r="L41" t="n">
        <v>7588</v>
      </c>
      <c r="M41" t="n">
        <v>28985</v>
      </c>
      <c r="N41" t="n">
        <v>88233</v>
      </c>
      <c r="O41" t="n">
        <v>2307</v>
      </c>
      <c r="P41" t="n">
        <v>3280</v>
      </c>
      <c r="Q41" t="n">
        <v>2635</v>
      </c>
      <c r="R41" t="n">
        <v>1871</v>
      </c>
      <c r="S41" t="n">
        <v>15545</v>
      </c>
      <c r="T41" t="n">
        <v>6497</v>
      </c>
      <c r="U41" t="n">
        <v>1634</v>
      </c>
      <c r="V41" t="n">
        <v>32461</v>
      </c>
      <c r="W41" t="n">
        <v>14217</v>
      </c>
      <c r="X41" t="n">
        <v>1958</v>
      </c>
      <c r="Y41" t="n">
        <v>3689</v>
      </c>
      <c r="Z41" t="n">
        <v>6228</v>
      </c>
      <c r="AA41" t="n">
        <v>1012</v>
      </c>
      <c r="AB41" t="n">
        <v>5632</v>
      </c>
      <c r="AC41" t="n">
        <v>124491</v>
      </c>
      <c r="AD41" t="n">
        <v>24001</v>
      </c>
      <c r="AE41" t="n">
        <v>227518</v>
      </c>
      <c r="AF41" t="n">
        <v>318207</v>
      </c>
      <c r="AG41" t="n">
        <v>19044</v>
      </c>
      <c r="AH41" t="n">
        <v>14660</v>
      </c>
      <c r="AI41" t="n">
        <v>17739</v>
      </c>
      <c r="AJ41" t="n">
        <v>4349</v>
      </c>
      <c r="AK41" t="n">
        <v>197206</v>
      </c>
      <c r="AL41" t="n">
        <v>531081</v>
      </c>
      <c r="AM41" t="n">
        <v>49058</v>
      </c>
      <c r="AN41" t="n">
        <v>716165</v>
      </c>
      <c r="AO41" t="n">
        <v>583842</v>
      </c>
      <c r="AP41" t="n">
        <v>38532</v>
      </c>
      <c r="AQ41" t="n">
        <v>30121</v>
      </c>
      <c r="AR41" t="n">
        <v>53689</v>
      </c>
      <c r="AS41" t="n">
        <v>8235</v>
      </c>
      <c r="AT41" t="n">
        <v>1209362</v>
      </c>
      <c r="AU41" t="n">
        <v>3701</v>
      </c>
      <c r="AV41" t="n">
        <v>170</v>
      </c>
      <c r="AW41" t="n">
        <v>2745</v>
      </c>
      <c r="AX41" t="n">
        <v>2281</v>
      </c>
      <c r="AY41" t="n">
        <v>133</v>
      </c>
      <c r="AZ41" t="n">
        <v>78</v>
      </c>
      <c r="BA41" t="n">
        <v>171</v>
      </c>
      <c r="BB41" t="n">
        <v>26</v>
      </c>
      <c r="BC41" t="n">
        <v>11703</v>
      </c>
    </row>
    <row r="42">
      <c r="A42" t="inlineStr">
        <is>
          <t>02-Aug-20</t>
        </is>
      </c>
      <c r="B42" t="n">
        <v>718830</v>
      </c>
      <c r="C42" t="n">
        <v>409616</v>
      </c>
      <c r="D42" t="n">
        <v>1871785</v>
      </c>
      <c r="E42" t="n">
        <v>953755</v>
      </c>
      <c r="F42" t="n">
        <v>949347</v>
      </c>
      <c r="G42" t="n">
        <v>777898</v>
      </c>
      <c r="H42" t="n">
        <v>636626</v>
      </c>
      <c r="I42" t="n">
        <v>212648</v>
      </c>
      <c r="J42" t="n">
        <v>436553</v>
      </c>
      <c r="K42" t="n">
        <v>7242</v>
      </c>
      <c r="L42" t="n">
        <v>7535</v>
      </c>
      <c r="M42" t="n">
        <v>26009</v>
      </c>
      <c r="N42" t="n">
        <v>85703</v>
      </c>
      <c r="O42" t="n">
        <v>1980</v>
      </c>
      <c r="P42" t="n">
        <v>3049</v>
      </c>
      <c r="Q42" t="n">
        <v>2316</v>
      </c>
      <c r="R42" t="n">
        <v>1888</v>
      </c>
      <c r="S42" t="n">
        <v>14368</v>
      </c>
      <c r="T42" t="n">
        <v>6131</v>
      </c>
      <c r="U42" t="n">
        <v>1638</v>
      </c>
      <c r="V42" t="n">
        <v>31003</v>
      </c>
      <c r="W42" t="n">
        <v>14131</v>
      </c>
      <c r="X42" t="n">
        <v>1868</v>
      </c>
      <c r="Y42" t="n">
        <v>3585</v>
      </c>
      <c r="Z42" t="n">
        <v>5944</v>
      </c>
      <c r="AA42" t="n">
        <v>1028</v>
      </c>
      <c r="AB42" t="n">
        <v>5334</v>
      </c>
      <c r="AC42" t="n">
        <v>117477</v>
      </c>
      <c r="AD42" t="n">
        <v>24056</v>
      </c>
      <c r="AE42" t="n">
        <v>217297</v>
      </c>
      <c r="AF42" t="n">
        <v>316289</v>
      </c>
      <c r="AG42" t="n">
        <v>18170</v>
      </c>
      <c r="AH42" t="n">
        <v>14245</v>
      </c>
      <c r="AI42" t="n">
        <v>16931</v>
      </c>
      <c r="AJ42" t="n">
        <v>4419</v>
      </c>
      <c r="AK42" t="n">
        <v>186781</v>
      </c>
      <c r="AL42" t="n">
        <v>540448</v>
      </c>
      <c r="AM42" t="n">
        <v>50950</v>
      </c>
      <c r="AN42" t="n">
        <v>734889</v>
      </c>
      <c r="AO42" t="n">
        <v>608259</v>
      </c>
      <c r="AP42" t="n">
        <v>40044</v>
      </c>
      <c r="AQ42" t="n">
        <v>31455</v>
      </c>
      <c r="AR42" t="n">
        <v>55415</v>
      </c>
      <c r="AS42" t="n">
        <v>8633</v>
      </c>
      <c r="AT42" t="n">
        <v>1223898</v>
      </c>
      <c r="AU42" t="n">
        <v>3738</v>
      </c>
      <c r="AV42" t="n">
        <v>175</v>
      </c>
      <c r="AW42" t="n">
        <v>2800</v>
      </c>
      <c r="AX42" t="n">
        <v>2357</v>
      </c>
      <c r="AY42" t="n">
        <v>137</v>
      </c>
      <c r="AZ42" t="n">
        <v>81</v>
      </c>
      <c r="BA42" t="n">
        <v>175</v>
      </c>
      <c r="BB42" t="n">
        <v>27</v>
      </c>
      <c r="BC42" t="n">
        <v>11756</v>
      </c>
    </row>
    <row r="43">
      <c r="A43" t="inlineStr">
        <is>
          <t>03-Aug-20</t>
        </is>
      </c>
      <c r="B43" t="n">
        <v>718069</v>
      </c>
      <c r="C43" t="n">
        <v>407721</v>
      </c>
      <c r="D43" t="n">
        <v>1867835</v>
      </c>
      <c r="E43" t="n">
        <v>934364</v>
      </c>
      <c r="F43" t="n">
        <v>949131</v>
      </c>
      <c r="G43" t="n">
        <v>777326</v>
      </c>
      <c r="H43" t="n">
        <v>636316</v>
      </c>
      <c r="I43" t="n">
        <v>212138</v>
      </c>
      <c r="J43" t="n">
        <v>434034</v>
      </c>
      <c r="K43" t="n">
        <v>6262</v>
      </c>
      <c r="L43" t="n">
        <v>7487</v>
      </c>
      <c r="M43" t="n">
        <v>23559</v>
      </c>
      <c r="N43" t="n">
        <v>83248</v>
      </c>
      <c r="O43" t="n">
        <v>1719</v>
      </c>
      <c r="P43" t="n">
        <v>2858</v>
      </c>
      <c r="Q43" t="n">
        <v>2061</v>
      </c>
      <c r="R43" t="n">
        <v>1907</v>
      </c>
      <c r="S43" t="n">
        <v>13310</v>
      </c>
      <c r="T43" t="n">
        <v>5777</v>
      </c>
      <c r="U43" t="n">
        <v>1641</v>
      </c>
      <c r="V43" t="n">
        <v>29564</v>
      </c>
      <c r="W43" t="n">
        <v>14025</v>
      </c>
      <c r="X43" t="n">
        <v>1777</v>
      </c>
      <c r="Y43" t="n">
        <v>3477</v>
      </c>
      <c r="Z43" t="n">
        <v>5662</v>
      </c>
      <c r="AA43" t="n">
        <v>1044</v>
      </c>
      <c r="AB43" t="n">
        <v>5050</v>
      </c>
      <c r="AC43" t="n">
        <v>110704</v>
      </c>
      <c r="AD43" t="n">
        <v>24096</v>
      </c>
      <c r="AE43" t="n">
        <v>207215</v>
      </c>
      <c r="AF43" t="n">
        <v>313915</v>
      </c>
      <c r="AG43" t="n">
        <v>17292</v>
      </c>
      <c r="AH43" t="n">
        <v>13818</v>
      </c>
      <c r="AI43" t="n">
        <v>16128</v>
      </c>
      <c r="AJ43" t="n">
        <v>4488</v>
      </c>
      <c r="AK43" t="n">
        <v>176827</v>
      </c>
      <c r="AL43" t="n">
        <v>549282</v>
      </c>
      <c r="AM43" t="n">
        <v>52845</v>
      </c>
      <c r="AN43" t="n">
        <v>752757</v>
      </c>
      <c r="AO43" t="n">
        <v>632510</v>
      </c>
      <c r="AP43" t="n">
        <v>41485</v>
      </c>
      <c r="AQ43" t="n">
        <v>32750</v>
      </c>
      <c r="AR43" t="n">
        <v>57061</v>
      </c>
      <c r="AS43" t="n">
        <v>9038</v>
      </c>
      <c r="AT43" t="n">
        <v>1237662</v>
      </c>
      <c r="AU43" t="n">
        <v>3773</v>
      </c>
      <c r="AV43" t="n">
        <v>180</v>
      </c>
      <c r="AW43" t="n">
        <v>2852</v>
      </c>
      <c r="AX43" t="n">
        <v>2432</v>
      </c>
      <c r="AY43" t="n">
        <v>141</v>
      </c>
      <c r="AZ43" t="n">
        <v>84</v>
      </c>
      <c r="BA43" t="n">
        <v>180</v>
      </c>
      <c r="BB43" t="n">
        <v>28</v>
      </c>
      <c r="BC43" t="n">
        <v>11806</v>
      </c>
    </row>
    <row r="44">
      <c r="A44" t="inlineStr">
        <is>
          <t>04-Aug-20</t>
        </is>
      </c>
      <c r="B44" t="n">
        <v>717349</v>
      </c>
      <c r="C44" t="n">
        <v>405835</v>
      </c>
      <c r="D44" t="n">
        <v>1864055</v>
      </c>
      <c r="E44" t="n">
        <v>915554</v>
      </c>
      <c r="F44" t="n">
        <v>948924</v>
      </c>
      <c r="G44" t="n">
        <v>776769</v>
      </c>
      <c r="H44" t="n">
        <v>636015</v>
      </c>
      <c r="I44" t="n">
        <v>211622</v>
      </c>
      <c r="J44" t="n">
        <v>431674</v>
      </c>
      <c r="K44" t="n">
        <v>5468</v>
      </c>
      <c r="L44" t="n">
        <v>7443</v>
      </c>
      <c r="M44" t="n">
        <v>21519</v>
      </c>
      <c r="N44" t="n">
        <v>80840</v>
      </c>
      <c r="O44" t="n">
        <v>1509</v>
      </c>
      <c r="P44" t="n">
        <v>2698</v>
      </c>
      <c r="Q44" t="n">
        <v>1857</v>
      </c>
      <c r="R44" t="n">
        <v>1927</v>
      </c>
      <c r="S44" t="n">
        <v>12353</v>
      </c>
      <c r="T44" t="n">
        <v>5438</v>
      </c>
      <c r="U44" t="n">
        <v>1642</v>
      </c>
      <c r="V44" t="n">
        <v>28159</v>
      </c>
      <c r="W44" t="n">
        <v>13901</v>
      </c>
      <c r="X44" t="n">
        <v>1688</v>
      </c>
      <c r="Y44" t="n">
        <v>3369</v>
      </c>
      <c r="Z44" t="n">
        <v>5385</v>
      </c>
      <c r="AA44" t="n">
        <v>1060</v>
      </c>
      <c r="AB44" t="n">
        <v>4779</v>
      </c>
      <c r="AC44" t="n">
        <v>104204</v>
      </c>
      <c r="AD44" t="n">
        <v>24122</v>
      </c>
      <c r="AE44" t="n">
        <v>197363</v>
      </c>
      <c r="AF44" t="n">
        <v>311130</v>
      </c>
      <c r="AG44" t="n">
        <v>16425</v>
      </c>
      <c r="AH44" t="n">
        <v>13386</v>
      </c>
      <c r="AI44" t="n">
        <v>15340</v>
      </c>
      <c r="AJ44" t="n">
        <v>4556</v>
      </c>
      <c r="AK44" t="n">
        <v>167339</v>
      </c>
      <c r="AL44" t="n">
        <v>557601</v>
      </c>
      <c r="AM44" t="n">
        <v>54743</v>
      </c>
      <c r="AN44" t="n">
        <v>769785</v>
      </c>
      <c r="AO44" t="n">
        <v>656562</v>
      </c>
      <c r="AP44" t="n">
        <v>42855</v>
      </c>
      <c r="AQ44" t="n">
        <v>34005</v>
      </c>
      <c r="AR44" t="n">
        <v>58628</v>
      </c>
      <c r="AS44" t="n">
        <v>9449</v>
      </c>
      <c r="AT44" t="n">
        <v>1250690</v>
      </c>
      <c r="AU44" t="n">
        <v>3806</v>
      </c>
      <c r="AV44" t="n">
        <v>185</v>
      </c>
      <c r="AW44" t="n">
        <v>2902</v>
      </c>
      <c r="AX44" t="n">
        <v>2507</v>
      </c>
      <c r="AY44" t="n">
        <v>145</v>
      </c>
      <c r="AZ44" t="n">
        <v>87</v>
      </c>
      <c r="BA44" t="n">
        <v>184</v>
      </c>
      <c r="BB44" t="n">
        <v>30</v>
      </c>
      <c r="BC44" t="n">
        <v>11853</v>
      </c>
    </row>
    <row r="45">
      <c r="A45" t="inlineStr">
        <is>
          <t>05-Aug-20</t>
        </is>
      </c>
      <c r="B45" t="n">
        <v>716667</v>
      </c>
      <c r="C45" t="n">
        <v>403958</v>
      </c>
      <c r="D45" t="n">
        <v>1860437</v>
      </c>
      <c r="E45" t="n">
        <v>897332</v>
      </c>
      <c r="F45" t="n">
        <v>948726</v>
      </c>
      <c r="G45" t="n">
        <v>776227</v>
      </c>
      <c r="H45" t="n">
        <v>635724</v>
      </c>
      <c r="I45" t="n">
        <v>211101</v>
      </c>
      <c r="J45" t="n">
        <v>429461</v>
      </c>
      <c r="K45" t="n">
        <v>4822</v>
      </c>
      <c r="L45" t="n">
        <v>7401</v>
      </c>
      <c r="M45" t="n">
        <v>19799</v>
      </c>
      <c r="N45" t="n">
        <v>78463</v>
      </c>
      <c r="O45" t="n">
        <v>1340</v>
      </c>
      <c r="P45" t="n">
        <v>2560</v>
      </c>
      <c r="Q45" t="n">
        <v>1690</v>
      </c>
      <c r="R45" t="n">
        <v>1948</v>
      </c>
      <c r="S45" t="n">
        <v>11485</v>
      </c>
      <c r="T45" t="n">
        <v>5114</v>
      </c>
      <c r="U45" t="n">
        <v>1643</v>
      </c>
      <c r="V45" t="n">
        <v>26795</v>
      </c>
      <c r="W45" t="n">
        <v>13760</v>
      </c>
      <c r="X45" t="n">
        <v>1601</v>
      </c>
      <c r="Y45" t="n">
        <v>3260</v>
      </c>
      <c r="Z45" t="n">
        <v>5117</v>
      </c>
      <c r="AA45" t="n">
        <v>1076</v>
      </c>
      <c r="AB45" t="n">
        <v>4521</v>
      </c>
      <c r="AC45" t="n">
        <v>97997</v>
      </c>
      <c r="AD45" t="n">
        <v>24136</v>
      </c>
      <c r="AE45" t="n">
        <v>187805</v>
      </c>
      <c r="AF45" t="n">
        <v>307972</v>
      </c>
      <c r="AG45" t="n">
        <v>15576</v>
      </c>
      <c r="AH45" t="n">
        <v>12956</v>
      </c>
      <c r="AI45" t="n">
        <v>14574</v>
      </c>
      <c r="AJ45" t="n">
        <v>4623</v>
      </c>
      <c r="AK45" t="n">
        <v>158306</v>
      </c>
      <c r="AL45" t="n">
        <v>565428</v>
      </c>
      <c r="AM45" t="n">
        <v>56642</v>
      </c>
      <c r="AN45" t="n">
        <v>785996</v>
      </c>
      <c r="AO45" t="n">
        <v>680386</v>
      </c>
      <c r="AP45" t="n">
        <v>44155</v>
      </c>
      <c r="AQ45" t="n">
        <v>35220</v>
      </c>
      <c r="AR45" t="n">
        <v>60117</v>
      </c>
      <c r="AS45" t="n">
        <v>9866</v>
      </c>
      <c r="AT45" t="n">
        <v>1263017</v>
      </c>
      <c r="AU45" t="n">
        <v>3837</v>
      </c>
      <c r="AV45" t="n">
        <v>190</v>
      </c>
      <c r="AW45" t="n">
        <v>2949</v>
      </c>
      <c r="AX45" t="n">
        <v>2581</v>
      </c>
      <c r="AY45" t="n">
        <v>149</v>
      </c>
      <c r="AZ45" t="n">
        <v>90</v>
      </c>
      <c r="BA45" t="n">
        <v>188</v>
      </c>
      <c r="BB45" t="n">
        <v>31</v>
      </c>
      <c r="BC45" t="n">
        <v>11898</v>
      </c>
    </row>
    <row r="46">
      <c r="A46" t="inlineStr">
        <is>
          <t>06-Aug-20</t>
        </is>
      </c>
      <c r="B46" t="n">
        <v>716023</v>
      </c>
      <c r="C46" t="n">
        <v>402091</v>
      </c>
      <c r="D46" t="n">
        <v>1856976</v>
      </c>
      <c r="E46" t="n">
        <v>879700</v>
      </c>
      <c r="F46" t="n">
        <v>948537</v>
      </c>
      <c r="G46" t="n">
        <v>775701</v>
      </c>
      <c r="H46" t="n">
        <v>635441</v>
      </c>
      <c r="I46" t="n">
        <v>210573</v>
      </c>
      <c r="J46" t="n">
        <v>427386</v>
      </c>
      <c r="K46" t="n">
        <v>4290</v>
      </c>
      <c r="L46" t="n">
        <v>7359</v>
      </c>
      <c r="M46" t="n">
        <v>18334</v>
      </c>
      <c r="N46" t="n">
        <v>76107</v>
      </c>
      <c r="O46" t="n">
        <v>1201</v>
      </c>
      <c r="P46" t="n">
        <v>2440</v>
      </c>
      <c r="Q46" t="n">
        <v>1554</v>
      </c>
      <c r="R46" t="n">
        <v>1969</v>
      </c>
      <c r="S46" t="n">
        <v>10694</v>
      </c>
      <c r="T46" t="n">
        <v>4806</v>
      </c>
      <c r="U46" t="n">
        <v>1643</v>
      </c>
      <c r="V46" t="n">
        <v>25479</v>
      </c>
      <c r="W46" t="n">
        <v>13603</v>
      </c>
      <c r="X46" t="n">
        <v>1516</v>
      </c>
      <c r="Y46" t="n">
        <v>3153</v>
      </c>
      <c r="Z46" t="n">
        <v>4857</v>
      </c>
      <c r="AA46" t="n">
        <v>1091</v>
      </c>
      <c r="AB46" t="n">
        <v>4276</v>
      </c>
      <c r="AC46" t="n">
        <v>92094</v>
      </c>
      <c r="AD46" t="n">
        <v>24139</v>
      </c>
      <c r="AE46" t="n">
        <v>178582</v>
      </c>
      <c r="AF46" t="n">
        <v>304475</v>
      </c>
      <c r="AG46" t="n">
        <v>14753</v>
      </c>
      <c r="AH46" t="n">
        <v>12531</v>
      </c>
      <c r="AI46" t="n">
        <v>13834</v>
      </c>
      <c r="AJ46" t="n">
        <v>4690</v>
      </c>
      <c r="AK46" t="n">
        <v>149715</v>
      </c>
      <c r="AL46" t="n">
        <v>572787</v>
      </c>
      <c r="AM46" t="n">
        <v>58542</v>
      </c>
      <c r="AN46" t="n">
        <v>801417</v>
      </c>
      <c r="AO46" t="n">
        <v>703953</v>
      </c>
      <c r="AP46" t="n">
        <v>45387</v>
      </c>
      <c r="AQ46" t="n">
        <v>36396</v>
      </c>
      <c r="AR46" t="n">
        <v>61531</v>
      </c>
      <c r="AS46" t="n">
        <v>10289</v>
      </c>
      <c r="AT46" t="n">
        <v>1274677</v>
      </c>
      <c r="AU46" t="n">
        <v>3866</v>
      </c>
      <c r="AV46" t="n">
        <v>195</v>
      </c>
      <c r="AW46" t="n">
        <v>2994</v>
      </c>
      <c r="AX46" t="n">
        <v>2654</v>
      </c>
      <c r="AY46" t="n">
        <v>152</v>
      </c>
      <c r="AZ46" t="n">
        <v>93</v>
      </c>
      <c r="BA46" t="n">
        <v>191</v>
      </c>
      <c r="BB46" t="n">
        <v>32</v>
      </c>
      <c r="BC46" t="n">
        <v>11941</v>
      </c>
    </row>
    <row r="47">
      <c r="A47" t="inlineStr">
        <is>
          <t>07-Aug-20</t>
        </is>
      </c>
      <c r="B47" t="n">
        <v>715413</v>
      </c>
      <c r="C47" t="n">
        <v>400235</v>
      </c>
      <c r="D47" t="n">
        <v>1853666</v>
      </c>
      <c r="E47" t="n">
        <v>862660</v>
      </c>
      <c r="F47" t="n">
        <v>948357</v>
      </c>
      <c r="G47" t="n">
        <v>775189</v>
      </c>
      <c r="H47" t="n">
        <v>635167</v>
      </c>
      <c r="I47" t="n">
        <v>210040</v>
      </c>
      <c r="J47" t="n">
        <v>425439</v>
      </c>
      <c r="K47" t="n">
        <v>3849</v>
      </c>
      <c r="L47" t="n">
        <v>7317</v>
      </c>
      <c r="M47" t="n">
        <v>17070</v>
      </c>
      <c r="N47" t="n">
        <v>73768</v>
      </c>
      <c r="O47" t="n">
        <v>1086</v>
      </c>
      <c r="P47" t="n">
        <v>2334</v>
      </c>
      <c r="Q47" t="n">
        <v>1441</v>
      </c>
      <c r="R47" t="n">
        <v>1990</v>
      </c>
      <c r="S47" t="n">
        <v>9970</v>
      </c>
      <c r="T47" t="n">
        <v>4514</v>
      </c>
      <c r="U47" t="n">
        <v>1643</v>
      </c>
      <c r="V47" t="n">
        <v>24215</v>
      </c>
      <c r="W47" t="n">
        <v>13433</v>
      </c>
      <c r="X47" t="n">
        <v>1435</v>
      </c>
      <c r="Y47" t="n">
        <v>3048</v>
      </c>
      <c r="Z47" t="n">
        <v>4608</v>
      </c>
      <c r="AA47" t="n">
        <v>1107</v>
      </c>
      <c r="AB47" t="n">
        <v>4043</v>
      </c>
      <c r="AC47" t="n">
        <v>86496</v>
      </c>
      <c r="AD47" t="n">
        <v>24132</v>
      </c>
      <c r="AE47" t="n">
        <v>169719</v>
      </c>
      <c r="AF47" t="n">
        <v>300667</v>
      </c>
      <c r="AG47" t="n">
        <v>13960</v>
      </c>
      <c r="AH47" t="n">
        <v>12113</v>
      </c>
      <c r="AI47" t="n">
        <v>13125</v>
      </c>
      <c r="AJ47" t="n">
        <v>4756</v>
      </c>
      <c r="AK47" t="n">
        <v>141553</v>
      </c>
      <c r="AL47" t="n">
        <v>579700</v>
      </c>
      <c r="AM47" t="n">
        <v>60442</v>
      </c>
      <c r="AN47" t="n">
        <v>816076</v>
      </c>
      <c r="AO47" t="n">
        <v>727239</v>
      </c>
      <c r="AP47" t="n">
        <v>46553</v>
      </c>
      <c r="AQ47" t="n">
        <v>37533</v>
      </c>
      <c r="AR47" t="n">
        <v>62873</v>
      </c>
      <c r="AS47" t="n">
        <v>10718</v>
      </c>
      <c r="AT47" t="n">
        <v>1285703</v>
      </c>
      <c r="AU47" t="n">
        <v>3894</v>
      </c>
      <c r="AV47" t="n">
        <v>200</v>
      </c>
      <c r="AW47" t="n">
        <v>3037</v>
      </c>
      <c r="AX47" t="n">
        <v>2726</v>
      </c>
      <c r="AY47" t="n">
        <v>156</v>
      </c>
      <c r="AZ47" t="n">
        <v>95</v>
      </c>
      <c r="BA47" t="n">
        <v>195</v>
      </c>
      <c r="BB47" t="n">
        <v>33</v>
      </c>
      <c r="BC47" t="n">
        <v>11981</v>
      </c>
    </row>
    <row r="48">
      <c r="A48" t="inlineStr">
        <is>
          <t>08-Aug-20</t>
        </is>
      </c>
      <c r="B48" t="n">
        <v>714836</v>
      </c>
      <c r="C48" t="n">
        <v>398390</v>
      </c>
      <c r="D48" t="n">
        <v>1850499</v>
      </c>
      <c r="E48" t="n">
        <v>846207</v>
      </c>
      <c r="F48" t="n">
        <v>948185</v>
      </c>
      <c r="G48" t="n">
        <v>774693</v>
      </c>
      <c r="H48" t="n">
        <v>634902</v>
      </c>
      <c r="I48" t="n">
        <v>209502</v>
      </c>
      <c r="J48" t="n">
        <v>423612</v>
      </c>
      <c r="K48" t="n">
        <v>3480</v>
      </c>
      <c r="L48" t="n">
        <v>7275</v>
      </c>
      <c r="M48" t="n">
        <v>15968</v>
      </c>
      <c r="N48" t="n">
        <v>71444</v>
      </c>
      <c r="O48" t="n">
        <v>990</v>
      </c>
      <c r="P48" t="n">
        <v>2239</v>
      </c>
      <c r="Q48" t="n">
        <v>1346</v>
      </c>
      <c r="R48" t="n">
        <v>2011</v>
      </c>
      <c r="S48" t="n">
        <v>9306</v>
      </c>
      <c r="T48" t="n">
        <v>4238</v>
      </c>
      <c r="U48" t="n">
        <v>1642</v>
      </c>
      <c r="V48" t="n">
        <v>23003</v>
      </c>
      <c r="W48" t="n">
        <v>13250</v>
      </c>
      <c r="X48" t="n">
        <v>1357</v>
      </c>
      <c r="Y48" t="n">
        <v>2946</v>
      </c>
      <c r="Z48" t="n">
        <v>4370</v>
      </c>
      <c r="AA48" t="n">
        <v>1122</v>
      </c>
      <c r="AB48" t="n">
        <v>3821</v>
      </c>
      <c r="AC48" t="n">
        <v>81202</v>
      </c>
      <c r="AD48" t="n">
        <v>24116</v>
      </c>
      <c r="AE48" t="n">
        <v>161230</v>
      </c>
      <c r="AF48" t="n">
        <v>296574</v>
      </c>
      <c r="AG48" t="n">
        <v>13200</v>
      </c>
      <c r="AH48" t="n">
        <v>11706</v>
      </c>
      <c r="AI48" t="n">
        <v>12447</v>
      </c>
      <c r="AJ48" t="n">
        <v>4822</v>
      </c>
      <c r="AK48" t="n">
        <v>133805</v>
      </c>
      <c r="AL48" t="n">
        <v>586191</v>
      </c>
      <c r="AM48" t="n">
        <v>62341</v>
      </c>
      <c r="AN48" t="n">
        <v>830004</v>
      </c>
      <c r="AO48" t="n">
        <v>750221</v>
      </c>
      <c r="AP48" t="n">
        <v>47656</v>
      </c>
      <c r="AQ48" t="n">
        <v>38632</v>
      </c>
      <c r="AR48" t="n">
        <v>64145</v>
      </c>
      <c r="AS48" t="n">
        <v>11153</v>
      </c>
      <c r="AT48" t="n">
        <v>1296126</v>
      </c>
      <c r="AU48" t="n">
        <v>3919</v>
      </c>
      <c r="AV48" t="n">
        <v>205</v>
      </c>
      <c r="AW48" t="n">
        <v>3078</v>
      </c>
      <c r="AX48" t="n">
        <v>2797</v>
      </c>
      <c r="AY48" t="n">
        <v>159</v>
      </c>
      <c r="AZ48" t="n">
        <v>98</v>
      </c>
      <c r="BA48" t="n">
        <v>198</v>
      </c>
      <c r="BB48" t="n">
        <v>34</v>
      </c>
      <c r="BC48" t="n">
        <v>12019</v>
      </c>
    </row>
    <row r="49">
      <c r="A49" t="inlineStr">
        <is>
          <t>09-Aug-20</t>
        </is>
      </c>
      <c r="B49" t="n">
        <v>714290</v>
      </c>
      <c r="C49" t="n">
        <v>396558</v>
      </c>
      <c r="D49" t="n">
        <v>1847470</v>
      </c>
      <c r="E49" t="n">
        <v>830336</v>
      </c>
      <c r="F49" t="n">
        <v>948021</v>
      </c>
      <c r="G49" t="n">
        <v>774212</v>
      </c>
      <c r="H49" t="n">
        <v>634645</v>
      </c>
      <c r="I49" t="n">
        <v>208958</v>
      </c>
      <c r="J49" t="n">
        <v>421896</v>
      </c>
      <c r="K49" t="n">
        <v>3167</v>
      </c>
      <c r="L49" t="n">
        <v>7231</v>
      </c>
      <c r="M49" t="n">
        <v>14996</v>
      </c>
      <c r="N49" t="n">
        <v>69137</v>
      </c>
      <c r="O49" t="n">
        <v>909</v>
      </c>
      <c r="P49" t="n">
        <v>2153</v>
      </c>
      <c r="Q49" t="n">
        <v>1266</v>
      </c>
      <c r="R49" t="n">
        <v>2032</v>
      </c>
      <c r="S49" t="n">
        <v>8695</v>
      </c>
      <c r="T49" t="n">
        <v>3977</v>
      </c>
      <c r="U49" t="n">
        <v>1640</v>
      </c>
      <c r="V49" t="n">
        <v>21846</v>
      </c>
      <c r="W49" t="n">
        <v>13056</v>
      </c>
      <c r="X49" t="n">
        <v>1282</v>
      </c>
      <c r="Y49" t="n">
        <v>2846</v>
      </c>
      <c r="Z49" t="n">
        <v>4143</v>
      </c>
      <c r="AA49" t="n">
        <v>1137</v>
      </c>
      <c r="AB49" t="n">
        <v>3611</v>
      </c>
      <c r="AC49" t="n">
        <v>76204</v>
      </c>
      <c r="AD49" t="n">
        <v>24092</v>
      </c>
      <c r="AE49" t="n">
        <v>153120</v>
      </c>
      <c r="AF49" t="n">
        <v>292220</v>
      </c>
      <c r="AG49" t="n">
        <v>12474</v>
      </c>
      <c r="AH49" t="n">
        <v>11309</v>
      </c>
      <c r="AI49" t="n">
        <v>11801</v>
      </c>
      <c r="AJ49" t="n">
        <v>4887</v>
      </c>
      <c r="AK49" t="n">
        <v>126454</v>
      </c>
      <c r="AL49" t="n">
        <v>592284</v>
      </c>
      <c r="AM49" t="n">
        <v>64238</v>
      </c>
      <c r="AN49" t="n">
        <v>843234</v>
      </c>
      <c r="AO49" t="n">
        <v>772877</v>
      </c>
      <c r="AP49" t="n">
        <v>48699</v>
      </c>
      <c r="AQ49" t="n">
        <v>39694</v>
      </c>
      <c r="AR49" t="n">
        <v>65352</v>
      </c>
      <c r="AS49" t="n">
        <v>11594</v>
      </c>
      <c r="AT49" t="n">
        <v>1305977</v>
      </c>
      <c r="AU49" t="n">
        <v>3944</v>
      </c>
      <c r="AV49" t="n">
        <v>210</v>
      </c>
      <c r="AW49" t="n">
        <v>3116</v>
      </c>
      <c r="AX49" t="n">
        <v>2868</v>
      </c>
      <c r="AY49" t="n">
        <v>162</v>
      </c>
      <c r="AZ49" t="n">
        <v>100</v>
      </c>
      <c r="BA49" t="n">
        <v>202</v>
      </c>
      <c r="BB49" t="n">
        <v>35</v>
      </c>
      <c r="BC49" t="n">
        <v>12055</v>
      </c>
    </row>
    <row r="50">
      <c r="A50" t="inlineStr">
        <is>
          <t>10-Aug-20</t>
        </is>
      </c>
      <c r="B50" t="n">
        <v>713774</v>
      </c>
      <c r="C50" t="n">
        <v>394738</v>
      </c>
      <c r="D50" t="n">
        <v>1844570</v>
      </c>
      <c r="E50" t="n">
        <v>815040</v>
      </c>
      <c r="F50" t="n">
        <v>947864</v>
      </c>
      <c r="G50" t="n">
        <v>773745</v>
      </c>
      <c r="H50" t="n">
        <v>634396</v>
      </c>
      <c r="I50" t="n">
        <v>208408</v>
      </c>
      <c r="J50" t="n">
        <v>420285</v>
      </c>
      <c r="K50" t="n">
        <v>2900</v>
      </c>
      <c r="L50" t="n">
        <v>7187</v>
      </c>
      <c r="M50" t="n">
        <v>14131</v>
      </c>
      <c r="N50" t="n">
        <v>66848</v>
      </c>
      <c r="O50" t="n">
        <v>840</v>
      </c>
      <c r="P50" t="n">
        <v>2073</v>
      </c>
      <c r="Q50" t="n">
        <v>1197</v>
      </c>
      <c r="R50" t="n">
        <v>2053</v>
      </c>
      <c r="S50" t="n">
        <v>8131</v>
      </c>
      <c r="T50" t="n">
        <v>3731</v>
      </c>
      <c r="U50" t="n">
        <v>1638</v>
      </c>
      <c r="V50" t="n">
        <v>20743</v>
      </c>
      <c r="W50" t="n">
        <v>12851</v>
      </c>
      <c r="X50" t="n">
        <v>1211</v>
      </c>
      <c r="Y50" t="n">
        <v>2749</v>
      </c>
      <c r="Z50" t="n">
        <v>3928</v>
      </c>
      <c r="AA50" t="n">
        <v>1152</v>
      </c>
      <c r="AB50" t="n">
        <v>3412</v>
      </c>
      <c r="AC50" t="n">
        <v>71494</v>
      </c>
      <c r="AD50" t="n">
        <v>24058</v>
      </c>
      <c r="AE50" t="n">
        <v>145388</v>
      </c>
      <c r="AF50" t="n">
        <v>287627</v>
      </c>
      <c r="AG50" t="n">
        <v>11783</v>
      </c>
      <c r="AH50" t="n">
        <v>10924</v>
      </c>
      <c r="AI50" t="n">
        <v>11187</v>
      </c>
      <c r="AJ50" t="n">
        <v>4952</v>
      </c>
      <c r="AK50" t="n">
        <v>119484</v>
      </c>
      <c r="AL50" t="n">
        <v>598001</v>
      </c>
      <c r="AM50" t="n">
        <v>66133</v>
      </c>
      <c r="AN50" t="n">
        <v>855796</v>
      </c>
      <c r="AO50" t="n">
        <v>795190</v>
      </c>
      <c r="AP50" t="n">
        <v>49684</v>
      </c>
      <c r="AQ50" t="n">
        <v>40719</v>
      </c>
      <c r="AR50" t="n">
        <v>66497</v>
      </c>
      <c r="AS50" t="n">
        <v>12041</v>
      </c>
      <c r="AT50" t="n">
        <v>1315287</v>
      </c>
      <c r="AU50" t="n">
        <v>3966</v>
      </c>
      <c r="AV50" t="n">
        <v>215</v>
      </c>
      <c r="AW50" t="n">
        <v>3153</v>
      </c>
      <c r="AX50" t="n">
        <v>2937</v>
      </c>
      <c r="AY50" t="n">
        <v>165</v>
      </c>
      <c r="AZ50" t="n">
        <v>103</v>
      </c>
      <c r="BA50" t="n">
        <v>205</v>
      </c>
      <c r="BB50" t="n">
        <v>36</v>
      </c>
      <c r="BC50" t="n">
        <v>12089</v>
      </c>
    </row>
    <row r="51">
      <c r="A51" t="inlineStr">
        <is>
          <t>11-Aug-20</t>
        </is>
      </c>
      <c r="B51" t="n">
        <v>713284</v>
      </c>
      <c r="C51" t="n">
        <v>392932</v>
      </c>
      <c r="D51" t="n">
        <v>1841795</v>
      </c>
      <c r="E51" t="n">
        <v>800311</v>
      </c>
      <c r="F51" t="n">
        <v>947714</v>
      </c>
      <c r="G51" t="n">
        <v>773293</v>
      </c>
      <c r="H51" t="n">
        <v>634154</v>
      </c>
      <c r="I51" t="n">
        <v>207854</v>
      </c>
      <c r="J51" t="n">
        <v>418772</v>
      </c>
      <c r="K51" t="n">
        <v>2670</v>
      </c>
      <c r="L51" t="n">
        <v>7141</v>
      </c>
      <c r="M51" t="n">
        <v>13354</v>
      </c>
      <c r="N51" t="n">
        <v>64583</v>
      </c>
      <c r="O51" t="n">
        <v>780</v>
      </c>
      <c r="P51" t="n">
        <v>1999</v>
      </c>
      <c r="Q51" t="n">
        <v>1137</v>
      </c>
      <c r="R51" t="n">
        <v>2074</v>
      </c>
      <c r="S51" t="n">
        <v>7610</v>
      </c>
      <c r="T51" t="n">
        <v>3500</v>
      </c>
      <c r="U51" t="n">
        <v>1635</v>
      </c>
      <c r="V51" t="n">
        <v>19693</v>
      </c>
      <c r="W51" t="n">
        <v>12636</v>
      </c>
      <c r="X51" t="n">
        <v>1144</v>
      </c>
      <c r="Y51" t="n">
        <v>2655</v>
      </c>
      <c r="Z51" t="n">
        <v>3723</v>
      </c>
      <c r="AA51" t="n">
        <v>1167</v>
      </c>
      <c r="AB51" t="n">
        <v>3224</v>
      </c>
      <c r="AC51" t="n">
        <v>67060</v>
      </c>
      <c r="AD51" t="n">
        <v>24016</v>
      </c>
      <c r="AE51" t="n">
        <v>138028</v>
      </c>
      <c r="AF51" t="n">
        <v>282819</v>
      </c>
      <c r="AG51" t="n">
        <v>11126</v>
      </c>
      <c r="AH51" t="n">
        <v>10552</v>
      </c>
      <c r="AI51" t="n">
        <v>10606</v>
      </c>
      <c r="AJ51" t="n">
        <v>5017</v>
      </c>
      <c r="AK51" t="n">
        <v>112879</v>
      </c>
      <c r="AL51" t="n">
        <v>603364</v>
      </c>
      <c r="AM51" t="n">
        <v>68026</v>
      </c>
      <c r="AN51" t="n">
        <v>867724</v>
      </c>
      <c r="AO51" t="n">
        <v>817140</v>
      </c>
      <c r="AP51" t="n">
        <v>50615</v>
      </c>
      <c r="AQ51" t="n">
        <v>41710</v>
      </c>
      <c r="AR51" t="n">
        <v>67581</v>
      </c>
      <c r="AS51" t="n">
        <v>12493</v>
      </c>
      <c r="AT51" t="n">
        <v>1324083</v>
      </c>
      <c r="AU51" t="n">
        <v>3988</v>
      </c>
      <c r="AV51" t="n">
        <v>220</v>
      </c>
      <c r="AW51" t="n">
        <v>3188</v>
      </c>
      <c r="AX51" t="n">
        <v>3005</v>
      </c>
      <c r="AY51" t="n">
        <v>167</v>
      </c>
      <c r="AZ51" t="n">
        <v>105</v>
      </c>
      <c r="BA51" t="n">
        <v>207</v>
      </c>
      <c r="BB51" t="n">
        <v>38</v>
      </c>
      <c r="BC51" t="n">
        <v>12121</v>
      </c>
    </row>
    <row r="52">
      <c r="A52" t="inlineStr">
        <is>
          <t>12-Aug-20</t>
        </is>
      </c>
      <c r="B52" t="n">
        <v>712821</v>
      </c>
      <c r="C52" t="n">
        <v>391139</v>
      </c>
      <c r="D52" t="n">
        <v>1839138</v>
      </c>
      <c r="E52" t="n">
        <v>786138</v>
      </c>
      <c r="F52" t="n">
        <v>947572</v>
      </c>
      <c r="G52" t="n">
        <v>772854</v>
      </c>
      <c r="H52" t="n">
        <v>633920</v>
      </c>
      <c r="I52" t="n">
        <v>207294</v>
      </c>
      <c r="J52" t="n">
        <v>417350</v>
      </c>
      <c r="K52" t="n">
        <v>2469</v>
      </c>
      <c r="L52" t="n">
        <v>7093</v>
      </c>
      <c r="M52" t="n">
        <v>12650</v>
      </c>
      <c r="N52" t="n">
        <v>62344</v>
      </c>
      <c r="O52" t="n">
        <v>728</v>
      </c>
      <c r="P52" t="n">
        <v>1930</v>
      </c>
      <c r="Q52" t="n">
        <v>1083</v>
      </c>
      <c r="R52" t="n">
        <v>2095</v>
      </c>
      <c r="S52" t="n">
        <v>7127</v>
      </c>
      <c r="T52" t="n">
        <v>3282</v>
      </c>
      <c r="U52" t="n">
        <v>1632</v>
      </c>
      <c r="V52" t="n">
        <v>18695</v>
      </c>
      <c r="W52" t="n">
        <v>12412</v>
      </c>
      <c r="X52" t="n">
        <v>1080</v>
      </c>
      <c r="Y52" t="n">
        <v>2565</v>
      </c>
      <c r="Z52" t="n">
        <v>3530</v>
      </c>
      <c r="AA52" t="n">
        <v>1182</v>
      </c>
      <c r="AB52" t="n">
        <v>3045</v>
      </c>
      <c r="AC52" t="n">
        <v>62892</v>
      </c>
      <c r="AD52" t="n">
        <v>23967</v>
      </c>
      <c r="AE52" t="n">
        <v>131031</v>
      </c>
      <c r="AF52" t="n">
        <v>277815</v>
      </c>
      <c r="AG52" t="n">
        <v>10504</v>
      </c>
      <c r="AH52" t="n">
        <v>10191</v>
      </c>
      <c r="AI52" t="n">
        <v>10055</v>
      </c>
      <c r="AJ52" t="n">
        <v>5081</v>
      </c>
      <c r="AK52" t="n">
        <v>106624</v>
      </c>
      <c r="AL52" t="n">
        <v>608394</v>
      </c>
      <c r="AM52" t="n">
        <v>69914</v>
      </c>
      <c r="AN52" t="n">
        <v>879047</v>
      </c>
      <c r="AO52" t="n">
        <v>838713</v>
      </c>
      <c r="AP52" t="n">
        <v>51493</v>
      </c>
      <c r="AQ52" t="n">
        <v>42667</v>
      </c>
      <c r="AR52" t="n">
        <v>68610</v>
      </c>
      <c r="AS52" t="n">
        <v>12952</v>
      </c>
      <c r="AT52" t="n">
        <v>1332392</v>
      </c>
      <c r="AU52" t="n">
        <v>4008</v>
      </c>
      <c r="AV52" t="n">
        <v>225</v>
      </c>
      <c r="AW52" t="n">
        <v>3221</v>
      </c>
      <c r="AX52" t="n">
        <v>3072</v>
      </c>
      <c r="AY52" t="n">
        <v>170</v>
      </c>
      <c r="AZ52" t="n">
        <v>107</v>
      </c>
      <c r="BA52" t="n">
        <v>210</v>
      </c>
      <c r="BB52" t="n">
        <v>39</v>
      </c>
      <c r="BC52" t="n">
        <v>12151</v>
      </c>
    </row>
    <row r="53">
      <c r="A53" t="inlineStr">
        <is>
          <t>13-Aug-20</t>
        </is>
      </c>
      <c r="B53" t="n">
        <v>712382</v>
      </c>
      <c r="C53" t="n">
        <v>389359</v>
      </c>
      <c r="D53" t="n">
        <v>1836593</v>
      </c>
      <c r="E53" t="n">
        <v>772509</v>
      </c>
      <c r="F53" t="n">
        <v>947436</v>
      </c>
      <c r="G53" t="n">
        <v>772429</v>
      </c>
      <c r="H53" t="n">
        <v>633694</v>
      </c>
      <c r="I53" t="n">
        <v>206728</v>
      </c>
      <c r="J53" t="n">
        <v>416013</v>
      </c>
      <c r="K53" t="n">
        <v>2293</v>
      </c>
      <c r="L53" t="n">
        <v>7044</v>
      </c>
      <c r="M53" t="n">
        <v>12008</v>
      </c>
      <c r="N53" t="n">
        <v>60135</v>
      </c>
      <c r="O53" t="n">
        <v>682</v>
      </c>
      <c r="P53" t="n">
        <v>1865</v>
      </c>
      <c r="Q53" t="n">
        <v>1036</v>
      </c>
      <c r="R53" t="n">
        <v>2116</v>
      </c>
      <c r="S53" t="n">
        <v>6680</v>
      </c>
      <c r="T53" t="n">
        <v>3078</v>
      </c>
      <c r="U53" t="n">
        <v>1628</v>
      </c>
      <c r="V53" t="n">
        <v>17747</v>
      </c>
      <c r="W53" t="n">
        <v>12181</v>
      </c>
      <c r="X53" t="n">
        <v>1019</v>
      </c>
      <c r="Y53" t="n">
        <v>2477</v>
      </c>
      <c r="Z53" t="n">
        <v>3347</v>
      </c>
      <c r="AA53" t="n">
        <v>1197</v>
      </c>
      <c r="AB53" t="n">
        <v>2876</v>
      </c>
      <c r="AC53" t="n">
        <v>58975</v>
      </c>
      <c r="AD53" t="n">
        <v>23910</v>
      </c>
      <c r="AE53" t="n">
        <v>124386</v>
      </c>
      <c r="AF53" t="n">
        <v>272637</v>
      </c>
      <c r="AG53" t="n">
        <v>9915</v>
      </c>
      <c r="AH53" t="n">
        <v>9843</v>
      </c>
      <c r="AI53" t="n">
        <v>9534</v>
      </c>
      <c r="AJ53" t="n">
        <v>5145</v>
      </c>
      <c r="AK53" t="n">
        <v>100701</v>
      </c>
      <c r="AL53" t="n">
        <v>613111</v>
      </c>
      <c r="AM53" t="n">
        <v>71798</v>
      </c>
      <c r="AN53" t="n">
        <v>889796</v>
      </c>
      <c r="AO53" t="n">
        <v>859893</v>
      </c>
      <c r="AP53" t="n">
        <v>52322</v>
      </c>
      <c r="AQ53" t="n">
        <v>43591</v>
      </c>
      <c r="AR53" t="n">
        <v>69585</v>
      </c>
      <c r="AS53" t="n">
        <v>13417</v>
      </c>
      <c r="AT53" t="n">
        <v>1340239</v>
      </c>
      <c r="AU53" t="n">
        <v>4026</v>
      </c>
      <c r="AV53" t="n">
        <v>230</v>
      </c>
      <c r="AW53" t="n">
        <v>3252</v>
      </c>
      <c r="AX53" t="n">
        <v>3138</v>
      </c>
      <c r="AY53" t="n">
        <v>172</v>
      </c>
      <c r="AZ53" t="n">
        <v>109</v>
      </c>
      <c r="BA53" t="n">
        <v>213</v>
      </c>
      <c r="BB53" t="n">
        <v>40</v>
      </c>
      <c r="BC53" t="n">
        <v>12180</v>
      </c>
    </row>
    <row r="54">
      <c r="A54" t="inlineStr">
        <is>
          <t>14-Aug-20</t>
        </is>
      </c>
      <c r="B54" t="n">
        <v>711966</v>
      </c>
      <c r="C54" t="n">
        <v>387595</v>
      </c>
      <c r="D54" t="n">
        <v>1834154</v>
      </c>
      <c r="E54" t="n">
        <v>759413</v>
      </c>
      <c r="F54" t="n">
        <v>947306</v>
      </c>
      <c r="G54" t="n">
        <v>772017</v>
      </c>
      <c r="H54" t="n">
        <v>633474</v>
      </c>
      <c r="I54" t="n">
        <v>206158</v>
      </c>
      <c r="J54" t="n">
        <v>414756</v>
      </c>
      <c r="K54" t="n">
        <v>2137</v>
      </c>
      <c r="L54" t="n">
        <v>6994</v>
      </c>
      <c r="M54" t="n">
        <v>11418</v>
      </c>
      <c r="N54" t="n">
        <v>57961</v>
      </c>
      <c r="O54" t="n">
        <v>641</v>
      </c>
      <c r="P54" t="n">
        <v>1803</v>
      </c>
      <c r="Q54" t="n">
        <v>993</v>
      </c>
      <c r="R54" t="n">
        <v>2136</v>
      </c>
      <c r="S54" t="n">
        <v>6264</v>
      </c>
      <c r="T54" t="n">
        <v>2886</v>
      </c>
      <c r="U54" t="n">
        <v>1623</v>
      </c>
      <c r="V54" t="n">
        <v>16847</v>
      </c>
      <c r="W54" t="n">
        <v>11943</v>
      </c>
      <c r="X54" t="n">
        <v>962</v>
      </c>
      <c r="Y54" t="n">
        <v>2392</v>
      </c>
      <c r="Z54" t="n">
        <v>3175</v>
      </c>
      <c r="AA54" t="n">
        <v>1212</v>
      </c>
      <c r="AB54" t="n">
        <v>2716</v>
      </c>
      <c r="AC54" t="n">
        <v>55299</v>
      </c>
      <c r="AD54" t="n">
        <v>23845</v>
      </c>
      <c r="AE54" t="n">
        <v>118080</v>
      </c>
      <c r="AF54" t="n">
        <v>267305</v>
      </c>
      <c r="AG54" t="n">
        <v>9358</v>
      </c>
      <c r="AH54" t="n">
        <v>9507</v>
      </c>
      <c r="AI54" t="n">
        <v>9042</v>
      </c>
      <c r="AJ54" t="n">
        <v>5209</v>
      </c>
      <c r="AK54" t="n">
        <v>95096</v>
      </c>
      <c r="AL54" t="n">
        <v>617535</v>
      </c>
      <c r="AM54" t="n">
        <v>73678</v>
      </c>
      <c r="AN54" t="n">
        <v>900000</v>
      </c>
      <c r="AO54" t="n">
        <v>880670</v>
      </c>
      <c r="AP54" t="n">
        <v>53105</v>
      </c>
      <c r="AQ54" t="n">
        <v>44484</v>
      </c>
      <c r="AR54" t="n">
        <v>70509</v>
      </c>
      <c r="AS54" t="n">
        <v>13887</v>
      </c>
      <c r="AT54" t="n">
        <v>1347651</v>
      </c>
      <c r="AU54" t="n">
        <v>4044</v>
      </c>
      <c r="AV54" t="n">
        <v>235</v>
      </c>
      <c r="AW54" t="n">
        <v>3282</v>
      </c>
      <c r="AX54" t="n">
        <v>3203</v>
      </c>
      <c r="AY54" t="n">
        <v>175</v>
      </c>
      <c r="AZ54" t="n">
        <v>112</v>
      </c>
      <c r="BA54" t="n">
        <v>215</v>
      </c>
      <c r="BB54" t="n">
        <v>41</v>
      </c>
      <c r="BC54" t="n">
        <v>12207</v>
      </c>
    </row>
    <row r="55">
      <c r="A55" t="inlineStr">
        <is>
          <t>15-Aug-20</t>
        </is>
      </c>
      <c r="B55" t="n">
        <v>711571</v>
      </c>
      <c r="C55" t="n">
        <v>385844</v>
      </c>
      <c r="D55" t="n">
        <v>1831816</v>
      </c>
      <c r="E55" t="n">
        <v>746835</v>
      </c>
      <c r="F55" t="n">
        <v>947182</v>
      </c>
      <c r="G55" t="n">
        <v>771617</v>
      </c>
      <c r="H55" t="n">
        <v>633261</v>
      </c>
      <c r="I55" t="n">
        <v>205583</v>
      </c>
      <c r="J55" t="n">
        <v>413573</v>
      </c>
      <c r="K55" t="n">
        <v>1997</v>
      </c>
      <c r="L55" t="n">
        <v>6942</v>
      </c>
      <c r="M55" t="n">
        <v>10874</v>
      </c>
      <c r="N55" t="n">
        <v>55826</v>
      </c>
      <c r="O55" t="n">
        <v>604</v>
      </c>
      <c r="P55" t="n">
        <v>1743</v>
      </c>
      <c r="Q55" t="n">
        <v>955</v>
      </c>
      <c r="R55" t="n">
        <v>2157</v>
      </c>
      <c r="S55" t="n">
        <v>5877</v>
      </c>
      <c r="T55" t="n">
        <v>2706</v>
      </c>
      <c r="U55" t="n">
        <v>1619</v>
      </c>
      <c r="V55" t="n">
        <v>15994</v>
      </c>
      <c r="W55" t="n">
        <v>11698</v>
      </c>
      <c r="X55" t="n">
        <v>908</v>
      </c>
      <c r="Y55" t="n">
        <v>2311</v>
      </c>
      <c r="Z55" t="n">
        <v>3011</v>
      </c>
      <c r="AA55" t="n">
        <v>1227</v>
      </c>
      <c r="AB55" t="n">
        <v>2564</v>
      </c>
      <c r="AC55" t="n">
        <v>51849</v>
      </c>
      <c r="AD55" t="n">
        <v>23773</v>
      </c>
      <c r="AE55" t="n">
        <v>112100</v>
      </c>
      <c r="AF55" t="n">
        <v>261838</v>
      </c>
      <c r="AG55" t="n">
        <v>8832</v>
      </c>
      <c r="AH55" t="n">
        <v>9183</v>
      </c>
      <c r="AI55" t="n">
        <v>8578</v>
      </c>
      <c r="AJ55" t="n">
        <v>5272</v>
      </c>
      <c r="AK55" t="n">
        <v>89792</v>
      </c>
      <c r="AL55" t="n">
        <v>621682</v>
      </c>
      <c r="AM55" t="n">
        <v>75552</v>
      </c>
      <c r="AN55" t="n">
        <v>909687</v>
      </c>
      <c r="AO55" t="n">
        <v>901030</v>
      </c>
      <c r="AP55" t="n">
        <v>53844</v>
      </c>
      <c r="AQ55" t="n">
        <v>45346</v>
      </c>
      <c r="AR55" t="n">
        <v>71386</v>
      </c>
      <c r="AS55" t="n">
        <v>14363</v>
      </c>
      <c r="AT55" t="n">
        <v>1354649</v>
      </c>
      <c r="AU55" t="n">
        <v>4060</v>
      </c>
      <c r="AV55" t="n">
        <v>240</v>
      </c>
      <c r="AW55" t="n">
        <v>3310</v>
      </c>
      <c r="AX55" t="n">
        <v>3266</v>
      </c>
      <c r="AY55" t="n">
        <v>177</v>
      </c>
      <c r="AZ55" t="n">
        <v>114</v>
      </c>
      <c r="BA55" t="n">
        <v>217</v>
      </c>
      <c r="BB55" t="n">
        <v>43</v>
      </c>
      <c r="BC55" t="n">
        <v>12233</v>
      </c>
    </row>
    <row r="56">
      <c r="A56" t="inlineStr">
        <is>
          <t>16-Aug-20</t>
        </is>
      </c>
      <c r="B56" t="n">
        <v>711197</v>
      </c>
      <c r="C56" t="n">
        <v>384109</v>
      </c>
      <c r="D56" t="n">
        <v>1829575</v>
      </c>
      <c r="E56" t="n">
        <v>734763</v>
      </c>
      <c r="F56" t="n">
        <v>947064</v>
      </c>
      <c r="G56" t="n">
        <v>771231</v>
      </c>
      <c r="H56" t="n">
        <v>633055</v>
      </c>
      <c r="I56" t="n">
        <v>205002</v>
      </c>
      <c r="J56" t="n">
        <v>412460</v>
      </c>
      <c r="K56" t="n">
        <v>1871</v>
      </c>
      <c r="L56" t="n">
        <v>6888</v>
      </c>
      <c r="M56" t="n">
        <v>10370</v>
      </c>
      <c r="N56" t="n">
        <v>53732</v>
      </c>
      <c r="O56" t="n">
        <v>570</v>
      </c>
      <c r="P56" t="n">
        <v>1686</v>
      </c>
      <c r="Q56" t="n">
        <v>919</v>
      </c>
      <c r="R56" t="n">
        <v>2177</v>
      </c>
      <c r="S56" t="n">
        <v>5517</v>
      </c>
      <c r="T56" t="n">
        <v>2537</v>
      </c>
      <c r="U56" t="n">
        <v>1613</v>
      </c>
      <c r="V56" t="n">
        <v>15185</v>
      </c>
      <c r="W56" t="n">
        <v>11449</v>
      </c>
      <c r="X56" t="n">
        <v>857</v>
      </c>
      <c r="Y56" t="n">
        <v>2232</v>
      </c>
      <c r="Z56" t="n">
        <v>2858</v>
      </c>
      <c r="AA56" t="n">
        <v>1241</v>
      </c>
      <c r="AB56" t="n">
        <v>2421</v>
      </c>
      <c r="AC56" t="n">
        <v>48614</v>
      </c>
      <c r="AD56" t="n">
        <v>23693</v>
      </c>
      <c r="AE56" t="n">
        <v>106431</v>
      </c>
      <c r="AF56" t="n">
        <v>256256</v>
      </c>
      <c r="AG56" t="n">
        <v>8335</v>
      </c>
      <c r="AH56" t="n">
        <v>8870</v>
      </c>
      <c r="AI56" t="n">
        <v>8139</v>
      </c>
      <c r="AJ56" t="n">
        <v>5335</v>
      </c>
      <c r="AK56" t="n">
        <v>84776</v>
      </c>
      <c r="AL56" t="n">
        <v>625571</v>
      </c>
      <c r="AM56" t="n">
        <v>77420</v>
      </c>
      <c r="AN56" t="n">
        <v>918884</v>
      </c>
      <c r="AO56" t="n">
        <v>920966</v>
      </c>
      <c r="AP56" t="n">
        <v>54541</v>
      </c>
      <c r="AQ56" t="n">
        <v>46179</v>
      </c>
      <c r="AR56" t="n">
        <v>72218</v>
      </c>
      <c r="AS56" t="n">
        <v>14845</v>
      </c>
      <c r="AT56" t="n">
        <v>1361257</v>
      </c>
      <c r="AU56" t="n">
        <v>4076</v>
      </c>
      <c r="AV56" t="n">
        <v>245</v>
      </c>
      <c r="AW56" t="n">
        <v>3337</v>
      </c>
      <c r="AX56" t="n">
        <v>3328</v>
      </c>
      <c r="AY56" t="n">
        <v>179</v>
      </c>
      <c r="AZ56" t="n">
        <v>115</v>
      </c>
      <c r="BA56" t="n">
        <v>220</v>
      </c>
      <c r="BB56" t="n">
        <v>44</v>
      </c>
      <c r="BC56" t="n">
        <v>12257</v>
      </c>
    </row>
    <row r="57">
      <c r="A57" t="inlineStr">
        <is>
          <t>17-Aug-20</t>
        </is>
      </c>
      <c r="B57" t="n">
        <v>710842</v>
      </c>
      <c r="C57" t="n">
        <v>382390</v>
      </c>
      <c r="D57" t="n">
        <v>1827424</v>
      </c>
      <c r="E57" t="n">
        <v>723181</v>
      </c>
      <c r="F57" t="n">
        <v>946951</v>
      </c>
      <c r="G57" t="n">
        <v>770856</v>
      </c>
      <c r="H57" t="n">
        <v>632854</v>
      </c>
      <c r="I57" t="n">
        <v>204417</v>
      </c>
      <c r="J57" t="n">
        <v>411413</v>
      </c>
      <c r="K57" t="n">
        <v>1757</v>
      </c>
      <c r="L57" t="n">
        <v>6834</v>
      </c>
      <c r="M57" t="n">
        <v>9900</v>
      </c>
      <c r="N57" t="n">
        <v>51683</v>
      </c>
      <c r="O57" t="n">
        <v>540</v>
      </c>
      <c r="P57" t="n">
        <v>1632</v>
      </c>
      <c r="Q57" t="n">
        <v>886</v>
      </c>
      <c r="R57" t="n">
        <v>2196</v>
      </c>
      <c r="S57" t="n">
        <v>5181</v>
      </c>
      <c r="T57" t="n">
        <v>2379</v>
      </c>
      <c r="U57" t="n">
        <v>1607</v>
      </c>
      <c r="V57" t="n">
        <v>14419</v>
      </c>
      <c r="W57" t="n">
        <v>11195</v>
      </c>
      <c r="X57" t="n">
        <v>809</v>
      </c>
      <c r="Y57" t="n">
        <v>2156</v>
      </c>
      <c r="Z57" t="n">
        <v>2713</v>
      </c>
      <c r="AA57" t="n">
        <v>1256</v>
      </c>
      <c r="AB57" t="n">
        <v>2286</v>
      </c>
      <c r="AC57" t="n">
        <v>45581</v>
      </c>
      <c r="AD57" t="n">
        <v>23607</v>
      </c>
      <c r="AE57" t="n">
        <v>101060</v>
      </c>
      <c r="AF57" t="n">
        <v>250578</v>
      </c>
      <c r="AG57" t="n">
        <v>7867</v>
      </c>
      <c r="AH57" t="n">
        <v>8569</v>
      </c>
      <c r="AI57" t="n">
        <v>7726</v>
      </c>
      <c r="AJ57" t="n">
        <v>5397</v>
      </c>
      <c r="AK57" t="n">
        <v>80034</v>
      </c>
      <c r="AL57" t="n">
        <v>629217</v>
      </c>
      <c r="AM57" t="n">
        <v>79282</v>
      </c>
      <c r="AN57" t="n">
        <v>927616</v>
      </c>
      <c r="AO57" t="n">
        <v>940468</v>
      </c>
      <c r="AP57" t="n">
        <v>55199</v>
      </c>
      <c r="AQ57" t="n">
        <v>46983</v>
      </c>
      <c r="AR57" t="n">
        <v>73008</v>
      </c>
      <c r="AS57" t="n">
        <v>15332</v>
      </c>
      <c r="AT57" t="n">
        <v>1367496</v>
      </c>
      <c r="AU57" t="n">
        <v>4090</v>
      </c>
      <c r="AV57" t="n">
        <v>250</v>
      </c>
      <c r="AW57" t="n">
        <v>3363</v>
      </c>
      <c r="AX57" t="n">
        <v>3388</v>
      </c>
      <c r="AY57" t="n">
        <v>181</v>
      </c>
      <c r="AZ57" t="n">
        <v>117</v>
      </c>
      <c r="BA57" t="n">
        <v>222</v>
      </c>
      <c r="BB57" t="n">
        <v>45</v>
      </c>
      <c r="BC57" t="n">
        <v>12279</v>
      </c>
    </row>
    <row r="58">
      <c r="A58" t="inlineStr">
        <is>
          <t>18-Aug-20</t>
        </is>
      </c>
      <c r="B58" t="n">
        <v>710505</v>
      </c>
      <c r="C58" t="n">
        <v>380686</v>
      </c>
      <c r="D58" t="n">
        <v>1825360</v>
      </c>
      <c r="E58" t="n">
        <v>712076</v>
      </c>
      <c r="F58" t="n">
        <v>946843</v>
      </c>
      <c r="G58" t="n">
        <v>770494</v>
      </c>
      <c r="H58" t="n">
        <v>632660</v>
      </c>
      <c r="I58" t="n">
        <v>203827</v>
      </c>
      <c r="J58" t="n">
        <v>410427</v>
      </c>
      <c r="K58" t="n">
        <v>1654</v>
      </c>
      <c r="L58" t="n">
        <v>6778</v>
      </c>
      <c r="M58" t="n">
        <v>9461</v>
      </c>
      <c r="N58" t="n">
        <v>49682</v>
      </c>
      <c r="O58" t="n">
        <v>512</v>
      </c>
      <c r="P58" t="n">
        <v>1579</v>
      </c>
      <c r="Q58" t="n">
        <v>855</v>
      </c>
      <c r="R58" t="n">
        <v>2216</v>
      </c>
      <c r="S58" t="n">
        <v>4868</v>
      </c>
      <c r="T58" t="n">
        <v>2230</v>
      </c>
      <c r="U58" t="n">
        <v>1601</v>
      </c>
      <c r="V58" t="n">
        <v>13693</v>
      </c>
      <c r="W58" t="n">
        <v>10938</v>
      </c>
      <c r="X58" t="n">
        <v>763</v>
      </c>
      <c r="Y58" t="n">
        <v>2083</v>
      </c>
      <c r="Z58" t="n">
        <v>2576</v>
      </c>
      <c r="AA58" t="n">
        <v>1270</v>
      </c>
      <c r="AB58" t="n">
        <v>2158</v>
      </c>
      <c r="AC58" t="n">
        <v>42738</v>
      </c>
      <c r="AD58" t="n">
        <v>23514</v>
      </c>
      <c r="AE58" t="n">
        <v>95973</v>
      </c>
      <c r="AF58" t="n">
        <v>244820</v>
      </c>
      <c r="AG58" t="n">
        <v>7426</v>
      </c>
      <c r="AH58" t="n">
        <v>8278</v>
      </c>
      <c r="AI58" t="n">
        <v>7336</v>
      </c>
      <c r="AJ58" t="n">
        <v>5459</v>
      </c>
      <c r="AK58" t="n">
        <v>75550</v>
      </c>
      <c r="AL58" t="n">
        <v>632635</v>
      </c>
      <c r="AM58" t="n">
        <v>81136</v>
      </c>
      <c r="AN58" t="n">
        <v>935908</v>
      </c>
      <c r="AO58" t="n">
        <v>959529</v>
      </c>
      <c r="AP58" t="n">
        <v>55820</v>
      </c>
      <c r="AQ58" t="n">
        <v>47760</v>
      </c>
      <c r="AR58" t="n">
        <v>73758</v>
      </c>
      <c r="AS58" t="n">
        <v>15825</v>
      </c>
      <c r="AT58" t="n">
        <v>1373385</v>
      </c>
      <c r="AU58" t="n">
        <v>4104</v>
      </c>
      <c r="AV58" t="n">
        <v>255</v>
      </c>
      <c r="AW58" t="n">
        <v>3387</v>
      </c>
      <c r="AX58" t="n">
        <v>3447</v>
      </c>
      <c r="AY58" t="n">
        <v>182</v>
      </c>
      <c r="AZ58" t="n">
        <v>119</v>
      </c>
      <c r="BA58" t="n">
        <v>224</v>
      </c>
      <c r="BB58" t="n">
        <v>47</v>
      </c>
      <c r="BC58" t="n">
        <v>12301</v>
      </c>
    </row>
    <row r="59">
      <c r="A59" t="inlineStr">
        <is>
          <t>19-Aug-20</t>
        </is>
      </c>
      <c r="B59" t="n">
        <v>710185</v>
      </c>
      <c r="C59" t="n">
        <v>378998</v>
      </c>
      <c r="D59" t="n">
        <v>1823379</v>
      </c>
      <c r="E59" t="n">
        <v>701432</v>
      </c>
      <c r="F59" t="n">
        <v>946740</v>
      </c>
      <c r="G59" t="n">
        <v>770143</v>
      </c>
      <c r="H59" t="n">
        <v>632471</v>
      </c>
      <c r="I59" t="n">
        <v>203232</v>
      </c>
      <c r="J59" t="n">
        <v>409498</v>
      </c>
      <c r="K59" t="n">
        <v>1558</v>
      </c>
      <c r="L59" t="n">
        <v>6720</v>
      </c>
      <c r="M59" t="n">
        <v>9049</v>
      </c>
      <c r="N59" t="n">
        <v>47731</v>
      </c>
      <c r="O59" t="n">
        <v>486</v>
      </c>
      <c r="P59" t="n">
        <v>1528</v>
      </c>
      <c r="Q59" t="n">
        <v>826</v>
      </c>
      <c r="R59" t="n">
        <v>2235</v>
      </c>
      <c r="S59" t="n">
        <v>4576</v>
      </c>
      <c r="T59" t="n">
        <v>2091</v>
      </c>
      <c r="U59" t="n">
        <v>1594</v>
      </c>
      <c r="V59" t="n">
        <v>13006</v>
      </c>
      <c r="W59" t="n">
        <v>10678</v>
      </c>
      <c r="X59" t="n">
        <v>720</v>
      </c>
      <c r="Y59" t="n">
        <v>2013</v>
      </c>
      <c r="Z59" t="n">
        <v>2447</v>
      </c>
      <c r="AA59" t="n">
        <v>1284</v>
      </c>
      <c r="AB59" t="n">
        <v>2037</v>
      </c>
      <c r="AC59" t="n">
        <v>40074</v>
      </c>
      <c r="AD59" t="n">
        <v>23414</v>
      </c>
      <c r="AE59" t="n">
        <v>91155</v>
      </c>
      <c r="AF59" t="n">
        <v>239001</v>
      </c>
      <c r="AG59" t="n">
        <v>7009</v>
      </c>
      <c r="AH59" t="n">
        <v>7998</v>
      </c>
      <c r="AI59" t="n">
        <v>6969</v>
      </c>
      <c r="AJ59" t="n">
        <v>5520</v>
      </c>
      <c r="AK59" t="n">
        <v>71312</v>
      </c>
      <c r="AL59" t="n">
        <v>635841</v>
      </c>
      <c r="AM59" t="n">
        <v>82983</v>
      </c>
      <c r="AN59" t="n">
        <v>943783</v>
      </c>
      <c r="AO59" t="n">
        <v>978146</v>
      </c>
      <c r="AP59" t="n">
        <v>56407</v>
      </c>
      <c r="AQ59" t="n">
        <v>48511</v>
      </c>
      <c r="AR59" t="n">
        <v>74470</v>
      </c>
      <c r="AS59" t="n">
        <v>16324</v>
      </c>
      <c r="AT59" t="n">
        <v>1378944</v>
      </c>
      <c r="AU59" t="n">
        <v>4117</v>
      </c>
      <c r="AV59" t="n">
        <v>260</v>
      </c>
      <c r="AW59" t="n">
        <v>3410</v>
      </c>
      <c r="AX59" t="n">
        <v>3505</v>
      </c>
      <c r="AY59" t="n">
        <v>184</v>
      </c>
      <c r="AZ59" t="n">
        <v>121</v>
      </c>
      <c r="BA59" t="n">
        <v>226</v>
      </c>
      <c r="BB59" t="n">
        <v>48</v>
      </c>
      <c r="BC59" t="n">
        <v>12321</v>
      </c>
    </row>
    <row r="60">
      <c r="A60" t="inlineStr">
        <is>
          <t>20-Aug-20</t>
        </is>
      </c>
      <c r="B60" t="n">
        <v>709881</v>
      </c>
      <c r="C60" t="n">
        <v>377326</v>
      </c>
      <c r="D60" t="n">
        <v>1821476</v>
      </c>
      <c r="E60" t="n">
        <v>691234</v>
      </c>
      <c r="F60" t="n">
        <v>946641</v>
      </c>
      <c r="G60" t="n">
        <v>769803</v>
      </c>
      <c r="H60" t="n">
        <v>632288</v>
      </c>
      <c r="I60" t="n">
        <v>202633</v>
      </c>
      <c r="J60" t="n">
        <v>408624</v>
      </c>
      <c r="K60" t="n">
        <v>1471</v>
      </c>
      <c r="L60" t="n">
        <v>6661</v>
      </c>
      <c r="M60" t="n">
        <v>8662</v>
      </c>
      <c r="N60" t="n">
        <v>45831</v>
      </c>
      <c r="O60" t="n">
        <v>462</v>
      </c>
      <c r="P60" t="n">
        <v>1479</v>
      </c>
      <c r="Q60" t="n">
        <v>799</v>
      </c>
      <c r="R60" t="n">
        <v>2254</v>
      </c>
      <c r="S60" t="n">
        <v>4303</v>
      </c>
      <c r="T60" t="n">
        <v>1961</v>
      </c>
      <c r="U60" t="n">
        <v>1587</v>
      </c>
      <c r="V60" t="n">
        <v>12355</v>
      </c>
      <c r="W60" t="n">
        <v>10416</v>
      </c>
      <c r="X60" t="n">
        <v>680</v>
      </c>
      <c r="Y60" t="n">
        <v>1945</v>
      </c>
      <c r="Z60" t="n">
        <v>2325</v>
      </c>
      <c r="AA60" t="n">
        <v>1299</v>
      </c>
      <c r="AB60" t="n">
        <v>1922</v>
      </c>
      <c r="AC60" t="n">
        <v>37578</v>
      </c>
      <c r="AD60" t="n">
        <v>23308</v>
      </c>
      <c r="AE60" t="n">
        <v>86593</v>
      </c>
      <c r="AF60" t="n">
        <v>233138</v>
      </c>
      <c r="AG60" t="n">
        <v>6617</v>
      </c>
      <c r="AH60" t="n">
        <v>7728</v>
      </c>
      <c r="AI60" t="n">
        <v>6622</v>
      </c>
      <c r="AJ60" t="n">
        <v>5581</v>
      </c>
      <c r="AK60" t="n">
        <v>67308</v>
      </c>
      <c r="AL60" t="n">
        <v>638846</v>
      </c>
      <c r="AM60" t="n">
        <v>84822</v>
      </c>
      <c r="AN60" t="n">
        <v>951264</v>
      </c>
      <c r="AO60" t="n">
        <v>996313</v>
      </c>
      <c r="AP60" t="n">
        <v>56960</v>
      </c>
      <c r="AQ60" t="n">
        <v>49237</v>
      </c>
      <c r="AR60" t="n">
        <v>75146</v>
      </c>
      <c r="AS60" t="n">
        <v>16828</v>
      </c>
      <c r="AT60" t="n">
        <v>1384191</v>
      </c>
      <c r="AU60" t="n">
        <v>4129</v>
      </c>
      <c r="AV60" t="n">
        <v>265</v>
      </c>
      <c r="AW60" t="n">
        <v>3432</v>
      </c>
      <c r="AX60" t="n">
        <v>3562</v>
      </c>
      <c r="AY60" t="n">
        <v>186</v>
      </c>
      <c r="AZ60" t="n">
        <v>123</v>
      </c>
      <c r="BA60" t="n">
        <v>227</v>
      </c>
      <c r="BB60" t="n">
        <v>49</v>
      </c>
      <c r="BC60" t="n">
        <v>12340</v>
      </c>
    </row>
    <row r="61">
      <c r="A61" t="inlineStr">
        <is>
          <t>21-Aug-20</t>
        </is>
      </c>
      <c r="B61" t="n">
        <v>709592</v>
      </c>
      <c r="C61" t="n">
        <v>375671</v>
      </c>
      <c r="D61" t="n">
        <v>1819648</v>
      </c>
      <c r="E61" t="n">
        <v>681467</v>
      </c>
      <c r="F61" t="n">
        <v>946547</v>
      </c>
      <c r="G61" t="n">
        <v>769474</v>
      </c>
      <c r="H61" t="n">
        <v>632111</v>
      </c>
      <c r="I61" t="n">
        <v>202029</v>
      </c>
      <c r="J61" t="n">
        <v>407800</v>
      </c>
      <c r="K61" t="n">
        <v>1390</v>
      </c>
      <c r="L61" t="n">
        <v>6601</v>
      </c>
      <c r="M61" t="n">
        <v>8298</v>
      </c>
      <c r="N61" t="n">
        <v>43985</v>
      </c>
      <c r="O61" t="n">
        <v>440</v>
      </c>
      <c r="P61" t="n">
        <v>1432</v>
      </c>
      <c r="Q61" t="n">
        <v>773</v>
      </c>
      <c r="R61" t="n">
        <v>2272</v>
      </c>
      <c r="S61" t="n">
        <v>4048</v>
      </c>
      <c r="T61" t="n">
        <v>1839</v>
      </c>
      <c r="U61" t="n">
        <v>1579</v>
      </c>
      <c r="V61" t="n">
        <v>11739</v>
      </c>
      <c r="W61" t="n">
        <v>10153</v>
      </c>
      <c r="X61" t="n">
        <v>642</v>
      </c>
      <c r="Y61" t="n">
        <v>1879</v>
      </c>
      <c r="Z61" t="n">
        <v>2210</v>
      </c>
      <c r="AA61" t="n">
        <v>1313</v>
      </c>
      <c r="AB61" t="n">
        <v>1814</v>
      </c>
      <c r="AC61" t="n">
        <v>35240</v>
      </c>
      <c r="AD61" t="n">
        <v>23196</v>
      </c>
      <c r="AE61" t="n">
        <v>82275</v>
      </c>
      <c r="AF61" t="n">
        <v>227245</v>
      </c>
      <c r="AG61" t="n">
        <v>6248</v>
      </c>
      <c r="AH61" t="n">
        <v>7467</v>
      </c>
      <c r="AI61" t="n">
        <v>6296</v>
      </c>
      <c r="AJ61" t="n">
        <v>5641</v>
      </c>
      <c r="AK61" t="n">
        <v>63525</v>
      </c>
      <c r="AL61" t="n">
        <v>641665</v>
      </c>
      <c r="AM61" t="n">
        <v>86653</v>
      </c>
      <c r="AN61" t="n">
        <v>958371</v>
      </c>
      <c r="AO61" t="n">
        <v>1014027</v>
      </c>
      <c r="AP61" t="n">
        <v>57483</v>
      </c>
      <c r="AQ61" t="n">
        <v>49938</v>
      </c>
      <c r="AR61" t="n">
        <v>75789</v>
      </c>
      <c r="AS61" t="n">
        <v>17338</v>
      </c>
      <c r="AT61" t="n">
        <v>1389144</v>
      </c>
      <c r="AU61" t="n">
        <v>4140</v>
      </c>
      <c r="AV61" t="n">
        <v>269</v>
      </c>
      <c r="AW61" t="n">
        <v>3453</v>
      </c>
      <c r="AX61" t="n">
        <v>3617</v>
      </c>
      <c r="AY61" t="n">
        <v>187</v>
      </c>
      <c r="AZ61" t="n">
        <v>124</v>
      </c>
      <c r="BA61" t="n">
        <v>229</v>
      </c>
      <c r="BB61" t="n">
        <v>51</v>
      </c>
      <c r="BC61" t="n">
        <v>12358</v>
      </c>
    </row>
    <row r="62">
      <c r="A62" t="inlineStr">
        <is>
          <t>22-Aug-20</t>
        </is>
      </c>
      <c r="B62" t="n">
        <v>709318</v>
      </c>
      <c r="C62" t="n">
        <v>374033</v>
      </c>
      <c r="D62" t="n">
        <v>1817890</v>
      </c>
      <c r="E62" t="n">
        <v>672116</v>
      </c>
      <c r="F62" t="n">
        <v>946457</v>
      </c>
      <c r="G62" t="n">
        <v>769156</v>
      </c>
      <c r="H62" t="n">
        <v>631938</v>
      </c>
      <c r="I62" t="n">
        <v>201421</v>
      </c>
      <c r="J62" t="n">
        <v>407023</v>
      </c>
      <c r="K62" t="n">
        <v>1315</v>
      </c>
      <c r="L62" t="n">
        <v>6540</v>
      </c>
      <c r="M62" t="n">
        <v>7954</v>
      </c>
      <c r="N62" t="n">
        <v>42194</v>
      </c>
      <c r="O62" t="n">
        <v>419</v>
      </c>
      <c r="P62" t="n">
        <v>1386</v>
      </c>
      <c r="Q62" t="n">
        <v>749</v>
      </c>
      <c r="R62" t="n">
        <v>2291</v>
      </c>
      <c r="S62" t="n">
        <v>3809</v>
      </c>
      <c r="T62" t="n">
        <v>1725</v>
      </c>
      <c r="U62" t="n">
        <v>1571</v>
      </c>
      <c r="V62" t="n">
        <v>11155</v>
      </c>
      <c r="W62" t="n">
        <v>9889</v>
      </c>
      <c r="X62" t="n">
        <v>606</v>
      </c>
      <c r="Y62" t="n">
        <v>1816</v>
      </c>
      <c r="Z62" t="n">
        <v>2102</v>
      </c>
      <c r="AA62" t="n">
        <v>1327</v>
      </c>
      <c r="AB62" t="n">
        <v>1712</v>
      </c>
      <c r="AC62" t="n">
        <v>33050</v>
      </c>
      <c r="AD62" t="n">
        <v>23077</v>
      </c>
      <c r="AE62" t="n">
        <v>78187</v>
      </c>
      <c r="AF62" t="n">
        <v>221337</v>
      </c>
      <c r="AG62" t="n">
        <v>5900</v>
      </c>
      <c r="AH62" t="n">
        <v>7216</v>
      </c>
      <c r="AI62" t="n">
        <v>5988</v>
      </c>
      <c r="AJ62" t="n">
        <v>5701</v>
      </c>
      <c r="AK62" t="n">
        <v>59952</v>
      </c>
      <c r="AL62" t="n">
        <v>644308</v>
      </c>
      <c r="AM62" t="n">
        <v>88474</v>
      </c>
      <c r="AN62" t="n">
        <v>965123</v>
      </c>
      <c r="AO62" t="n">
        <v>1031287</v>
      </c>
      <c r="AP62" t="n">
        <v>57976</v>
      </c>
      <c r="AQ62" t="n">
        <v>50615</v>
      </c>
      <c r="AR62" t="n">
        <v>76401</v>
      </c>
      <c r="AS62" t="n">
        <v>17853</v>
      </c>
      <c r="AT62" t="n">
        <v>1393818</v>
      </c>
      <c r="AU62" t="n">
        <v>4150</v>
      </c>
      <c r="AV62" t="n">
        <v>274</v>
      </c>
      <c r="AW62" t="n">
        <v>3472</v>
      </c>
      <c r="AX62" t="n">
        <v>3670</v>
      </c>
      <c r="AY62" t="n">
        <v>189</v>
      </c>
      <c r="AZ62" t="n">
        <v>126</v>
      </c>
      <c r="BA62" t="n">
        <v>231</v>
      </c>
      <c r="BB62" t="n">
        <v>52</v>
      </c>
      <c r="BC62" t="n">
        <v>12376</v>
      </c>
    </row>
    <row r="63">
      <c r="A63" t="inlineStr">
        <is>
          <t>23-Aug-20</t>
        </is>
      </c>
      <c r="B63" t="n">
        <v>947206</v>
      </c>
      <c r="C63" t="n">
        <v>473334</v>
      </c>
      <c r="D63" t="n">
        <v>2370914</v>
      </c>
      <c r="E63" t="n">
        <v>1059617</v>
      </c>
      <c r="F63" t="n">
        <v>1156916</v>
      </c>
      <c r="G63" t="n">
        <v>941903</v>
      </c>
      <c r="H63" t="n">
        <v>779220</v>
      </c>
      <c r="I63" t="n">
        <v>248530</v>
      </c>
      <c r="J63" t="n">
        <v>641944</v>
      </c>
      <c r="K63" t="n">
        <v>1223</v>
      </c>
      <c r="L63" t="n">
        <v>6238</v>
      </c>
      <c r="M63" t="n">
        <v>7499</v>
      </c>
      <c r="N63" t="n">
        <v>36687</v>
      </c>
      <c r="O63" t="n">
        <v>389</v>
      </c>
      <c r="P63" t="n">
        <v>1288</v>
      </c>
      <c r="Q63" t="n">
        <v>684</v>
      </c>
      <c r="R63" t="n">
        <v>2154</v>
      </c>
      <c r="S63" t="n">
        <v>3808</v>
      </c>
      <c r="T63" t="n">
        <v>1618</v>
      </c>
      <c r="U63" t="n">
        <v>1561</v>
      </c>
      <c r="V63" t="n">
        <v>10601</v>
      </c>
      <c r="W63" t="n">
        <v>9604</v>
      </c>
      <c r="X63" t="n">
        <v>573</v>
      </c>
      <c r="Y63" t="n">
        <v>1753</v>
      </c>
      <c r="Z63" t="n">
        <v>1999</v>
      </c>
      <c r="AA63" t="n">
        <v>1336</v>
      </c>
      <c r="AB63" t="n">
        <v>1617</v>
      </c>
      <c r="AC63" t="n">
        <v>30997</v>
      </c>
      <c r="AD63" t="n">
        <v>22923</v>
      </c>
      <c r="AE63" t="n">
        <v>74302</v>
      </c>
      <c r="AF63" t="n">
        <v>214951</v>
      </c>
      <c r="AG63" t="n">
        <v>5571</v>
      </c>
      <c r="AH63" t="n">
        <v>6968</v>
      </c>
      <c r="AI63" t="n">
        <v>5693</v>
      </c>
      <c r="AJ63" t="n">
        <v>5743</v>
      </c>
      <c r="AK63" t="n">
        <v>56606</v>
      </c>
      <c r="AL63" t="n">
        <v>646787</v>
      </c>
      <c r="AM63" t="n">
        <v>90285</v>
      </c>
      <c r="AN63" t="n">
        <v>971541</v>
      </c>
      <c r="AO63" t="n">
        <v>1048080</v>
      </c>
      <c r="AP63" t="n">
        <v>58442</v>
      </c>
      <c r="AQ63" t="n">
        <v>51269</v>
      </c>
      <c r="AR63" t="n">
        <v>76982</v>
      </c>
      <c r="AS63" t="n">
        <v>18373</v>
      </c>
      <c r="AT63" t="n">
        <v>1398229</v>
      </c>
      <c r="AU63" t="n">
        <v>4160</v>
      </c>
      <c r="AV63" t="n">
        <v>279</v>
      </c>
      <c r="AW63" t="n">
        <v>3491</v>
      </c>
      <c r="AX63" t="n">
        <v>3722</v>
      </c>
      <c r="AY63" t="n">
        <v>190</v>
      </c>
      <c r="AZ63" t="n">
        <v>127</v>
      </c>
      <c r="BA63" t="n">
        <v>232</v>
      </c>
      <c r="BB63" t="n">
        <v>53</v>
      </c>
      <c r="BC63" t="n">
        <v>12392</v>
      </c>
    </row>
    <row r="64">
      <c r="A64" t="inlineStr">
        <is>
          <t>24-Aug-20</t>
        </is>
      </c>
      <c r="B64" t="n">
        <v>946983</v>
      </c>
      <c r="C64" t="n">
        <v>472000</v>
      </c>
      <c r="D64" t="n">
        <v>2369436</v>
      </c>
      <c r="E64" t="n">
        <v>1055129</v>
      </c>
      <c r="F64" t="n">
        <v>1156845</v>
      </c>
      <c r="G64" t="n">
        <v>941664</v>
      </c>
      <c r="H64" t="n">
        <v>779104</v>
      </c>
      <c r="I64" t="n">
        <v>248092</v>
      </c>
      <c r="J64" t="n">
        <v>641014</v>
      </c>
      <c r="K64" t="n">
        <v>1142</v>
      </c>
      <c r="L64" t="n">
        <v>5991</v>
      </c>
      <c r="M64" t="n">
        <v>7091</v>
      </c>
      <c r="N64" t="n">
        <v>32278</v>
      </c>
      <c r="O64" t="n">
        <v>363</v>
      </c>
      <c r="P64" t="n">
        <v>1205</v>
      </c>
      <c r="Q64" t="n">
        <v>629</v>
      </c>
      <c r="R64" t="n">
        <v>2050</v>
      </c>
      <c r="S64" t="n">
        <v>3759</v>
      </c>
      <c r="T64" t="n">
        <v>1517</v>
      </c>
      <c r="U64" t="n">
        <v>1547</v>
      </c>
      <c r="V64" t="n">
        <v>10073</v>
      </c>
      <c r="W64" t="n">
        <v>9286</v>
      </c>
      <c r="X64" t="n">
        <v>541</v>
      </c>
      <c r="Y64" t="n">
        <v>1691</v>
      </c>
      <c r="Z64" t="n">
        <v>1899</v>
      </c>
      <c r="AA64" t="n">
        <v>1340</v>
      </c>
      <c r="AB64" t="n">
        <v>1528</v>
      </c>
      <c r="AC64" t="n">
        <v>29069</v>
      </c>
      <c r="AD64" t="n">
        <v>22716</v>
      </c>
      <c r="AE64" t="n">
        <v>70600</v>
      </c>
      <c r="AF64" t="n">
        <v>207844</v>
      </c>
      <c r="AG64" t="n">
        <v>5259</v>
      </c>
      <c r="AH64" t="n">
        <v>6719</v>
      </c>
      <c r="AI64" t="n">
        <v>5409</v>
      </c>
      <c r="AJ64" t="n">
        <v>5759</v>
      </c>
      <c r="AK64" t="n">
        <v>53492</v>
      </c>
      <c r="AL64" t="n">
        <v>649112</v>
      </c>
      <c r="AM64" t="n">
        <v>92081</v>
      </c>
      <c r="AN64" t="n">
        <v>977639</v>
      </c>
      <c r="AO64" t="n">
        <v>1064351</v>
      </c>
      <c r="AP64" t="n">
        <v>58882</v>
      </c>
      <c r="AQ64" t="n">
        <v>51901</v>
      </c>
      <c r="AR64" t="n">
        <v>77535</v>
      </c>
      <c r="AS64" t="n">
        <v>18896</v>
      </c>
      <c r="AT64" t="n">
        <v>1402396</v>
      </c>
      <c r="AU64" t="n">
        <v>4169</v>
      </c>
      <c r="AV64" t="n">
        <v>284</v>
      </c>
      <c r="AW64" t="n">
        <v>3509</v>
      </c>
      <c r="AX64" t="n">
        <v>3773</v>
      </c>
      <c r="AY64" t="n">
        <v>191</v>
      </c>
      <c r="AZ64" t="n">
        <v>129</v>
      </c>
      <c r="BA64" t="n">
        <v>234</v>
      </c>
      <c r="BB64" t="n">
        <v>55</v>
      </c>
      <c r="BC64" t="n">
        <v>12407</v>
      </c>
    </row>
    <row r="65">
      <c r="A65" t="inlineStr">
        <is>
          <t>25-Aug-20</t>
        </is>
      </c>
      <c r="B65" t="n">
        <v>946771</v>
      </c>
      <c r="C65" t="n">
        <v>470685</v>
      </c>
      <c r="D65" t="n">
        <v>2368020</v>
      </c>
      <c r="E65" t="n">
        <v>1050830</v>
      </c>
      <c r="F65" t="n">
        <v>1156778</v>
      </c>
      <c r="G65" t="n">
        <v>941434</v>
      </c>
      <c r="H65" t="n">
        <v>778993</v>
      </c>
      <c r="I65" t="n">
        <v>247654</v>
      </c>
      <c r="J65" t="n">
        <v>640137</v>
      </c>
      <c r="K65" t="n">
        <v>1068</v>
      </c>
      <c r="L65" t="n">
        <v>5785</v>
      </c>
      <c r="M65" t="n">
        <v>6722</v>
      </c>
      <c r="N65" t="n">
        <v>28707</v>
      </c>
      <c r="O65" t="n">
        <v>339</v>
      </c>
      <c r="P65" t="n">
        <v>1133</v>
      </c>
      <c r="Q65" t="n">
        <v>584</v>
      </c>
      <c r="R65" t="n">
        <v>1968</v>
      </c>
      <c r="S65" t="n">
        <v>3674</v>
      </c>
      <c r="T65" t="n">
        <v>1423</v>
      </c>
      <c r="U65" t="n">
        <v>1530</v>
      </c>
      <c r="V65" t="n">
        <v>9570</v>
      </c>
      <c r="W65" t="n">
        <v>8949</v>
      </c>
      <c r="X65" t="n">
        <v>510</v>
      </c>
      <c r="Y65" t="n">
        <v>1629</v>
      </c>
      <c r="Z65" t="n">
        <v>1803</v>
      </c>
      <c r="AA65" t="n">
        <v>1339</v>
      </c>
      <c r="AB65" t="n">
        <v>1445</v>
      </c>
      <c r="AC65" t="n">
        <v>27260</v>
      </c>
      <c r="AD65" t="n">
        <v>22472</v>
      </c>
      <c r="AE65" t="n">
        <v>67077</v>
      </c>
      <c r="AF65" t="n">
        <v>200296</v>
      </c>
      <c r="AG65" t="n">
        <v>4963</v>
      </c>
      <c r="AH65" t="n">
        <v>6473</v>
      </c>
      <c r="AI65" t="n">
        <v>5135</v>
      </c>
      <c r="AJ65" t="n">
        <v>5754</v>
      </c>
      <c r="AK65" t="n">
        <v>50583</v>
      </c>
      <c r="AL65" t="n">
        <v>651292</v>
      </c>
      <c r="AM65" t="n">
        <v>93860</v>
      </c>
      <c r="AN65" t="n">
        <v>983433</v>
      </c>
      <c r="AO65" t="n">
        <v>1080057</v>
      </c>
      <c r="AP65" t="n">
        <v>59297</v>
      </c>
      <c r="AQ65" t="n">
        <v>52509</v>
      </c>
      <c r="AR65" t="n">
        <v>78059</v>
      </c>
      <c r="AS65" t="n">
        <v>19419</v>
      </c>
      <c r="AT65" t="n">
        <v>1406336</v>
      </c>
      <c r="AU65" t="n">
        <v>4178</v>
      </c>
      <c r="AV65" t="n">
        <v>289</v>
      </c>
      <c r="AW65" t="n">
        <v>3526</v>
      </c>
      <c r="AX65" t="n">
        <v>3822</v>
      </c>
      <c r="AY65" t="n">
        <v>192</v>
      </c>
      <c r="AZ65" t="n">
        <v>130</v>
      </c>
      <c r="BA65" t="n">
        <v>235</v>
      </c>
      <c r="BB65" t="n">
        <v>56</v>
      </c>
      <c r="BC65" t="n">
        <v>12421</v>
      </c>
    </row>
    <row r="66">
      <c r="A66" t="inlineStr">
        <is>
          <t>26-Aug-20</t>
        </is>
      </c>
      <c r="B66" t="n">
        <v>946571</v>
      </c>
      <c r="C66" t="n">
        <v>469390</v>
      </c>
      <c r="D66" t="n">
        <v>2366664</v>
      </c>
      <c r="E66" t="n">
        <v>1046724</v>
      </c>
      <c r="F66" t="n">
        <v>1156714</v>
      </c>
      <c r="G66" t="n">
        <v>941212</v>
      </c>
      <c r="H66" t="n">
        <v>778885</v>
      </c>
      <c r="I66" t="n">
        <v>247218</v>
      </c>
      <c r="J66" t="n">
        <v>639308</v>
      </c>
      <c r="K66" t="n">
        <v>1000</v>
      </c>
      <c r="L66" t="n">
        <v>5607</v>
      </c>
      <c r="M66" t="n">
        <v>6384</v>
      </c>
      <c r="N66" t="n">
        <v>25779</v>
      </c>
      <c r="O66" t="n">
        <v>318</v>
      </c>
      <c r="P66" t="n">
        <v>1070</v>
      </c>
      <c r="Q66" t="n">
        <v>546</v>
      </c>
      <c r="R66" t="n">
        <v>1904</v>
      </c>
      <c r="S66" t="n">
        <v>3566</v>
      </c>
      <c r="T66" t="n">
        <v>1334</v>
      </c>
      <c r="U66" t="n">
        <v>1511</v>
      </c>
      <c r="V66" t="n">
        <v>9092</v>
      </c>
      <c r="W66" t="n">
        <v>8601</v>
      </c>
      <c r="X66" t="n">
        <v>481</v>
      </c>
      <c r="Y66" t="n">
        <v>1568</v>
      </c>
      <c r="Z66" t="n">
        <v>1711</v>
      </c>
      <c r="AA66" t="n">
        <v>1335</v>
      </c>
      <c r="AB66" t="n">
        <v>1367</v>
      </c>
      <c r="AC66" t="n">
        <v>25563</v>
      </c>
      <c r="AD66" t="n">
        <v>22200</v>
      </c>
      <c r="AE66" t="n">
        <v>63728</v>
      </c>
      <c r="AF66" t="n">
        <v>192515</v>
      </c>
      <c r="AG66" t="n">
        <v>4684</v>
      </c>
      <c r="AH66" t="n">
        <v>6231</v>
      </c>
      <c r="AI66" t="n">
        <v>4873</v>
      </c>
      <c r="AJ66" t="n">
        <v>5736</v>
      </c>
      <c r="AK66" t="n">
        <v>47858</v>
      </c>
      <c r="AL66" t="n">
        <v>653337</v>
      </c>
      <c r="AM66" t="n">
        <v>95618</v>
      </c>
      <c r="AN66" t="n">
        <v>988938</v>
      </c>
      <c r="AO66" t="n">
        <v>1095172</v>
      </c>
      <c r="AP66" t="n">
        <v>59689</v>
      </c>
      <c r="AQ66" t="n">
        <v>53096</v>
      </c>
      <c r="AR66" t="n">
        <v>78558</v>
      </c>
      <c r="AS66" t="n">
        <v>19941</v>
      </c>
      <c r="AT66" t="n">
        <v>1410062</v>
      </c>
      <c r="AU66" t="n">
        <v>4186</v>
      </c>
      <c r="AV66" t="n">
        <v>293</v>
      </c>
      <c r="AW66" t="n">
        <v>3542</v>
      </c>
      <c r="AX66" t="n">
        <v>3869</v>
      </c>
      <c r="AY66" t="n">
        <v>194</v>
      </c>
      <c r="AZ66" t="n">
        <v>132</v>
      </c>
      <c r="BA66" t="n">
        <v>236</v>
      </c>
      <c r="BB66" t="n">
        <v>58</v>
      </c>
      <c r="BC66" t="n">
        <v>12435</v>
      </c>
    </row>
    <row r="67">
      <c r="A67" t="inlineStr">
        <is>
          <t>27-Aug-20</t>
        </is>
      </c>
      <c r="B67" t="n">
        <v>946383</v>
      </c>
      <c r="C67" t="n">
        <v>468115</v>
      </c>
      <c r="D67" t="n">
        <v>2365365</v>
      </c>
      <c r="E67" t="n">
        <v>1042812</v>
      </c>
      <c r="F67" t="n">
        <v>1156653</v>
      </c>
      <c r="G67" t="n">
        <v>940999</v>
      </c>
      <c r="H67" t="n">
        <v>778782</v>
      </c>
      <c r="I67" t="n">
        <v>246785</v>
      </c>
      <c r="J67" t="n">
        <v>638525</v>
      </c>
      <c r="K67" t="n">
        <v>938</v>
      </c>
      <c r="L67" t="n">
        <v>5452</v>
      </c>
      <c r="M67" t="n">
        <v>6072</v>
      </c>
      <c r="N67" t="n">
        <v>23348</v>
      </c>
      <c r="O67" t="n">
        <v>300</v>
      </c>
      <c r="P67" t="n">
        <v>1014</v>
      </c>
      <c r="Q67" t="n">
        <v>512</v>
      </c>
      <c r="R67" t="n">
        <v>1852</v>
      </c>
      <c r="S67" t="n">
        <v>3443</v>
      </c>
      <c r="T67" t="n">
        <v>1251</v>
      </c>
      <c r="U67" t="n">
        <v>1492</v>
      </c>
      <c r="V67" t="n">
        <v>8638</v>
      </c>
      <c r="W67" t="n">
        <v>8250</v>
      </c>
      <c r="X67" t="n">
        <v>454</v>
      </c>
      <c r="Y67" t="n">
        <v>1509</v>
      </c>
      <c r="Z67" t="n">
        <v>1623</v>
      </c>
      <c r="AA67" t="n">
        <v>1328</v>
      </c>
      <c r="AB67" t="n">
        <v>1294</v>
      </c>
      <c r="AC67" t="n">
        <v>23972</v>
      </c>
      <c r="AD67" t="n">
        <v>21909</v>
      </c>
      <c r="AE67" t="n">
        <v>60546</v>
      </c>
      <c r="AF67" t="n">
        <v>184652</v>
      </c>
      <c r="AG67" t="n">
        <v>4420</v>
      </c>
      <c r="AH67" t="n">
        <v>5995</v>
      </c>
      <c r="AI67" t="n">
        <v>4624</v>
      </c>
      <c r="AJ67" t="n">
        <v>5707</v>
      </c>
      <c r="AK67" t="n">
        <v>45299</v>
      </c>
      <c r="AL67" t="n">
        <v>655254</v>
      </c>
      <c r="AM67" t="n">
        <v>97354</v>
      </c>
      <c r="AN67" t="n">
        <v>994168</v>
      </c>
      <c r="AO67" t="n">
        <v>1109685</v>
      </c>
      <c r="AP67" t="n">
        <v>60058</v>
      </c>
      <c r="AQ67" t="n">
        <v>53660</v>
      </c>
      <c r="AR67" t="n">
        <v>79030</v>
      </c>
      <c r="AS67" t="n">
        <v>20461</v>
      </c>
      <c r="AT67" t="n">
        <v>1413588</v>
      </c>
      <c r="AU67" t="n">
        <v>4194</v>
      </c>
      <c r="AV67" t="n">
        <v>298</v>
      </c>
      <c r="AW67" t="n">
        <v>3557</v>
      </c>
      <c r="AX67" t="n">
        <v>3914</v>
      </c>
      <c r="AY67" t="n">
        <v>195</v>
      </c>
      <c r="AZ67" t="n">
        <v>133</v>
      </c>
      <c r="BA67" t="n">
        <v>238</v>
      </c>
      <c r="BB67" t="n">
        <v>59</v>
      </c>
      <c r="BC67" t="n">
        <v>12448</v>
      </c>
    </row>
    <row r="68">
      <c r="A68" t="inlineStr">
        <is>
          <t>28-Aug-20</t>
        </is>
      </c>
      <c r="B68" t="n">
        <v>946204</v>
      </c>
      <c r="C68" t="n">
        <v>466863</v>
      </c>
      <c r="D68" t="n">
        <v>2364122</v>
      </c>
      <c r="E68" t="n">
        <v>1039090</v>
      </c>
      <c r="F68" t="n">
        <v>1156595</v>
      </c>
      <c r="G68" t="n">
        <v>940794</v>
      </c>
      <c r="H68" t="n">
        <v>778682</v>
      </c>
      <c r="I68" t="n">
        <v>246355</v>
      </c>
      <c r="J68" t="n">
        <v>637785</v>
      </c>
      <c r="K68" t="n">
        <v>881</v>
      </c>
      <c r="L68" t="n">
        <v>5313</v>
      </c>
      <c r="M68" t="n">
        <v>5783</v>
      </c>
      <c r="N68" t="n">
        <v>21304</v>
      </c>
      <c r="O68" t="n">
        <v>283</v>
      </c>
      <c r="P68" t="n">
        <v>963</v>
      </c>
      <c r="Q68" t="n">
        <v>483</v>
      </c>
      <c r="R68" t="n">
        <v>1808</v>
      </c>
      <c r="S68" t="n">
        <v>3310</v>
      </c>
      <c r="T68" t="n">
        <v>1173</v>
      </c>
      <c r="U68" t="n">
        <v>1471</v>
      </c>
      <c r="V68" t="n">
        <v>8208</v>
      </c>
      <c r="W68" t="n">
        <v>7900</v>
      </c>
      <c r="X68" t="n">
        <v>429</v>
      </c>
      <c r="Y68" t="n">
        <v>1451</v>
      </c>
      <c r="Z68" t="n">
        <v>1540</v>
      </c>
      <c r="AA68" t="n">
        <v>1319</v>
      </c>
      <c r="AB68" t="n">
        <v>1225</v>
      </c>
      <c r="AC68" t="n">
        <v>22480</v>
      </c>
      <c r="AD68" t="n">
        <v>21604</v>
      </c>
      <c r="AE68" t="n">
        <v>57526</v>
      </c>
      <c r="AF68" t="n">
        <v>176818</v>
      </c>
      <c r="AG68" t="n">
        <v>4171</v>
      </c>
      <c r="AH68" t="n">
        <v>5764</v>
      </c>
      <c r="AI68" t="n">
        <v>4386</v>
      </c>
      <c r="AJ68" t="n">
        <v>5670</v>
      </c>
      <c r="AK68" t="n">
        <v>42890</v>
      </c>
      <c r="AL68" t="n">
        <v>657052</v>
      </c>
      <c r="AM68" t="n">
        <v>99067</v>
      </c>
      <c r="AN68" t="n">
        <v>999137</v>
      </c>
      <c r="AO68" t="n">
        <v>1123593</v>
      </c>
      <c r="AP68" t="n">
        <v>60407</v>
      </c>
      <c r="AQ68" t="n">
        <v>54202</v>
      </c>
      <c r="AR68" t="n">
        <v>79479</v>
      </c>
      <c r="AS68" t="n">
        <v>20977</v>
      </c>
      <c r="AT68" t="n">
        <v>1416926</v>
      </c>
      <c r="AU68" t="n">
        <v>4201</v>
      </c>
      <c r="AV68" t="n">
        <v>302</v>
      </c>
      <c r="AW68" t="n">
        <v>3572</v>
      </c>
      <c r="AX68" t="n">
        <v>3957</v>
      </c>
      <c r="AY68" t="n">
        <v>196</v>
      </c>
      <c r="AZ68" t="n">
        <v>134</v>
      </c>
      <c r="BA68" t="n">
        <v>239</v>
      </c>
      <c r="BB68" t="n">
        <v>60</v>
      </c>
      <c r="BC68" t="n">
        <v>12460</v>
      </c>
    </row>
    <row r="69">
      <c r="A69" t="inlineStr">
        <is>
          <t>29-Aug-20</t>
        </is>
      </c>
      <c r="B69" t="n">
        <v>946036</v>
      </c>
      <c r="C69" t="n">
        <v>465633</v>
      </c>
      <c r="D69" t="n">
        <v>2362932</v>
      </c>
      <c r="E69" t="n">
        <v>1035553</v>
      </c>
      <c r="F69" t="n">
        <v>1156539</v>
      </c>
      <c r="G69" t="n">
        <v>940598</v>
      </c>
      <c r="H69" t="n">
        <v>778586</v>
      </c>
      <c r="I69" t="n">
        <v>245929</v>
      </c>
      <c r="J69" t="n">
        <v>637084</v>
      </c>
      <c r="K69" t="n">
        <v>829</v>
      </c>
      <c r="L69" t="n">
        <v>5186</v>
      </c>
      <c r="M69" t="n">
        <v>5513</v>
      </c>
      <c r="N69" t="n">
        <v>19562</v>
      </c>
      <c r="O69" t="n">
        <v>267</v>
      </c>
      <c r="P69" t="n">
        <v>917</v>
      </c>
      <c r="Q69" t="n">
        <v>458</v>
      </c>
      <c r="R69" t="n">
        <v>1771</v>
      </c>
      <c r="S69" t="n">
        <v>3172</v>
      </c>
      <c r="T69" t="n">
        <v>1100</v>
      </c>
      <c r="U69" t="n">
        <v>1450</v>
      </c>
      <c r="V69" t="n">
        <v>7799</v>
      </c>
      <c r="W69" t="n">
        <v>7555</v>
      </c>
      <c r="X69" t="n">
        <v>405</v>
      </c>
      <c r="Y69" t="n">
        <v>1394</v>
      </c>
      <c r="Z69" t="n">
        <v>1461</v>
      </c>
      <c r="AA69" t="n">
        <v>1310</v>
      </c>
      <c r="AB69" t="n">
        <v>1160</v>
      </c>
      <c r="AC69" t="n">
        <v>21081</v>
      </c>
      <c r="AD69" t="n">
        <v>21290</v>
      </c>
      <c r="AE69" t="n">
        <v>54660</v>
      </c>
      <c r="AF69" t="n">
        <v>169092</v>
      </c>
      <c r="AG69" t="n">
        <v>3936</v>
      </c>
      <c r="AH69" t="n">
        <v>5541</v>
      </c>
      <c r="AI69" t="n">
        <v>4161</v>
      </c>
      <c r="AJ69" t="n">
        <v>5628</v>
      </c>
      <c r="AK69" t="n">
        <v>40621</v>
      </c>
      <c r="AL69" t="n">
        <v>658738</v>
      </c>
      <c r="AM69" t="n">
        <v>100755</v>
      </c>
      <c r="AN69" t="n">
        <v>1003859</v>
      </c>
      <c r="AO69" t="n">
        <v>1136901</v>
      </c>
      <c r="AP69" t="n">
        <v>60737</v>
      </c>
      <c r="AQ69" t="n">
        <v>54724</v>
      </c>
      <c r="AR69" t="n">
        <v>79904</v>
      </c>
      <c r="AS69" t="n">
        <v>21491</v>
      </c>
      <c r="AT69" t="n">
        <v>1420087</v>
      </c>
      <c r="AU69" t="n">
        <v>4208</v>
      </c>
      <c r="AV69" t="n">
        <v>307</v>
      </c>
      <c r="AW69" t="n">
        <v>3586</v>
      </c>
      <c r="AX69" t="n">
        <v>3998</v>
      </c>
      <c r="AY69" t="n">
        <v>197</v>
      </c>
      <c r="AZ69" t="n">
        <v>135</v>
      </c>
      <c r="BA69" t="n">
        <v>240</v>
      </c>
      <c r="BB69" t="n">
        <v>62</v>
      </c>
      <c r="BC69" t="n">
        <v>12471</v>
      </c>
    </row>
    <row r="70">
      <c r="A70" t="inlineStr">
        <is>
          <t>30-Aug-20</t>
        </is>
      </c>
      <c r="B70" t="n">
        <v>945877</v>
      </c>
      <c r="C70" t="n">
        <v>464425</v>
      </c>
      <c r="D70" t="n">
        <v>2361792</v>
      </c>
      <c r="E70" t="n">
        <v>1032196</v>
      </c>
      <c r="F70" t="n">
        <v>1156487</v>
      </c>
      <c r="G70" t="n">
        <v>940409</v>
      </c>
      <c r="H70" t="n">
        <v>778494</v>
      </c>
      <c r="I70" t="n">
        <v>245508</v>
      </c>
      <c r="J70" t="n">
        <v>636422</v>
      </c>
      <c r="K70" t="n">
        <v>780</v>
      </c>
      <c r="L70" t="n">
        <v>5068</v>
      </c>
      <c r="M70" t="n">
        <v>5260</v>
      </c>
      <c r="N70" t="n">
        <v>18059</v>
      </c>
      <c r="O70" t="n">
        <v>252</v>
      </c>
      <c r="P70" t="n">
        <v>874</v>
      </c>
      <c r="Q70" t="n">
        <v>435</v>
      </c>
      <c r="R70" t="n">
        <v>1739</v>
      </c>
      <c r="S70" t="n">
        <v>3032</v>
      </c>
      <c r="T70" t="n">
        <v>1032</v>
      </c>
      <c r="U70" t="n">
        <v>1428</v>
      </c>
      <c r="V70" t="n">
        <v>7411</v>
      </c>
      <c r="W70" t="n">
        <v>7217</v>
      </c>
      <c r="X70" t="n">
        <v>382</v>
      </c>
      <c r="Y70" t="n">
        <v>1340</v>
      </c>
      <c r="Z70" t="n">
        <v>1386</v>
      </c>
      <c r="AA70" t="n">
        <v>1299</v>
      </c>
      <c r="AB70" t="n">
        <v>1099</v>
      </c>
      <c r="AC70" t="n">
        <v>19770</v>
      </c>
      <c r="AD70" t="n">
        <v>20970</v>
      </c>
      <c r="AE70" t="n">
        <v>51942</v>
      </c>
      <c r="AF70" t="n">
        <v>161530</v>
      </c>
      <c r="AG70" t="n">
        <v>3714</v>
      </c>
      <c r="AH70" t="n">
        <v>5324</v>
      </c>
      <c r="AI70" t="n">
        <v>3947</v>
      </c>
      <c r="AJ70" t="n">
        <v>5582</v>
      </c>
      <c r="AK70" t="n">
        <v>38479</v>
      </c>
      <c r="AL70" t="n">
        <v>660320</v>
      </c>
      <c r="AM70" t="n">
        <v>102418</v>
      </c>
      <c r="AN70" t="n">
        <v>1008345</v>
      </c>
      <c r="AO70" t="n">
        <v>1149622</v>
      </c>
      <c r="AP70" t="n">
        <v>61047</v>
      </c>
      <c r="AQ70" t="n">
        <v>55225</v>
      </c>
      <c r="AR70" t="n">
        <v>80308</v>
      </c>
      <c r="AS70" t="n">
        <v>22000</v>
      </c>
      <c r="AT70" t="n">
        <v>1423082</v>
      </c>
      <c r="AU70" t="n">
        <v>4214</v>
      </c>
      <c r="AV70" t="n">
        <v>311</v>
      </c>
      <c r="AW70" t="n">
        <v>3599</v>
      </c>
      <c r="AX70" t="n">
        <v>4038</v>
      </c>
      <c r="AY70" t="n">
        <v>197</v>
      </c>
      <c r="AZ70" t="n">
        <v>136</v>
      </c>
      <c r="BA70" t="n">
        <v>241</v>
      </c>
      <c r="BB70" t="n">
        <v>63</v>
      </c>
      <c r="BC70" t="n">
        <v>12482</v>
      </c>
    </row>
    <row r="71">
      <c r="A71" t="inlineStr">
        <is>
          <t>31-Aug-20</t>
        </is>
      </c>
      <c r="B71" t="n">
        <v>945727</v>
      </c>
      <c r="C71" t="n">
        <v>463240</v>
      </c>
      <c r="D71" t="n">
        <v>2360700</v>
      </c>
      <c r="E71" t="n">
        <v>1029012</v>
      </c>
      <c r="F71" t="n">
        <v>1156436</v>
      </c>
      <c r="G71" t="n">
        <v>940228</v>
      </c>
      <c r="H71" t="n">
        <v>778405</v>
      </c>
      <c r="I71" t="n">
        <v>245091</v>
      </c>
      <c r="J71" t="n">
        <v>635794</v>
      </c>
      <c r="K71" t="n">
        <v>734</v>
      </c>
      <c r="L71" t="n">
        <v>4956</v>
      </c>
      <c r="M71" t="n">
        <v>5023</v>
      </c>
      <c r="N71" t="n">
        <v>16746</v>
      </c>
      <c r="O71" t="n">
        <v>239</v>
      </c>
      <c r="P71" t="n">
        <v>834</v>
      </c>
      <c r="Q71" t="n">
        <v>414</v>
      </c>
      <c r="R71" t="n">
        <v>1710</v>
      </c>
      <c r="S71" t="n">
        <v>2893</v>
      </c>
      <c r="T71" t="n">
        <v>968</v>
      </c>
      <c r="U71" t="n">
        <v>1406</v>
      </c>
      <c r="V71" t="n">
        <v>7043</v>
      </c>
      <c r="W71" t="n">
        <v>6888</v>
      </c>
      <c r="X71" t="n">
        <v>360</v>
      </c>
      <c r="Y71" t="n">
        <v>1287</v>
      </c>
      <c r="Z71" t="n">
        <v>1314</v>
      </c>
      <c r="AA71" t="n">
        <v>1288</v>
      </c>
      <c r="AB71" t="n">
        <v>1041</v>
      </c>
      <c r="AC71" t="n">
        <v>18541</v>
      </c>
      <c r="AD71" t="n">
        <v>20646</v>
      </c>
      <c r="AE71" t="n">
        <v>49363</v>
      </c>
      <c r="AF71" t="n">
        <v>154172</v>
      </c>
      <c r="AG71" t="n">
        <v>3505</v>
      </c>
      <c r="AH71" t="n">
        <v>5115</v>
      </c>
      <c r="AI71" t="n">
        <v>3744</v>
      </c>
      <c r="AJ71" t="n">
        <v>5533</v>
      </c>
      <c r="AK71" t="n">
        <v>36456</v>
      </c>
      <c r="AL71" t="n">
        <v>661802</v>
      </c>
      <c r="AM71" t="n">
        <v>104056</v>
      </c>
      <c r="AN71" t="n">
        <v>1012608</v>
      </c>
      <c r="AO71" t="n">
        <v>1161767</v>
      </c>
      <c r="AP71" t="n">
        <v>61341</v>
      </c>
      <c r="AQ71" t="n">
        <v>55706</v>
      </c>
      <c r="AR71" t="n">
        <v>80691</v>
      </c>
      <c r="AS71" t="n">
        <v>22505</v>
      </c>
      <c r="AT71" t="n">
        <v>1425918</v>
      </c>
      <c r="AU71" t="n">
        <v>4220</v>
      </c>
      <c r="AV71" t="n">
        <v>316</v>
      </c>
      <c r="AW71" t="n">
        <v>3611</v>
      </c>
      <c r="AX71" t="n">
        <v>4075</v>
      </c>
      <c r="AY71" t="n">
        <v>198</v>
      </c>
      <c r="AZ71" t="n">
        <v>138</v>
      </c>
      <c r="BA71" t="n">
        <v>242</v>
      </c>
      <c r="BB71" t="n">
        <v>64</v>
      </c>
      <c r="BC71" t="n">
        <v>12493</v>
      </c>
    </row>
    <row r="72">
      <c r="A72" t="inlineStr">
        <is>
          <t>01-Sep-20</t>
        </is>
      </c>
      <c r="B72" t="n">
        <v>945585</v>
      </c>
      <c r="C72" t="n">
        <v>462078</v>
      </c>
      <c r="D72" t="n">
        <v>2359654</v>
      </c>
      <c r="E72" t="n">
        <v>1025992</v>
      </c>
      <c r="F72" t="n">
        <v>1156389</v>
      </c>
      <c r="G72" t="n">
        <v>940054</v>
      </c>
      <c r="H72" t="n">
        <v>778319</v>
      </c>
      <c r="I72" t="n">
        <v>244679</v>
      </c>
      <c r="J72" t="n">
        <v>635201</v>
      </c>
      <c r="K72" t="n">
        <v>692</v>
      </c>
      <c r="L72" t="n">
        <v>4851</v>
      </c>
      <c r="M72" t="n">
        <v>4799</v>
      </c>
      <c r="N72" t="n">
        <v>15587</v>
      </c>
      <c r="O72" t="n">
        <v>227</v>
      </c>
      <c r="P72" t="n">
        <v>797</v>
      </c>
      <c r="Q72" t="n">
        <v>395</v>
      </c>
      <c r="R72" t="n">
        <v>1683</v>
      </c>
      <c r="S72" t="n">
        <v>2757</v>
      </c>
      <c r="T72" t="n">
        <v>907</v>
      </c>
      <c r="U72" t="n">
        <v>1383</v>
      </c>
      <c r="V72" t="n">
        <v>6694</v>
      </c>
      <c r="W72" t="n">
        <v>6570</v>
      </c>
      <c r="X72" t="n">
        <v>340</v>
      </c>
      <c r="Y72" t="n">
        <v>1236</v>
      </c>
      <c r="Z72" t="n">
        <v>1247</v>
      </c>
      <c r="AA72" t="n">
        <v>1276</v>
      </c>
      <c r="AB72" t="n">
        <v>987</v>
      </c>
      <c r="AC72" t="n">
        <v>17389</v>
      </c>
      <c r="AD72" t="n">
        <v>20319</v>
      </c>
      <c r="AE72" t="n">
        <v>46918</v>
      </c>
      <c r="AF72" t="n">
        <v>147044</v>
      </c>
      <c r="AG72" t="n">
        <v>3308</v>
      </c>
      <c r="AH72" t="n">
        <v>4913</v>
      </c>
      <c r="AI72" t="n">
        <v>3552</v>
      </c>
      <c r="AJ72" t="n">
        <v>5482</v>
      </c>
      <c r="AK72" t="n">
        <v>34544</v>
      </c>
      <c r="AL72" t="n">
        <v>663193</v>
      </c>
      <c r="AM72" t="n">
        <v>105668</v>
      </c>
      <c r="AN72" t="n">
        <v>1016660</v>
      </c>
      <c r="AO72" t="n">
        <v>1173356</v>
      </c>
      <c r="AP72" t="n">
        <v>61617</v>
      </c>
      <c r="AQ72" t="n">
        <v>56169</v>
      </c>
      <c r="AR72" t="n">
        <v>81054</v>
      </c>
      <c r="AS72" t="n">
        <v>23005</v>
      </c>
      <c r="AT72" t="n">
        <v>1428606</v>
      </c>
      <c r="AU72" t="n">
        <v>4225</v>
      </c>
      <c r="AV72" t="n">
        <v>320</v>
      </c>
      <c r="AW72" t="n">
        <v>3623</v>
      </c>
      <c r="AX72" t="n">
        <v>4111</v>
      </c>
      <c r="AY72" t="n">
        <v>199</v>
      </c>
      <c r="AZ72" t="n">
        <v>139</v>
      </c>
      <c r="BA72" t="n">
        <v>243</v>
      </c>
      <c r="BB72" t="n">
        <v>66</v>
      </c>
      <c r="BC72" t="n">
        <v>12502</v>
      </c>
    </row>
    <row r="73">
      <c r="A73" t="inlineStr">
        <is>
          <t>02-Sep-20</t>
        </is>
      </c>
      <c r="B73" t="n">
        <v>945451</v>
      </c>
      <c r="C73" t="n">
        <v>460938</v>
      </c>
      <c r="D73" t="n">
        <v>2358651</v>
      </c>
      <c r="E73" t="n">
        <v>1023131</v>
      </c>
      <c r="F73" t="n">
        <v>1156343</v>
      </c>
      <c r="G73" t="n">
        <v>939887</v>
      </c>
      <c r="H73" t="n">
        <v>778236</v>
      </c>
      <c r="I73" t="n">
        <v>244271</v>
      </c>
      <c r="J73" t="n">
        <v>634638</v>
      </c>
      <c r="K73" t="n">
        <v>652</v>
      </c>
      <c r="L73" t="n">
        <v>4749</v>
      </c>
      <c r="M73" t="n">
        <v>4588</v>
      </c>
      <c r="N73" t="n">
        <v>14554</v>
      </c>
      <c r="O73" t="n">
        <v>215</v>
      </c>
      <c r="P73" t="n">
        <v>763</v>
      </c>
      <c r="Q73" t="n">
        <v>378</v>
      </c>
      <c r="R73" t="n">
        <v>1659</v>
      </c>
      <c r="S73" t="n">
        <v>2623</v>
      </c>
      <c r="T73" t="n">
        <v>851</v>
      </c>
      <c r="U73" t="n">
        <v>1361</v>
      </c>
      <c r="V73" t="n">
        <v>6363</v>
      </c>
      <c r="W73" t="n">
        <v>6262</v>
      </c>
      <c r="X73" t="n">
        <v>321</v>
      </c>
      <c r="Y73" t="n">
        <v>1187</v>
      </c>
      <c r="Z73" t="n">
        <v>1183</v>
      </c>
      <c r="AA73" t="n">
        <v>1263</v>
      </c>
      <c r="AB73" t="n">
        <v>935</v>
      </c>
      <c r="AC73" t="n">
        <v>16310</v>
      </c>
      <c r="AD73" t="n">
        <v>19992</v>
      </c>
      <c r="AE73" t="n">
        <v>44600</v>
      </c>
      <c r="AF73" t="n">
        <v>140163</v>
      </c>
      <c r="AG73" t="n">
        <v>3123</v>
      </c>
      <c r="AH73" t="n">
        <v>4719</v>
      </c>
      <c r="AI73" t="n">
        <v>3370</v>
      </c>
      <c r="AJ73" t="n">
        <v>5430</v>
      </c>
      <c r="AK73" t="n">
        <v>32735</v>
      </c>
      <c r="AL73" t="n">
        <v>664498</v>
      </c>
      <c r="AM73" t="n">
        <v>107255</v>
      </c>
      <c r="AN73" t="n">
        <v>1020512</v>
      </c>
      <c r="AO73" t="n">
        <v>1184405</v>
      </c>
      <c r="AP73" t="n">
        <v>61879</v>
      </c>
      <c r="AQ73" t="n">
        <v>56613</v>
      </c>
      <c r="AR73" t="n">
        <v>81398</v>
      </c>
      <c r="AS73" t="n">
        <v>23501</v>
      </c>
      <c r="AT73" t="n">
        <v>1431153</v>
      </c>
      <c r="AU73" t="n">
        <v>4230</v>
      </c>
      <c r="AV73" t="n">
        <v>324</v>
      </c>
      <c r="AW73" t="n">
        <v>3634</v>
      </c>
      <c r="AX73" t="n">
        <v>4146</v>
      </c>
      <c r="AY73" t="n">
        <v>200</v>
      </c>
      <c r="AZ73" t="n">
        <v>140</v>
      </c>
      <c r="BA73" t="n">
        <v>244</v>
      </c>
      <c r="BB73" t="n">
        <v>67</v>
      </c>
      <c r="BC73" t="n">
        <v>12512</v>
      </c>
    </row>
    <row r="74">
      <c r="A74" t="inlineStr">
        <is>
          <t>03-Sep-20</t>
        </is>
      </c>
      <c r="B74" t="n">
        <v>945324</v>
      </c>
      <c r="C74" t="n">
        <v>459820</v>
      </c>
      <c r="D74" t="n">
        <v>2357690</v>
      </c>
      <c r="E74" t="n">
        <v>1020420</v>
      </c>
      <c r="F74" t="n">
        <v>1156300</v>
      </c>
      <c r="G74" t="n">
        <v>939727</v>
      </c>
      <c r="H74" t="n">
        <v>778157</v>
      </c>
      <c r="I74" t="n">
        <v>243869</v>
      </c>
      <c r="J74" t="n">
        <v>634106</v>
      </c>
      <c r="K74" t="n">
        <v>615</v>
      </c>
      <c r="L74" t="n">
        <v>4651</v>
      </c>
      <c r="M74" t="n">
        <v>4388</v>
      </c>
      <c r="N74" t="n">
        <v>13624</v>
      </c>
      <c r="O74" t="n">
        <v>204</v>
      </c>
      <c r="P74" t="n">
        <v>730</v>
      </c>
      <c r="Q74" t="n">
        <v>362</v>
      </c>
      <c r="R74" t="n">
        <v>1635</v>
      </c>
      <c r="S74" t="n">
        <v>2494</v>
      </c>
      <c r="T74" t="n">
        <v>798</v>
      </c>
      <c r="U74" t="n">
        <v>1339</v>
      </c>
      <c r="V74" t="n">
        <v>6050</v>
      </c>
      <c r="W74" t="n">
        <v>5966</v>
      </c>
      <c r="X74" t="n">
        <v>303</v>
      </c>
      <c r="Y74" t="n">
        <v>1140</v>
      </c>
      <c r="Z74" t="n">
        <v>1123</v>
      </c>
      <c r="AA74" t="n">
        <v>1251</v>
      </c>
      <c r="AB74" t="n">
        <v>886</v>
      </c>
      <c r="AC74" t="n">
        <v>15298</v>
      </c>
      <c r="AD74" t="n">
        <v>19665</v>
      </c>
      <c r="AE74" t="n">
        <v>42402</v>
      </c>
      <c r="AF74" t="n">
        <v>133539</v>
      </c>
      <c r="AG74" t="n">
        <v>2947</v>
      </c>
      <c r="AH74" t="n">
        <v>4531</v>
      </c>
      <c r="AI74" t="n">
        <v>3198</v>
      </c>
      <c r="AJ74" t="n">
        <v>5376</v>
      </c>
      <c r="AK74" t="n">
        <v>31024</v>
      </c>
      <c r="AL74" t="n">
        <v>665721</v>
      </c>
      <c r="AM74" t="n">
        <v>108816</v>
      </c>
      <c r="AN74" t="n">
        <v>1024173</v>
      </c>
      <c r="AO74" t="n">
        <v>1194935</v>
      </c>
      <c r="AP74" t="n">
        <v>62125</v>
      </c>
      <c r="AQ74" t="n">
        <v>57040</v>
      </c>
      <c r="AR74" t="n">
        <v>81725</v>
      </c>
      <c r="AS74" t="n">
        <v>23991</v>
      </c>
      <c r="AT74" t="n">
        <v>1433566</v>
      </c>
      <c r="AU74" t="n">
        <v>4235</v>
      </c>
      <c r="AV74" t="n">
        <v>328</v>
      </c>
      <c r="AW74" t="n">
        <v>3645</v>
      </c>
      <c r="AX74" t="n">
        <v>4178</v>
      </c>
      <c r="AY74" t="n">
        <v>201</v>
      </c>
      <c r="AZ74" t="n">
        <v>141</v>
      </c>
      <c r="BA74" t="n">
        <v>245</v>
      </c>
      <c r="BB74" t="n">
        <v>68</v>
      </c>
      <c r="BC74" t="n">
        <v>12521</v>
      </c>
    </row>
    <row r="75">
      <c r="A75" t="inlineStr">
        <is>
          <t>04-Sep-20</t>
        </is>
      </c>
      <c r="B75" t="n">
        <v>945204</v>
      </c>
      <c r="C75" t="n">
        <v>458725</v>
      </c>
      <c r="D75" t="n">
        <v>2356769</v>
      </c>
      <c r="E75" t="n">
        <v>1017851</v>
      </c>
      <c r="F75" t="n">
        <v>1156259</v>
      </c>
      <c r="G75" t="n">
        <v>939573</v>
      </c>
      <c r="H75" t="n">
        <v>778080</v>
      </c>
      <c r="I75" t="n">
        <v>243471</v>
      </c>
      <c r="J75" t="n">
        <v>633601</v>
      </c>
      <c r="K75" t="n">
        <v>581</v>
      </c>
      <c r="L75" t="n">
        <v>4556</v>
      </c>
      <c r="M75" t="n">
        <v>4199</v>
      </c>
      <c r="N75" t="n">
        <v>12780</v>
      </c>
      <c r="O75" t="n">
        <v>194</v>
      </c>
      <c r="P75" t="n">
        <v>699</v>
      </c>
      <c r="Q75" t="n">
        <v>347</v>
      </c>
      <c r="R75" t="n">
        <v>1613</v>
      </c>
      <c r="S75" t="n">
        <v>2370</v>
      </c>
      <c r="T75" t="n">
        <v>749</v>
      </c>
      <c r="U75" t="n">
        <v>1317</v>
      </c>
      <c r="V75" t="n">
        <v>5752</v>
      </c>
      <c r="W75" t="n">
        <v>5682</v>
      </c>
      <c r="X75" t="n">
        <v>286</v>
      </c>
      <c r="Y75" t="n">
        <v>1095</v>
      </c>
      <c r="Z75" t="n">
        <v>1066</v>
      </c>
      <c r="AA75" t="n">
        <v>1238</v>
      </c>
      <c r="AB75" t="n">
        <v>840</v>
      </c>
      <c r="AC75" t="n">
        <v>14350</v>
      </c>
      <c r="AD75" t="n">
        <v>19339</v>
      </c>
      <c r="AE75" t="n">
        <v>40318</v>
      </c>
      <c r="AF75" t="n">
        <v>127175</v>
      </c>
      <c r="AG75" t="n">
        <v>2782</v>
      </c>
      <c r="AH75" t="n">
        <v>4350</v>
      </c>
      <c r="AI75" t="n">
        <v>3036</v>
      </c>
      <c r="AJ75" t="n">
        <v>5321</v>
      </c>
      <c r="AK75" t="n">
        <v>29403</v>
      </c>
      <c r="AL75" t="n">
        <v>666869</v>
      </c>
      <c r="AM75" t="n">
        <v>110351</v>
      </c>
      <c r="AN75" t="n">
        <v>1027654</v>
      </c>
      <c r="AO75" t="n">
        <v>1204964</v>
      </c>
      <c r="AP75" t="n">
        <v>62358</v>
      </c>
      <c r="AQ75" t="n">
        <v>57450</v>
      </c>
      <c r="AR75" t="n">
        <v>82035</v>
      </c>
      <c r="AS75" t="n">
        <v>24477</v>
      </c>
      <c r="AT75" t="n">
        <v>1435853</v>
      </c>
      <c r="AU75" t="n">
        <v>4240</v>
      </c>
      <c r="AV75" t="n">
        <v>332</v>
      </c>
      <c r="AW75" t="n">
        <v>3655</v>
      </c>
      <c r="AX75" t="n">
        <v>4210</v>
      </c>
      <c r="AY75" t="n">
        <v>201</v>
      </c>
      <c r="AZ75" t="n">
        <v>142</v>
      </c>
      <c r="BA75" t="n">
        <v>245</v>
      </c>
      <c r="BB75" t="n">
        <v>70</v>
      </c>
      <c r="BC75" t="n">
        <v>12529</v>
      </c>
    </row>
    <row r="76">
      <c r="A76" t="inlineStr">
        <is>
          <t>05-Sep-20</t>
        </is>
      </c>
      <c r="B76" t="n">
        <v>945090</v>
      </c>
      <c r="C76" t="n">
        <v>457651</v>
      </c>
      <c r="D76" t="n">
        <v>2355886</v>
      </c>
      <c r="E76" t="n">
        <v>1015418</v>
      </c>
      <c r="F76" t="n">
        <v>1156219</v>
      </c>
      <c r="G76" t="n">
        <v>939426</v>
      </c>
      <c r="H76" t="n">
        <v>778007</v>
      </c>
      <c r="I76" t="n">
        <v>243078</v>
      </c>
      <c r="J76" t="n">
        <v>633123</v>
      </c>
      <c r="K76" t="n">
        <v>548</v>
      </c>
      <c r="L76" t="n">
        <v>4464</v>
      </c>
      <c r="M76" t="n">
        <v>4020</v>
      </c>
      <c r="N76" t="n">
        <v>12009</v>
      </c>
      <c r="O76" t="n">
        <v>184</v>
      </c>
      <c r="P76" t="n">
        <v>669</v>
      </c>
      <c r="Q76" t="n">
        <v>333</v>
      </c>
      <c r="R76" t="n">
        <v>1591</v>
      </c>
      <c r="S76" t="n">
        <v>2250</v>
      </c>
      <c r="T76" t="n">
        <v>703</v>
      </c>
      <c r="U76" t="n">
        <v>1295</v>
      </c>
      <c r="V76" t="n">
        <v>5470</v>
      </c>
      <c r="W76" t="n">
        <v>5409</v>
      </c>
      <c r="X76" t="n">
        <v>270</v>
      </c>
      <c r="Y76" t="n">
        <v>1051</v>
      </c>
      <c r="Z76" t="n">
        <v>1012</v>
      </c>
      <c r="AA76" t="n">
        <v>1225</v>
      </c>
      <c r="AB76" t="n">
        <v>796</v>
      </c>
      <c r="AC76" t="n">
        <v>13461</v>
      </c>
      <c r="AD76" t="n">
        <v>19014</v>
      </c>
      <c r="AE76" t="n">
        <v>38342</v>
      </c>
      <c r="AF76" t="n">
        <v>121071</v>
      </c>
      <c r="AG76" t="n">
        <v>2627</v>
      </c>
      <c r="AH76" t="n">
        <v>4177</v>
      </c>
      <c r="AI76" t="n">
        <v>2882</v>
      </c>
      <c r="AJ76" t="n">
        <v>5266</v>
      </c>
      <c r="AK76" t="n">
        <v>27868</v>
      </c>
      <c r="AL76" t="n">
        <v>667945</v>
      </c>
      <c r="AM76" t="n">
        <v>111860</v>
      </c>
      <c r="AN76" t="n">
        <v>1030965</v>
      </c>
      <c r="AO76" t="n">
        <v>1214514</v>
      </c>
      <c r="AP76" t="n">
        <v>62577</v>
      </c>
      <c r="AQ76" t="n">
        <v>57843</v>
      </c>
      <c r="AR76" t="n">
        <v>82330</v>
      </c>
      <c r="AS76" t="n">
        <v>24958</v>
      </c>
      <c r="AT76" t="n">
        <v>1438021</v>
      </c>
      <c r="AU76" t="n">
        <v>4244</v>
      </c>
      <c r="AV76" t="n">
        <v>336</v>
      </c>
      <c r="AW76" t="n">
        <v>3665</v>
      </c>
      <c r="AX76" t="n">
        <v>4239</v>
      </c>
      <c r="AY76" t="n">
        <v>202</v>
      </c>
      <c r="AZ76" t="n">
        <v>143</v>
      </c>
      <c r="BA76" t="n">
        <v>246</v>
      </c>
      <c r="BB76" t="n">
        <v>71</v>
      </c>
      <c r="BC76" t="n">
        <v>12537</v>
      </c>
    </row>
    <row r="77">
      <c r="A77" t="inlineStr">
        <is>
          <t>06-Sep-20</t>
        </is>
      </c>
      <c r="B77" t="n">
        <v>944983</v>
      </c>
      <c r="C77" t="n">
        <v>456599</v>
      </c>
      <c r="D77" t="n">
        <v>2355038</v>
      </c>
      <c r="E77" t="n">
        <v>1013113</v>
      </c>
      <c r="F77" t="n">
        <v>1156182</v>
      </c>
      <c r="G77" t="n">
        <v>939284</v>
      </c>
      <c r="H77" t="n">
        <v>777936</v>
      </c>
      <c r="I77" t="n">
        <v>242690</v>
      </c>
      <c r="J77" t="n">
        <v>632670</v>
      </c>
      <c r="K77" t="n">
        <v>518</v>
      </c>
      <c r="L77" t="n">
        <v>4373</v>
      </c>
      <c r="M77" t="n">
        <v>3850</v>
      </c>
      <c r="N77" t="n">
        <v>11300</v>
      </c>
      <c r="O77" t="n">
        <v>175</v>
      </c>
      <c r="P77" t="n">
        <v>641</v>
      </c>
      <c r="Q77" t="n">
        <v>319</v>
      </c>
      <c r="R77" t="n">
        <v>1570</v>
      </c>
      <c r="S77" t="n">
        <v>2136</v>
      </c>
      <c r="T77" t="n">
        <v>659</v>
      </c>
      <c r="U77" t="n">
        <v>1273</v>
      </c>
      <c r="V77" t="n">
        <v>5203</v>
      </c>
      <c r="W77" t="n">
        <v>5148</v>
      </c>
      <c r="X77" t="n">
        <v>255</v>
      </c>
      <c r="Y77" t="n">
        <v>1009</v>
      </c>
      <c r="Z77" t="n">
        <v>961</v>
      </c>
      <c r="AA77" t="n">
        <v>1213</v>
      </c>
      <c r="AB77" t="n">
        <v>754</v>
      </c>
      <c r="AC77" t="n">
        <v>12629</v>
      </c>
      <c r="AD77" t="n">
        <v>18691</v>
      </c>
      <c r="AE77" t="n">
        <v>36469</v>
      </c>
      <c r="AF77" t="n">
        <v>115227</v>
      </c>
      <c r="AG77" t="n">
        <v>2480</v>
      </c>
      <c r="AH77" t="n">
        <v>4010</v>
      </c>
      <c r="AI77" t="n">
        <v>2737</v>
      </c>
      <c r="AJ77" t="n">
        <v>5211</v>
      </c>
      <c r="AK77" t="n">
        <v>26415</v>
      </c>
      <c r="AL77" t="n">
        <v>668955</v>
      </c>
      <c r="AM77" t="n">
        <v>113344</v>
      </c>
      <c r="AN77" t="n">
        <v>1034113</v>
      </c>
      <c r="AO77" t="n">
        <v>1223605</v>
      </c>
      <c r="AP77" t="n">
        <v>62785</v>
      </c>
      <c r="AQ77" t="n">
        <v>58221</v>
      </c>
      <c r="AR77" t="n">
        <v>82610</v>
      </c>
      <c r="AS77" t="n">
        <v>25434</v>
      </c>
      <c r="AT77" t="n">
        <v>1440076</v>
      </c>
      <c r="AU77" t="n">
        <v>4248</v>
      </c>
      <c r="AV77" t="n">
        <v>340</v>
      </c>
      <c r="AW77" t="n">
        <v>3674</v>
      </c>
      <c r="AX77" t="n">
        <v>4267</v>
      </c>
      <c r="AY77" t="n">
        <v>202</v>
      </c>
      <c r="AZ77" t="n">
        <v>143</v>
      </c>
      <c r="BA77" t="n">
        <v>247</v>
      </c>
      <c r="BB77" t="n">
        <v>72</v>
      </c>
      <c r="BC77" t="n">
        <v>12544</v>
      </c>
    </row>
    <row r="78">
      <c r="A78" t="inlineStr">
        <is>
          <t>07-Sep-20</t>
        </is>
      </c>
      <c r="B78" t="n">
        <v>944882</v>
      </c>
      <c r="C78" t="n">
        <v>455568</v>
      </c>
      <c r="D78" t="n">
        <v>2354225</v>
      </c>
      <c r="E78" t="n">
        <v>1010931</v>
      </c>
      <c r="F78" t="n">
        <v>1156146</v>
      </c>
      <c r="G78" t="n">
        <v>939149</v>
      </c>
      <c r="H78" t="n">
        <v>777867</v>
      </c>
      <c r="I78" t="n">
        <v>242308</v>
      </c>
      <c r="J78" t="n">
        <v>632241</v>
      </c>
      <c r="K78" t="n">
        <v>489</v>
      </c>
      <c r="L78" t="n">
        <v>4285</v>
      </c>
      <c r="M78" t="n">
        <v>3689</v>
      </c>
      <c r="N78" t="n">
        <v>10646</v>
      </c>
      <c r="O78" t="n">
        <v>167</v>
      </c>
      <c r="P78" t="n">
        <v>614</v>
      </c>
      <c r="Q78" t="n">
        <v>307</v>
      </c>
      <c r="R78" t="n">
        <v>1550</v>
      </c>
      <c r="S78" t="n">
        <v>2027</v>
      </c>
      <c r="T78" t="n">
        <v>618</v>
      </c>
      <c r="U78" t="n">
        <v>1251</v>
      </c>
      <c r="V78" t="n">
        <v>4950</v>
      </c>
      <c r="W78" t="n">
        <v>4898</v>
      </c>
      <c r="X78" t="n">
        <v>241</v>
      </c>
      <c r="Y78" t="n">
        <v>969</v>
      </c>
      <c r="Z78" t="n">
        <v>913</v>
      </c>
      <c r="AA78" t="n">
        <v>1200</v>
      </c>
      <c r="AB78" t="n">
        <v>715</v>
      </c>
      <c r="AC78" t="n">
        <v>11848</v>
      </c>
      <c r="AD78" t="n">
        <v>18370</v>
      </c>
      <c r="AE78" t="n">
        <v>34694</v>
      </c>
      <c r="AF78" t="n">
        <v>109636</v>
      </c>
      <c r="AG78" t="n">
        <v>2342</v>
      </c>
      <c r="AH78" t="n">
        <v>3849</v>
      </c>
      <c r="AI78" t="n">
        <v>2600</v>
      </c>
      <c r="AJ78" t="n">
        <v>5155</v>
      </c>
      <c r="AK78" t="n">
        <v>25037</v>
      </c>
      <c r="AL78" t="n">
        <v>669902</v>
      </c>
      <c r="AM78" t="n">
        <v>114803</v>
      </c>
      <c r="AN78" t="n">
        <v>1037108</v>
      </c>
      <c r="AO78" t="n">
        <v>1232255</v>
      </c>
      <c r="AP78" t="n">
        <v>62981</v>
      </c>
      <c r="AQ78" t="n">
        <v>58583</v>
      </c>
      <c r="AR78" t="n">
        <v>82875</v>
      </c>
      <c r="AS78" t="n">
        <v>25905</v>
      </c>
      <c r="AT78" t="n">
        <v>1442024</v>
      </c>
      <c r="AU78" t="n">
        <v>4252</v>
      </c>
      <c r="AV78" t="n">
        <v>344</v>
      </c>
      <c r="AW78" t="n">
        <v>3683</v>
      </c>
      <c r="AX78" t="n">
        <v>4294</v>
      </c>
      <c r="AY78" t="n">
        <v>203</v>
      </c>
      <c r="AZ78" t="n">
        <v>144</v>
      </c>
      <c r="BA78" t="n">
        <v>248</v>
      </c>
      <c r="BB78" t="n">
        <v>74</v>
      </c>
      <c r="BC78" t="n">
        <v>12551</v>
      </c>
    </row>
    <row r="79">
      <c r="A79" t="inlineStr">
        <is>
          <t>08-Sep-20</t>
        </is>
      </c>
      <c r="B79" t="n">
        <v>944786</v>
      </c>
      <c r="C79" t="n">
        <v>454558</v>
      </c>
      <c r="D79" t="n">
        <v>2353444</v>
      </c>
      <c r="E79" t="n">
        <v>1008863</v>
      </c>
      <c r="F79" t="n">
        <v>1156112</v>
      </c>
      <c r="G79" t="n">
        <v>939018</v>
      </c>
      <c r="H79" t="n">
        <v>777801</v>
      </c>
      <c r="I79" t="n">
        <v>241930</v>
      </c>
      <c r="J79" t="n">
        <v>631834</v>
      </c>
      <c r="K79" t="n">
        <v>462</v>
      </c>
      <c r="L79" t="n">
        <v>4198</v>
      </c>
      <c r="M79" t="n">
        <v>3535</v>
      </c>
      <c r="N79" t="n">
        <v>10040</v>
      </c>
      <c r="O79" t="n">
        <v>159</v>
      </c>
      <c r="P79" t="n">
        <v>589</v>
      </c>
      <c r="Q79" t="n">
        <v>295</v>
      </c>
      <c r="R79" t="n">
        <v>1530</v>
      </c>
      <c r="S79" t="n">
        <v>1923</v>
      </c>
      <c r="T79" t="n">
        <v>580</v>
      </c>
      <c r="U79" t="n">
        <v>1229</v>
      </c>
      <c r="V79" t="n">
        <v>4710</v>
      </c>
      <c r="W79" t="n">
        <v>4660</v>
      </c>
      <c r="X79" t="n">
        <v>227</v>
      </c>
      <c r="Y79" t="n">
        <v>930</v>
      </c>
      <c r="Z79" t="n">
        <v>867</v>
      </c>
      <c r="AA79" t="n">
        <v>1187</v>
      </c>
      <c r="AB79" t="n">
        <v>678</v>
      </c>
      <c r="AC79" t="n">
        <v>11117</v>
      </c>
      <c r="AD79" t="n">
        <v>18051</v>
      </c>
      <c r="AE79" t="n">
        <v>33010</v>
      </c>
      <c r="AF79" t="n">
        <v>104293</v>
      </c>
      <c r="AG79" t="n">
        <v>2212</v>
      </c>
      <c r="AH79" t="n">
        <v>3695</v>
      </c>
      <c r="AI79" t="n">
        <v>2470</v>
      </c>
      <c r="AJ79" t="n">
        <v>5099</v>
      </c>
      <c r="AK79" t="n">
        <v>23733</v>
      </c>
      <c r="AL79" t="n">
        <v>670791</v>
      </c>
      <c r="AM79" t="n">
        <v>116236</v>
      </c>
      <c r="AN79" t="n">
        <v>1039957</v>
      </c>
      <c r="AO79" t="n">
        <v>1240485</v>
      </c>
      <c r="AP79" t="n">
        <v>63166</v>
      </c>
      <c r="AQ79" t="n">
        <v>58931</v>
      </c>
      <c r="AR79" t="n">
        <v>83128</v>
      </c>
      <c r="AS79" t="n">
        <v>26371</v>
      </c>
      <c r="AT79" t="n">
        <v>1443870</v>
      </c>
      <c r="AU79" t="n">
        <v>4255</v>
      </c>
      <c r="AV79" t="n">
        <v>348</v>
      </c>
      <c r="AW79" t="n">
        <v>3691</v>
      </c>
      <c r="AX79" t="n">
        <v>4320</v>
      </c>
      <c r="AY79" t="n">
        <v>204</v>
      </c>
      <c r="AZ79" t="n">
        <v>145</v>
      </c>
      <c r="BA79" t="n">
        <v>248</v>
      </c>
      <c r="BB79" t="n">
        <v>75</v>
      </c>
      <c r="BC79" t="n">
        <v>12558</v>
      </c>
    </row>
    <row r="80">
      <c r="A80" t="inlineStr">
        <is>
          <t>09-Sep-20</t>
        </is>
      </c>
      <c r="B80" t="n">
        <v>944695</v>
      </c>
      <c r="C80" t="n">
        <v>453568</v>
      </c>
      <c r="D80" t="n">
        <v>2352695</v>
      </c>
      <c r="E80" t="n">
        <v>1006905</v>
      </c>
      <c r="F80" t="n">
        <v>1156080</v>
      </c>
      <c r="G80" t="n">
        <v>938894</v>
      </c>
      <c r="H80" t="n">
        <v>777737</v>
      </c>
      <c r="I80" t="n">
        <v>241556</v>
      </c>
      <c r="J80" t="n">
        <v>631449</v>
      </c>
      <c r="K80" t="n">
        <v>437</v>
      </c>
      <c r="L80" t="n">
        <v>4113</v>
      </c>
      <c r="M80" t="n">
        <v>3390</v>
      </c>
      <c r="N80" t="n">
        <v>9475</v>
      </c>
      <c r="O80" t="n">
        <v>151</v>
      </c>
      <c r="P80" t="n">
        <v>565</v>
      </c>
      <c r="Q80" t="n">
        <v>284</v>
      </c>
      <c r="R80" t="n">
        <v>1510</v>
      </c>
      <c r="S80" t="n">
        <v>1825</v>
      </c>
      <c r="T80" t="n">
        <v>544</v>
      </c>
      <c r="U80" t="n">
        <v>1207</v>
      </c>
      <c r="V80" t="n">
        <v>4482</v>
      </c>
      <c r="W80" t="n">
        <v>4432</v>
      </c>
      <c r="X80" t="n">
        <v>215</v>
      </c>
      <c r="Y80" t="n">
        <v>892</v>
      </c>
      <c r="Z80" t="n">
        <v>824</v>
      </c>
      <c r="AA80" t="n">
        <v>1174</v>
      </c>
      <c r="AB80" t="n">
        <v>642</v>
      </c>
      <c r="AC80" t="n">
        <v>10432</v>
      </c>
      <c r="AD80" t="n">
        <v>17735</v>
      </c>
      <c r="AE80" t="n">
        <v>31414</v>
      </c>
      <c r="AF80" t="n">
        <v>99192</v>
      </c>
      <c r="AG80" t="n">
        <v>2090</v>
      </c>
      <c r="AH80" t="n">
        <v>3546</v>
      </c>
      <c r="AI80" t="n">
        <v>2348</v>
      </c>
      <c r="AJ80" t="n">
        <v>5043</v>
      </c>
      <c r="AK80" t="n">
        <v>22496</v>
      </c>
      <c r="AL80" t="n">
        <v>671625</v>
      </c>
      <c r="AM80" t="n">
        <v>117644</v>
      </c>
      <c r="AN80" t="n">
        <v>1042669</v>
      </c>
      <c r="AO80" t="n">
        <v>1248313</v>
      </c>
      <c r="AP80" t="n">
        <v>63341</v>
      </c>
      <c r="AQ80" t="n">
        <v>59265</v>
      </c>
      <c r="AR80" t="n">
        <v>83367</v>
      </c>
      <c r="AS80" t="n">
        <v>26831</v>
      </c>
      <c r="AT80" t="n">
        <v>1445620</v>
      </c>
      <c r="AU80" t="n">
        <v>4259</v>
      </c>
      <c r="AV80" t="n">
        <v>352</v>
      </c>
      <c r="AW80" t="n">
        <v>3699</v>
      </c>
      <c r="AX80" t="n">
        <v>4344</v>
      </c>
      <c r="AY80" t="n">
        <v>204</v>
      </c>
      <c r="AZ80" t="n">
        <v>146</v>
      </c>
      <c r="BA80" t="n">
        <v>249</v>
      </c>
      <c r="BB80" t="n">
        <v>76</v>
      </c>
      <c r="BC80" t="n">
        <v>12565</v>
      </c>
    </row>
    <row r="81">
      <c r="A81" t="inlineStr">
        <is>
          <t>10-Sep-20</t>
        </is>
      </c>
      <c r="B81" t="n">
        <v>944608</v>
      </c>
      <c r="C81" t="n">
        <v>452599</v>
      </c>
      <c r="D81" t="n">
        <v>2351975</v>
      </c>
      <c r="E81" t="n">
        <v>1005050</v>
      </c>
      <c r="F81" t="n">
        <v>1156049</v>
      </c>
      <c r="G81" t="n">
        <v>938774</v>
      </c>
      <c r="H81" t="n">
        <v>777675</v>
      </c>
      <c r="I81" t="n">
        <v>241188</v>
      </c>
      <c r="J81" t="n">
        <v>631083</v>
      </c>
      <c r="K81" t="n">
        <v>413</v>
      </c>
      <c r="L81" t="n">
        <v>4029</v>
      </c>
      <c r="M81" t="n">
        <v>3251</v>
      </c>
      <c r="N81" t="n">
        <v>8948</v>
      </c>
      <c r="O81" t="n">
        <v>144</v>
      </c>
      <c r="P81" t="n">
        <v>541</v>
      </c>
      <c r="Q81" t="n">
        <v>274</v>
      </c>
      <c r="R81" t="n">
        <v>1490</v>
      </c>
      <c r="S81" t="n">
        <v>1731</v>
      </c>
      <c r="T81" t="n">
        <v>511</v>
      </c>
      <c r="U81" t="n">
        <v>1186</v>
      </c>
      <c r="V81" t="n">
        <v>4266</v>
      </c>
      <c r="W81" t="n">
        <v>4214</v>
      </c>
      <c r="X81" t="n">
        <v>203</v>
      </c>
      <c r="Y81" t="n">
        <v>857</v>
      </c>
      <c r="Z81" t="n">
        <v>784</v>
      </c>
      <c r="AA81" t="n">
        <v>1161</v>
      </c>
      <c r="AB81" t="n">
        <v>609</v>
      </c>
      <c r="AC81" t="n">
        <v>9789</v>
      </c>
      <c r="AD81" t="n">
        <v>17422</v>
      </c>
      <c r="AE81" t="n">
        <v>29900</v>
      </c>
      <c r="AF81" t="n">
        <v>94323</v>
      </c>
      <c r="AG81" t="n">
        <v>1974</v>
      </c>
      <c r="AH81" t="n">
        <v>3404</v>
      </c>
      <c r="AI81" t="n">
        <v>2232</v>
      </c>
      <c r="AJ81" t="n">
        <v>4988</v>
      </c>
      <c r="AK81" t="n">
        <v>21324</v>
      </c>
      <c r="AL81" t="n">
        <v>672408</v>
      </c>
      <c r="AM81" t="n">
        <v>119028</v>
      </c>
      <c r="AN81" t="n">
        <v>1045249</v>
      </c>
      <c r="AO81" t="n">
        <v>1255757</v>
      </c>
      <c r="AP81" t="n">
        <v>63506</v>
      </c>
      <c r="AQ81" t="n">
        <v>59586</v>
      </c>
      <c r="AR81" t="n">
        <v>83595</v>
      </c>
      <c r="AS81" t="n">
        <v>27287</v>
      </c>
      <c r="AT81" t="n">
        <v>1447279</v>
      </c>
      <c r="AU81" t="n">
        <v>4262</v>
      </c>
      <c r="AV81" t="n">
        <v>355</v>
      </c>
      <c r="AW81" t="n">
        <v>3706</v>
      </c>
      <c r="AX81" t="n">
        <v>4367</v>
      </c>
      <c r="AY81" t="n">
        <v>205</v>
      </c>
      <c r="AZ81" t="n">
        <v>147</v>
      </c>
      <c r="BA81" t="n">
        <v>250</v>
      </c>
      <c r="BB81" t="n">
        <v>77</v>
      </c>
      <c r="BC81" t="n">
        <v>12571</v>
      </c>
    </row>
    <row r="82">
      <c r="A82" t="inlineStr">
        <is>
          <t>11-Sep-20</t>
        </is>
      </c>
      <c r="B82" t="n">
        <v>944527</v>
      </c>
      <c r="C82" t="n">
        <v>451650</v>
      </c>
      <c r="D82" t="n">
        <v>2351283</v>
      </c>
      <c r="E82" t="n">
        <v>1003293</v>
      </c>
      <c r="F82" t="n">
        <v>1156019</v>
      </c>
      <c r="G82" t="n">
        <v>938659</v>
      </c>
      <c r="H82" t="n">
        <v>777616</v>
      </c>
      <c r="I82" t="n">
        <v>240825</v>
      </c>
      <c r="J82" t="n">
        <v>630736</v>
      </c>
      <c r="K82" t="n">
        <v>391</v>
      </c>
      <c r="L82" t="n">
        <v>3947</v>
      </c>
      <c r="M82" t="n">
        <v>3119</v>
      </c>
      <c r="N82" t="n">
        <v>8456</v>
      </c>
      <c r="O82" t="n">
        <v>137</v>
      </c>
      <c r="P82" t="n">
        <v>519</v>
      </c>
      <c r="Q82" t="n">
        <v>264</v>
      </c>
      <c r="R82" t="n">
        <v>1471</v>
      </c>
      <c r="S82" t="n">
        <v>1641</v>
      </c>
      <c r="T82" t="n">
        <v>479</v>
      </c>
      <c r="U82" t="n">
        <v>1165</v>
      </c>
      <c r="V82" t="n">
        <v>4061</v>
      </c>
      <c r="W82" t="n">
        <v>4007</v>
      </c>
      <c r="X82" t="n">
        <v>192</v>
      </c>
      <c r="Y82" t="n">
        <v>822</v>
      </c>
      <c r="Z82" t="n">
        <v>745</v>
      </c>
      <c r="AA82" t="n">
        <v>1148</v>
      </c>
      <c r="AB82" t="n">
        <v>577</v>
      </c>
      <c r="AC82" t="n">
        <v>9187</v>
      </c>
      <c r="AD82" t="n">
        <v>17112</v>
      </c>
      <c r="AE82" t="n">
        <v>28465</v>
      </c>
      <c r="AF82" t="n">
        <v>89680</v>
      </c>
      <c r="AG82" t="n">
        <v>1865</v>
      </c>
      <c r="AH82" t="n">
        <v>3267</v>
      </c>
      <c r="AI82" t="n">
        <v>2122</v>
      </c>
      <c r="AJ82" t="n">
        <v>4932</v>
      </c>
      <c r="AK82" t="n">
        <v>20214</v>
      </c>
      <c r="AL82" t="n">
        <v>673143</v>
      </c>
      <c r="AM82" t="n">
        <v>120387</v>
      </c>
      <c r="AN82" t="n">
        <v>1047705</v>
      </c>
      <c r="AO82" t="n">
        <v>1262836</v>
      </c>
      <c r="AP82" t="n">
        <v>63662</v>
      </c>
      <c r="AQ82" t="n">
        <v>59894</v>
      </c>
      <c r="AR82" t="n">
        <v>83812</v>
      </c>
      <c r="AS82" t="n">
        <v>27738</v>
      </c>
      <c r="AT82" t="n">
        <v>1448851</v>
      </c>
      <c r="AU82" t="n">
        <v>4265</v>
      </c>
      <c r="AV82" t="n">
        <v>359</v>
      </c>
      <c r="AW82" t="n">
        <v>3714</v>
      </c>
      <c r="AX82" t="n">
        <v>4389</v>
      </c>
      <c r="AY82" t="n">
        <v>205</v>
      </c>
      <c r="AZ82" t="n">
        <v>147</v>
      </c>
      <c r="BA82" t="n">
        <v>250</v>
      </c>
      <c r="BB82" t="n">
        <v>78</v>
      </c>
      <c r="BC82" t="n">
        <v>12576</v>
      </c>
    </row>
    <row r="83">
      <c r="A83" t="inlineStr">
        <is>
          <t>12-Sep-20</t>
        </is>
      </c>
      <c r="B83" t="n">
        <v>944449</v>
      </c>
      <c r="C83" t="n">
        <v>450720</v>
      </c>
      <c r="D83" t="n">
        <v>2350618</v>
      </c>
      <c r="E83" t="n">
        <v>1001629</v>
      </c>
      <c r="F83" t="n">
        <v>1155991</v>
      </c>
      <c r="G83" t="n">
        <v>938549</v>
      </c>
      <c r="H83" t="n">
        <v>777558</v>
      </c>
      <c r="I83" t="n">
        <v>240466</v>
      </c>
      <c r="J83" t="n">
        <v>630407</v>
      </c>
      <c r="K83" t="n">
        <v>370</v>
      </c>
      <c r="L83" t="n">
        <v>3866</v>
      </c>
      <c r="M83" t="n">
        <v>2994</v>
      </c>
      <c r="N83" t="n">
        <v>7994</v>
      </c>
      <c r="O83" t="n">
        <v>131</v>
      </c>
      <c r="P83" t="n">
        <v>498</v>
      </c>
      <c r="Q83" t="n">
        <v>254</v>
      </c>
      <c r="R83" t="n">
        <v>1451</v>
      </c>
      <c r="S83" t="n">
        <v>1557</v>
      </c>
      <c r="T83" t="n">
        <v>450</v>
      </c>
      <c r="U83" t="n">
        <v>1144</v>
      </c>
      <c r="V83" t="n">
        <v>3867</v>
      </c>
      <c r="W83" t="n">
        <v>3809</v>
      </c>
      <c r="X83" t="n">
        <v>181</v>
      </c>
      <c r="Y83" t="n">
        <v>789</v>
      </c>
      <c r="Z83" t="n">
        <v>709</v>
      </c>
      <c r="AA83" t="n">
        <v>1135</v>
      </c>
      <c r="AB83" t="n">
        <v>547</v>
      </c>
      <c r="AC83" t="n">
        <v>8623</v>
      </c>
      <c r="AD83" t="n">
        <v>16804</v>
      </c>
      <c r="AE83" t="n">
        <v>27104</v>
      </c>
      <c r="AF83" t="n">
        <v>85254</v>
      </c>
      <c r="AG83" t="n">
        <v>1763</v>
      </c>
      <c r="AH83" t="n">
        <v>3136</v>
      </c>
      <c r="AI83" t="n">
        <v>2019</v>
      </c>
      <c r="AJ83" t="n">
        <v>4876</v>
      </c>
      <c r="AK83" t="n">
        <v>19162</v>
      </c>
      <c r="AL83" t="n">
        <v>673832</v>
      </c>
      <c r="AM83" t="n">
        <v>121722</v>
      </c>
      <c r="AN83" t="n">
        <v>1050044</v>
      </c>
      <c r="AO83" t="n">
        <v>1269566</v>
      </c>
      <c r="AP83" t="n">
        <v>63809</v>
      </c>
      <c r="AQ83" t="n">
        <v>60189</v>
      </c>
      <c r="AR83" t="n">
        <v>84018</v>
      </c>
      <c r="AS83" t="n">
        <v>28183</v>
      </c>
      <c r="AT83" t="n">
        <v>1450342</v>
      </c>
      <c r="AU83" t="n">
        <v>4267</v>
      </c>
      <c r="AV83" t="n">
        <v>362</v>
      </c>
      <c r="AW83" t="n">
        <v>3720</v>
      </c>
      <c r="AX83" t="n">
        <v>4410</v>
      </c>
      <c r="AY83" t="n">
        <v>205</v>
      </c>
      <c r="AZ83" t="n">
        <v>148</v>
      </c>
      <c r="BA83" t="n">
        <v>251</v>
      </c>
      <c r="BB83" t="n">
        <v>80</v>
      </c>
      <c r="BC83" t="n">
        <v>12582</v>
      </c>
    </row>
    <row r="84">
      <c r="A84" t="inlineStr">
        <is>
          <t>13-Sep-20</t>
        </is>
      </c>
      <c r="B84" t="n">
        <v>944376</v>
      </c>
      <c r="C84" t="n">
        <v>449810</v>
      </c>
      <c r="D84" t="n">
        <v>2349979</v>
      </c>
      <c r="E84" t="n">
        <v>1000052</v>
      </c>
      <c r="F84" t="n">
        <v>1155964</v>
      </c>
      <c r="G84" t="n">
        <v>938443</v>
      </c>
      <c r="H84" t="n">
        <v>777503</v>
      </c>
      <c r="I84" t="n">
        <v>240112</v>
      </c>
      <c r="J84" t="n">
        <v>630095</v>
      </c>
      <c r="K84" t="n">
        <v>350</v>
      </c>
      <c r="L84" t="n">
        <v>3787</v>
      </c>
      <c r="M84" t="n">
        <v>2874</v>
      </c>
      <c r="N84" t="n">
        <v>7560</v>
      </c>
      <c r="O84" t="n">
        <v>125</v>
      </c>
      <c r="P84" t="n">
        <v>478</v>
      </c>
      <c r="Q84" t="n">
        <v>245</v>
      </c>
      <c r="R84" t="n">
        <v>1432</v>
      </c>
      <c r="S84" t="n">
        <v>1477</v>
      </c>
      <c r="T84" t="n">
        <v>422</v>
      </c>
      <c r="U84" t="n">
        <v>1123</v>
      </c>
      <c r="V84" t="n">
        <v>3683</v>
      </c>
      <c r="W84" t="n">
        <v>3621</v>
      </c>
      <c r="X84" t="n">
        <v>171</v>
      </c>
      <c r="Y84" t="n">
        <v>757</v>
      </c>
      <c r="Z84" t="n">
        <v>675</v>
      </c>
      <c r="AA84" t="n">
        <v>1122</v>
      </c>
      <c r="AB84" t="n">
        <v>519</v>
      </c>
      <c r="AC84" t="n">
        <v>8094</v>
      </c>
      <c r="AD84" t="n">
        <v>16500</v>
      </c>
      <c r="AE84" t="n">
        <v>25814</v>
      </c>
      <c r="AF84" t="n">
        <v>81036</v>
      </c>
      <c r="AG84" t="n">
        <v>1666</v>
      </c>
      <c r="AH84" t="n">
        <v>3009</v>
      </c>
      <c r="AI84" t="n">
        <v>1921</v>
      </c>
      <c r="AJ84" t="n">
        <v>4820</v>
      </c>
      <c r="AK84" t="n">
        <v>18164</v>
      </c>
      <c r="AL84" t="n">
        <v>674479</v>
      </c>
      <c r="AM84" t="n">
        <v>123033</v>
      </c>
      <c r="AN84" t="n">
        <v>1052271</v>
      </c>
      <c r="AO84" t="n">
        <v>1275963</v>
      </c>
      <c r="AP84" t="n">
        <v>63948</v>
      </c>
      <c r="AQ84" t="n">
        <v>60472</v>
      </c>
      <c r="AR84" t="n">
        <v>84214</v>
      </c>
      <c r="AS84" t="n">
        <v>28623</v>
      </c>
      <c r="AT84" t="n">
        <v>1451754</v>
      </c>
      <c r="AU84" t="n">
        <v>4270</v>
      </c>
      <c r="AV84" t="n">
        <v>366</v>
      </c>
      <c r="AW84" t="n">
        <v>3727</v>
      </c>
      <c r="AX84" t="n">
        <v>4430</v>
      </c>
      <c r="AY84" t="n">
        <v>206</v>
      </c>
      <c r="AZ84" t="n">
        <v>149</v>
      </c>
      <c r="BA84" t="n">
        <v>251</v>
      </c>
      <c r="BB84" t="n">
        <v>81</v>
      </c>
      <c r="BC84" t="n">
        <v>12587</v>
      </c>
    </row>
    <row r="85">
      <c r="A85" t="inlineStr">
        <is>
          <t>14-Sep-20</t>
        </is>
      </c>
      <c r="B85" t="n">
        <v>944306</v>
      </c>
      <c r="C85" t="n">
        <v>448919</v>
      </c>
      <c r="D85" t="n">
        <v>2349364</v>
      </c>
      <c r="E85" t="n">
        <v>998558</v>
      </c>
      <c r="F85" t="n">
        <v>1155938</v>
      </c>
      <c r="G85" t="n">
        <v>938341</v>
      </c>
      <c r="H85" t="n">
        <v>777449</v>
      </c>
      <c r="I85" t="n">
        <v>239763</v>
      </c>
      <c r="J85" t="n">
        <v>629800</v>
      </c>
      <c r="K85" t="n">
        <v>332</v>
      </c>
      <c r="L85" t="n">
        <v>3709</v>
      </c>
      <c r="M85" t="n">
        <v>2760</v>
      </c>
      <c r="N85" t="n">
        <v>7152</v>
      </c>
      <c r="O85" t="n">
        <v>119</v>
      </c>
      <c r="P85" t="n">
        <v>458</v>
      </c>
      <c r="Q85" t="n">
        <v>237</v>
      </c>
      <c r="R85" t="n">
        <v>1413</v>
      </c>
      <c r="S85" t="n">
        <v>1400</v>
      </c>
      <c r="T85" t="n">
        <v>397</v>
      </c>
      <c r="U85" t="n">
        <v>1103</v>
      </c>
      <c r="V85" t="n">
        <v>3508</v>
      </c>
      <c r="W85" t="n">
        <v>3441</v>
      </c>
      <c r="X85" t="n">
        <v>162</v>
      </c>
      <c r="Y85" t="n">
        <v>727</v>
      </c>
      <c r="Z85" t="n">
        <v>642</v>
      </c>
      <c r="AA85" t="n">
        <v>1109</v>
      </c>
      <c r="AB85" t="n">
        <v>492</v>
      </c>
      <c r="AC85" t="n">
        <v>7598</v>
      </c>
      <c r="AD85" t="n">
        <v>16200</v>
      </c>
      <c r="AE85" t="n">
        <v>24589</v>
      </c>
      <c r="AF85" t="n">
        <v>77018</v>
      </c>
      <c r="AG85" t="n">
        <v>1575</v>
      </c>
      <c r="AH85" t="n">
        <v>2888</v>
      </c>
      <c r="AI85" t="n">
        <v>1829</v>
      </c>
      <c r="AJ85" t="n">
        <v>4764</v>
      </c>
      <c r="AK85" t="n">
        <v>17219</v>
      </c>
      <c r="AL85" t="n">
        <v>675086</v>
      </c>
      <c r="AM85" t="n">
        <v>124320</v>
      </c>
      <c r="AN85" t="n">
        <v>1054392</v>
      </c>
      <c r="AO85" t="n">
        <v>1282043</v>
      </c>
      <c r="AP85" t="n">
        <v>64080</v>
      </c>
      <c r="AQ85" t="n">
        <v>60745</v>
      </c>
      <c r="AR85" t="n">
        <v>84401</v>
      </c>
      <c r="AS85" t="n">
        <v>29059</v>
      </c>
      <c r="AT85" t="n">
        <v>1453094</v>
      </c>
      <c r="AU85" t="n">
        <v>4272</v>
      </c>
      <c r="AV85" t="n">
        <v>369</v>
      </c>
      <c r="AW85" t="n">
        <v>3733</v>
      </c>
      <c r="AX85" t="n">
        <v>4449</v>
      </c>
      <c r="AY85" t="n">
        <v>206</v>
      </c>
      <c r="AZ85" t="n">
        <v>149</v>
      </c>
      <c r="BA85" t="n">
        <v>252</v>
      </c>
      <c r="BB85" t="n">
        <v>82</v>
      </c>
      <c r="BC85" t="n">
        <v>12592</v>
      </c>
    </row>
    <row r="86">
      <c r="A86" t="inlineStr">
        <is>
          <t>15-Sep-20</t>
        </is>
      </c>
      <c r="B86" t="n">
        <v>944240</v>
      </c>
      <c r="C86" t="n">
        <v>448046</v>
      </c>
      <c r="D86" t="n">
        <v>2348773</v>
      </c>
      <c r="E86" t="n">
        <v>997142</v>
      </c>
      <c r="F86" t="n">
        <v>1155914</v>
      </c>
      <c r="G86" t="n">
        <v>938244</v>
      </c>
      <c r="H86" t="n">
        <v>777397</v>
      </c>
      <c r="I86" t="n">
        <v>239419</v>
      </c>
      <c r="J86" t="n">
        <v>629519</v>
      </c>
      <c r="K86" t="n">
        <v>314</v>
      </c>
      <c r="L86" t="n">
        <v>3632</v>
      </c>
      <c r="M86" t="n">
        <v>2652</v>
      </c>
      <c r="N86" t="n">
        <v>6768</v>
      </c>
      <c r="O86" t="n">
        <v>114</v>
      </c>
      <c r="P86" t="n">
        <v>440</v>
      </c>
      <c r="Q86" t="n">
        <v>229</v>
      </c>
      <c r="R86" t="n">
        <v>1395</v>
      </c>
      <c r="S86" t="n">
        <v>1328</v>
      </c>
      <c r="T86" t="n">
        <v>372</v>
      </c>
      <c r="U86" t="n">
        <v>1083</v>
      </c>
      <c r="V86" t="n">
        <v>3343</v>
      </c>
      <c r="W86" t="n">
        <v>3270</v>
      </c>
      <c r="X86" t="n">
        <v>153</v>
      </c>
      <c r="Y86" t="n">
        <v>698</v>
      </c>
      <c r="Z86" t="n">
        <v>611</v>
      </c>
      <c r="AA86" t="n">
        <v>1096</v>
      </c>
      <c r="AB86" t="n">
        <v>466</v>
      </c>
      <c r="AC86" t="n">
        <v>7133</v>
      </c>
      <c r="AD86" t="n">
        <v>15903</v>
      </c>
      <c r="AE86" t="n">
        <v>23428</v>
      </c>
      <c r="AF86" t="n">
        <v>73192</v>
      </c>
      <c r="AG86" t="n">
        <v>1489</v>
      </c>
      <c r="AH86" t="n">
        <v>2772</v>
      </c>
      <c r="AI86" t="n">
        <v>1742</v>
      </c>
      <c r="AJ86" t="n">
        <v>4709</v>
      </c>
      <c r="AK86" t="n">
        <v>16323</v>
      </c>
      <c r="AL86" t="n">
        <v>675657</v>
      </c>
      <c r="AM86" t="n">
        <v>125583</v>
      </c>
      <c r="AN86" t="n">
        <v>1056413</v>
      </c>
      <c r="AO86" t="n">
        <v>1287821</v>
      </c>
      <c r="AP86" t="n">
        <v>64204</v>
      </c>
      <c r="AQ86" t="n">
        <v>61006</v>
      </c>
      <c r="AR86" t="n">
        <v>84579</v>
      </c>
      <c r="AS86" t="n">
        <v>29489</v>
      </c>
      <c r="AT86" t="n">
        <v>1454363</v>
      </c>
      <c r="AU86" t="n">
        <v>4275</v>
      </c>
      <c r="AV86" t="n">
        <v>373</v>
      </c>
      <c r="AW86" t="n">
        <v>3739</v>
      </c>
      <c r="AX86" t="n">
        <v>4467</v>
      </c>
      <c r="AY86" t="n">
        <v>207</v>
      </c>
      <c r="AZ86" t="n">
        <v>150</v>
      </c>
      <c r="BA86" t="n">
        <v>252</v>
      </c>
      <c r="BB86" t="n">
        <v>83</v>
      </c>
      <c r="BC86" t="n">
        <v>12596</v>
      </c>
    </row>
    <row r="87">
      <c r="A87" t="inlineStr">
        <is>
          <t>16-Sep-20</t>
        </is>
      </c>
      <c r="B87" t="n">
        <v>944178</v>
      </c>
      <c r="C87" t="n">
        <v>447192</v>
      </c>
      <c r="D87" t="n">
        <v>2348204</v>
      </c>
      <c r="E87" t="n">
        <v>995801</v>
      </c>
      <c r="F87" t="n">
        <v>1155890</v>
      </c>
      <c r="G87" t="n">
        <v>938150</v>
      </c>
      <c r="H87" t="n">
        <v>777347</v>
      </c>
      <c r="I87" t="n">
        <v>239079</v>
      </c>
      <c r="J87" t="n">
        <v>629253</v>
      </c>
      <c r="K87" t="n">
        <v>298</v>
      </c>
      <c r="L87" t="n">
        <v>3557</v>
      </c>
      <c r="M87" t="n">
        <v>2549</v>
      </c>
      <c r="N87" t="n">
        <v>6406</v>
      </c>
      <c r="O87" t="n">
        <v>108</v>
      </c>
      <c r="P87" t="n">
        <v>422</v>
      </c>
      <c r="Q87" t="n">
        <v>221</v>
      </c>
      <c r="R87" t="n">
        <v>1376</v>
      </c>
      <c r="S87" t="n">
        <v>1260</v>
      </c>
      <c r="T87" t="n">
        <v>350</v>
      </c>
      <c r="U87" t="n">
        <v>1063</v>
      </c>
      <c r="V87" t="n">
        <v>3185</v>
      </c>
      <c r="W87" t="n">
        <v>3107</v>
      </c>
      <c r="X87" t="n">
        <v>145</v>
      </c>
      <c r="Y87" t="n">
        <v>669</v>
      </c>
      <c r="Z87" t="n">
        <v>582</v>
      </c>
      <c r="AA87" t="n">
        <v>1083</v>
      </c>
      <c r="AB87" t="n">
        <v>442</v>
      </c>
      <c r="AC87" t="n">
        <v>6698</v>
      </c>
      <c r="AD87" t="n">
        <v>15609</v>
      </c>
      <c r="AE87" t="n">
        <v>22326</v>
      </c>
      <c r="AF87" t="n">
        <v>69550</v>
      </c>
      <c r="AG87" t="n">
        <v>1408</v>
      </c>
      <c r="AH87" t="n">
        <v>2660</v>
      </c>
      <c r="AI87" t="n">
        <v>1659</v>
      </c>
      <c r="AJ87" t="n">
        <v>4654</v>
      </c>
      <c r="AK87" t="n">
        <v>15474</v>
      </c>
      <c r="AL87" t="n">
        <v>676192</v>
      </c>
      <c r="AM87" t="n">
        <v>126823</v>
      </c>
      <c r="AN87" t="n">
        <v>1058339</v>
      </c>
      <c r="AO87" t="n">
        <v>1293312</v>
      </c>
      <c r="AP87" t="n">
        <v>64322</v>
      </c>
      <c r="AQ87" t="n">
        <v>61256</v>
      </c>
      <c r="AR87" t="n">
        <v>84748</v>
      </c>
      <c r="AS87" t="n">
        <v>29914</v>
      </c>
      <c r="AT87" t="n">
        <v>1455567</v>
      </c>
      <c r="AU87" t="n">
        <v>4277</v>
      </c>
      <c r="AV87" t="n">
        <v>376</v>
      </c>
      <c r="AW87" t="n">
        <v>3745</v>
      </c>
      <c r="AX87" t="n">
        <v>4484</v>
      </c>
      <c r="AY87" t="n">
        <v>207</v>
      </c>
      <c r="AZ87" t="n">
        <v>150</v>
      </c>
      <c r="BA87" t="n">
        <v>253</v>
      </c>
      <c r="BB87" t="n">
        <v>84</v>
      </c>
      <c r="BC87" t="n">
        <v>12601</v>
      </c>
    </row>
    <row r="88">
      <c r="A88" t="inlineStr">
        <is>
          <t>17-Sep-20</t>
        </is>
      </c>
      <c r="B88" t="n">
        <v>944118</v>
      </c>
      <c r="C88" t="n">
        <v>446356</v>
      </c>
      <c r="D88" t="n">
        <v>2347656</v>
      </c>
      <c r="E88" t="n">
        <v>994530</v>
      </c>
      <c r="F88" t="n">
        <v>1155868</v>
      </c>
      <c r="G88" t="n">
        <v>938061</v>
      </c>
      <c r="H88" t="n">
        <v>777298</v>
      </c>
      <c r="I88" t="n">
        <v>238744</v>
      </c>
      <c r="J88" t="n">
        <v>629000</v>
      </c>
      <c r="K88" t="n">
        <v>282</v>
      </c>
      <c r="L88" t="n">
        <v>3483</v>
      </c>
      <c r="M88" t="n">
        <v>2450</v>
      </c>
      <c r="N88" t="n">
        <v>6065</v>
      </c>
      <c r="O88" t="n">
        <v>103</v>
      </c>
      <c r="P88" t="n">
        <v>405</v>
      </c>
      <c r="Q88" t="n">
        <v>213</v>
      </c>
      <c r="R88" t="n">
        <v>1358</v>
      </c>
      <c r="S88" t="n">
        <v>1195</v>
      </c>
      <c r="T88" t="n">
        <v>328</v>
      </c>
      <c r="U88" t="n">
        <v>1043</v>
      </c>
      <c r="V88" t="n">
        <v>3036</v>
      </c>
      <c r="W88" t="n">
        <v>2952</v>
      </c>
      <c r="X88" t="n">
        <v>137</v>
      </c>
      <c r="Y88" t="n">
        <v>642</v>
      </c>
      <c r="Z88" t="n">
        <v>555</v>
      </c>
      <c r="AA88" t="n">
        <v>1070</v>
      </c>
      <c r="AB88" t="n">
        <v>419</v>
      </c>
      <c r="AC88" t="n">
        <v>6289</v>
      </c>
      <c r="AD88" t="n">
        <v>15318</v>
      </c>
      <c r="AE88" t="n">
        <v>21281</v>
      </c>
      <c r="AF88" t="n">
        <v>66083</v>
      </c>
      <c r="AG88" t="n">
        <v>1332</v>
      </c>
      <c r="AH88" t="n">
        <v>2553</v>
      </c>
      <c r="AI88" t="n">
        <v>1581</v>
      </c>
      <c r="AJ88" t="n">
        <v>4599</v>
      </c>
      <c r="AK88" t="n">
        <v>14669</v>
      </c>
      <c r="AL88" t="n">
        <v>676695</v>
      </c>
      <c r="AM88" t="n">
        <v>128040</v>
      </c>
      <c r="AN88" t="n">
        <v>1060174</v>
      </c>
      <c r="AO88" t="n">
        <v>1298530</v>
      </c>
      <c r="AP88" t="n">
        <v>64433</v>
      </c>
      <c r="AQ88" t="n">
        <v>61497</v>
      </c>
      <c r="AR88" t="n">
        <v>84909</v>
      </c>
      <c r="AS88" t="n">
        <v>30335</v>
      </c>
      <c r="AT88" t="n">
        <v>1456708</v>
      </c>
      <c r="AU88" t="n">
        <v>4279</v>
      </c>
      <c r="AV88" t="n">
        <v>379</v>
      </c>
      <c r="AW88" t="n">
        <v>3750</v>
      </c>
      <c r="AX88" t="n">
        <v>4500</v>
      </c>
      <c r="AY88" t="n">
        <v>207</v>
      </c>
      <c r="AZ88" t="n">
        <v>151</v>
      </c>
      <c r="BA88" t="n">
        <v>253</v>
      </c>
      <c r="BB88" t="n">
        <v>85</v>
      </c>
      <c r="BC88" t="n">
        <v>12605</v>
      </c>
    </row>
    <row r="89">
      <c r="A89" t="inlineStr">
        <is>
          <t>18-Sep-20</t>
        </is>
      </c>
      <c r="B89" t="n">
        <v>944062</v>
      </c>
      <c r="C89" t="n">
        <v>445537</v>
      </c>
      <c r="D89" t="n">
        <v>2347129</v>
      </c>
      <c r="E89" t="n">
        <v>993325</v>
      </c>
      <c r="F89" t="n">
        <v>1155846</v>
      </c>
      <c r="G89" t="n">
        <v>937974</v>
      </c>
      <c r="H89" t="n">
        <v>777251</v>
      </c>
      <c r="I89" t="n">
        <v>238414</v>
      </c>
      <c r="J89" t="n">
        <v>628760</v>
      </c>
      <c r="K89" t="n">
        <v>268</v>
      </c>
      <c r="L89" t="n">
        <v>3410</v>
      </c>
      <c r="M89" t="n">
        <v>2356</v>
      </c>
      <c r="N89" t="n">
        <v>5743</v>
      </c>
      <c r="O89" t="n">
        <v>99</v>
      </c>
      <c r="P89" t="n">
        <v>388</v>
      </c>
      <c r="Q89" t="n">
        <v>206</v>
      </c>
      <c r="R89" t="n">
        <v>1339</v>
      </c>
      <c r="S89" t="n">
        <v>1134</v>
      </c>
      <c r="T89" t="n">
        <v>308</v>
      </c>
      <c r="U89" t="n">
        <v>1023</v>
      </c>
      <c r="V89" t="n">
        <v>2895</v>
      </c>
      <c r="W89" t="n">
        <v>2805</v>
      </c>
      <c r="X89" t="n">
        <v>129</v>
      </c>
      <c r="Y89" t="n">
        <v>617</v>
      </c>
      <c r="Z89" t="n">
        <v>529</v>
      </c>
      <c r="AA89" t="n">
        <v>1057</v>
      </c>
      <c r="AB89" t="n">
        <v>397</v>
      </c>
      <c r="AC89" t="n">
        <v>5907</v>
      </c>
      <c r="AD89" t="n">
        <v>15032</v>
      </c>
      <c r="AE89" t="n">
        <v>20290</v>
      </c>
      <c r="AF89" t="n">
        <v>62784</v>
      </c>
      <c r="AG89" t="n">
        <v>1260</v>
      </c>
      <c r="AH89" t="n">
        <v>2450</v>
      </c>
      <c r="AI89" t="n">
        <v>1507</v>
      </c>
      <c r="AJ89" t="n">
        <v>4544</v>
      </c>
      <c r="AK89" t="n">
        <v>13906</v>
      </c>
      <c r="AL89" t="n">
        <v>677167</v>
      </c>
      <c r="AM89" t="n">
        <v>129235</v>
      </c>
      <c r="AN89" t="n">
        <v>1061923</v>
      </c>
      <c r="AO89" t="n">
        <v>1303487</v>
      </c>
      <c r="AP89" t="n">
        <v>64538</v>
      </c>
      <c r="AQ89" t="n">
        <v>61727</v>
      </c>
      <c r="AR89" t="n">
        <v>85063</v>
      </c>
      <c r="AS89" t="n">
        <v>30750</v>
      </c>
      <c r="AT89" t="n">
        <v>1457790</v>
      </c>
      <c r="AU89" t="n">
        <v>4281</v>
      </c>
      <c r="AV89" t="n">
        <v>382</v>
      </c>
      <c r="AW89" t="n">
        <v>3755</v>
      </c>
      <c r="AX89" t="n">
        <v>4515</v>
      </c>
      <c r="AY89" t="n">
        <v>207</v>
      </c>
      <c r="AZ89" t="n">
        <v>151</v>
      </c>
      <c r="BA89" t="n">
        <v>253</v>
      </c>
      <c r="BB89" t="n">
        <v>87</v>
      </c>
      <c r="BC89" t="n">
        <v>12609</v>
      </c>
    </row>
    <row r="90">
      <c r="A90" t="inlineStr">
        <is>
          <t>19-Sep-20</t>
        </is>
      </c>
      <c r="B90" t="n">
        <v>944008</v>
      </c>
      <c r="C90" t="n">
        <v>444736</v>
      </c>
      <c r="D90" t="n">
        <v>2346620</v>
      </c>
      <c r="E90" t="n">
        <v>992183</v>
      </c>
      <c r="F90" t="n">
        <v>1155825</v>
      </c>
      <c r="G90" t="n">
        <v>937892</v>
      </c>
      <c r="H90" t="n">
        <v>777205</v>
      </c>
      <c r="I90" t="n">
        <v>238088</v>
      </c>
      <c r="J90" t="n">
        <v>628533</v>
      </c>
      <c r="K90" t="n">
        <v>254</v>
      </c>
      <c r="L90" t="n">
        <v>3339</v>
      </c>
      <c r="M90" t="n">
        <v>2267</v>
      </c>
      <c r="N90" t="n">
        <v>5440</v>
      </c>
      <c r="O90" t="n">
        <v>94</v>
      </c>
      <c r="P90" t="n">
        <v>373</v>
      </c>
      <c r="Q90" t="n">
        <v>199</v>
      </c>
      <c r="R90" t="n">
        <v>1321</v>
      </c>
      <c r="S90" t="n">
        <v>1076</v>
      </c>
      <c r="T90" t="n">
        <v>290</v>
      </c>
      <c r="U90" t="n">
        <v>1004</v>
      </c>
      <c r="V90" t="n">
        <v>2761</v>
      </c>
      <c r="W90" t="n">
        <v>2665</v>
      </c>
      <c r="X90" t="n">
        <v>123</v>
      </c>
      <c r="Y90" t="n">
        <v>592</v>
      </c>
      <c r="Z90" t="n">
        <v>505</v>
      </c>
      <c r="AA90" t="n">
        <v>1045</v>
      </c>
      <c r="AB90" t="n">
        <v>377</v>
      </c>
      <c r="AC90" t="n">
        <v>5548</v>
      </c>
      <c r="AD90" t="n">
        <v>14749</v>
      </c>
      <c r="AE90" t="n">
        <v>19349</v>
      </c>
      <c r="AF90" t="n">
        <v>59646</v>
      </c>
      <c r="AG90" t="n">
        <v>1192</v>
      </c>
      <c r="AH90" t="n">
        <v>2351</v>
      </c>
      <c r="AI90" t="n">
        <v>1437</v>
      </c>
      <c r="AJ90" t="n">
        <v>4489</v>
      </c>
      <c r="AK90" t="n">
        <v>13183</v>
      </c>
      <c r="AL90" t="n">
        <v>677610</v>
      </c>
      <c r="AM90" t="n">
        <v>130407</v>
      </c>
      <c r="AN90" t="n">
        <v>1063592</v>
      </c>
      <c r="AO90" t="n">
        <v>1308197</v>
      </c>
      <c r="AP90" t="n">
        <v>64638</v>
      </c>
      <c r="AQ90" t="n">
        <v>61949</v>
      </c>
      <c r="AR90" t="n">
        <v>85209</v>
      </c>
      <c r="AS90" t="n">
        <v>31160</v>
      </c>
      <c r="AT90" t="n">
        <v>1458815</v>
      </c>
      <c r="AU90" t="n">
        <v>4282</v>
      </c>
      <c r="AV90" t="n">
        <v>386</v>
      </c>
      <c r="AW90" t="n">
        <v>3760</v>
      </c>
      <c r="AX90" t="n">
        <v>4530</v>
      </c>
      <c r="AY90" t="n">
        <v>208</v>
      </c>
      <c r="AZ90" t="n">
        <v>152</v>
      </c>
      <c r="BA90" t="n">
        <v>254</v>
      </c>
      <c r="BB90" t="n">
        <v>88</v>
      </c>
      <c r="BC90" t="n">
        <v>12613</v>
      </c>
    </row>
    <row r="91">
      <c r="A91" t="inlineStr">
        <is>
          <t>20-Sep-20</t>
        </is>
      </c>
      <c r="B91" t="n">
        <v>943957</v>
      </c>
      <c r="C91" t="n">
        <v>443951</v>
      </c>
      <c r="D91" t="n">
        <v>2346131</v>
      </c>
      <c r="E91" t="n">
        <v>991101</v>
      </c>
      <c r="F91" t="n">
        <v>1155806</v>
      </c>
      <c r="G91" t="n">
        <v>937812</v>
      </c>
      <c r="H91" t="n">
        <v>777161</v>
      </c>
      <c r="I91" t="n">
        <v>237766</v>
      </c>
      <c r="J91" t="n">
        <v>628317</v>
      </c>
      <c r="K91" t="n">
        <v>241</v>
      </c>
      <c r="L91" t="n">
        <v>3269</v>
      </c>
      <c r="M91" t="n">
        <v>2181</v>
      </c>
      <c r="N91" t="n">
        <v>5153</v>
      </c>
      <c r="O91" t="n">
        <v>90</v>
      </c>
      <c r="P91" t="n">
        <v>358</v>
      </c>
      <c r="Q91" t="n">
        <v>193</v>
      </c>
      <c r="R91" t="n">
        <v>1303</v>
      </c>
      <c r="S91" t="n">
        <v>1021</v>
      </c>
      <c r="T91" t="n">
        <v>272</v>
      </c>
      <c r="U91" t="n">
        <v>985</v>
      </c>
      <c r="V91" t="n">
        <v>2633</v>
      </c>
      <c r="W91" t="n">
        <v>2531</v>
      </c>
      <c r="X91" t="n">
        <v>116</v>
      </c>
      <c r="Y91" t="n">
        <v>568</v>
      </c>
      <c r="Z91" t="n">
        <v>481</v>
      </c>
      <c r="AA91" t="n">
        <v>1032</v>
      </c>
      <c r="AB91" t="n">
        <v>357</v>
      </c>
      <c r="AC91" t="n">
        <v>5211</v>
      </c>
      <c r="AD91" t="n">
        <v>14469</v>
      </c>
      <c r="AE91" t="n">
        <v>18455</v>
      </c>
      <c r="AF91" t="n">
        <v>56661</v>
      </c>
      <c r="AG91" t="n">
        <v>1128</v>
      </c>
      <c r="AH91" t="n">
        <v>2256</v>
      </c>
      <c r="AI91" t="n">
        <v>1371</v>
      </c>
      <c r="AJ91" t="n">
        <v>4435</v>
      </c>
      <c r="AK91" t="n">
        <v>12498</v>
      </c>
      <c r="AL91" t="n">
        <v>678026</v>
      </c>
      <c r="AM91" t="n">
        <v>131557</v>
      </c>
      <c r="AN91" t="n">
        <v>1065183</v>
      </c>
      <c r="AO91" t="n">
        <v>1312671</v>
      </c>
      <c r="AP91" t="n">
        <v>64732</v>
      </c>
      <c r="AQ91" t="n">
        <v>62162</v>
      </c>
      <c r="AR91" t="n">
        <v>85349</v>
      </c>
      <c r="AS91" t="n">
        <v>31566</v>
      </c>
      <c r="AT91" t="n">
        <v>1459787</v>
      </c>
      <c r="AU91" t="n">
        <v>4284</v>
      </c>
      <c r="AV91" t="n">
        <v>389</v>
      </c>
      <c r="AW91" t="n">
        <v>3765</v>
      </c>
      <c r="AX91" t="n">
        <v>4544</v>
      </c>
      <c r="AY91" t="n">
        <v>208</v>
      </c>
      <c r="AZ91" t="n">
        <v>153</v>
      </c>
      <c r="BA91" t="n">
        <v>254</v>
      </c>
      <c r="BB91" t="n">
        <v>89</v>
      </c>
      <c r="BC91" t="n">
        <v>12616</v>
      </c>
    </row>
    <row r="92">
      <c r="A92" t="inlineStr">
        <is>
          <t>21-Sep-20</t>
        </is>
      </c>
      <c r="B92" t="n">
        <v>1182046</v>
      </c>
      <c r="C92" t="n">
        <v>544040</v>
      </c>
      <c r="D92" t="n">
        <v>2900346</v>
      </c>
      <c r="E92" t="n">
        <v>1382412</v>
      </c>
      <c r="F92" t="n">
        <v>1366326</v>
      </c>
      <c r="G92" t="n">
        <v>1110753</v>
      </c>
      <c r="H92" t="n">
        <v>924531</v>
      </c>
      <c r="I92" t="n">
        <v>285087</v>
      </c>
      <c r="J92" t="n">
        <v>864047</v>
      </c>
      <c r="K92" t="n">
        <v>218</v>
      </c>
      <c r="L92" t="n">
        <v>3018</v>
      </c>
      <c r="M92" t="n">
        <v>1992</v>
      </c>
      <c r="N92" t="n">
        <v>4733</v>
      </c>
      <c r="O92" t="n">
        <v>82</v>
      </c>
      <c r="P92" t="n">
        <v>323</v>
      </c>
      <c r="Q92" t="n">
        <v>176</v>
      </c>
      <c r="R92" t="n">
        <v>1206</v>
      </c>
      <c r="S92" t="n">
        <v>944</v>
      </c>
      <c r="T92" t="n">
        <v>255</v>
      </c>
      <c r="U92" t="n">
        <v>965</v>
      </c>
      <c r="V92" t="n">
        <v>2510</v>
      </c>
      <c r="W92" t="n">
        <v>2404</v>
      </c>
      <c r="X92" t="n">
        <v>110</v>
      </c>
      <c r="Y92" t="n">
        <v>544</v>
      </c>
      <c r="Z92" t="n">
        <v>459</v>
      </c>
      <c r="AA92" t="n">
        <v>1017</v>
      </c>
      <c r="AB92" t="n">
        <v>338</v>
      </c>
      <c r="AC92" t="n">
        <v>4894</v>
      </c>
      <c r="AD92" t="n">
        <v>14171</v>
      </c>
      <c r="AE92" t="n">
        <v>17595</v>
      </c>
      <c r="AF92" t="n">
        <v>53802</v>
      </c>
      <c r="AG92" t="n">
        <v>1067</v>
      </c>
      <c r="AH92" t="n">
        <v>2163</v>
      </c>
      <c r="AI92" t="n">
        <v>1307</v>
      </c>
      <c r="AJ92" t="n">
        <v>4372</v>
      </c>
      <c r="AK92" t="n">
        <v>11846</v>
      </c>
      <c r="AL92" t="n">
        <v>678418</v>
      </c>
      <c r="AM92" t="n">
        <v>132684</v>
      </c>
      <c r="AN92" t="n">
        <v>1066700</v>
      </c>
      <c r="AO92" t="n">
        <v>1316921</v>
      </c>
      <c r="AP92" t="n">
        <v>64821</v>
      </c>
      <c r="AQ92" t="n">
        <v>62365</v>
      </c>
      <c r="AR92" t="n">
        <v>85482</v>
      </c>
      <c r="AS92" t="n">
        <v>31966</v>
      </c>
      <c r="AT92" t="n">
        <v>1460709</v>
      </c>
      <c r="AU92" t="n">
        <v>4286</v>
      </c>
      <c r="AV92" t="n">
        <v>392</v>
      </c>
      <c r="AW92" t="n">
        <v>3769</v>
      </c>
      <c r="AX92" t="n">
        <v>4557</v>
      </c>
      <c r="AY92" t="n">
        <v>208</v>
      </c>
      <c r="AZ92" t="n">
        <v>153</v>
      </c>
      <c r="BA92" t="n">
        <v>255</v>
      </c>
      <c r="BB92" t="n">
        <v>90</v>
      </c>
      <c r="BC92" t="n">
        <v>12620</v>
      </c>
    </row>
    <row r="93">
      <c r="A93" t="inlineStr">
        <is>
          <t>22-Sep-20</t>
        </is>
      </c>
      <c r="B93" t="n">
        <v>1182011</v>
      </c>
      <c r="C93" t="n">
        <v>543492</v>
      </c>
      <c r="D93" t="n">
        <v>2900010</v>
      </c>
      <c r="E93" t="n">
        <v>1381599</v>
      </c>
      <c r="F93" t="n">
        <v>1366313</v>
      </c>
      <c r="G93" t="n">
        <v>1110701</v>
      </c>
      <c r="H93" t="n">
        <v>924502</v>
      </c>
      <c r="I93" t="n">
        <v>284865</v>
      </c>
      <c r="J93" t="n">
        <v>863880</v>
      </c>
      <c r="K93" t="n">
        <v>199</v>
      </c>
      <c r="L93" t="n">
        <v>2813</v>
      </c>
      <c r="M93" t="n">
        <v>1835</v>
      </c>
      <c r="N93" t="n">
        <v>4369</v>
      </c>
      <c r="O93" t="n">
        <v>74</v>
      </c>
      <c r="P93" t="n">
        <v>295</v>
      </c>
      <c r="Q93" t="n">
        <v>162</v>
      </c>
      <c r="R93" t="n">
        <v>1127</v>
      </c>
      <c r="S93" t="n">
        <v>876</v>
      </c>
      <c r="T93" t="n">
        <v>240</v>
      </c>
      <c r="U93" t="n">
        <v>942</v>
      </c>
      <c r="V93" t="n">
        <v>2391</v>
      </c>
      <c r="W93" t="n">
        <v>2281</v>
      </c>
      <c r="X93" t="n">
        <v>104</v>
      </c>
      <c r="Y93" t="n">
        <v>521</v>
      </c>
      <c r="Z93" t="n">
        <v>437</v>
      </c>
      <c r="AA93" t="n">
        <v>1000</v>
      </c>
      <c r="AB93" t="n">
        <v>320</v>
      </c>
      <c r="AC93" t="n">
        <v>4595</v>
      </c>
      <c r="AD93" t="n">
        <v>13841</v>
      </c>
      <c r="AE93" t="n">
        <v>16759</v>
      </c>
      <c r="AF93" t="n">
        <v>51055</v>
      </c>
      <c r="AG93" t="n">
        <v>1008</v>
      </c>
      <c r="AH93" t="n">
        <v>2071</v>
      </c>
      <c r="AI93" t="n">
        <v>1245</v>
      </c>
      <c r="AJ93" t="n">
        <v>4296</v>
      </c>
      <c r="AK93" t="n">
        <v>11222</v>
      </c>
      <c r="AL93" t="n">
        <v>678785</v>
      </c>
      <c r="AM93" t="n">
        <v>133787</v>
      </c>
      <c r="AN93" t="n">
        <v>1068146</v>
      </c>
      <c r="AO93" t="n">
        <v>1320955</v>
      </c>
      <c r="AP93" t="n">
        <v>64906</v>
      </c>
      <c r="AQ93" t="n">
        <v>62561</v>
      </c>
      <c r="AR93" t="n">
        <v>85610</v>
      </c>
      <c r="AS93" t="n">
        <v>32360</v>
      </c>
      <c r="AT93" t="n">
        <v>1461582</v>
      </c>
      <c r="AU93" t="n">
        <v>4287</v>
      </c>
      <c r="AV93" t="n">
        <v>394</v>
      </c>
      <c r="AW93" t="n">
        <v>3773</v>
      </c>
      <c r="AX93" t="n">
        <v>4570</v>
      </c>
      <c r="AY93" t="n">
        <v>209</v>
      </c>
      <c r="AZ93" t="n">
        <v>153</v>
      </c>
      <c r="BA93" t="n">
        <v>255</v>
      </c>
      <c r="BB93" t="n">
        <v>91</v>
      </c>
      <c r="BC93" t="n">
        <v>12623</v>
      </c>
    </row>
    <row r="94">
      <c r="A94" t="inlineStr">
        <is>
          <t>23-Sep-20</t>
        </is>
      </c>
      <c r="B94" t="n">
        <v>1181977</v>
      </c>
      <c r="C94" t="n">
        <v>542958</v>
      </c>
      <c r="D94" t="n">
        <v>2899686</v>
      </c>
      <c r="E94" t="n">
        <v>1380830</v>
      </c>
      <c r="F94" t="n">
        <v>1366301</v>
      </c>
      <c r="G94" t="n">
        <v>1110652</v>
      </c>
      <c r="H94" t="n">
        <v>924473</v>
      </c>
      <c r="I94" t="n">
        <v>284647</v>
      </c>
      <c r="J94" t="n">
        <v>863721</v>
      </c>
      <c r="K94" t="n">
        <v>183</v>
      </c>
      <c r="L94" t="n">
        <v>2642</v>
      </c>
      <c r="M94" t="n">
        <v>1701</v>
      </c>
      <c r="N94" t="n">
        <v>4051</v>
      </c>
      <c r="O94" t="n">
        <v>68</v>
      </c>
      <c r="P94" t="n">
        <v>271</v>
      </c>
      <c r="Q94" t="n">
        <v>150</v>
      </c>
      <c r="R94" t="n">
        <v>1062</v>
      </c>
      <c r="S94" t="n">
        <v>816</v>
      </c>
      <c r="T94" t="n">
        <v>225</v>
      </c>
      <c r="U94" t="n">
        <v>919</v>
      </c>
      <c r="V94" t="n">
        <v>2276</v>
      </c>
      <c r="W94" t="n">
        <v>2163</v>
      </c>
      <c r="X94" t="n">
        <v>98</v>
      </c>
      <c r="Y94" t="n">
        <v>498</v>
      </c>
      <c r="Z94" t="n">
        <v>416</v>
      </c>
      <c r="AA94" t="n">
        <v>980</v>
      </c>
      <c r="AB94" t="n">
        <v>304</v>
      </c>
      <c r="AC94" t="n">
        <v>4313</v>
      </c>
      <c r="AD94" t="n">
        <v>13491</v>
      </c>
      <c r="AE94" t="n">
        <v>15950</v>
      </c>
      <c r="AF94" t="n">
        <v>48422</v>
      </c>
      <c r="AG94" t="n">
        <v>953</v>
      </c>
      <c r="AH94" t="n">
        <v>1980</v>
      </c>
      <c r="AI94" t="n">
        <v>1185</v>
      </c>
      <c r="AJ94" t="n">
        <v>4211</v>
      </c>
      <c r="AK94" t="n">
        <v>10628</v>
      </c>
      <c r="AL94" t="n">
        <v>679130</v>
      </c>
      <c r="AM94" t="n">
        <v>134863</v>
      </c>
      <c r="AN94" t="n">
        <v>1069523</v>
      </c>
      <c r="AO94" t="n">
        <v>1324782</v>
      </c>
      <c r="AP94" t="n">
        <v>64985</v>
      </c>
      <c r="AQ94" t="n">
        <v>62748</v>
      </c>
      <c r="AR94" t="n">
        <v>85731</v>
      </c>
      <c r="AS94" t="n">
        <v>32746</v>
      </c>
      <c r="AT94" t="n">
        <v>1462409</v>
      </c>
      <c r="AU94" t="n">
        <v>4288</v>
      </c>
      <c r="AV94" t="n">
        <v>397</v>
      </c>
      <c r="AW94" t="n">
        <v>3777</v>
      </c>
      <c r="AX94" t="n">
        <v>4582</v>
      </c>
      <c r="AY94" t="n">
        <v>209</v>
      </c>
      <c r="AZ94" t="n">
        <v>154</v>
      </c>
      <c r="BA94" t="n">
        <v>255</v>
      </c>
      <c r="BB94" t="n">
        <v>92</v>
      </c>
      <c r="BC94" t="n">
        <v>12626</v>
      </c>
    </row>
    <row r="95">
      <c r="A95" t="inlineStr">
        <is>
          <t>24-Sep-20</t>
        </is>
      </c>
      <c r="B95" t="n">
        <v>1181946</v>
      </c>
      <c r="C95" t="n">
        <v>542439</v>
      </c>
      <c r="D95" t="n">
        <v>2899376</v>
      </c>
      <c r="E95" t="n">
        <v>1380101</v>
      </c>
      <c r="F95" t="n">
        <v>1366290</v>
      </c>
      <c r="G95" t="n">
        <v>1110605</v>
      </c>
      <c r="H95" t="n">
        <v>924446</v>
      </c>
      <c r="I95" t="n">
        <v>284433</v>
      </c>
      <c r="J95" t="n">
        <v>863570</v>
      </c>
      <c r="K95" t="n">
        <v>169</v>
      </c>
      <c r="L95" t="n">
        <v>2497</v>
      </c>
      <c r="M95" t="n">
        <v>1587</v>
      </c>
      <c r="N95" t="n">
        <v>3769</v>
      </c>
      <c r="O95" t="n">
        <v>63</v>
      </c>
      <c r="P95" t="n">
        <v>251</v>
      </c>
      <c r="Q95" t="n">
        <v>140</v>
      </c>
      <c r="R95" t="n">
        <v>1008</v>
      </c>
      <c r="S95" t="n">
        <v>763</v>
      </c>
      <c r="T95" t="n">
        <v>211</v>
      </c>
      <c r="U95" t="n">
        <v>894</v>
      </c>
      <c r="V95" t="n">
        <v>2165</v>
      </c>
      <c r="W95" t="n">
        <v>2051</v>
      </c>
      <c r="X95" t="n">
        <v>92</v>
      </c>
      <c r="Y95" t="n">
        <v>476</v>
      </c>
      <c r="Z95" t="n">
        <v>396</v>
      </c>
      <c r="AA95" t="n">
        <v>959</v>
      </c>
      <c r="AB95" t="n">
        <v>287</v>
      </c>
      <c r="AC95" t="n">
        <v>4048</v>
      </c>
      <c r="AD95" t="n">
        <v>13129</v>
      </c>
      <c r="AE95" t="n">
        <v>15172</v>
      </c>
      <c r="AF95" t="n">
        <v>45905</v>
      </c>
      <c r="AG95" t="n">
        <v>900</v>
      </c>
      <c r="AH95" t="n">
        <v>1891</v>
      </c>
      <c r="AI95" t="n">
        <v>1127</v>
      </c>
      <c r="AJ95" t="n">
        <v>4120</v>
      </c>
      <c r="AK95" t="n">
        <v>10062</v>
      </c>
      <c r="AL95" t="n">
        <v>679453</v>
      </c>
      <c r="AM95" t="n">
        <v>135910</v>
      </c>
      <c r="AN95" t="n">
        <v>1070832</v>
      </c>
      <c r="AO95" t="n">
        <v>1328410</v>
      </c>
      <c r="AP95" t="n">
        <v>65061</v>
      </c>
      <c r="AQ95" t="n">
        <v>62926</v>
      </c>
      <c r="AR95" t="n">
        <v>85846</v>
      </c>
      <c r="AS95" t="n">
        <v>33124</v>
      </c>
      <c r="AT95" t="n">
        <v>1463192</v>
      </c>
      <c r="AU95" t="n">
        <v>4290</v>
      </c>
      <c r="AV95" t="n">
        <v>400</v>
      </c>
      <c r="AW95" t="n">
        <v>3781</v>
      </c>
      <c r="AX95" t="n">
        <v>4593</v>
      </c>
      <c r="AY95" t="n">
        <v>209</v>
      </c>
      <c r="AZ95" t="n">
        <v>154</v>
      </c>
      <c r="BA95" t="n">
        <v>256</v>
      </c>
      <c r="BB95" t="n">
        <v>93</v>
      </c>
      <c r="BC95" t="n">
        <v>12629</v>
      </c>
    </row>
    <row r="96">
      <c r="A96" t="inlineStr">
        <is>
          <t>25-Sep-20</t>
        </is>
      </c>
      <c r="B96" t="n">
        <v>1181916</v>
      </c>
      <c r="C96" t="n">
        <v>541935</v>
      </c>
      <c r="D96" t="n">
        <v>2899078</v>
      </c>
      <c r="E96" t="n">
        <v>1379411</v>
      </c>
      <c r="F96" t="n">
        <v>1366278</v>
      </c>
      <c r="G96" t="n">
        <v>1110559</v>
      </c>
      <c r="H96" t="n">
        <v>924420</v>
      </c>
      <c r="I96" t="n">
        <v>284225</v>
      </c>
      <c r="J96" t="n">
        <v>863427</v>
      </c>
      <c r="K96" t="n">
        <v>157</v>
      </c>
      <c r="L96" t="n">
        <v>2372</v>
      </c>
      <c r="M96" t="n">
        <v>1488</v>
      </c>
      <c r="N96" t="n">
        <v>3517</v>
      </c>
      <c r="O96" t="n">
        <v>58</v>
      </c>
      <c r="P96" t="n">
        <v>234</v>
      </c>
      <c r="Q96" t="n">
        <v>131</v>
      </c>
      <c r="R96" t="n">
        <v>962</v>
      </c>
      <c r="S96" t="n">
        <v>715</v>
      </c>
      <c r="T96" t="n">
        <v>198</v>
      </c>
      <c r="U96" t="n">
        <v>869</v>
      </c>
      <c r="V96" t="n">
        <v>2058</v>
      </c>
      <c r="W96" t="n">
        <v>1944</v>
      </c>
      <c r="X96" t="n">
        <v>87</v>
      </c>
      <c r="Y96" t="n">
        <v>454</v>
      </c>
      <c r="Z96" t="n">
        <v>376</v>
      </c>
      <c r="AA96" t="n">
        <v>937</v>
      </c>
      <c r="AB96" t="n">
        <v>272</v>
      </c>
      <c r="AC96" t="n">
        <v>3798</v>
      </c>
      <c r="AD96" t="n">
        <v>12762</v>
      </c>
      <c r="AE96" t="n">
        <v>14427</v>
      </c>
      <c r="AF96" t="n">
        <v>43503</v>
      </c>
      <c r="AG96" t="n">
        <v>849</v>
      </c>
      <c r="AH96" t="n">
        <v>1804</v>
      </c>
      <c r="AI96" t="n">
        <v>1072</v>
      </c>
      <c r="AJ96" t="n">
        <v>4026</v>
      </c>
      <c r="AK96" t="n">
        <v>9524</v>
      </c>
      <c r="AL96" t="n">
        <v>679757</v>
      </c>
      <c r="AM96" t="n">
        <v>136929</v>
      </c>
      <c r="AN96" t="n">
        <v>1072078</v>
      </c>
      <c r="AO96" t="n">
        <v>1331850</v>
      </c>
      <c r="AP96" t="n">
        <v>65132</v>
      </c>
      <c r="AQ96" t="n">
        <v>63097</v>
      </c>
      <c r="AR96" t="n">
        <v>85955</v>
      </c>
      <c r="AS96" t="n">
        <v>33494</v>
      </c>
      <c r="AT96" t="n">
        <v>1463934</v>
      </c>
      <c r="AU96" t="n">
        <v>4291</v>
      </c>
      <c r="AV96" t="n">
        <v>403</v>
      </c>
      <c r="AW96" t="n">
        <v>3785</v>
      </c>
      <c r="AX96" t="n">
        <v>4604</v>
      </c>
      <c r="AY96" t="n">
        <v>209</v>
      </c>
      <c r="AZ96" t="n">
        <v>155</v>
      </c>
      <c r="BA96" t="n">
        <v>256</v>
      </c>
      <c r="BB96" t="n">
        <v>94</v>
      </c>
      <c r="BC96" t="n">
        <v>12631</v>
      </c>
    </row>
    <row r="97">
      <c r="A97" t="inlineStr">
        <is>
          <t>26-Sep-20</t>
        </is>
      </c>
      <c r="B97" t="n">
        <v>1181888</v>
      </c>
      <c r="C97" t="n">
        <v>541446</v>
      </c>
      <c r="D97" t="n">
        <v>2898792</v>
      </c>
      <c r="E97" t="n">
        <v>1378758</v>
      </c>
      <c r="F97" t="n">
        <v>1366268</v>
      </c>
      <c r="G97" t="n">
        <v>1110516</v>
      </c>
      <c r="H97" t="n">
        <v>924394</v>
      </c>
      <c r="I97" t="n">
        <v>284022</v>
      </c>
      <c r="J97" t="n">
        <v>863292</v>
      </c>
      <c r="K97" t="n">
        <v>146</v>
      </c>
      <c r="L97" t="n">
        <v>2262</v>
      </c>
      <c r="M97" t="n">
        <v>1400</v>
      </c>
      <c r="N97" t="n">
        <v>3291</v>
      </c>
      <c r="O97" t="n">
        <v>54</v>
      </c>
      <c r="P97" t="n">
        <v>218</v>
      </c>
      <c r="Q97" t="n">
        <v>124</v>
      </c>
      <c r="R97" t="n">
        <v>922</v>
      </c>
      <c r="S97" t="n">
        <v>671</v>
      </c>
      <c r="T97" t="n">
        <v>186</v>
      </c>
      <c r="U97" t="n">
        <v>844</v>
      </c>
      <c r="V97" t="n">
        <v>1957</v>
      </c>
      <c r="W97" t="n">
        <v>1841</v>
      </c>
      <c r="X97" t="n">
        <v>82</v>
      </c>
      <c r="Y97" t="n">
        <v>433</v>
      </c>
      <c r="Z97" t="n">
        <v>358</v>
      </c>
      <c r="AA97" t="n">
        <v>914</v>
      </c>
      <c r="AB97" t="n">
        <v>257</v>
      </c>
      <c r="AC97" t="n">
        <v>3563</v>
      </c>
      <c r="AD97" t="n">
        <v>12393</v>
      </c>
      <c r="AE97" t="n">
        <v>13714</v>
      </c>
      <c r="AF97" t="n">
        <v>41216</v>
      </c>
      <c r="AG97" t="n">
        <v>801</v>
      </c>
      <c r="AH97" t="n">
        <v>1721</v>
      </c>
      <c r="AI97" t="n">
        <v>1019</v>
      </c>
      <c r="AJ97" t="n">
        <v>3930</v>
      </c>
      <c r="AK97" t="n">
        <v>9014</v>
      </c>
      <c r="AL97" t="n">
        <v>680042</v>
      </c>
      <c r="AM97" t="n">
        <v>137919</v>
      </c>
      <c r="AN97" t="n">
        <v>1073262</v>
      </c>
      <c r="AO97" t="n">
        <v>1335109</v>
      </c>
      <c r="AP97" t="n">
        <v>65199</v>
      </c>
      <c r="AQ97" t="n">
        <v>63259</v>
      </c>
      <c r="AR97" t="n">
        <v>86059</v>
      </c>
      <c r="AS97" t="n">
        <v>33856</v>
      </c>
      <c r="AT97" t="n">
        <v>1464636</v>
      </c>
      <c r="AU97" t="n">
        <v>4292</v>
      </c>
      <c r="AV97" t="n">
        <v>405</v>
      </c>
      <c r="AW97" t="n">
        <v>3788</v>
      </c>
      <c r="AX97" t="n">
        <v>4614</v>
      </c>
      <c r="AY97" t="n">
        <v>209</v>
      </c>
      <c r="AZ97" t="n">
        <v>155</v>
      </c>
      <c r="BA97" t="n">
        <v>256</v>
      </c>
      <c r="BB97" t="n">
        <v>95</v>
      </c>
      <c r="BC97" t="n">
        <v>12634</v>
      </c>
    </row>
    <row r="98">
      <c r="A98" t="inlineStr">
        <is>
          <t>27-Sep-20</t>
        </is>
      </c>
      <c r="B98" t="n">
        <v>1181861</v>
      </c>
      <c r="C98" t="n">
        <v>540972</v>
      </c>
      <c r="D98" t="n">
        <v>2898518</v>
      </c>
      <c r="E98" t="n">
        <v>1378140</v>
      </c>
      <c r="F98" t="n">
        <v>1366258</v>
      </c>
      <c r="G98" t="n">
        <v>1110475</v>
      </c>
      <c r="H98" t="n">
        <v>924370</v>
      </c>
      <c r="I98" t="n">
        <v>283824</v>
      </c>
      <c r="J98" t="n">
        <v>863164</v>
      </c>
      <c r="K98" t="n">
        <v>137</v>
      </c>
      <c r="L98" t="n">
        <v>2164</v>
      </c>
      <c r="M98" t="n">
        <v>1322</v>
      </c>
      <c r="N98" t="n">
        <v>3085</v>
      </c>
      <c r="O98" t="n">
        <v>51</v>
      </c>
      <c r="P98" t="n">
        <v>205</v>
      </c>
      <c r="Q98" t="n">
        <v>117</v>
      </c>
      <c r="R98" t="n">
        <v>886</v>
      </c>
      <c r="S98" t="n">
        <v>631</v>
      </c>
      <c r="T98" t="n">
        <v>174</v>
      </c>
      <c r="U98" t="n">
        <v>819</v>
      </c>
      <c r="V98" t="n">
        <v>1860</v>
      </c>
      <c r="W98" t="n">
        <v>1744</v>
      </c>
      <c r="X98" t="n">
        <v>78</v>
      </c>
      <c r="Y98" t="n">
        <v>413</v>
      </c>
      <c r="Z98" t="n">
        <v>340</v>
      </c>
      <c r="AA98" t="n">
        <v>892</v>
      </c>
      <c r="AB98" t="n">
        <v>244</v>
      </c>
      <c r="AC98" t="n">
        <v>3343</v>
      </c>
      <c r="AD98" t="n">
        <v>12027</v>
      </c>
      <c r="AE98" t="n">
        <v>13034</v>
      </c>
      <c r="AF98" t="n">
        <v>39041</v>
      </c>
      <c r="AG98" t="n">
        <v>756</v>
      </c>
      <c r="AH98" t="n">
        <v>1640</v>
      </c>
      <c r="AI98" t="n">
        <v>969</v>
      </c>
      <c r="AJ98" t="n">
        <v>3832</v>
      </c>
      <c r="AK98" t="n">
        <v>8529</v>
      </c>
      <c r="AL98" t="n">
        <v>680309</v>
      </c>
      <c r="AM98" t="n">
        <v>138881</v>
      </c>
      <c r="AN98" t="n">
        <v>1074388</v>
      </c>
      <c r="AO98" t="n">
        <v>1338196</v>
      </c>
      <c r="AP98" t="n">
        <v>65262</v>
      </c>
      <c r="AQ98" t="n">
        <v>63414</v>
      </c>
      <c r="AR98" t="n">
        <v>86158</v>
      </c>
      <c r="AS98" t="n">
        <v>34208</v>
      </c>
      <c r="AT98" t="n">
        <v>1465300</v>
      </c>
      <c r="AU98" t="n">
        <v>4293</v>
      </c>
      <c r="AV98" t="n">
        <v>408</v>
      </c>
      <c r="AW98" t="n">
        <v>3792</v>
      </c>
      <c r="AX98" t="n">
        <v>4623</v>
      </c>
      <c r="AY98" t="n">
        <v>210</v>
      </c>
      <c r="AZ98" t="n">
        <v>155</v>
      </c>
      <c r="BA98" t="n">
        <v>256</v>
      </c>
      <c r="BB98" t="n">
        <v>96</v>
      </c>
      <c r="BC98" t="n">
        <v>12636</v>
      </c>
    </row>
    <row r="99">
      <c r="A99" t="inlineStr">
        <is>
          <t>28-Sep-20</t>
        </is>
      </c>
      <c r="B99" t="n">
        <v>1181835</v>
      </c>
      <c r="C99" t="n">
        <v>540513</v>
      </c>
      <c r="D99" t="n">
        <v>2898255</v>
      </c>
      <c r="E99" t="n">
        <v>1377555</v>
      </c>
      <c r="F99" t="n">
        <v>1366248</v>
      </c>
      <c r="G99" t="n">
        <v>1110436</v>
      </c>
      <c r="H99" t="n">
        <v>924346</v>
      </c>
      <c r="I99" t="n">
        <v>283631</v>
      </c>
      <c r="J99" t="n">
        <v>863042</v>
      </c>
      <c r="K99" t="n">
        <v>128</v>
      </c>
      <c r="L99" t="n">
        <v>2075</v>
      </c>
      <c r="M99" t="n">
        <v>1252</v>
      </c>
      <c r="N99" t="n">
        <v>2896</v>
      </c>
      <c r="O99" t="n">
        <v>48</v>
      </c>
      <c r="P99" t="n">
        <v>193</v>
      </c>
      <c r="Q99" t="n">
        <v>111</v>
      </c>
      <c r="R99" t="n">
        <v>854</v>
      </c>
      <c r="S99" t="n">
        <v>594</v>
      </c>
      <c r="T99" t="n">
        <v>164</v>
      </c>
      <c r="U99" t="n">
        <v>794</v>
      </c>
      <c r="V99" t="n">
        <v>1767</v>
      </c>
      <c r="W99" t="n">
        <v>1652</v>
      </c>
      <c r="X99" t="n">
        <v>73</v>
      </c>
      <c r="Y99" t="n">
        <v>393</v>
      </c>
      <c r="Z99" t="n">
        <v>323</v>
      </c>
      <c r="AA99" t="n">
        <v>869</v>
      </c>
      <c r="AB99" t="n">
        <v>230</v>
      </c>
      <c r="AC99" t="n">
        <v>3136</v>
      </c>
      <c r="AD99" t="n">
        <v>11664</v>
      </c>
      <c r="AE99" t="n">
        <v>12386</v>
      </c>
      <c r="AF99" t="n">
        <v>36973</v>
      </c>
      <c r="AG99" t="n">
        <v>713</v>
      </c>
      <c r="AH99" t="n">
        <v>1563</v>
      </c>
      <c r="AI99" t="n">
        <v>921</v>
      </c>
      <c r="AJ99" t="n">
        <v>3735</v>
      </c>
      <c r="AK99" t="n">
        <v>8070</v>
      </c>
      <c r="AL99" t="n">
        <v>680560</v>
      </c>
      <c r="AM99" t="n">
        <v>139813</v>
      </c>
      <c r="AN99" t="n">
        <v>1075458</v>
      </c>
      <c r="AO99" t="n">
        <v>1341120</v>
      </c>
      <c r="AP99" t="n">
        <v>65322</v>
      </c>
      <c r="AQ99" t="n">
        <v>63562</v>
      </c>
      <c r="AR99" t="n">
        <v>86252</v>
      </c>
      <c r="AS99" t="n">
        <v>34552</v>
      </c>
      <c r="AT99" t="n">
        <v>1465928</v>
      </c>
      <c r="AU99" t="n">
        <v>4294</v>
      </c>
      <c r="AV99" t="n">
        <v>410</v>
      </c>
      <c r="AW99" t="n">
        <v>3795</v>
      </c>
      <c r="AX99" t="n">
        <v>4632</v>
      </c>
      <c r="AY99" t="n">
        <v>210</v>
      </c>
      <c r="AZ99" t="n">
        <v>156</v>
      </c>
      <c r="BA99" t="n">
        <v>257</v>
      </c>
      <c r="BB99" t="n">
        <v>97</v>
      </c>
      <c r="BC99" t="n">
        <v>12639</v>
      </c>
    </row>
    <row r="100">
      <c r="A100" t="inlineStr">
        <is>
          <t>29-Sep-20</t>
        </is>
      </c>
      <c r="B100" t="n">
        <v>1181811</v>
      </c>
      <c r="C100" t="n">
        <v>540068</v>
      </c>
      <c r="D100" t="n">
        <v>2898004</v>
      </c>
      <c r="E100" t="n">
        <v>1377002</v>
      </c>
      <c r="F100" t="n">
        <v>1366239</v>
      </c>
      <c r="G100" t="n">
        <v>1110399</v>
      </c>
      <c r="H100" t="n">
        <v>924323</v>
      </c>
      <c r="I100" t="n">
        <v>283443</v>
      </c>
      <c r="J100" t="n">
        <v>862927</v>
      </c>
      <c r="K100" t="n">
        <v>120</v>
      </c>
      <c r="L100" t="n">
        <v>1994</v>
      </c>
      <c r="M100" t="n">
        <v>1188</v>
      </c>
      <c r="N100" t="n">
        <v>2723</v>
      </c>
      <c r="O100" t="n">
        <v>45</v>
      </c>
      <c r="P100" t="n">
        <v>182</v>
      </c>
      <c r="Q100" t="n">
        <v>106</v>
      </c>
      <c r="R100" t="n">
        <v>824</v>
      </c>
      <c r="S100" t="n">
        <v>560</v>
      </c>
      <c r="T100" t="n">
        <v>154</v>
      </c>
      <c r="U100" t="n">
        <v>770</v>
      </c>
      <c r="V100" t="n">
        <v>1679</v>
      </c>
      <c r="W100" t="n">
        <v>1564</v>
      </c>
      <c r="X100" t="n">
        <v>69</v>
      </c>
      <c r="Y100" t="n">
        <v>375</v>
      </c>
      <c r="Z100" t="n">
        <v>307</v>
      </c>
      <c r="AA100" t="n">
        <v>847</v>
      </c>
      <c r="AB100" t="n">
        <v>218</v>
      </c>
      <c r="AC100" t="n">
        <v>2942</v>
      </c>
      <c r="AD100" t="n">
        <v>11308</v>
      </c>
      <c r="AE100" t="n">
        <v>11770</v>
      </c>
      <c r="AF100" t="n">
        <v>35009</v>
      </c>
      <c r="AG100" t="n">
        <v>673</v>
      </c>
      <c r="AH100" t="n">
        <v>1489</v>
      </c>
      <c r="AI100" t="n">
        <v>875</v>
      </c>
      <c r="AJ100" t="n">
        <v>3639</v>
      </c>
      <c r="AK100" t="n">
        <v>7635</v>
      </c>
      <c r="AL100" t="n">
        <v>680795</v>
      </c>
      <c r="AM100" t="n">
        <v>140717</v>
      </c>
      <c r="AN100" t="n">
        <v>1076475</v>
      </c>
      <c r="AO100" t="n">
        <v>1343889</v>
      </c>
      <c r="AP100" t="n">
        <v>65378</v>
      </c>
      <c r="AQ100" t="n">
        <v>63703</v>
      </c>
      <c r="AR100" t="n">
        <v>86342</v>
      </c>
      <c r="AS100" t="n">
        <v>34887</v>
      </c>
      <c r="AT100" t="n">
        <v>1466522</v>
      </c>
      <c r="AU100" t="n">
        <v>4295</v>
      </c>
      <c r="AV100" t="n">
        <v>413</v>
      </c>
      <c r="AW100" t="n">
        <v>3798</v>
      </c>
      <c r="AX100" t="n">
        <v>4641</v>
      </c>
      <c r="AY100" t="n">
        <v>210</v>
      </c>
      <c r="AZ100" t="n">
        <v>156</v>
      </c>
      <c r="BA100" t="n">
        <v>257</v>
      </c>
      <c r="BB100" t="n">
        <v>98</v>
      </c>
      <c r="BC100" t="n">
        <v>12641</v>
      </c>
    </row>
    <row r="101">
      <c r="A101" t="inlineStr">
        <is>
          <t>30-Sep-20</t>
        </is>
      </c>
      <c r="B101" t="n">
        <v>1181788</v>
      </c>
      <c r="C101" t="n">
        <v>539638</v>
      </c>
      <c r="D101" t="n">
        <v>2897763</v>
      </c>
      <c r="E101" t="n">
        <v>1376478</v>
      </c>
      <c r="F101" t="n">
        <v>1366230</v>
      </c>
      <c r="G101" t="n">
        <v>1110363</v>
      </c>
      <c r="H101" t="n">
        <v>924301</v>
      </c>
      <c r="I101" t="n">
        <v>283261</v>
      </c>
      <c r="J101" t="n">
        <v>862818</v>
      </c>
      <c r="K101" t="n">
        <v>113</v>
      </c>
      <c r="L101" t="n">
        <v>1918</v>
      </c>
      <c r="M101" t="n">
        <v>1130</v>
      </c>
      <c r="N101" t="n">
        <v>2563</v>
      </c>
      <c r="O101" t="n">
        <v>42</v>
      </c>
      <c r="P101" t="n">
        <v>172</v>
      </c>
      <c r="Q101" t="n">
        <v>101</v>
      </c>
      <c r="R101" t="n">
        <v>797</v>
      </c>
      <c r="S101" t="n">
        <v>528</v>
      </c>
      <c r="T101" t="n">
        <v>144</v>
      </c>
      <c r="U101" t="n">
        <v>746</v>
      </c>
      <c r="V101" t="n">
        <v>1596</v>
      </c>
      <c r="W101" t="n">
        <v>1481</v>
      </c>
      <c r="X101" t="n">
        <v>65</v>
      </c>
      <c r="Y101" t="n">
        <v>357</v>
      </c>
      <c r="Z101" t="n">
        <v>292</v>
      </c>
      <c r="AA101" t="n">
        <v>825</v>
      </c>
      <c r="AB101" t="n">
        <v>206</v>
      </c>
      <c r="AC101" t="n">
        <v>2760</v>
      </c>
      <c r="AD101" t="n">
        <v>10959</v>
      </c>
      <c r="AE101" t="n">
        <v>11184</v>
      </c>
      <c r="AF101" t="n">
        <v>33146</v>
      </c>
      <c r="AG101" t="n">
        <v>635</v>
      </c>
      <c r="AH101" t="n">
        <v>1418</v>
      </c>
      <c r="AI101" t="n">
        <v>832</v>
      </c>
      <c r="AJ101" t="n">
        <v>3543</v>
      </c>
      <c r="AK101" t="n">
        <v>7223</v>
      </c>
      <c r="AL101" t="n">
        <v>681016</v>
      </c>
      <c r="AM101" t="n">
        <v>141593</v>
      </c>
      <c r="AN101" t="n">
        <v>1077441</v>
      </c>
      <c r="AO101" t="n">
        <v>1346511</v>
      </c>
      <c r="AP101" t="n">
        <v>65431</v>
      </c>
      <c r="AQ101" t="n">
        <v>63837</v>
      </c>
      <c r="AR101" t="n">
        <v>86427</v>
      </c>
      <c r="AS101" t="n">
        <v>35213</v>
      </c>
      <c r="AT101" t="n">
        <v>1467085</v>
      </c>
      <c r="AU101" t="n">
        <v>4296</v>
      </c>
      <c r="AV101" t="n">
        <v>415</v>
      </c>
      <c r="AW101" t="n">
        <v>3800</v>
      </c>
      <c r="AX101" t="n">
        <v>4649</v>
      </c>
      <c r="AY101" t="n">
        <v>210</v>
      </c>
      <c r="AZ101" t="n">
        <v>156</v>
      </c>
      <c r="BA101" t="n">
        <v>257</v>
      </c>
      <c r="BB101" t="n">
        <v>99</v>
      </c>
      <c r="BC101" t="n">
        <v>12643</v>
      </c>
    </row>
    <row r="102">
      <c r="A102" t="inlineStr">
        <is>
          <t>01-Oct-20</t>
        </is>
      </c>
      <c r="B102" t="n">
        <v>1181766</v>
      </c>
      <c r="C102" t="n">
        <v>539222</v>
      </c>
      <c r="D102" t="n">
        <v>2897532</v>
      </c>
      <c r="E102" t="n">
        <v>1375983</v>
      </c>
      <c r="F102" t="n">
        <v>1366222</v>
      </c>
      <c r="G102" t="n">
        <v>1110329</v>
      </c>
      <c r="H102" t="n">
        <v>924280</v>
      </c>
      <c r="I102" t="n">
        <v>283083</v>
      </c>
      <c r="J102" t="n">
        <v>862715</v>
      </c>
      <c r="K102" t="n">
        <v>106</v>
      </c>
      <c r="L102" t="n">
        <v>1848</v>
      </c>
      <c r="M102" t="n">
        <v>1076</v>
      </c>
      <c r="N102" t="n">
        <v>2415</v>
      </c>
      <c r="O102" t="n">
        <v>40</v>
      </c>
      <c r="P102" t="n">
        <v>163</v>
      </c>
      <c r="Q102" t="n">
        <v>96</v>
      </c>
      <c r="R102" t="n">
        <v>772</v>
      </c>
      <c r="S102" t="n">
        <v>499</v>
      </c>
      <c r="T102" t="n">
        <v>135</v>
      </c>
      <c r="U102" t="n">
        <v>723</v>
      </c>
      <c r="V102" t="n">
        <v>1516</v>
      </c>
      <c r="W102" t="n">
        <v>1402</v>
      </c>
      <c r="X102" t="n">
        <v>62</v>
      </c>
      <c r="Y102" t="n">
        <v>340</v>
      </c>
      <c r="Z102" t="n">
        <v>278</v>
      </c>
      <c r="AA102" t="n">
        <v>803</v>
      </c>
      <c r="AB102" t="n">
        <v>195</v>
      </c>
      <c r="AC102" t="n">
        <v>2589</v>
      </c>
      <c r="AD102" t="n">
        <v>10618</v>
      </c>
      <c r="AE102" t="n">
        <v>10628</v>
      </c>
      <c r="AF102" t="n">
        <v>31379</v>
      </c>
      <c r="AG102" t="n">
        <v>599</v>
      </c>
      <c r="AH102" t="n">
        <v>1350</v>
      </c>
      <c r="AI102" t="n">
        <v>791</v>
      </c>
      <c r="AJ102" t="n">
        <v>3450</v>
      </c>
      <c r="AK102" t="n">
        <v>6833</v>
      </c>
      <c r="AL102" t="n">
        <v>681223</v>
      </c>
      <c r="AM102" t="n">
        <v>142442</v>
      </c>
      <c r="AN102" t="n">
        <v>1078359</v>
      </c>
      <c r="AO102" t="n">
        <v>1348993</v>
      </c>
      <c r="AP102" t="n">
        <v>65481</v>
      </c>
      <c r="AQ102" t="n">
        <v>63965</v>
      </c>
      <c r="AR102" t="n">
        <v>86507</v>
      </c>
      <c r="AS102" t="n">
        <v>35531</v>
      </c>
      <c r="AT102" t="n">
        <v>1467617</v>
      </c>
      <c r="AU102" t="n">
        <v>4297</v>
      </c>
      <c r="AV102" t="n">
        <v>417</v>
      </c>
      <c r="AW102" t="n">
        <v>3803</v>
      </c>
      <c r="AX102" t="n">
        <v>4657</v>
      </c>
      <c r="AY102" t="n">
        <v>210</v>
      </c>
      <c r="AZ102" t="n">
        <v>157</v>
      </c>
      <c r="BA102" t="n">
        <v>257</v>
      </c>
      <c r="BB102" t="n">
        <v>99</v>
      </c>
      <c r="BC102" t="n">
        <v>12645</v>
      </c>
    </row>
    <row r="103">
      <c r="A103" t="inlineStr">
        <is>
          <t>02-Oct-20</t>
        </is>
      </c>
      <c r="B103" t="n">
        <v>1181746</v>
      </c>
      <c r="C103" t="n">
        <v>538819</v>
      </c>
      <c r="D103" t="n">
        <v>2897310</v>
      </c>
      <c r="E103" t="n">
        <v>1375515</v>
      </c>
      <c r="F103" t="n">
        <v>1366214</v>
      </c>
      <c r="G103" t="n">
        <v>1110296</v>
      </c>
      <c r="H103" t="n">
        <v>924260</v>
      </c>
      <c r="I103" t="n">
        <v>282911</v>
      </c>
      <c r="J103" t="n">
        <v>862617</v>
      </c>
      <c r="K103" t="n">
        <v>100</v>
      </c>
      <c r="L103" t="n">
        <v>1781</v>
      </c>
      <c r="M103" t="n">
        <v>1025</v>
      </c>
      <c r="N103" t="n">
        <v>2277</v>
      </c>
      <c r="O103" t="n">
        <v>38</v>
      </c>
      <c r="P103" t="n">
        <v>154</v>
      </c>
      <c r="Q103" t="n">
        <v>92</v>
      </c>
      <c r="R103" t="n">
        <v>748</v>
      </c>
      <c r="S103" t="n">
        <v>471</v>
      </c>
      <c r="T103" t="n">
        <v>127</v>
      </c>
      <c r="U103" t="n">
        <v>700</v>
      </c>
      <c r="V103" t="n">
        <v>1441</v>
      </c>
      <c r="W103" t="n">
        <v>1327</v>
      </c>
      <c r="X103" t="n">
        <v>58</v>
      </c>
      <c r="Y103" t="n">
        <v>324</v>
      </c>
      <c r="Z103" t="n">
        <v>264</v>
      </c>
      <c r="AA103" t="n">
        <v>781</v>
      </c>
      <c r="AB103" t="n">
        <v>185</v>
      </c>
      <c r="AC103" t="n">
        <v>2429</v>
      </c>
      <c r="AD103" t="n">
        <v>10285</v>
      </c>
      <c r="AE103" t="n">
        <v>10100</v>
      </c>
      <c r="AF103" t="n">
        <v>29703</v>
      </c>
      <c r="AG103" t="n">
        <v>565</v>
      </c>
      <c r="AH103" t="n">
        <v>1286</v>
      </c>
      <c r="AI103" t="n">
        <v>752</v>
      </c>
      <c r="AJ103" t="n">
        <v>3358</v>
      </c>
      <c r="AK103" t="n">
        <v>6464</v>
      </c>
      <c r="AL103" t="n">
        <v>681417</v>
      </c>
      <c r="AM103" t="n">
        <v>143265</v>
      </c>
      <c r="AN103" t="n">
        <v>1079231</v>
      </c>
      <c r="AO103" t="n">
        <v>1351343</v>
      </c>
      <c r="AP103" t="n">
        <v>65528</v>
      </c>
      <c r="AQ103" t="n">
        <v>64086</v>
      </c>
      <c r="AR103" t="n">
        <v>86584</v>
      </c>
      <c r="AS103" t="n">
        <v>35840</v>
      </c>
      <c r="AT103" t="n">
        <v>1468120</v>
      </c>
      <c r="AU103" t="n">
        <v>4298</v>
      </c>
      <c r="AV103" t="n">
        <v>420</v>
      </c>
      <c r="AW103" t="n">
        <v>3806</v>
      </c>
      <c r="AX103" t="n">
        <v>4664</v>
      </c>
      <c r="AY103" t="n">
        <v>210</v>
      </c>
      <c r="AZ103" t="n">
        <v>157</v>
      </c>
      <c r="BA103" t="n">
        <v>257</v>
      </c>
      <c r="BB103" t="n">
        <v>100</v>
      </c>
      <c r="BC103" t="n">
        <v>12647</v>
      </c>
    </row>
    <row r="104">
      <c r="A104" t="inlineStr">
        <is>
          <t>03-Oct-20</t>
        </is>
      </c>
      <c r="B104" t="n">
        <v>1181726</v>
      </c>
      <c r="C104" t="n">
        <v>538429</v>
      </c>
      <c r="D104" t="n">
        <v>2897098</v>
      </c>
      <c r="E104" t="n">
        <v>1375072</v>
      </c>
      <c r="F104" t="n">
        <v>1366206</v>
      </c>
      <c r="G104" t="n">
        <v>1110265</v>
      </c>
      <c r="H104" t="n">
        <v>924241</v>
      </c>
      <c r="I104" t="n">
        <v>282743</v>
      </c>
      <c r="J104" t="n">
        <v>862524</v>
      </c>
      <c r="K104" t="n">
        <v>95</v>
      </c>
      <c r="L104" t="n">
        <v>1718</v>
      </c>
      <c r="M104" t="n">
        <v>978</v>
      </c>
      <c r="N104" t="n">
        <v>2148</v>
      </c>
      <c r="O104" t="n">
        <v>36</v>
      </c>
      <c r="P104" t="n">
        <v>146</v>
      </c>
      <c r="Q104" t="n">
        <v>88</v>
      </c>
      <c r="R104" t="n">
        <v>725</v>
      </c>
      <c r="S104" t="n">
        <v>446</v>
      </c>
      <c r="T104" t="n">
        <v>119</v>
      </c>
      <c r="U104" t="n">
        <v>678</v>
      </c>
      <c r="V104" t="n">
        <v>1370</v>
      </c>
      <c r="W104" t="n">
        <v>1256</v>
      </c>
      <c r="X104" t="n">
        <v>55</v>
      </c>
      <c r="Y104" t="n">
        <v>308</v>
      </c>
      <c r="Z104" t="n">
        <v>251</v>
      </c>
      <c r="AA104" t="n">
        <v>760</v>
      </c>
      <c r="AB104" t="n">
        <v>175</v>
      </c>
      <c r="AC104" t="n">
        <v>2279</v>
      </c>
      <c r="AD104" t="n">
        <v>9961</v>
      </c>
      <c r="AE104" t="n">
        <v>9599</v>
      </c>
      <c r="AF104" t="n">
        <v>28115</v>
      </c>
      <c r="AG104" t="n">
        <v>533</v>
      </c>
      <c r="AH104" t="n">
        <v>1224</v>
      </c>
      <c r="AI104" t="n">
        <v>715</v>
      </c>
      <c r="AJ104" t="n">
        <v>3267</v>
      </c>
      <c r="AK104" t="n">
        <v>6114</v>
      </c>
      <c r="AL104" t="n">
        <v>681600</v>
      </c>
      <c r="AM104" t="n">
        <v>144062</v>
      </c>
      <c r="AN104" t="n">
        <v>1080060</v>
      </c>
      <c r="AO104" t="n">
        <v>1353567</v>
      </c>
      <c r="AP104" t="n">
        <v>65573</v>
      </c>
      <c r="AQ104" t="n">
        <v>64202</v>
      </c>
      <c r="AR104" t="n">
        <v>86657</v>
      </c>
      <c r="AS104" t="n">
        <v>36141</v>
      </c>
      <c r="AT104" t="n">
        <v>1468596</v>
      </c>
      <c r="AU104" t="n">
        <v>4298</v>
      </c>
      <c r="AV104" t="n">
        <v>422</v>
      </c>
      <c r="AW104" t="n">
        <v>3808</v>
      </c>
      <c r="AX104" t="n">
        <v>4671</v>
      </c>
      <c r="AY104" t="n">
        <v>210</v>
      </c>
      <c r="AZ104" t="n">
        <v>157</v>
      </c>
      <c r="BA104" t="n">
        <v>258</v>
      </c>
      <c r="BB104" t="n">
        <v>101</v>
      </c>
      <c r="BC104" t="n">
        <v>12648</v>
      </c>
    </row>
    <row r="105">
      <c r="A105" t="inlineStr">
        <is>
          <t>04-Oct-20</t>
        </is>
      </c>
      <c r="B105" t="n">
        <v>1181707</v>
      </c>
      <c r="C105" t="n">
        <v>538052</v>
      </c>
      <c r="D105" t="n">
        <v>2896895</v>
      </c>
      <c r="E105" t="n">
        <v>1374653</v>
      </c>
      <c r="F105" t="n">
        <v>1366199</v>
      </c>
      <c r="G105" t="n">
        <v>1110236</v>
      </c>
      <c r="H105" t="n">
        <v>924222</v>
      </c>
      <c r="I105" t="n">
        <v>282580</v>
      </c>
      <c r="J105" t="n">
        <v>862436</v>
      </c>
      <c r="K105" t="n">
        <v>90</v>
      </c>
      <c r="L105" t="n">
        <v>1659</v>
      </c>
      <c r="M105" t="n">
        <v>934</v>
      </c>
      <c r="N105" t="n">
        <v>2027</v>
      </c>
      <c r="O105" t="n">
        <v>34</v>
      </c>
      <c r="P105" t="n">
        <v>139</v>
      </c>
      <c r="Q105" t="n">
        <v>85</v>
      </c>
      <c r="R105" t="n">
        <v>704</v>
      </c>
      <c r="S105" t="n">
        <v>421</v>
      </c>
      <c r="T105" t="n">
        <v>112</v>
      </c>
      <c r="U105" t="n">
        <v>657</v>
      </c>
      <c r="V105" t="n">
        <v>1302</v>
      </c>
      <c r="W105" t="n">
        <v>1189</v>
      </c>
      <c r="X105" t="n">
        <v>52</v>
      </c>
      <c r="Y105" t="n">
        <v>293</v>
      </c>
      <c r="Z105" t="n">
        <v>239</v>
      </c>
      <c r="AA105" t="n">
        <v>740</v>
      </c>
      <c r="AB105" t="n">
        <v>165</v>
      </c>
      <c r="AC105" t="n">
        <v>2139</v>
      </c>
      <c r="AD105" t="n">
        <v>9645</v>
      </c>
      <c r="AE105" t="n">
        <v>9124</v>
      </c>
      <c r="AF105" t="n">
        <v>26610</v>
      </c>
      <c r="AG105" t="n">
        <v>503</v>
      </c>
      <c r="AH105" t="n">
        <v>1165</v>
      </c>
      <c r="AI105" t="n">
        <v>680</v>
      </c>
      <c r="AJ105" t="n">
        <v>3179</v>
      </c>
      <c r="AK105" t="n">
        <v>5784</v>
      </c>
      <c r="AL105" t="n">
        <v>681771</v>
      </c>
      <c r="AM105" t="n">
        <v>144833</v>
      </c>
      <c r="AN105" t="n">
        <v>1080848</v>
      </c>
      <c r="AO105" t="n">
        <v>1355672</v>
      </c>
      <c r="AP105" t="n">
        <v>65615</v>
      </c>
      <c r="AQ105" t="n">
        <v>64312</v>
      </c>
      <c r="AR105" t="n">
        <v>86727</v>
      </c>
      <c r="AS105" t="n">
        <v>36434</v>
      </c>
      <c r="AT105" t="n">
        <v>1469047</v>
      </c>
      <c r="AU105" t="n">
        <v>4299</v>
      </c>
      <c r="AV105" t="n">
        <v>424</v>
      </c>
      <c r="AW105" t="n">
        <v>3810</v>
      </c>
      <c r="AX105" t="n">
        <v>4677</v>
      </c>
      <c r="AY105" t="n">
        <v>211</v>
      </c>
      <c r="AZ105" t="n">
        <v>157</v>
      </c>
      <c r="BA105" t="n">
        <v>258</v>
      </c>
      <c r="BB105" t="n">
        <v>102</v>
      </c>
      <c r="BC105" t="n">
        <v>12650</v>
      </c>
    </row>
    <row r="106">
      <c r="A106" t="inlineStr">
        <is>
          <t>05-Oct-20</t>
        </is>
      </c>
      <c r="B106" t="n">
        <v>1181690</v>
      </c>
      <c r="C106" t="n">
        <v>537688</v>
      </c>
      <c r="D106" t="n">
        <v>2896700</v>
      </c>
      <c r="E106" t="n">
        <v>1374257</v>
      </c>
      <c r="F106" t="n">
        <v>1366192</v>
      </c>
      <c r="G106" t="n">
        <v>1110208</v>
      </c>
      <c r="H106" t="n">
        <v>924204</v>
      </c>
      <c r="I106" t="n">
        <v>282421</v>
      </c>
      <c r="J106" t="n">
        <v>862353</v>
      </c>
      <c r="K106" t="n">
        <v>85</v>
      </c>
      <c r="L106" t="n">
        <v>1602</v>
      </c>
      <c r="M106" t="n">
        <v>893</v>
      </c>
      <c r="N106" t="n">
        <v>1914</v>
      </c>
      <c r="O106" t="n">
        <v>33</v>
      </c>
      <c r="P106" t="n">
        <v>132</v>
      </c>
      <c r="Q106" t="n">
        <v>81</v>
      </c>
      <c r="R106" t="n">
        <v>683</v>
      </c>
      <c r="S106" t="n">
        <v>399</v>
      </c>
      <c r="T106" t="n">
        <v>105</v>
      </c>
      <c r="U106" t="n">
        <v>636</v>
      </c>
      <c r="V106" t="n">
        <v>1237</v>
      </c>
      <c r="W106" t="n">
        <v>1125</v>
      </c>
      <c r="X106" t="n">
        <v>49</v>
      </c>
      <c r="Y106" t="n">
        <v>279</v>
      </c>
      <c r="Z106" t="n">
        <v>227</v>
      </c>
      <c r="AA106" t="n">
        <v>720</v>
      </c>
      <c r="AB106" t="n">
        <v>156</v>
      </c>
      <c r="AC106" t="n">
        <v>2007</v>
      </c>
      <c r="AD106" t="n">
        <v>9338</v>
      </c>
      <c r="AE106" t="n">
        <v>8673</v>
      </c>
      <c r="AF106" t="n">
        <v>25185</v>
      </c>
      <c r="AG106" t="n">
        <v>475</v>
      </c>
      <c r="AH106" t="n">
        <v>1109</v>
      </c>
      <c r="AI106" t="n">
        <v>647</v>
      </c>
      <c r="AJ106" t="n">
        <v>3093</v>
      </c>
      <c r="AK106" t="n">
        <v>5471</v>
      </c>
      <c r="AL106" t="n">
        <v>681931</v>
      </c>
      <c r="AM106" t="n">
        <v>145580</v>
      </c>
      <c r="AN106" t="n">
        <v>1081597</v>
      </c>
      <c r="AO106" t="n">
        <v>1357664</v>
      </c>
      <c r="AP106" t="n">
        <v>65655</v>
      </c>
      <c r="AQ106" t="n">
        <v>64417</v>
      </c>
      <c r="AR106" t="n">
        <v>86793</v>
      </c>
      <c r="AS106" t="n">
        <v>36719</v>
      </c>
      <c r="AT106" t="n">
        <v>1469473</v>
      </c>
      <c r="AU106" t="n">
        <v>4300</v>
      </c>
      <c r="AV106" t="n">
        <v>426</v>
      </c>
      <c r="AW106" t="n">
        <v>3813</v>
      </c>
      <c r="AX106" t="n">
        <v>4684</v>
      </c>
      <c r="AY106" t="n">
        <v>211</v>
      </c>
      <c r="AZ106" t="n">
        <v>158</v>
      </c>
      <c r="BA106" t="n">
        <v>258</v>
      </c>
      <c r="BB106" t="n">
        <v>103</v>
      </c>
      <c r="BC106" t="n">
        <v>12652</v>
      </c>
    </row>
    <row r="107">
      <c r="A107" t="inlineStr">
        <is>
          <t>06-Oct-20</t>
        </is>
      </c>
      <c r="B107" t="n">
        <v>1181673</v>
      </c>
      <c r="C107" t="n">
        <v>537336</v>
      </c>
      <c r="D107" t="n">
        <v>2896514</v>
      </c>
      <c r="E107" t="n">
        <v>1373882</v>
      </c>
      <c r="F107" t="n">
        <v>1366185</v>
      </c>
      <c r="G107" t="n">
        <v>1110181</v>
      </c>
      <c r="H107" t="n">
        <v>924187</v>
      </c>
      <c r="I107" t="n">
        <v>282267</v>
      </c>
      <c r="J107" t="n">
        <v>862274</v>
      </c>
      <c r="K107" t="n">
        <v>80</v>
      </c>
      <c r="L107" t="n">
        <v>1547</v>
      </c>
      <c r="M107" t="n">
        <v>854</v>
      </c>
      <c r="N107" t="n">
        <v>1808</v>
      </c>
      <c r="O107" t="n">
        <v>31</v>
      </c>
      <c r="P107" t="n">
        <v>125</v>
      </c>
      <c r="Q107" t="n">
        <v>78</v>
      </c>
      <c r="R107" t="n">
        <v>663</v>
      </c>
      <c r="S107" t="n">
        <v>377</v>
      </c>
      <c r="T107" t="n">
        <v>98</v>
      </c>
      <c r="U107" t="n">
        <v>616</v>
      </c>
      <c r="V107" t="n">
        <v>1176</v>
      </c>
      <c r="W107" t="n">
        <v>1065</v>
      </c>
      <c r="X107" t="n">
        <v>46</v>
      </c>
      <c r="Y107" t="n">
        <v>266</v>
      </c>
      <c r="Z107" t="n">
        <v>216</v>
      </c>
      <c r="AA107" t="n">
        <v>700</v>
      </c>
      <c r="AB107" t="n">
        <v>148</v>
      </c>
      <c r="AC107" t="n">
        <v>1884</v>
      </c>
      <c r="AD107" t="n">
        <v>9041</v>
      </c>
      <c r="AE107" t="n">
        <v>8246</v>
      </c>
      <c r="AF107" t="n">
        <v>23835</v>
      </c>
      <c r="AG107" t="n">
        <v>448</v>
      </c>
      <c r="AH107" t="n">
        <v>1056</v>
      </c>
      <c r="AI107" t="n">
        <v>616</v>
      </c>
      <c r="AJ107" t="n">
        <v>3009</v>
      </c>
      <c r="AK107" t="n">
        <v>5175</v>
      </c>
      <c r="AL107" t="n">
        <v>682082</v>
      </c>
      <c r="AM107" t="n">
        <v>146304</v>
      </c>
      <c r="AN107" t="n">
        <v>1082309</v>
      </c>
      <c r="AO107" t="n">
        <v>1359550</v>
      </c>
      <c r="AP107" t="n">
        <v>65692</v>
      </c>
      <c r="AQ107" t="n">
        <v>64517</v>
      </c>
      <c r="AR107" t="n">
        <v>86856</v>
      </c>
      <c r="AS107" t="n">
        <v>36996</v>
      </c>
      <c r="AT107" t="n">
        <v>1469876</v>
      </c>
      <c r="AU107" t="n">
        <v>4300</v>
      </c>
      <c r="AV107" t="n">
        <v>428</v>
      </c>
      <c r="AW107" t="n">
        <v>3815</v>
      </c>
      <c r="AX107" t="n">
        <v>4690</v>
      </c>
      <c r="AY107" t="n">
        <v>211</v>
      </c>
      <c r="AZ107" t="n">
        <v>158</v>
      </c>
      <c r="BA107" t="n">
        <v>258</v>
      </c>
      <c r="BB107" t="n">
        <v>103</v>
      </c>
      <c r="BC107" t="n">
        <v>12653</v>
      </c>
    </row>
    <row r="108">
      <c r="A108" t="inlineStr">
        <is>
          <t>07-Oct-20</t>
        </is>
      </c>
      <c r="B108" t="n">
        <v>1181657</v>
      </c>
      <c r="C108" t="n">
        <v>536995</v>
      </c>
      <c r="D108" t="n">
        <v>2896335</v>
      </c>
      <c r="E108" t="n">
        <v>1373527</v>
      </c>
      <c r="F108" t="n">
        <v>1366179</v>
      </c>
      <c r="G108" t="n">
        <v>1110155</v>
      </c>
      <c r="H108" t="n">
        <v>924170</v>
      </c>
      <c r="I108" t="n">
        <v>282117</v>
      </c>
      <c r="J108" t="n">
        <v>862199</v>
      </c>
      <c r="K108" t="n">
        <v>76</v>
      </c>
      <c r="L108" t="n">
        <v>1494</v>
      </c>
      <c r="M108" t="n">
        <v>817</v>
      </c>
      <c r="N108" t="n">
        <v>1708</v>
      </c>
      <c r="O108" t="n">
        <v>29</v>
      </c>
      <c r="P108" t="n">
        <v>119</v>
      </c>
      <c r="Q108" t="n">
        <v>75</v>
      </c>
      <c r="R108" t="n">
        <v>644</v>
      </c>
      <c r="S108" t="n">
        <v>357</v>
      </c>
      <c r="T108" t="n">
        <v>92</v>
      </c>
      <c r="U108" t="n">
        <v>596</v>
      </c>
      <c r="V108" t="n">
        <v>1119</v>
      </c>
      <c r="W108" t="n">
        <v>1008</v>
      </c>
      <c r="X108" t="n">
        <v>44</v>
      </c>
      <c r="Y108" t="n">
        <v>253</v>
      </c>
      <c r="Z108" t="n">
        <v>206</v>
      </c>
      <c r="AA108" t="n">
        <v>681</v>
      </c>
      <c r="AB108" t="n">
        <v>140</v>
      </c>
      <c r="AC108" t="n">
        <v>1768</v>
      </c>
      <c r="AD108" t="n">
        <v>8751</v>
      </c>
      <c r="AE108" t="n">
        <v>7841</v>
      </c>
      <c r="AF108" t="n">
        <v>22556</v>
      </c>
      <c r="AG108" t="n">
        <v>423</v>
      </c>
      <c r="AH108" t="n">
        <v>1005</v>
      </c>
      <c r="AI108" t="n">
        <v>586</v>
      </c>
      <c r="AJ108" t="n">
        <v>2927</v>
      </c>
      <c r="AK108" t="n">
        <v>4896</v>
      </c>
      <c r="AL108" t="n">
        <v>682223</v>
      </c>
      <c r="AM108" t="n">
        <v>147004</v>
      </c>
      <c r="AN108" t="n">
        <v>1082986</v>
      </c>
      <c r="AO108" t="n">
        <v>1361334</v>
      </c>
      <c r="AP108" t="n">
        <v>65728</v>
      </c>
      <c r="AQ108" t="n">
        <v>64612</v>
      </c>
      <c r="AR108" t="n">
        <v>86915</v>
      </c>
      <c r="AS108" t="n">
        <v>37265</v>
      </c>
      <c r="AT108" t="n">
        <v>1470257</v>
      </c>
      <c r="AU108" t="n">
        <v>4301</v>
      </c>
      <c r="AV108" t="n">
        <v>430</v>
      </c>
      <c r="AW108" t="n">
        <v>3817</v>
      </c>
      <c r="AX108" t="n">
        <v>4695</v>
      </c>
      <c r="AY108" t="n">
        <v>211</v>
      </c>
      <c r="AZ108" t="n">
        <v>158</v>
      </c>
      <c r="BA108" t="n">
        <v>258</v>
      </c>
      <c r="BB108" t="n">
        <v>104</v>
      </c>
      <c r="BC108" t="n">
        <v>12654</v>
      </c>
    </row>
    <row r="109">
      <c r="A109" t="inlineStr">
        <is>
          <t>08-Oct-20</t>
        </is>
      </c>
      <c r="B109" t="n">
        <v>1181642</v>
      </c>
      <c r="C109" t="n">
        <v>536665</v>
      </c>
      <c r="D109" t="n">
        <v>2896163</v>
      </c>
      <c r="E109" t="n">
        <v>1373192</v>
      </c>
      <c r="F109" t="n">
        <v>1366173</v>
      </c>
      <c r="G109" t="n">
        <v>1110131</v>
      </c>
      <c r="H109" t="n">
        <v>924154</v>
      </c>
      <c r="I109" t="n">
        <v>281971</v>
      </c>
      <c r="J109" t="n">
        <v>862129</v>
      </c>
      <c r="K109" t="n">
        <v>72</v>
      </c>
      <c r="L109" t="n">
        <v>1444</v>
      </c>
      <c r="M109" t="n">
        <v>782</v>
      </c>
      <c r="N109" t="n">
        <v>1614</v>
      </c>
      <c r="O109" t="n">
        <v>28</v>
      </c>
      <c r="P109" t="n">
        <v>114</v>
      </c>
      <c r="Q109" t="n">
        <v>72</v>
      </c>
      <c r="R109" t="n">
        <v>625</v>
      </c>
      <c r="S109" t="n">
        <v>338</v>
      </c>
      <c r="T109" t="n">
        <v>87</v>
      </c>
      <c r="U109" t="n">
        <v>577</v>
      </c>
      <c r="V109" t="n">
        <v>1064</v>
      </c>
      <c r="W109" t="n">
        <v>954</v>
      </c>
      <c r="X109" t="n">
        <v>41</v>
      </c>
      <c r="Y109" t="n">
        <v>241</v>
      </c>
      <c r="Z109" t="n">
        <v>196</v>
      </c>
      <c r="AA109" t="n">
        <v>662</v>
      </c>
      <c r="AB109" t="n">
        <v>132</v>
      </c>
      <c r="AC109" t="n">
        <v>1660</v>
      </c>
      <c r="AD109" t="n">
        <v>8471</v>
      </c>
      <c r="AE109" t="n">
        <v>7457</v>
      </c>
      <c r="AF109" t="n">
        <v>21346</v>
      </c>
      <c r="AG109" t="n">
        <v>400</v>
      </c>
      <c r="AH109" t="n">
        <v>957</v>
      </c>
      <c r="AI109" t="n">
        <v>558</v>
      </c>
      <c r="AJ109" t="n">
        <v>2846</v>
      </c>
      <c r="AK109" t="n">
        <v>4631</v>
      </c>
      <c r="AL109" t="n">
        <v>682356</v>
      </c>
      <c r="AM109" t="n">
        <v>147682</v>
      </c>
      <c r="AN109" t="n">
        <v>1083630</v>
      </c>
      <c r="AO109" t="n">
        <v>1363023</v>
      </c>
      <c r="AP109" t="n">
        <v>65761</v>
      </c>
      <c r="AQ109" t="n">
        <v>64702</v>
      </c>
      <c r="AR109" t="n">
        <v>86972</v>
      </c>
      <c r="AS109" t="n">
        <v>37528</v>
      </c>
      <c r="AT109" t="n">
        <v>1470618</v>
      </c>
      <c r="AU109" t="n">
        <v>4301</v>
      </c>
      <c r="AV109" t="n">
        <v>431</v>
      </c>
      <c r="AW109" t="n">
        <v>3819</v>
      </c>
      <c r="AX109" t="n">
        <v>4700</v>
      </c>
      <c r="AY109" t="n">
        <v>211</v>
      </c>
      <c r="AZ109" t="n">
        <v>158</v>
      </c>
      <c r="BA109" t="n">
        <v>259</v>
      </c>
      <c r="BB109" t="n">
        <v>105</v>
      </c>
      <c r="BC109" t="n">
        <v>12656</v>
      </c>
    </row>
    <row r="110">
      <c r="A110" t="inlineStr">
        <is>
          <t>09-Oct-20</t>
        </is>
      </c>
      <c r="B110" t="n">
        <v>1181627</v>
      </c>
      <c r="C110" t="n">
        <v>536347</v>
      </c>
      <c r="D110" t="n">
        <v>2895999</v>
      </c>
      <c r="E110" t="n">
        <v>1372875</v>
      </c>
      <c r="F110" t="n">
        <v>1366167</v>
      </c>
      <c r="G110" t="n">
        <v>1110108</v>
      </c>
      <c r="H110" t="n">
        <v>924139</v>
      </c>
      <c r="I110" t="n">
        <v>281830</v>
      </c>
      <c r="J110" t="n">
        <v>862062</v>
      </c>
      <c r="K110" t="n">
        <v>68</v>
      </c>
      <c r="L110" t="n">
        <v>1395</v>
      </c>
      <c r="M110" t="n">
        <v>748</v>
      </c>
      <c r="N110" t="n">
        <v>1525</v>
      </c>
      <c r="O110" t="n">
        <v>27</v>
      </c>
      <c r="P110" t="n">
        <v>108</v>
      </c>
      <c r="Q110" t="n">
        <v>69</v>
      </c>
      <c r="R110" t="n">
        <v>607</v>
      </c>
      <c r="S110" t="n">
        <v>320</v>
      </c>
      <c r="T110" t="n">
        <v>81</v>
      </c>
      <c r="U110" t="n">
        <v>558</v>
      </c>
      <c r="V110" t="n">
        <v>1012</v>
      </c>
      <c r="W110" t="n">
        <v>902</v>
      </c>
      <c r="X110" t="n">
        <v>39</v>
      </c>
      <c r="Y110" t="n">
        <v>229</v>
      </c>
      <c r="Z110" t="n">
        <v>186</v>
      </c>
      <c r="AA110" t="n">
        <v>644</v>
      </c>
      <c r="AB110" t="n">
        <v>125</v>
      </c>
      <c r="AC110" t="n">
        <v>1558</v>
      </c>
      <c r="AD110" t="n">
        <v>8199</v>
      </c>
      <c r="AE110" t="n">
        <v>7092</v>
      </c>
      <c r="AF110" t="n">
        <v>20199</v>
      </c>
      <c r="AG110" t="n">
        <v>377</v>
      </c>
      <c r="AH110" t="n">
        <v>910</v>
      </c>
      <c r="AI110" t="n">
        <v>531</v>
      </c>
      <c r="AJ110" t="n">
        <v>2768</v>
      </c>
      <c r="AK110" t="n">
        <v>4381</v>
      </c>
      <c r="AL110" t="n">
        <v>682480</v>
      </c>
      <c r="AM110" t="n">
        <v>148338</v>
      </c>
      <c r="AN110" t="n">
        <v>1084242</v>
      </c>
      <c r="AO110" t="n">
        <v>1364621</v>
      </c>
      <c r="AP110" t="n">
        <v>65793</v>
      </c>
      <c r="AQ110" t="n">
        <v>64789</v>
      </c>
      <c r="AR110" t="n">
        <v>87026</v>
      </c>
      <c r="AS110" t="n">
        <v>37783</v>
      </c>
      <c r="AT110" t="n">
        <v>1470959</v>
      </c>
      <c r="AU110" t="n">
        <v>4302</v>
      </c>
      <c r="AV110" t="n">
        <v>433</v>
      </c>
      <c r="AW110" t="n">
        <v>3820</v>
      </c>
      <c r="AX110" t="n">
        <v>4705</v>
      </c>
      <c r="AY110" t="n">
        <v>211</v>
      </c>
      <c r="AZ110" t="n">
        <v>159</v>
      </c>
      <c r="BA110" t="n">
        <v>259</v>
      </c>
      <c r="BB110" t="n">
        <v>105</v>
      </c>
      <c r="BC110" t="n">
        <v>12657</v>
      </c>
    </row>
    <row r="111">
      <c r="A111" t="inlineStr">
        <is>
          <t>10-Oct-20</t>
        </is>
      </c>
      <c r="B111" t="n">
        <v>1181614</v>
      </c>
      <c r="C111" t="n">
        <v>536039</v>
      </c>
      <c r="D111" t="n">
        <v>2895841</v>
      </c>
      <c r="E111" t="n">
        <v>1372574</v>
      </c>
      <c r="F111" t="n">
        <v>1366162</v>
      </c>
      <c r="G111" t="n">
        <v>1110086</v>
      </c>
      <c r="H111" t="n">
        <v>924124</v>
      </c>
      <c r="I111" t="n">
        <v>281693</v>
      </c>
      <c r="J111" t="n">
        <v>861998</v>
      </c>
      <c r="K111" t="n">
        <v>65</v>
      </c>
      <c r="L111" t="n">
        <v>1349</v>
      </c>
      <c r="M111" t="n">
        <v>717</v>
      </c>
      <c r="N111" t="n">
        <v>1442</v>
      </c>
      <c r="O111" t="n">
        <v>25</v>
      </c>
      <c r="P111" t="n">
        <v>103</v>
      </c>
      <c r="Q111" t="n">
        <v>67</v>
      </c>
      <c r="R111" t="n">
        <v>590</v>
      </c>
      <c r="S111" t="n">
        <v>303</v>
      </c>
      <c r="T111" t="n">
        <v>76</v>
      </c>
      <c r="U111" t="n">
        <v>540</v>
      </c>
      <c r="V111" t="n">
        <v>963</v>
      </c>
      <c r="W111" t="n">
        <v>854</v>
      </c>
      <c r="X111" t="n">
        <v>37</v>
      </c>
      <c r="Y111" t="n">
        <v>218</v>
      </c>
      <c r="Z111" t="n">
        <v>178</v>
      </c>
      <c r="AA111" t="n">
        <v>626</v>
      </c>
      <c r="AB111" t="n">
        <v>118</v>
      </c>
      <c r="AC111" t="n">
        <v>1463</v>
      </c>
      <c r="AD111" t="n">
        <v>7935</v>
      </c>
      <c r="AE111" t="n">
        <v>6747</v>
      </c>
      <c r="AF111" t="n">
        <v>19115</v>
      </c>
      <c r="AG111" t="n">
        <v>356</v>
      </c>
      <c r="AH111" t="n">
        <v>867</v>
      </c>
      <c r="AI111" t="n">
        <v>506</v>
      </c>
      <c r="AJ111" t="n">
        <v>2692</v>
      </c>
      <c r="AK111" t="n">
        <v>4144</v>
      </c>
      <c r="AL111" t="n">
        <v>682597</v>
      </c>
      <c r="AM111" t="n">
        <v>148973</v>
      </c>
      <c r="AN111" t="n">
        <v>1084825</v>
      </c>
      <c r="AO111" t="n">
        <v>1366134</v>
      </c>
      <c r="AP111" t="n">
        <v>65823</v>
      </c>
      <c r="AQ111" t="n">
        <v>64871</v>
      </c>
      <c r="AR111" t="n">
        <v>87078</v>
      </c>
      <c r="AS111" t="n">
        <v>38031</v>
      </c>
      <c r="AT111" t="n">
        <v>1471281</v>
      </c>
      <c r="AU111" t="n">
        <v>4302</v>
      </c>
      <c r="AV111" t="n">
        <v>435</v>
      </c>
      <c r="AW111" t="n">
        <v>3822</v>
      </c>
      <c r="AX111" t="n">
        <v>4710</v>
      </c>
      <c r="AY111" t="n">
        <v>211</v>
      </c>
      <c r="AZ111" t="n">
        <v>159</v>
      </c>
      <c r="BA111" t="n">
        <v>259</v>
      </c>
      <c r="BB111" t="n">
        <v>106</v>
      </c>
      <c r="BC111" t="n">
        <v>12658</v>
      </c>
    </row>
    <row r="112">
      <c r="A112" t="inlineStr">
        <is>
          <t>11-Oct-20</t>
        </is>
      </c>
      <c r="B112" t="n">
        <v>1181601</v>
      </c>
      <c r="C112" t="n">
        <v>535741</v>
      </c>
      <c r="D112" t="n">
        <v>2895690</v>
      </c>
      <c r="E112" t="n">
        <v>1372290</v>
      </c>
      <c r="F112" t="n">
        <v>1366157</v>
      </c>
      <c r="G112" t="n">
        <v>1110065</v>
      </c>
      <c r="H112" t="n">
        <v>924109</v>
      </c>
      <c r="I112" t="n">
        <v>281559</v>
      </c>
      <c r="J112" t="n">
        <v>861938</v>
      </c>
      <c r="K112" t="n">
        <v>61</v>
      </c>
      <c r="L112" t="n">
        <v>1304</v>
      </c>
      <c r="M112" t="n">
        <v>686</v>
      </c>
      <c r="N112" t="n">
        <v>1363</v>
      </c>
      <c r="O112" t="n">
        <v>24</v>
      </c>
      <c r="P112" t="n">
        <v>98</v>
      </c>
      <c r="Q112" t="n">
        <v>64</v>
      </c>
      <c r="R112" t="n">
        <v>573</v>
      </c>
      <c r="S112" t="n">
        <v>287</v>
      </c>
      <c r="T112" t="n">
        <v>72</v>
      </c>
      <c r="U112" t="n">
        <v>523</v>
      </c>
      <c r="V112" t="n">
        <v>916</v>
      </c>
      <c r="W112" t="n">
        <v>808</v>
      </c>
      <c r="X112" t="n">
        <v>35</v>
      </c>
      <c r="Y112" t="n">
        <v>208</v>
      </c>
      <c r="Z112" t="n">
        <v>169</v>
      </c>
      <c r="AA112" t="n">
        <v>609</v>
      </c>
      <c r="AB112" t="n">
        <v>112</v>
      </c>
      <c r="AC112" t="n">
        <v>1374</v>
      </c>
      <c r="AD112" t="n">
        <v>7679</v>
      </c>
      <c r="AE112" t="n">
        <v>6419</v>
      </c>
      <c r="AF112" t="n">
        <v>18088</v>
      </c>
      <c r="AG112" t="n">
        <v>337</v>
      </c>
      <c r="AH112" t="n">
        <v>825</v>
      </c>
      <c r="AI112" t="n">
        <v>482</v>
      </c>
      <c r="AJ112" t="n">
        <v>2618</v>
      </c>
      <c r="AK112" t="n">
        <v>3921</v>
      </c>
      <c r="AL112" t="n">
        <v>682707</v>
      </c>
      <c r="AM112" t="n">
        <v>149587</v>
      </c>
      <c r="AN112" t="n">
        <v>1085379</v>
      </c>
      <c r="AO112" t="n">
        <v>1367565</v>
      </c>
      <c r="AP112" t="n">
        <v>65851</v>
      </c>
      <c r="AQ112" t="n">
        <v>64949</v>
      </c>
      <c r="AR112" t="n">
        <v>87127</v>
      </c>
      <c r="AS112" t="n">
        <v>38272</v>
      </c>
      <c r="AT112" t="n">
        <v>1471587</v>
      </c>
      <c r="AU112" t="n">
        <v>4303</v>
      </c>
      <c r="AV112" t="n">
        <v>436</v>
      </c>
      <c r="AW112" t="n">
        <v>3824</v>
      </c>
      <c r="AX112" t="n">
        <v>4714</v>
      </c>
      <c r="AY112" t="n">
        <v>211</v>
      </c>
      <c r="AZ112" t="n">
        <v>159</v>
      </c>
      <c r="BA112" t="n">
        <v>259</v>
      </c>
      <c r="BB112" t="n">
        <v>107</v>
      </c>
      <c r="BC112" t="n">
        <v>12659</v>
      </c>
    </row>
    <row r="113">
      <c r="A113" t="inlineStr">
        <is>
          <t>12-Oct-20</t>
        </is>
      </c>
      <c r="B113" t="n">
        <v>1181588</v>
      </c>
      <c r="C113" t="n">
        <v>535453</v>
      </c>
      <c r="D113" t="n">
        <v>2895545</v>
      </c>
      <c r="E113" t="n">
        <v>1372022</v>
      </c>
      <c r="F113" t="n">
        <v>1366152</v>
      </c>
      <c r="G113" t="n">
        <v>1110045</v>
      </c>
      <c r="H113" t="n">
        <v>924096</v>
      </c>
      <c r="I113" t="n">
        <v>281429</v>
      </c>
      <c r="J113" t="n">
        <v>861881</v>
      </c>
      <c r="K113" t="n">
        <v>58</v>
      </c>
      <c r="L113" t="n">
        <v>1260</v>
      </c>
      <c r="M113" t="n">
        <v>658</v>
      </c>
      <c r="N113" t="n">
        <v>1289</v>
      </c>
      <c r="O113" t="n">
        <v>23</v>
      </c>
      <c r="P113" t="n">
        <v>93</v>
      </c>
      <c r="Q113" t="n">
        <v>62</v>
      </c>
      <c r="R113" t="n">
        <v>557</v>
      </c>
      <c r="S113" t="n">
        <v>272</v>
      </c>
      <c r="T113" t="n">
        <v>67</v>
      </c>
      <c r="U113" t="n">
        <v>506</v>
      </c>
      <c r="V113" t="n">
        <v>872</v>
      </c>
      <c r="W113" t="n">
        <v>765</v>
      </c>
      <c r="X113" t="n">
        <v>33</v>
      </c>
      <c r="Y113" t="n">
        <v>198</v>
      </c>
      <c r="Z113" t="n">
        <v>161</v>
      </c>
      <c r="AA113" t="n">
        <v>592</v>
      </c>
      <c r="AB113" t="n">
        <v>106</v>
      </c>
      <c r="AC113" t="n">
        <v>1290</v>
      </c>
      <c r="AD113" t="n">
        <v>7431</v>
      </c>
      <c r="AE113" t="n">
        <v>6109</v>
      </c>
      <c r="AF113" t="n">
        <v>17115</v>
      </c>
      <c r="AG113" t="n">
        <v>318</v>
      </c>
      <c r="AH113" t="n">
        <v>785</v>
      </c>
      <c r="AI113" t="n">
        <v>459</v>
      </c>
      <c r="AJ113" t="n">
        <v>2546</v>
      </c>
      <c r="AK113" t="n">
        <v>3709</v>
      </c>
      <c r="AL113" t="n">
        <v>682810</v>
      </c>
      <c r="AM113" t="n">
        <v>150182</v>
      </c>
      <c r="AN113" t="n">
        <v>1085906</v>
      </c>
      <c r="AO113" t="n">
        <v>1368919</v>
      </c>
      <c r="AP113" t="n">
        <v>65877</v>
      </c>
      <c r="AQ113" t="n">
        <v>65023</v>
      </c>
      <c r="AR113" t="n">
        <v>87174</v>
      </c>
      <c r="AS113" t="n">
        <v>38506</v>
      </c>
      <c r="AT113" t="n">
        <v>1471876</v>
      </c>
      <c r="AU113" t="n">
        <v>4303</v>
      </c>
      <c r="AV113" t="n">
        <v>438</v>
      </c>
      <c r="AW113" t="n">
        <v>3825</v>
      </c>
      <c r="AX113" t="n">
        <v>4719</v>
      </c>
      <c r="AY113" t="n">
        <v>211</v>
      </c>
      <c r="AZ113" t="n">
        <v>159</v>
      </c>
      <c r="BA113" t="n">
        <v>259</v>
      </c>
      <c r="BB113" t="n">
        <v>107</v>
      </c>
      <c r="BC113" t="n">
        <v>12660</v>
      </c>
    </row>
    <row r="114">
      <c r="A114" t="inlineStr">
        <is>
          <t>13-Oct-20</t>
        </is>
      </c>
      <c r="B114" t="n">
        <v>1181576</v>
      </c>
      <c r="C114" t="n">
        <v>535175</v>
      </c>
      <c r="D114" t="n">
        <v>2895406</v>
      </c>
      <c r="E114" t="n">
        <v>1371768</v>
      </c>
      <c r="F114" t="n">
        <v>1366147</v>
      </c>
      <c r="G114" t="n">
        <v>1110025</v>
      </c>
      <c r="H114" t="n">
        <v>924082</v>
      </c>
      <c r="I114" t="n">
        <v>281303</v>
      </c>
      <c r="J114" t="n">
        <v>861826</v>
      </c>
      <c r="K114" t="n">
        <v>55</v>
      </c>
      <c r="L114" t="n">
        <v>1218</v>
      </c>
      <c r="M114" t="n">
        <v>630</v>
      </c>
      <c r="N114" t="n">
        <v>1219</v>
      </c>
      <c r="O114" t="n">
        <v>22</v>
      </c>
      <c r="P114" t="n">
        <v>89</v>
      </c>
      <c r="Q114" t="n">
        <v>59</v>
      </c>
      <c r="R114" t="n">
        <v>541</v>
      </c>
      <c r="S114" t="n">
        <v>258</v>
      </c>
      <c r="T114" t="n">
        <v>63</v>
      </c>
      <c r="U114" t="n">
        <v>490</v>
      </c>
      <c r="V114" t="n">
        <v>829</v>
      </c>
      <c r="W114" t="n">
        <v>724</v>
      </c>
      <c r="X114" t="n">
        <v>31</v>
      </c>
      <c r="Y114" t="n">
        <v>188</v>
      </c>
      <c r="Z114" t="n">
        <v>154</v>
      </c>
      <c r="AA114" t="n">
        <v>576</v>
      </c>
      <c r="AB114" t="n">
        <v>100</v>
      </c>
      <c r="AC114" t="n">
        <v>1211</v>
      </c>
      <c r="AD114" t="n">
        <v>7191</v>
      </c>
      <c r="AE114" t="n">
        <v>5814</v>
      </c>
      <c r="AF114" t="n">
        <v>16195</v>
      </c>
      <c r="AG114" t="n">
        <v>300</v>
      </c>
      <c r="AH114" t="n">
        <v>747</v>
      </c>
      <c r="AI114" t="n">
        <v>437</v>
      </c>
      <c r="AJ114" t="n">
        <v>2475</v>
      </c>
      <c r="AK114" t="n">
        <v>3509</v>
      </c>
      <c r="AL114" t="n">
        <v>682907</v>
      </c>
      <c r="AM114" t="n">
        <v>150757</v>
      </c>
      <c r="AN114" t="n">
        <v>1086408</v>
      </c>
      <c r="AO114" t="n">
        <v>1370200</v>
      </c>
      <c r="AP114" t="n">
        <v>65902</v>
      </c>
      <c r="AQ114" t="n">
        <v>65093</v>
      </c>
      <c r="AR114" t="n">
        <v>87219</v>
      </c>
      <c r="AS114" t="n">
        <v>38734</v>
      </c>
      <c r="AT114" t="n">
        <v>1472149</v>
      </c>
      <c r="AU114" t="n">
        <v>4303</v>
      </c>
      <c r="AV114" t="n">
        <v>439</v>
      </c>
      <c r="AW114" t="n">
        <v>3827</v>
      </c>
      <c r="AX114" t="n">
        <v>4723</v>
      </c>
      <c r="AY114" t="n">
        <v>211</v>
      </c>
      <c r="AZ114" t="n">
        <v>159</v>
      </c>
      <c r="BA114" t="n">
        <v>259</v>
      </c>
      <c r="BB114" t="n">
        <v>108</v>
      </c>
      <c r="BC114" t="n">
        <v>12661</v>
      </c>
    </row>
    <row r="115">
      <c r="A115" t="inlineStr">
        <is>
          <t>14-Oct-20</t>
        </is>
      </c>
      <c r="B115" t="n">
        <v>1181565</v>
      </c>
      <c r="C115" t="n">
        <v>534906</v>
      </c>
      <c r="D115" t="n">
        <v>2895272</v>
      </c>
      <c r="E115" t="n">
        <v>1371527</v>
      </c>
      <c r="F115" t="n">
        <v>1366142</v>
      </c>
      <c r="G115" t="n">
        <v>1110007</v>
      </c>
      <c r="H115" t="n">
        <v>924069</v>
      </c>
      <c r="I115" t="n">
        <v>281181</v>
      </c>
      <c r="J115" t="n">
        <v>861775</v>
      </c>
      <c r="K115" t="n">
        <v>53</v>
      </c>
      <c r="L115" t="n">
        <v>1177</v>
      </c>
      <c r="M115" t="n">
        <v>604</v>
      </c>
      <c r="N115" t="n">
        <v>1153</v>
      </c>
      <c r="O115" t="n">
        <v>21</v>
      </c>
      <c r="P115" t="n">
        <v>85</v>
      </c>
      <c r="Q115" t="n">
        <v>57</v>
      </c>
      <c r="R115" t="n">
        <v>525</v>
      </c>
      <c r="S115" t="n">
        <v>244</v>
      </c>
      <c r="T115" t="n">
        <v>59</v>
      </c>
      <c r="U115" t="n">
        <v>474</v>
      </c>
      <c r="V115" t="n">
        <v>790</v>
      </c>
      <c r="W115" t="n">
        <v>685</v>
      </c>
      <c r="X115" t="n">
        <v>29</v>
      </c>
      <c r="Y115" t="n">
        <v>179</v>
      </c>
      <c r="Z115" t="n">
        <v>146</v>
      </c>
      <c r="AA115" t="n">
        <v>560</v>
      </c>
      <c r="AB115" t="n">
        <v>95</v>
      </c>
      <c r="AC115" t="n">
        <v>1138</v>
      </c>
      <c r="AD115" t="n">
        <v>6958</v>
      </c>
      <c r="AE115" t="n">
        <v>5534</v>
      </c>
      <c r="AF115" t="n">
        <v>15325</v>
      </c>
      <c r="AG115" t="n">
        <v>284</v>
      </c>
      <c r="AH115" t="n">
        <v>711</v>
      </c>
      <c r="AI115" t="n">
        <v>417</v>
      </c>
      <c r="AJ115" t="n">
        <v>2407</v>
      </c>
      <c r="AK115" t="n">
        <v>3320</v>
      </c>
      <c r="AL115" t="n">
        <v>682998</v>
      </c>
      <c r="AM115" t="n">
        <v>151314</v>
      </c>
      <c r="AN115" t="n">
        <v>1086885</v>
      </c>
      <c r="AO115" t="n">
        <v>1371413</v>
      </c>
      <c r="AP115" t="n">
        <v>65926</v>
      </c>
      <c r="AQ115" t="n">
        <v>65161</v>
      </c>
      <c r="AR115" t="n">
        <v>87261</v>
      </c>
      <c r="AS115" t="n">
        <v>38956</v>
      </c>
      <c r="AT115" t="n">
        <v>1472407</v>
      </c>
      <c r="AU115" t="n">
        <v>4304</v>
      </c>
      <c r="AV115" t="n">
        <v>441</v>
      </c>
      <c r="AW115" t="n">
        <v>3828</v>
      </c>
      <c r="AX115" t="n">
        <v>4726</v>
      </c>
      <c r="AY115" t="n">
        <v>211</v>
      </c>
      <c r="AZ115" t="n">
        <v>159</v>
      </c>
      <c r="BA115" t="n">
        <v>259</v>
      </c>
      <c r="BB115" t="n">
        <v>109</v>
      </c>
      <c r="BC115" t="n">
        <v>12662</v>
      </c>
    </row>
    <row r="116">
      <c r="A116" t="inlineStr">
        <is>
          <t>15-Oct-20</t>
        </is>
      </c>
      <c r="B116" t="n">
        <v>1181555</v>
      </c>
      <c r="C116" t="n">
        <v>534645</v>
      </c>
      <c r="D116" t="n">
        <v>2895144</v>
      </c>
      <c r="E116" t="n">
        <v>1371300</v>
      </c>
      <c r="F116" t="n">
        <v>1366138</v>
      </c>
      <c r="G116" t="n">
        <v>1109990</v>
      </c>
      <c r="H116" t="n">
        <v>924057</v>
      </c>
      <c r="I116" t="n">
        <v>281062</v>
      </c>
      <c r="J116" t="n">
        <v>861727</v>
      </c>
      <c r="K116" t="n">
        <v>50</v>
      </c>
      <c r="L116" t="n">
        <v>1138</v>
      </c>
      <c r="M116" t="n">
        <v>579</v>
      </c>
      <c r="N116" t="n">
        <v>1090</v>
      </c>
      <c r="O116" t="n">
        <v>20</v>
      </c>
      <c r="P116" t="n">
        <v>81</v>
      </c>
      <c r="Q116" t="n">
        <v>55</v>
      </c>
      <c r="R116" t="n">
        <v>510</v>
      </c>
      <c r="S116" t="n">
        <v>231</v>
      </c>
      <c r="T116" t="n">
        <v>56</v>
      </c>
      <c r="U116" t="n">
        <v>458</v>
      </c>
      <c r="V116" t="n">
        <v>752</v>
      </c>
      <c r="W116" t="n">
        <v>648</v>
      </c>
      <c r="X116" t="n">
        <v>28</v>
      </c>
      <c r="Y116" t="n">
        <v>170</v>
      </c>
      <c r="Z116" t="n">
        <v>140</v>
      </c>
      <c r="AA116" t="n">
        <v>545</v>
      </c>
      <c r="AB116" t="n">
        <v>90</v>
      </c>
      <c r="AC116" t="n">
        <v>1069</v>
      </c>
      <c r="AD116" t="n">
        <v>6733</v>
      </c>
      <c r="AE116" t="n">
        <v>5269</v>
      </c>
      <c r="AF116" t="n">
        <v>14501</v>
      </c>
      <c r="AG116" t="n">
        <v>268</v>
      </c>
      <c r="AH116" t="n">
        <v>677</v>
      </c>
      <c r="AI116" t="n">
        <v>398</v>
      </c>
      <c r="AJ116" t="n">
        <v>2340</v>
      </c>
      <c r="AK116" t="n">
        <v>3141</v>
      </c>
      <c r="AL116" t="n">
        <v>683083</v>
      </c>
      <c r="AM116" t="n">
        <v>151853</v>
      </c>
      <c r="AN116" t="n">
        <v>1087340</v>
      </c>
      <c r="AO116" t="n">
        <v>1372560</v>
      </c>
      <c r="AP116" t="n">
        <v>65949</v>
      </c>
      <c r="AQ116" t="n">
        <v>65225</v>
      </c>
      <c r="AR116" t="n">
        <v>87302</v>
      </c>
      <c r="AS116" t="n">
        <v>39172</v>
      </c>
      <c r="AT116" t="n">
        <v>1472652</v>
      </c>
      <c r="AU116" t="n">
        <v>4304</v>
      </c>
      <c r="AV116" t="n">
        <v>442</v>
      </c>
      <c r="AW116" t="n">
        <v>3829</v>
      </c>
      <c r="AX116" t="n">
        <v>4730</v>
      </c>
      <c r="AY116" t="n">
        <v>212</v>
      </c>
      <c r="AZ116" t="n">
        <v>160</v>
      </c>
      <c r="BA116" t="n">
        <v>259</v>
      </c>
      <c r="BB116" t="n">
        <v>109</v>
      </c>
      <c r="BC116" t="n">
        <v>12663</v>
      </c>
    </row>
    <row r="117">
      <c r="A117" t="inlineStr">
        <is>
          <t>16-Oct-20</t>
        </is>
      </c>
      <c r="B117" t="n">
        <v>1181545</v>
      </c>
      <c r="C117" t="n">
        <v>534394</v>
      </c>
      <c r="D117" t="n">
        <v>2895021</v>
      </c>
      <c r="E117" t="n">
        <v>1371084</v>
      </c>
      <c r="F117" t="n">
        <v>1366134</v>
      </c>
      <c r="G117" t="n">
        <v>1109973</v>
      </c>
      <c r="H117" t="n">
        <v>924045</v>
      </c>
      <c r="I117" t="n">
        <v>280946</v>
      </c>
      <c r="J117" t="n">
        <v>861680</v>
      </c>
      <c r="K117" t="n">
        <v>48</v>
      </c>
      <c r="L117" t="n">
        <v>1100</v>
      </c>
      <c r="M117" t="n">
        <v>556</v>
      </c>
      <c r="N117" t="n">
        <v>1031</v>
      </c>
      <c r="O117" t="n">
        <v>19</v>
      </c>
      <c r="P117" t="n">
        <v>77</v>
      </c>
      <c r="Q117" t="n">
        <v>53</v>
      </c>
      <c r="R117" t="n">
        <v>496</v>
      </c>
      <c r="S117" t="n">
        <v>219</v>
      </c>
      <c r="T117" t="n">
        <v>52</v>
      </c>
      <c r="U117" t="n">
        <v>444</v>
      </c>
      <c r="V117" t="n">
        <v>716</v>
      </c>
      <c r="W117" t="n">
        <v>613</v>
      </c>
      <c r="X117" t="n">
        <v>26</v>
      </c>
      <c r="Y117" t="n">
        <v>162</v>
      </c>
      <c r="Z117" t="n">
        <v>133</v>
      </c>
      <c r="AA117" t="n">
        <v>529</v>
      </c>
      <c r="AB117" t="n">
        <v>85</v>
      </c>
      <c r="AC117" t="n">
        <v>1004</v>
      </c>
      <c r="AD117" t="n">
        <v>6514</v>
      </c>
      <c r="AE117" t="n">
        <v>5018</v>
      </c>
      <c r="AF117" t="n">
        <v>13721</v>
      </c>
      <c r="AG117" t="n">
        <v>254</v>
      </c>
      <c r="AH117" t="n">
        <v>645</v>
      </c>
      <c r="AI117" t="n">
        <v>379</v>
      </c>
      <c r="AJ117" t="n">
        <v>2275</v>
      </c>
      <c r="AK117" t="n">
        <v>2972</v>
      </c>
      <c r="AL117" t="n">
        <v>683164</v>
      </c>
      <c r="AM117" t="n">
        <v>152374</v>
      </c>
      <c r="AN117" t="n">
        <v>1087773</v>
      </c>
      <c r="AO117" t="n">
        <v>1373646</v>
      </c>
      <c r="AP117" t="n">
        <v>65970</v>
      </c>
      <c r="AQ117" t="n">
        <v>65286</v>
      </c>
      <c r="AR117" t="n">
        <v>87340</v>
      </c>
      <c r="AS117" t="n">
        <v>39381</v>
      </c>
      <c r="AT117" t="n">
        <v>1472883</v>
      </c>
      <c r="AU117" t="n">
        <v>4304</v>
      </c>
      <c r="AV117" t="n">
        <v>444</v>
      </c>
      <c r="AW117" t="n">
        <v>3831</v>
      </c>
      <c r="AX117" t="n">
        <v>4733</v>
      </c>
      <c r="AY117" t="n">
        <v>212</v>
      </c>
      <c r="AZ117" t="n">
        <v>160</v>
      </c>
      <c r="BA117" t="n">
        <v>259</v>
      </c>
      <c r="BB117" t="n">
        <v>110</v>
      </c>
      <c r="BC117" t="n">
        <v>12664</v>
      </c>
    </row>
    <row r="118">
      <c r="A118" t="inlineStr">
        <is>
          <t>17-Oct-20</t>
        </is>
      </c>
      <c r="B118" t="n">
        <v>1181535</v>
      </c>
      <c r="C118" t="n">
        <v>534151</v>
      </c>
      <c r="D118" t="n">
        <v>2894903</v>
      </c>
      <c r="E118" t="n">
        <v>1370881</v>
      </c>
      <c r="F118" t="n">
        <v>1366130</v>
      </c>
      <c r="G118" t="n">
        <v>1109957</v>
      </c>
      <c r="H118" t="n">
        <v>924034</v>
      </c>
      <c r="I118" t="n">
        <v>280834</v>
      </c>
      <c r="J118" t="n">
        <v>861637</v>
      </c>
      <c r="K118" t="n">
        <v>45</v>
      </c>
      <c r="L118" t="n">
        <v>1064</v>
      </c>
      <c r="M118" t="n">
        <v>533</v>
      </c>
      <c r="N118" t="n">
        <v>975</v>
      </c>
      <c r="O118" t="n">
        <v>18</v>
      </c>
      <c r="P118" t="n">
        <v>73</v>
      </c>
      <c r="Q118" t="n">
        <v>51</v>
      </c>
      <c r="R118" t="n">
        <v>482</v>
      </c>
      <c r="S118" t="n">
        <v>208</v>
      </c>
      <c r="T118" t="n">
        <v>49</v>
      </c>
      <c r="U118" t="n">
        <v>429</v>
      </c>
      <c r="V118" t="n">
        <v>682</v>
      </c>
      <c r="W118" t="n">
        <v>580</v>
      </c>
      <c r="X118" t="n">
        <v>25</v>
      </c>
      <c r="Y118" t="n">
        <v>154</v>
      </c>
      <c r="Z118" t="n">
        <v>127</v>
      </c>
      <c r="AA118" t="n">
        <v>515</v>
      </c>
      <c r="AB118" t="n">
        <v>80</v>
      </c>
      <c r="AC118" t="n">
        <v>944</v>
      </c>
      <c r="AD118" t="n">
        <v>6303</v>
      </c>
      <c r="AE118" t="n">
        <v>4779</v>
      </c>
      <c r="AF118" t="n">
        <v>12983</v>
      </c>
      <c r="AG118" t="n">
        <v>240</v>
      </c>
      <c r="AH118" t="n">
        <v>614</v>
      </c>
      <c r="AI118" t="n">
        <v>362</v>
      </c>
      <c r="AJ118" t="n">
        <v>2212</v>
      </c>
      <c r="AK118" t="n">
        <v>2812</v>
      </c>
      <c r="AL118" t="n">
        <v>683239</v>
      </c>
      <c r="AM118" t="n">
        <v>152878</v>
      </c>
      <c r="AN118" t="n">
        <v>1088185</v>
      </c>
      <c r="AO118" t="n">
        <v>1374673</v>
      </c>
      <c r="AP118" t="n">
        <v>65990</v>
      </c>
      <c r="AQ118" t="n">
        <v>65344</v>
      </c>
      <c r="AR118" t="n">
        <v>87377</v>
      </c>
      <c r="AS118" t="n">
        <v>39585</v>
      </c>
      <c r="AT118" t="n">
        <v>1473102</v>
      </c>
      <c r="AU118" t="n">
        <v>4305</v>
      </c>
      <c r="AV118" t="n">
        <v>445</v>
      </c>
      <c r="AW118" t="n">
        <v>3832</v>
      </c>
      <c r="AX118" t="n">
        <v>4736</v>
      </c>
      <c r="AY118" t="n">
        <v>212</v>
      </c>
      <c r="AZ118" t="n">
        <v>160</v>
      </c>
      <c r="BA118" t="n">
        <v>260</v>
      </c>
      <c r="BB118" t="n">
        <v>110</v>
      </c>
      <c r="BC118" t="n">
        <v>12665</v>
      </c>
    </row>
    <row r="119">
      <c r="A119" t="inlineStr">
        <is>
          <t>18-Oct-20</t>
        </is>
      </c>
      <c r="B119" t="n">
        <v>1181526</v>
      </c>
      <c r="C119" t="n">
        <v>533916</v>
      </c>
      <c r="D119" t="n">
        <v>2894789</v>
      </c>
      <c r="E119" t="n">
        <v>1370688</v>
      </c>
      <c r="F119" t="n">
        <v>1366126</v>
      </c>
      <c r="G119" t="n">
        <v>1109942</v>
      </c>
      <c r="H119" t="n">
        <v>924023</v>
      </c>
      <c r="I119" t="n">
        <v>280725</v>
      </c>
      <c r="J119" t="n">
        <v>861595</v>
      </c>
      <c r="K119" t="n">
        <v>43</v>
      </c>
      <c r="L119" t="n">
        <v>1028</v>
      </c>
      <c r="M119" t="n">
        <v>511</v>
      </c>
      <c r="N119" t="n">
        <v>923</v>
      </c>
      <c r="O119" t="n">
        <v>18</v>
      </c>
      <c r="P119" t="n">
        <v>70</v>
      </c>
      <c r="Q119" t="n">
        <v>49</v>
      </c>
      <c r="R119" t="n">
        <v>468</v>
      </c>
      <c r="S119" t="n">
        <v>197</v>
      </c>
      <c r="T119" t="n">
        <v>46</v>
      </c>
      <c r="U119" t="n">
        <v>415</v>
      </c>
      <c r="V119" t="n">
        <v>650</v>
      </c>
      <c r="W119" t="n">
        <v>549</v>
      </c>
      <c r="X119" t="n">
        <v>23</v>
      </c>
      <c r="Y119" t="n">
        <v>147</v>
      </c>
      <c r="Z119" t="n">
        <v>121</v>
      </c>
      <c r="AA119" t="n">
        <v>500</v>
      </c>
      <c r="AB119" t="n">
        <v>76</v>
      </c>
      <c r="AC119" t="n">
        <v>887</v>
      </c>
      <c r="AD119" t="n">
        <v>6098</v>
      </c>
      <c r="AE119" t="n">
        <v>4553</v>
      </c>
      <c r="AF119" t="n">
        <v>12284</v>
      </c>
      <c r="AG119" t="n">
        <v>227</v>
      </c>
      <c r="AH119" t="n">
        <v>584</v>
      </c>
      <c r="AI119" t="n">
        <v>345</v>
      </c>
      <c r="AJ119" t="n">
        <v>2150</v>
      </c>
      <c r="AK119" t="n">
        <v>2661</v>
      </c>
      <c r="AL119" t="n">
        <v>683310</v>
      </c>
      <c r="AM119" t="n">
        <v>153366</v>
      </c>
      <c r="AN119" t="n">
        <v>1088578</v>
      </c>
      <c r="AO119" t="n">
        <v>1375645</v>
      </c>
      <c r="AP119" t="n">
        <v>66009</v>
      </c>
      <c r="AQ119" t="n">
        <v>65399</v>
      </c>
      <c r="AR119" t="n">
        <v>87412</v>
      </c>
      <c r="AS119" t="n">
        <v>39783</v>
      </c>
      <c r="AT119" t="n">
        <v>1473309</v>
      </c>
      <c r="AU119" t="n">
        <v>4305</v>
      </c>
      <c r="AV119" t="n">
        <v>446</v>
      </c>
      <c r="AW119" t="n">
        <v>3833</v>
      </c>
      <c r="AX119" t="n">
        <v>4740</v>
      </c>
      <c r="AY119" t="n">
        <v>212</v>
      </c>
      <c r="AZ119" t="n">
        <v>160</v>
      </c>
      <c r="BA119" t="n">
        <v>260</v>
      </c>
      <c r="BB119" t="n">
        <v>111</v>
      </c>
      <c r="BC119" t="n">
        <v>12666</v>
      </c>
    </row>
    <row r="120">
      <c r="A120" t="inlineStr">
        <is>
          <t>19-Oct-20</t>
        </is>
      </c>
      <c r="B120" t="n">
        <v>1181517</v>
      </c>
      <c r="C120" t="n">
        <v>533688</v>
      </c>
      <c r="D120" t="n">
        <v>2894681</v>
      </c>
      <c r="E120" t="n">
        <v>1370506</v>
      </c>
      <c r="F120" t="n">
        <v>1366122</v>
      </c>
      <c r="G120" t="n">
        <v>1109928</v>
      </c>
      <c r="H120" t="n">
        <v>924012</v>
      </c>
      <c r="I120" t="n">
        <v>280619</v>
      </c>
      <c r="J120" t="n">
        <v>861556</v>
      </c>
      <c r="K120" t="n">
        <v>41</v>
      </c>
      <c r="L120" t="n">
        <v>994</v>
      </c>
      <c r="M120" t="n">
        <v>491</v>
      </c>
      <c r="N120" t="n">
        <v>873</v>
      </c>
      <c r="O120" t="n">
        <v>17</v>
      </c>
      <c r="P120" t="n">
        <v>67</v>
      </c>
      <c r="Q120" t="n">
        <v>47</v>
      </c>
      <c r="R120" t="n">
        <v>455</v>
      </c>
      <c r="S120" t="n">
        <v>187</v>
      </c>
      <c r="T120" t="n">
        <v>44</v>
      </c>
      <c r="U120" t="n">
        <v>402</v>
      </c>
      <c r="V120" t="n">
        <v>619</v>
      </c>
      <c r="W120" t="n">
        <v>519</v>
      </c>
      <c r="X120" t="n">
        <v>22</v>
      </c>
      <c r="Y120" t="n">
        <v>140</v>
      </c>
      <c r="Z120" t="n">
        <v>116</v>
      </c>
      <c r="AA120" t="n">
        <v>486</v>
      </c>
      <c r="AB120" t="n">
        <v>72</v>
      </c>
      <c r="AC120" t="n">
        <v>834</v>
      </c>
      <c r="AD120" t="n">
        <v>5900</v>
      </c>
      <c r="AE120" t="n">
        <v>4337</v>
      </c>
      <c r="AF120" t="n">
        <v>11624</v>
      </c>
      <c r="AG120" t="n">
        <v>214</v>
      </c>
      <c r="AH120" t="n">
        <v>556</v>
      </c>
      <c r="AI120" t="n">
        <v>329</v>
      </c>
      <c r="AJ120" t="n">
        <v>2091</v>
      </c>
      <c r="AK120" t="n">
        <v>2517</v>
      </c>
      <c r="AL120" t="n">
        <v>683376</v>
      </c>
      <c r="AM120" t="n">
        <v>153839</v>
      </c>
      <c r="AN120" t="n">
        <v>1088952</v>
      </c>
      <c r="AO120" t="n">
        <v>1376565</v>
      </c>
      <c r="AP120" t="n">
        <v>66027</v>
      </c>
      <c r="AQ120" t="n">
        <v>65452</v>
      </c>
      <c r="AR120" t="n">
        <v>87446</v>
      </c>
      <c r="AS120" t="n">
        <v>39976</v>
      </c>
      <c r="AT120" t="n">
        <v>1473505</v>
      </c>
      <c r="AU120" t="n">
        <v>4305</v>
      </c>
      <c r="AV120" t="n">
        <v>448</v>
      </c>
      <c r="AW120" t="n">
        <v>3834</v>
      </c>
      <c r="AX120" t="n">
        <v>4742</v>
      </c>
      <c r="AY120" t="n">
        <v>212</v>
      </c>
      <c r="AZ120" t="n">
        <v>160</v>
      </c>
      <c r="BA120" t="n">
        <v>260</v>
      </c>
      <c r="BB120" t="n">
        <v>111</v>
      </c>
      <c r="BC120" t="n">
        <v>12666</v>
      </c>
    </row>
    <row r="121">
      <c r="A121" t="inlineStr">
        <is>
          <t>20-Oct-20</t>
        </is>
      </c>
      <c r="B121" t="n">
        <v>1419634</v>
      </c>
      <c r="C121" t="n">
        <v>634111</v>
      </c>
      <c r="D121" t="n">
        <v>3449137</v>
      </c>
      <c r="E121" t="n">
        <v>1762479</v>
      </c>
      <c r="F121" t="n">
        <v>1576653</v>
      </c>
      <c r="G121" t="n">
        <v>1282908</v>
      </c>
      <c r="H121" t="n">
        <v>1071403</v>
      </c>
      <c r="I121" t="n">
        <v>328061</v>
      </c>
      <c r="J121" t="n">
        <v>1097420</v>
      </c>
      <c r="K121" t="n">
        <v>39</v>
      </c>
      <c r="L121" t="n">
        <v>968</v>
      </c>
      <c r="M121" t="n">
        <v>475</v>
      </c>
      <c r="N121" t="n">
        <v>845</v>
      </c>
      <c r="O121" t="n">
        <v>16</v>
      </c>
      <c r="P121" t="n">
        <v>64</v>
      </c>
      <c r="Q121" t="n">
        <v>46</v>
      </c>
      <c r="R121" t="n">
        <v>443</v>
      </c>
      <c r="S121" t="n">
        <v>182</v>
      </c>
      <c r="T121" t="n">
        <v>41</v>
      </c>
      <c r="U121" t="n">
        <v>389</v>
      </c>
      <c r="V121" t="n">
        <v>590</v>
      </c>
      <c r="W121" t="n">
        <v>491</v>
      </c>
      <c r="X121" t="n">
        <v>21</v>
      </c>
      <c r="Y121" t="n">
        <v>133</v>
      </c>
      <c r="Z121" t="n">
        <v>110</v>
      </c>
      <c r="AA121" t="n">
        <v>473</v>
      </c>
      <c r="AB121" t="n">
        <v>68</v>
      </c>
      <c r="AC121" t="n">
        <v>784</v>
      </c>
      <c r="AD121" t="n">
        <v>5708</v>
      </c>
      <c r="AE121" t="n">
        <v>4134</v>
      </c>
      <c r="AF121" t="n">
        <v>11001</v>
      </c>
      <c r="AG121" t="n">
        <v>203</v>
      </c>
      <c r="AH121" t="n">
        <v>530</v>
      </c>
      <c r="AI121" t="n">
        <v>315</v>
      </c>
      <c r="AJ121" t="n">
        <v>2032</v>
      </c>
      <c r="AK121" t="n">
        <v>2383</v>
      </c>
      <c r="AL121" t="n">
        <v>683439</v>
      </c>
      <c r="AM121" t="n">
        <v>154295</v>
      </c>
      <c r="AN121" t="n">
        <v>1089308</v>
      </c>
      <c r="AO121" t="n">
        <v>1377435</v>
      </c>
      <c r="AP121" t="n">
        <v>66044</v>
      </c>
      <c r="AQ121" t="n">
        <v>65502</v>
      </c>
      <c r="AR121" t="n">
        <v>87478</v>
      </c>
      <c r="AS121" t="n">
        <v>40163</v>
      </c>
      <c r="AT121" t="n">
        <v>1473691</v>
      </c>
      <c r="AU121" t="n">
        <v>4306</v>
      </c>
      <c r="AV121" t="n">
        <v>449</v>
      </c>
      <c r="AW121" t="n">
        <v>3835</v>
      </c>
      <c r="AX121" t="n">
        <v>4745</v>
      </c>
      <c r="AY121" t="n">
        <v>212</v>
      </c>
      <c r="AZ121" t="n">
        <v>160</v>
      </c>
      <c r="BA121" t="n">
        <v>260</v>
      </c>
      <c r="BB121" t="n">
        <v>112</v>
      </c>
      <c r="BC121" t="n">
        <v>12667</v>
      </c>
    </row>
    <row r="122">
      <c r="A122" t="inlineStr">
        <is>
          <t>21-Oct-20</t>
        </is>
      </c>
      <c r="B122" t="n">
        <v>1419625</v>
      </c>
      <c r="C122" t="n">
        <v>633890</v>
      </c>
      <c r="D122" t="n">
        <v>3449033</v>
      </c>
      <c r="E122" t="n">
        <v>1762296</v>
      </c>
      <c r="F122" t="n">
        <v>1576649</v>
      </c>
      <c r="G122" t="n">
        <v>1282895</v>
      </c>
      <c r="H122" t="n">
        <v>1071393</v>
      </c>
      <c r="I122" t="n">
        <v>327959</v>
      </c>
      <c r="J122" t="n">
        <v>1097379</v>
      </c>
      <c r="K122" t="n">
        <v>38</v>
      </c>
      <c r="L122" t="n">
        <v>942</v>
      </c>
      <c r="M122" t="n">
        <v>459</v>
      </c>
      <c r="N122" t="n">
        <v>814</v>
      </c>
      <c r="O122" t="n">
        <v>15</v>
      </c>
      <c r="P122" t="n">
        <v>61</v>
      </c>
      <c r="Q122" t="n">
        <v>44</v>
      </c>
      <c r="R122" t="n">
        <v>432</v>
      </c>
      <c r="S122" t="n">
        <v>176</v>
      </c>
      <c r="T122" t="n">
        <v>38</v>
      </c>
      <c r="U122" t="n">
        <v>376</v>
      </c>
      <c r="V122" t="n">
        <v>562</v>
      </c>
      <c r="W122" t="n">
        <v>465</v>
      </c>
      <c r="X122" t="n">
        <v>20</v>
      </c>
      <c r="Y122" t="n">
        <v>127</v>
      </c>
      <c r="Z122" t="n">
        <v>105</v>
      </c>
      <c r="AA122" t="n">
        <v>460</v>
      </c>
      <c r="AB122" t="n">
        <v>64</v>
      </c>
      <c r="AC122" t="n">
        <v>737</v>
      </c>
      <c r="AD122" t="n">
        <v>5525</v>
      </c>
      <c r="AE122" t="n">
        <v>3941</v>
      </c>
      <c r="AF122" t="n">
        <v>10415</v>
      </c>
      <c r="AG122" t="n">
        <v>192</v>
      </c>
      <c r="AH122" t="n">
        <v>504</v>
      </c>
      <c r="AI122" t="n">
        <v>300</v>
      </c>
      <c r="AJ122" t="n">
        <v>1976</v>
      </c>
      <c r="AK122" t="n">
        <v>2257</v>
      </c>
      <c r="AL122" t="n">
        <v>683498</v>
      </c>
      <c r="AM122" t="n">
        <v>154737</v>
      </c>
      <c r="AN122" t="n">
        <v>1089648</v>
      </c>
      <c r="AO122" t="n">
        <v>1378259</v>
      </c>
      <c r="AP122" t="n">
        <v>66060</v>
      </c>
      <c r="AQ122" t="n">
        <v>65550</v>
      </c>
      <c r="AR122" t="n">
        <v>87509</v>
      </c>
      <c r="AS122" t="n">
        <v>40345</v>
      </c>
      <c r="AT122" t="n">
        <v>1473866</v>
      </c>
      <c r="AU122" t="n">
        <v>4306</v>
      </c>
      <c r="AV122" t="n">
        <v>450</v>
      </c>
      <c r="AW122" t="n">
        <v>3836</v>
      </c>
      <c r="AX122" t="n">
        <v>4748</v>
      </c>
      <c r="AY122" t="n">
        <v>212</v>
      </c>
      <c r="AZ122" t="n">
        <v>160</v>
      </c>
      <c r="BA122" t="n">
        <v>260</v>
      </c>
      <c r="BB122" t="n">
        <v>112</v>
      </c>
      <c r="BC122" t="n">
        <v>12668</v>
      </c>
    </row>
    <row r="123">
      <c r="A123" t="inlineStr">
        <is>
          <t>22-Oct-20</t>
        </is>
      </c>
      <c r="B123" t="n">
        <v>1419617</v>
      </c>
      <c r="C123" t="n">
        <v>633677</v>
      </c>
      <c r="D123" t="n">
        <v>3448932</v>
      </c>
      <c r="E123" t="n">
        <v>1762121</v>
      </c>
      <c r="F123" t="n">
        <v>1576646</v>
      </c>
      <c r="G123" t="n">
        <v>1282882</v>
      </c>
      <c r="H123" t="n">
        <v>1071383</v>
      </c>
      <c r="I123" t="n">
        <v>327860</v>
      </c>
      <c r="J123" t="n">
        <v>1097341</v>
      </c>
      <c r="K123" t="n">
        <v>36</v>
      </c>
      <c r="L123" t="n">
        <v>915</v>
      </c>
      <c r="M123" t="n">
        <v>443</v>
      </c>
      <c r="N123" t="n">
        <v>782</v>
      </c>
      <c r="O123" t="n">
        <v>15</v>
      </c>
      <c r="P123" t="n">
        <v>58</v>
      </c>
      <c r="Q123" t="n">
        <v>42</v>
      </c>
      <c r="R123" t="n">
        <v>421</v>
      </c>
      <c r="S123" t="n">
        <v>170</v>
      </c>
      <c r="T123" t="n">
        <v>36</v>
      </c>
      <c r="U123" t="n">
        <v>364</v>
      </c>
      <c r="V123" t="n">
        <v>536</v>
      </c>
      <c r="W123" t="n">
        <v>441</v>
      </c>
      <c r="X123" t="n">
        <v>19</v>
      </c>
      <c r="Y123" t="n">
        <v>121</v>
      </c>
      <c r="Z123" t="n">
        <v>101</v>
      </c>
      <c r="AA123" t="n">
        <v>447</v>
      </c>
      <c r="AB123" t="n">
        <v>61</v>
      </c>
      <c r="AC123" t="n">
        <v>694</v>
      </c>
      <c r="AD123" t="n">
        <v>5348</v>
      </c>
      <c r="AE123" t="n">
        <v>3759</v>
      </c>
      <c r="AF123" t="n">
        <v>9864</v>
      </c>
      <c r="AG123" t="n">
        <v>182</v>
      </c>
      <c r="AH123" t="n">
        <v>480</v>
      </c>
      <c r="AI123" t="n">
        <v>287</v>
      </c>
      <c r="AJ123" t="n">
        <v>1922</v>
      </c>
      <c r="AK123" t="n">
        <v>2138</v>
      </c>
      <c r="AL123" t="n">
        <v>683553</v>
      </c>
      <c r="AM123" t="n">
        <v>155165</v>
      </c>
      <c r="AN123" t="n">
        <v>1089972</v>
      </c>
      <c r="AO123" t="n">
        <v>1379039</v>
      </c>
      <c r="AP123" t="n">
        <v>66075</v>
      </c>
      <c r="AQ123" t="n">
        <v>65595</v>
      </c>
      <c r="AR123" t="n">
        <v>87538</v>
      </c>
      <c r="AS123" t="n">
        <v>40522</v>
      </c>
      <c r="AT123" t="n">
        <v>1474033</v>
      </c>
      <c r="AU123" t="n">
        <v>4306</v>
      </c>
      <c r="AV123" t="n">
        <v>451</v>
      </c>
      <c r="AW123" t="n">
        <v>3837</v>
      </c>
      <c r="AX123" t="n">
        <v>4750</v>
      </c>
      <c r="AY123" t="n">
        <v>212</v>
      </c>
      <c r="AZ123" t="n">
        <v>160</v>
      </c>
      <c r="BA123" t="n">
        <v>260</v>
      </c>
      <c r="BB123" t="n">
        <v>113</v>
      </c>
      <c r="BC123" t="n">
        <v>12668</v>
      </c>
    </row>
    <row r="124">
      <c r="A124" t="inlineStr">
        <is>
          <t>23-Oct-20</t>
        </is>
      </c>
      <c r="B124" t="n">
        <v>1419609</v>
      </c>
      <c r="C124" t="n">
        <v>633471</v>
      </c>
      <c r="D124" t="n">
        <v>3448835</v>
      </c>
      <c r="E124" t="n">
        <v>1761957</v>
      </c>
      <c r="F124" t="n">
        <v>1576643</v>
      </c>
      <c r="G124" t="n">
        <v>1282870</v>
      </c>
      <c r="H124" t="n">
        <v>1071374</v>
      </c>
      <c r="I124" t="n">
        <v>327764</v>
      </c>
      <c r="J124" t="n">
        <v>1097304</v>
      </c>
      <c r="K124" t="n">
        <v>35</v>
      </c>
      <c r="L124" t="n">
        <v>888</v>
      </c>
      <c r="M124" t="n">
        <v>427</v>
      </c>
      <c r="N124" t="n">
        <v>749</v>
      </c>
      <c r="O124" t="n">
        <v>14</v>
      </c>
      <c r="P124" t="n">
        <v>56</v>
      </c>
      <c r="Q124" t="n">
        <v>41</v>
      </c>
      <c r="R124" t="n">
        <v>410</v>
      </c>
      <c r="S124" t="n">
        <v>164</v>
      </c>
      <c r="T124" t="n">
        <v>34</v>
      </c>
      <c r="U124" t="n">
        <v>352</v>
      </c>
      <c r="V124" t="n">
        <v>512</v>
      </c>
      <c r="W124" t="n">
        <v>417</v>
      </c>
      <c r="X124" t="n">
        <v>18</v>
      </c>
      <c r="Y124" t="n">
        <v>115</v>
      </c>
      <c r="Z124" t="n">
        <v>96</v>
      </c>
      <c r="AA124" t="n">
        <v>435</v>
      </c>
      <c r="AB124" t="n">
        <v>58</v>
      </c>
      <c r="AC124" t="n">
        <v>653</v>
      </c>
      <c r="AD124" t="n">
        <v>5177</v>
      </c>
      <c r="AE124" t="n">
        <v>3586</v>
      </c>
      <c r="AF124" t="n">
        <v>9344</v>
      </c>
      <c r="AG124" t="n">
        <v>172</v>
      </c>
      <c r="AH124" t="n">
        <v>457</v>
      </c>
      <c r="AI124" t="n">
        <v>274</v>
      </c>
      <c r="AJ124" t="n">
        <v>1869</v>
      </c>
      <c r="AK124" t="n">
        <v>2026</v>
      </c>
      <c r="AL124" t="n">
        <v>683605</v>
      </c>
      <c r="AM124" t="n">
        <v>155580</v>
      </c>
      <c r="AN124" t="n">
        <v>1090281</v>
      </c>
      <c r="AO124" t="n">
        <v>1379777</v>
      </c>
      <c r="AP124" t="n">
        <v>66089</v>
      </c>
      <c r="AQ124" t="n">
        <v>65638</v>
      </c>
      <c r="AR124" t="n">
        <v>87566</v>
      </c>
      <c r="AS124" t="n">
        <v>40694</v>
      </c>
      <c r="AT124" t="n">
        <v>1474190</v>
      </c>
      <c r="AU124" t="n">
        <v>4306</v>
      </c>
      <c r="AV124" t="n">
        <v>452</v>
      </c>
      <c r="AW124" t="n">
        <v>3838</v>
      </c>
      <c r="AX124" t="n">
        <v>4752</v>
      </c>
      <c r="AY124" t="n">
        <v>212</v>
      </c>
      <c r="AZ124" t="n">
        <v>161</v>
      </c>
      <c r="BA124" t="n">
        <v>260</v>
      </c>
      <c r="BB124" t="n">
        <v>113</v>
      </c>
      <c r="BC124" t="n">
        <v>12669</v>
      </c>
    </row>
    <row r="125">
      <c r="A125" t="inlineStr">
        <is>
          <t>24-Oct-20</t>
        </is>
      </c>
      <c r="B125" t="n">
        <v>1419602</v>
      </c>
      <c r="C125" t="n">
        <v>633271</v>
      </c>
      <c r="D125" t="n">
        <v>3448742</v>
      </c>
      <c r="E125" t="n">
        <v>1761800</v>
      </c>
      <c r="F125" t="n">
        <v>1576640</v>
      </c>
      <c r="G125" t="n">
        <v>1282859</v>
      </c>
      <c r="H125" t="n">
        <v>1071365</v>
      </c>
      <c r="I125" t="n">
        <v>327671</v>
      </c>
      <c r="J125" t="n">
        <v>1097269</v>
      </c>
      <c r="K125" t="n">
        <v>33</v>
      </c>
      <c r="L125" t="n">
        <v>861</v>
      </c>
      <c r="M125" t="n">
        <v>412</v>
      </c>
      <c r="N125" t="n">
        <v>716</v>
      </c>
      <c r="O125" t="n">
        <v>13</v>
      </c>
      <c r="P125" t="n">
        <v>53</v>
      </c>
      <c r="Q125" t="n">
        <v>40</v>
      </c>
      <c r="R125" t="n">
        <v>399</v>
      </c>
      <c r="S125" t="n">
        <v>157</v>
      </c>
      <c r="T125" t="n">
        <v>32</v>
      </c>
      <c r="U125" t="n">
        <v>341</v>
      </c>
      <c r="V125" t="n">
        <v>488</v>
      </c>
      <c r="W125" t="n">
        <v>396</v>
      </c>
      <c r="X125" t="n">
        <v>17</v>
      </c>
      <c r="Y125" t="n">
        <v>110</v>
      </c>
      <c r="Z125" t="n">
        <v>92</v>
      </c>
      <c r="AA125" t="n">
        <v>423</v>
      </c>
      <c r="AB125" t="n">
        <v>55</v>
      </c>
      <c r="AC125" t="n">
        <v>614</v>
      </c>
      <c r="AD125" t="n">
        <v>5012</v>
      </c>
      <c r="AE125" t="n">
        <v>3422</v>
      </c>
      <c r="AF125" t="n">
        <v>8853</v>
      </c>
      <c r="AG125" t="n">
        <v>163</v>
      </c>
      <c r="AH125" t="n">
        <v>436</v>
      </c>
      <c r="AI125" t="n">
        <v>262</v>
      </c>
      <c r="AJ125" t="n">
        <v>1817</v>
      </c>
      <c r="AK125" t="n">
        <v>1921</v>
      </c>
      <c r="AL125" t="n">
        <v>683654</v>
      </c>
      <c r="AM125" t="n">
        <v>155981</v>
      </c>
      <c r="AN125" t="n">
        <v>1090576</v>
      </c>
      <c r="AO125" t="n">
        <v>1380477</v>
      </c>
      <c r="AP125" t="n">
        <v>66103</v>
      </c>
      <c r="AQ125" t="n">
        <v>65679</v>
      </c>
      <c r="AR125" t="n">
        <v>87593</v>
      </c>
      <c r="AS125" t="n">
        <v>40862</v>
      </c>
      <c r="AT125" t="n">
        <v>1474340</v>
      </c>
      <c r="AU125" t="n">
        <v>4306</v>
      </c>
      <c r="AV125" t="n">
        <v>453</v>
      </c>
      <c r="AW125" t="n">
        <v>3839</v>
      </c>
      <c r="AX125" t="n">
        <v>4755</v>
      </c>
      <c r="AY125" t="n">
        <v>212</v>
      </c>
      <c r="AZ125" t="n">
        <v>161</v>
      </c>
      <c r="BA125" t="n">
        <v>260</v>
      </c>
      <c r="BB125" t="n">
        <v>114</v>
      </c>
      <c r="BC125" t="n">
        <v>12669</v>
      </c>
    </row>
    <row r="126">
      <c r="A126" t="inlineStr">
        <is>
          <t>25-Oct-20</t>
        </is>
      </c>
      <c r="B126" t="n">
        <v>1419595</v>
      </c>
      <c r="C126" t="n">
        <v>633078</v>
      </c>
      <c r="D126" t="n">
        <v>3448653</v>
      </c>
      <c r="E126" t="n">
        <v>1761652</v>
      </c>
      <c r="F126" t="n">
        <v>1576637</v>
      </c>
      <c r="G126" t="n">
        <v>1282848</v>
      </c>
      <c r="H126" t="n">
        <v>1071356</v>
      </c>
      <c r="I126" t="n">
        <v>327580</v>
      </c>
      <c r="J126" t="n">
        <v>1097236</v>
      </c>
      <c r="K126" t="n">
        <v>32</v>
      </c>
      <c r="L126" t="n">
        <v>835</v>
      </c>
      <c r="M126" t="n">
        <v>396</v>
      </c>
      <c r="N126" t="n">
        <v>683</v>
      </c>
      <c r="O126" t="n">
        <v>13</v>
      </c>
      <c r="P126" t="n">
        <v>51</v>
      </c>
      <c r="Q126" t="n">
        <v>38</v>
      </c>
      <c r="R126" t="n">
        <v>388</v>
      </c>
      <c r="S126" t="n">
        <v>151</v>
      </c>
      <c r="T126" t="n">
        <v>30</v>
      </c>
      <c r="U126" t="n">
        <v>330</v>
      </c>
      <c r="V126" t="n">
        <v>466</v>
      </c>
      <c r="W126" t="n">
        <v>375</v>
      </c>
      <c r="X126" t="n">
        <v>16</v>
      </c>
      <c r="Y126" t="n">
        <v>104</v>
      </c>
      <c r="Z126" t="n">
        <v>88</v>
      </c>
      <c r="AA126" t="n">
        <v>411</v>
      </c>
      <c r="AB126" t="n">
        <v>52</v>
      </c>
      <c r="AC126" t="n">
        <v>578</v>
      </c>
      <c r="AD126" t="n">
        <v>4853</v>
      </c>
      <c r="AE126" t="n">
        <v>3266</v>
      </c>
      <c r="AF126" t="n">
        <v>8389</v>
      </c>
      <c r="AG126" t="n">
        <v>154</v>
      </c>
      <c r="AH126" t="n">
        <v>415</v>
      </c>
      <c r="AI126" t="n">
        <v>251</v>
      </c>
      <c r="AJ126" t="n">
        <v>1767</v>
      </c>
      <c r="AK126" t="n">
        <v>1821</v>
      </c>
      <c r="AL126" t="n">
        <v>683701</v>
      </c>
      <c r="AM126" t="n">
        <v>156369</v>
      </c>
      <c r="AN126" t="n">
        <v>1090858</v>
      </c>
      <c r="AO126" t="n">
        <v>1381141</v>
      </c>
      <c r="AP126" t="n">
        <v>66116</v>
      </c>
      <c r="AQ126" t="n">
        <v>65719</v>
      </c>
      <c r="AR126" t="n">
        <v>87618</v>
      </c>
      <c r="AS126" t="n">
        <v>41025</v>
      </c>
      <c r="AT126" t="n">
        <v>1474481</v>
      </c>
      <c r="AU126" t="n">
        <v>4307</v>
      </c>
      <c r="AV126" t="n">
        <v>454</v>
      </c>
      <c r="AW126" t="n">
        <v>3840</v>
      </c>
      <c r="AX126" t="n">
        <v>4757</v>
      </c>
      <c r="AY126" t="n">
        <v>212</v>
      </c>
      <c r="AZ126" t="n">
        <v>161</v>
      </c>
      <c r="BA126" t="n">
        <v>260</v>
      </c>
      <c r="BB126" t="n">
        <v>114</v>
      </c>
      <c r="BC126" t="n">
        <v>12670</v>
      </c>
    </row>
    <row r="127">
      <c r="A127" t="inlineStr">
        <is>
          <t>26-Oct-20</t>
        </is>
      </c>
      <c r="B127" t="n">
        <v>1419589</v>
      </c>
      <c r="C127" t="n">
        <v>632891</v>
      </c>
      <c r="D127" t="n">
        <v>3448567</v>
      </c>
      <c r="E127" t="n">
        <v>1761512</v>
      </c>
      <c r="F127" t="n">
        <v>1576634</v>
      </c>
      <c r="G127" t="n">
        <v>1282837</v>
      </c>
      <c r="H127" t="n">
        <v>1071347</v>
      </c>
      <c r="I127" t="n">
        <v>327491</v>
      </c>
      <c r="J127" t="n">
        <v>1097204</v>
      </c>
      <c r="K127" t="n">
        <v>30</v>
      </c>
      <c r="L127" t="n">
        <v>809</v>
      </c>
      <c r="M127" t="n">
        <v>382</v>
      </c>
      <c r="N127" t="n">
        <v>651</v>
      </c>
      <c r="O127" t="n">
        <v>12</v>
      </c>
      <c r="P127" t="n">
        <v>48</v>
      </c>
      <c r="Q127" t="n">
        <v>37</v>
      </c>
      <c r="R127" t="n">
        <v>377</v>
      </c>
      <c r="S127" t="n">
        <v>144</v>
      </c>
      <c r="T127" t="n">
        <v>28</v>
      </c>
      <c r="U127" t="n">
        <v>320</v>
      </c>
      <c r="V127" t="n">
        <v>445</v>
      </c>
      <c r="W127" t="n">
        <v>355</v>
      </c>
      <c r="X127" t="n">
        <v>15</v>
      </c>
      <c r="Y127" t="n">
        <v>99</v>
      </c>
      <c r="Z127" t="n">
        <v>84</v>
      </c>
      <c r="AA127" t="n">
        <v>400</v>
      </c>
      <c r="AB127" t="n">
        <v>49</v>
      </c>
      <c r="AC127" t="n">
        <v>544</v>
      </c>
      <c r="AD127" t="n">
        <v>4699</v>
      </c>
      <c r="AE127" t="n">
        <v>3119</v>
      </c>
      <c r="AF127" t="n">
        <v>7950</v>
      </c>
      <c r="AG127" t="n">
        <v>146</v>
      </c>
      <c r="AH127" t="n">
        <v>395</v>
      </c>
      <c r="AI127" t="n">
        <v>240</v>
      </c>
      <c r="AJ127" t="n">
        <v>1719</v>
      </c>
      <c r="AK127" t="n">
        <v>1727</v>
      </c>
      <c r="AL127" t="n">
        <v>683744</v>
      </c>
      <c r="AM127" t="n">
        <v>156745</v>
      </c>
      <c r="AN127" t="n">
        <v>1091127</v>
      </c>
      <c r="AO127" t="n">
        <v>1381769</v>
      </c>
      <c r="AP127" t="n">
        <v>66128</v>
      </c>
      <c r="AQ127" t="n">
        <v>65756</v>
      </c>
      <c r="AR127" t="n">
        <v>87642</v>
      </c>
      <c r="AS127" t="n">
        <v>41183</v>
      </c>
      <c r="AT127" t="n">
        <v>1474616</v>
      </c>
      <c r="AU127" t="n">
        <v>4307</v>
      </c>
      <c r="AV127" t="n">
        <v>455</v>
      </c>
      <c r="AW127" t="n">
        <v>3840</v>
      </c>
      <c r="AX127" t="n">
        <v>4759</v>
      </c>
      <c r="AY127" t="n">
        <v>212</v>
      </c>
      <c r="AZ127" t="n">
        <v>161</v>
      </c>
      <c r="BA127" t="n">
        <v>260</v>
      </c>
      <c r="BB127" t="n">
        <v>115</v>
      </c>
      <c r="BC127" t="n">
        <v>12670</v>
      </c>
    </row>
    <row r="128">
      <c r="A128" t="inlineStr">
        <is>
          <t>27-Oct-20</t>
        </is>
      </c>
      <c r="B128" t="n">
        <v>1419582</v>
      </c>
      <c r="C128" t="n">
        <v>632711</v>
      </c>
      <c r="D128" t="n">
        <v>3448484</v>
      </c>
      <c r="E128" t="n">
        <v>1761379</v>
      </c>
      <c r="F128" t="n">
        <v>1576632</v>
      </c>
      <c r="G128" t="n">
        <v>1282827</v>
      </c>
      <c r="H128" t="n">
        <v>1071339</v>
      </c>
      <c r="I128" t="n">
        <v>327405</v>
      </c>
      <c r="J128" t="n">
        <v>1097174</v>
      </c>
      <c r="K128" t="n">
        <v>29</v>
      </c>
      <c r="L128" t="n">
        <v>784</v>
      </c>
      <c r="M128" t="n">
        <v>368</v>
      </c>
      <c r="N128" t="n">
        <v>620</v>
      </c>
      <c r="O128" t="n">
        <v>12</v>
      </c>
      <c r="P128" t="n">
        <v>46</v>
      </c>
      <c r="Q128" t="n">
        <v>36</v>
      </c>
      <c r="R128" t="n">
        <v>367</v>
      </c>
      <c r="S128" t="n">
        <v>138</v>
      </c>
      <c r="T128" t="n">
        <v>27</v>
      </c>
      <c r="U128" t="n">
        <v>310</v>
      </c>
      <c r="V128" t="n">
        <v>425</v>
      </c>
      <c r="W128" t="n">
        <v>337</v>
      </c>
      <c r="X128" t="n">
        <v>14</v>
      </c>
      <c r="Y128" t="n">
        <v>95</v>
      </c>
      <c r="Z128" t="n">
        <v>81</v>
      </c>
      <c r="AA128" t="n">
        <v>389</v>
      </c>
      <c r="AB128" t="n">
        <v>47</v>
      </c>
      <c r="AC128" t="n">
        <v>513</v>
      </c>
      <c r="AD128" t="n">
        <v>4551</v>
      </c>
      <c r="AE128" t="n">
        <v>2978</v>
      </c>
      <c r="AF128" t="n">
        <v>7536</v>
      </c>
      <c r="AG128" t="n">
        <v>138</v>
      </c>
      <c r="AH128" t="n">
        <v>376</v>
      </c>
      <c r="AI128" t="n">
        <v>229</v>
      </c>
      <c r="AJ128" t="n">
        <v>1672</v>
      </c>
      <c r="AK128" t="n">
        <v>1638</v>
      </c>
      <c r="AL128" t="n">
        <v>683785</v>
      </c>
      <c r="AM128" t="n">
        <v>157109</v>
      </c>
      <c r="AN128" t="n">
        <v>1091383</v>
      </c>
      <c r="AO128" t="n">
        <v>1382365</v>
      </c>
      <c r="AP128" t="n">
        <v>66139</v>
      </c>
      <c r="AQ128" t="n">
        <v>65792</v>
      </c>
      <c r="AR128" t="n">
        <v>87666</v>
      </c>
      <c r="AS128" t="n">
        <v>41337</v>
      </c>
      <c r="AT128" t="n">
        <v>1474743</v>
      </c>
      <c r="AU128" t="n">
        <v>4307</v>
      </c>
      <c r="AV128" t="n">
        <v>456</v>
      </c>
      <c r="AW128" t="n">
        <v>3841</v>
      </c>
      <c r="AX128" t="n">
        <v>4760</v>
      </c>
      <c r="AY128" t="n">
        <v>212</v>
      </c>
      <c r="AZ128" t="n">
        <v>161</v>
      </c>
      <c r="BA128" t="n">
        <v>260</v>
      </c>
      <c r="BB128" t="n">
        <v>115</v>
      </c>
      <c r="BC128" t="n">
        <v>12671</v>
      </c>
    </row>
    <row r="129">
      <c r="A129" t="inlineStr">
        <is>
          <t>28-Oct-20</t>
        </is>
      </c>
      <c r="B129" t="n">
        <v>1419576</v>
      </c>
      <c r="C129" t="n">
        <v>632536</v>
      </c>
      <c r="D129" t="n">
        <v>3448404</v>
      </c>
      <c r="E129" t="n">
        <v>1761253</v>
      </c>
      <c r="F129" t="n">
        <v>1576629</v>
      </c>
      <c r="G129" t="n">
        <v>1282818</v>
      </c>
      <c r="H129" t="n">
        <v>1071332</v>
      </c>
      <c r="I129" t="n">
        <v>327322</v>
      </c>
      <c r="J129" t="n">
        <v>1097146</v>
      </c>
      <c r="K129" t="n">
        <v>28</v>
      </c>
      <c r="L129" t="n">
        <v>760</v>
      </c>
      <c r="M129" t="n">
        <v>354</v>
      </c>
      <c r="N129" t="n">
        <v>589</v>
      </c>
      <c r="O129" t="n">
        <v>11</v>
      </c>
      <c r="P129" t="n">
        <v>44</v>
      </c>
      <c r="Q129" t="n">
        <v>34</v>
      </c>
      <c r="R129" t="n">
        <v>357</v>
      </c>
      <c r="S129" t="n">
        <v>131</v>
      </c>
      <c r="T129" t="n">
        <v>25</v>
      </c>
      <c r="U129" t="n">
        <v>300</v>
      </c>
      <c r="V129" t="n">
        <v>406</v>
      </c>
      <c r="W129" t="n">
        <v>319</v>
      </c>
      <c r="X129" t="n">
        <v>13</v>
      </c>
      <c r="Y129" t="n">
        <v>90</v>
      </c>
      <c r="Z129" t="n">
        <v>77</v>
      </c>
      <c r="AA129" t="n">
        <v>378</v>
      </c>
      <c r="AB129" t="n">
        <v>44</v>
      </c>
      <c r="AC129" t="n">
        <v>483</v>
      </c>
      <c r="AD129" t="n">
        <v>4407</v>
      </c>
      <c r="AE129" t="n">
        <v>2845</v>
      </c>
      <c r="AF129" t="n">
        <v>7143</v>
      </c>
      <c r="AG129" t="n">
        <v>131</v>
      </c>
      <c r="AH129" t="n">
        <v>359</v>
      </c>
      <c r="AI129" t="n">
        <v>219</v>
      </c>
      <c r="AJ129" t="n">
        <v>1626</v>
      </c>
      <c r="AK129" t="n">
        <v>1554</v>
      </c>
      <c r="AL129" t="n">
        <v>683823</v>
      </c>
      <c r="AM129" t="n">
        <v>157461</v>
      </c>
      <c r="AN129" t="n">
        <v>1091628</v>
      </c>
      <c r="AO129" t="n">
        <v>1382930</v>
      </c>
      <c r="AP129" t="n">
        <v>66150</v>
      </c>
      <c r="AQ129" t="n">
        <v>65826</v>
      </c>
      <c r="AR129" t="n">
        <v>87688</v>
      </c>
      <c r="AS129" t="n">
        <v>41487</v>
      </c>
      <c r="AT129" t="n">
        <v>1474864</v>
      </c>
      <c r="AU129" t="n">
        <v>4307</v>
      </c>
      <c r="AV129" t="n">
        <v>457</v>
      </c>
      <c r="AW129" t="n">
        <v>3842</v>
      </c>
      <c r="AX129" t="n">
        <v>4762</v>
      </c>
      <c r="AY129" t="n">
        <v>212</v>
      </c>
      <c r="AZ129" t="n">
        <v>161</v>
      </c>
      <c r="BA129" t="n">
        <v>260</v>
      </c>
      <c r="BB129" t="n">
        <v>115</v>
      </c>
      <c r="BC129" t="n">
        <v>12671</v>
      </c>
    </row>
    <row r="130">
      <c r="A130" t="inlineStr">
        <is>
          <t>29-Oct-20</t>
        </is>
      </c>
      <c r="B130" t="n">
        <v>1419570</v>
      </c>
      <c r="C130" t="n">
        <v>632366</v>
      </c>
      <c r="D130" t="n">
        <v>3448328</v>
      </c>
      <c r="E130" t="n">
        <v>1761133</v>
      </c>
      <c r="F130" t="n">
        <v>1576627</v>
      </c>
      <c r="G130" t="n">
        <v>1282809</v>
      </c>
      <c r="H130" t="n">
        <v>1071324</v>
      </c>
      <c r="I130" t="n">
        <v>327241</v>
      </c>
      <c r="J130" t="n">
        <v>1097119</v>
      </c>
      <c r="K130" t="n">
        <v>27</v>
      </c>
      <c r="L130" t="n">
        <v>736</v>
      </c>
      <c r="M130" t="n">
        <v>341</v>
      </c>
      <c r="N130" t="n">
        <v>560</v>
      </c>
      <c r="O130" t="n">
        <v>11</v>
      </c>
      <c r="P130" t="n">
        <v>42</v>
      </c>
      <c r="Q130" t="n">
        <v>33</v>
      </c>
      <c r="R130" t="n">
        <v>347</v>
      </c>
      <c r="S130" t="n">
        <v>125</v>
      </c>
      <c r="T130" t="n">
        <v>24</v>
      </c>
      <c r="U130" t="n">
        <v>291</v>
      </c>
      <c r="V130" t="n">
        <v>388</v>
      </c>
      <c r="W130" t="n">
        <v>303</v>
      </c>
      <c r="X130" t="n">
        <v>13</v>
      </c>
      <c r="Y130" t="n">
        <v>86</v>
      </c>
      <c r="Z130" t="n">
        <v>74</v>
      </c>
      <c r="AA130" t="n">
        <v>368</v>
      </c>
      <c r="AB130" t="n">
        <v>42</v>
      </c>
      <c r="AC130" t="n">
        <v>455</v>
      </c>
      <c r="AD130" t="n">
        <v>4267</v>
      </c>
      <c r="AE130" t="n">
        <v>2718</v>
      </c>
      <c r="AF130" t="n">
        <v>6771</v>
      </c>
      <c r="AG130" t="n">
        <v>124</v>
      </c>
      <c r="AH130" t="n">
        <v>342</v>
      </c>
      <c r="AI130" t="n">
        <v>210</v>
      </c>
      <c r="AJ130" t="n">
        <v>1581</v>
      </c>
      <c r="AK130" t="n">
        <v>1474</v>
      </c>
      <c r="AL130" t="n">
        <v>683860</v>
      </c>
      <c r="AM130" t="n">
        <v>157803</v>
      </c>
      <c r="AN130" t="n">
        <v>1091862</v>
      </c>
      <c r="AO130" t="n">
        <v>1383465</v>
      </c>
      <c r="AP130" t="n">
        <v>66161</v>
      </c>
      <c r="AQ130" t="n">
        <v>65858</v>
      </c>
      <c r="AR130" t="n">
        <v>87710</v>
      </c>
      <c r="AS130" t="n">
        <v>41632</v>
      </c>
      <c r="AT130" t="n">
        <v>1474979</v>
      </c>
      <c r="AU130" t="n">
        <v>4307</v>
      </c>
      <c r="AV130" t="n">
        <v>458</v>
      </c>
      <c r="AW130" t="n">
        <v>3843</v>
      </c>
      <c r="AX130" t="n">
        <v>4764</v>
      </c>
      <c r="AY130" t="n">
        <v>212</v>
      </c>
      <c r="AZ130" t="n">
        <v>161</v>
      </c>
      <c r="BA130" t="n">
        <v>260</v>
      </c>
      <c r="BB130" t="n">
        <v>116</v>
      </c>
      <c r="BC130" t="n">
        <v>12672</v>
      </c>
    </row>
    <row r="131">
      <c r="A131" t="inlineStr">
        <is>
          <t>30-Oct-20</t>
        </is>
      </c>
      <c r="B131" t="n">
        <v>1419565</v>
      </c>
      <c r="C131" t="n">
        <v>632202</v>
      </c>
      <c r="D131" t="n">
        <v>3448254</v>
      </c>
      <c r="E131" t="n">
        <v>1761020</v>
      </c>
      <c r="F131" t="n">
        <v>1576625</v>
      </c>
      <c r="G131" t="n">
        <v>1282800</v>
      </c>
      <c r="H131" t="n">
        <v>1071317</v>
      </c>
      <c r="I131" t="n">
        <v>327162</v>
      </c>
      <c r="J131" t="n">
        <v>1097093</v>
      </c>
      <c r="K131" t="n">
        <v>25</v>
      </c>
      <c r="L131" t="n">
        <v>712</v>
      </c>
      <c r="M131" t="n">
        <v>328</v>
      </c>
      <c r="N131" t="n">
        <v>532</v>
      </c>
      <c r="O131" t="n">
        <v>10</v>
      </c>
      <c r="P131" t="n">
        <v>40</v>
      </c>
      <c r="Q131" t="n">
        <v>32</v>
      </c>
      <c r="R131" t="n">
        <v>338</v>
      </c>
      <c r="S131" t="n">
        <v>119</v>
      </c>
      <c r="T131" t="n">
        <v>22</v>
      </c>
      <c r="U131" t="n">
        <v>281</v>
      </c>
      <c r="V131" t="n">
        <v>371</v>
      </c>
      <c r="W131" t="n">
        <v>287</v>
      </c>
      <c r="X131" t="n">
        <v>12</v>
      </c>
      <c r="Y131" t="n">
        <v>82</v>
      </c>
      <c r="Z131" t="n">
        <v>71</v>
      </c>
      <c r="AA131" t="n">
        <v>358</v>
      </c>
      <c r="AB131" t="n">
        <v>40</v>
      </c>
      <c r="AC131" t="n">
        <v>429</v>
      </c>
      <c r="AD131" t="n">
        <v>4132</v>
      </c>
      <c r="AE131" t="n">
        <v>2597</v>
      </c>
      <c r="AF131" t="n">
        <v>6419</v>
      </c>
      <c r="AG131" t="n">
        <v>118</v>
      </c>
      <c r="AH131" t="n">
        <v>326</v>
      </c>
      <c r="AI131" t="n">
        <v>201</v>
      </c>
      <c r="AJ131" t="n">
        <v>1538</v>
      </c>
      <c r="AK131" t="n">
        <v>1399</v>
      </c>
      <c r="AL131" t="n">
        <v>683894</v>
      </c>
      <c r="AM131" t="n">
        <v>158133</v>
      </c>
      <c r="AN131" t="n">
        <v>1092086</v>
      </c>
      <c r="AO131" t="n">
        <v>1383972</v>
      </c>
      <c r="AP131" t="n">
        <v>66171</v>
      </c>
      <c r="AQ131" t="n">
        <v>65889</v>
      </c>
      <c r="AR131" t="n">
        <v>87730</v>
      </c>
      <c r="AS131" t="n">
        <v>41774</v>
      </c>
      <c r="AT131" t="n">
        <v>1475087</v>
      </c>
      <c r="AU131" t="n">
        <v>4307</v>
      </c>
      <c r="AV131" t="n">
        <v>459</v>
      </c>
      <c r="AW131" t="n">
        <v>3843</v>
      </c>
      <c r="AX131" t="n">
        <v>4765</v>
      </c>
      <c r="AY131" t="n">
        <v>212</v>
      </c>
      <c r="AZ131" t="n">
        <v>161</v>
      </c>
      <c r="BA131" t="n">
        <v>261</v>
      </c>
      <c r="BB131" t="n">
        <v>116</v>
      </c>
      <c r="BC131" t="n">
        <v>12672</v>
      </c>
    </row>
    <row r="132">
      <c r="A132" t="inlineStr">
        <is>
          <t>31-Oct-20</t>
        </is>
      </c>
      <c r="B132" t="n">
        <v>1419559</v>
      </c>
      <c r="C132" t="n">
        <v>632043</v>
      </c>
      <c r="D132" t="n">
        <v>3448183</v>
      </c>
      <c r="E132" t="n">
        <v>1760912</v>
      </c>
      <c r="F132" t="n">
        <v>1576622</v>
      </c>
      <c r="G132" t="n">
        <v>1282791</v>
      </c>
      <c r="H132" t="n">
        <v>1071310</v>
      </c>
      <c r="I132" t="n">
        <v>327085</v>
      </c>
      <c r="J132" t="n">
        <v>1097068</v>
      </c>
      <c r="K132" t="n">
        <v>24</v>
      </c>
      <c r="L132" t="n">
        <v>690</v>
      </c>
      <c r="M132" t="n">
        <v>316</v>
      </c>
      <c r="N132" t="n">
        <v>506</v>
      </c>
      <c r="O132" t="n">
        <v>10</v>
      </c>
      <c r="P132" t="n">
        <v>38</v>
      </c>
      <c r="Q132" t="n">
        <v>31</v>
      </c>
      <c r="R132" t="n">
        <v>328</v>
      </c>
      <c r="S132" t="n">
        <v>114</v>
      </c>
      <c r="T132" t="n">
        <v>21</v>
      </c>
      <c r="U132" t="n">
        <v>272</v>
      </c>
      <c r="V132" t="n">
        <v>354</v>
      </c>
      <c r="W132" t="n">
        <v>272</v>
      </c>
      <c r="X132" t="n">
        <v>11</v>
      </c>
      <c r="Y132" t="n">
        <v>78</v>
      </c>
      <c r="Z132" t="n">
        <v>68</v>
      </c>
      <c r="AA132" t="n">
        <v>348</v>
      </c>
      <c r="AB132" t="n">
        <v>38</v>
      </c>
      <c r="AC132" t="n">
        <v>404</v>
      </c>
      <c r="AD132" t="n">
        <v>4001</v>
      </c>
      <c r="AE132" t="n">
        <v>2482</v>
      </c>
      <c r="AF132" t="n">
        <v>6086</v>
      </c>
      <c r="AG132" t="n">
        <v>112</v>
      </c>
      <c r="AH132" t="n">
        <v>310</v>
      </c>
      <c r="AI132" t="n">
        <v>193</v>
      </c>
      <c r="AJ132" t="n">
        <v>1496</v>
      </c>
      <c r="AK132" t="n">
        <v>1328</v>
      </c>
      <c r="AL132" t="n">
        <v>683926</v>
      </c>
      <c r="AM132" t="n">
        <v>158453</v>
      </c>
      <c r="AN132" t="n">
        <v>1092300</v>
      </c>
      <c r="AO132" t="n">
        <v>1384453</v>
      </c>
      <c r="AP132" t="n">
        <v>66180</v>
      </c>
      <c r="AQ132" t="n">
        <v>65918</v>
      </c>
      <c r="AR132" t="n">
        <v>87750</v>
      </c>
      <c r="AS132" t="n">
        <v>41912</v>
      </c>
      <c r="AT132" t="n">
        <v>1475190</v>
      </c>
      <c r="AU132" t="n">
        <v>4308</v>
      </c>
      <c r="AV132" t="n">
        <v>460</v>
      </c>
      <c r="AW132" t="n">
        <v>3844</v>
      </c>
      <c r="AX132" t="n">
        <v>4767</v>
      </c>
      <c r="AY132" t="n">
        <v>212</v>
      </c>
      <c r="AZ132" t="n">
        <v>161</v>
      </c>
      <c r="BA132" t="n">
        <v>261</v>
      </c>
      <c r="BB132" t="n">
        <v>116</v>
      </c>
      <c r="BC132" t="n">
        <v>12672</v>
      </c>
    </row>
    <row r="133">
      <c r="A133" t="inlineStr">
        <is>
          <t>01-Nov-20</t>
        </is>
      </c>
      <c r="B133" t="n">
        <v>1419554</v>
      </c>
      <c r="C133" t="n">
        <v>631890</v>
      </c>
      <c r="D133" t="n">
        <v>3448115</v>
      </c>
      <c r="E133" t="n">
        <v>1760810</v>
      </c>
      <c r="F133" t="n">
        <v>1576620</v>
      </c>
      <c r="G133" t="n">
        <v>1282783</v>
      </c>
      <c r="H133" t="n">
        <v>1071303</v>
      </c>
      <c r="I133" t="n">
        <v>327010</v>
      </c>
      <c r="J133" t="n">
        <v>1097045</v>
      </c>
      <c r="K133" t="n">
        <v>23</v>
      </c>
      <c r="L133" t="n">
        <v>668</v>
      </c>
      <c r="M133" t="n">
        <v>304</v>
      </c>
      <c r="N133" t="n">
        <v>480</v>
      </c>
      <c r="O133" t="n">
        <v>10</v>
      </c>
      <c r="P133" t="n">
        <v>37</v>
      </c>
      <c r="Q133" t="n">
        <v>30</v>
      </c>
      <c r="R133" t="n">
        <v>319</v>
      </c>
      <c r="S133" t="n">
        <v>108</v>
      </c>
      <c r="T133" t="n">
        <v>20</v>
      </c>
      <c r="U133" t="n">
        <v>264</v>
      </c>
      <c r="V133" t="n">
        <v>339</v>
      </c>
      <c r="W133" t="n">
        <v>258</v>
      </c>
      <c r="X133" t="n">
        <v>11</v>
      </c>
      <c r="Y133" t="n">
        <v>74</v>
      </c>
      <c r="Z133" t="n">
        <v>65</v>
      </c>
      <c r="AA133" t="n">
        <v>338</v>
      </c>
      <c r="AB133" t="n">
        <v>36</v>
      </c>
      <c r="AC133" t="n">
        <v>381</v>
      </c>
      <c r="AD133" t="n">
        <v>3875</v>
      </c>
      <c r="AE133" t="n">
        <v>2373</v>
      </c>
      <c r="AF133" t="n">
        <v>5770</v>
      </c>
      <c r="AG133" t="n">
        <v>106</v>
      </c>
      <c r="AH133" t="n">
        <v>296</v>
      </c>
      <c r="AI133" t="n">
        <v>184</v>
      </c>
      <c r="AJ133" t="n">
        <v>1455</v>
      </c>
      <c r="AK133" t="n">
        <v>1260</v>
      </c>
      <c r="AL133" t="n">
        <v>683957</v>
      </c>
      <c r="AM133" t="n">
        <v>158763</v>
      </c>
      <c r="AN133" t="n">
        <v>1092504</v>
      </c>
      <c r="AO133" t="n">
        <v>1384909</v>
      </c>
      <c r="AP133" t="n">
        <v>66189</v>
      </c>
      <c r="AQ133" t="n">
        <v>65946</v>
      </c>
      <c r="AR133" t="n">
        <v>87768</v>
      </c>
      <c r="AS133" t="n">
        <v>42046</v>
      </c>
      <c r="AT133" t="n">
        <v>1475288</v>
      </c>
      <c r="AU133" t="n">
        <v>4308</v>
      </c>
      <c r="AV133" t="n">
        <v>461</v>
      </c>
      <c r="AW133" t="n">
        <v>3844</v>
      </c>
      <c r="AX133" t="n">
        <v>4768</v>
      </c>
      <c r="AY133" t="n">
        <v>212</v>
      </c>
      <c r="AZ133" t="n">
        <v>161</v>
      </c>
      <c r="BA133" t="n">
        <v>261</v>
      </c>
      <c r="BB133" t="n">
        <v>117</v>
      </c>
      <c r="BC133" t="n">
        <v>12673</v>
      </c>
    </row>
    <row r="134">
      <c r="A134" t="inlineStr">
        <is>
          <t>02-Nov-20</t>
        </is>
      </c>
      <c r="B134" t="n">
        <v>1419550</v>
      </c>
      <c r="C134" t="n">
        <v>631741</v>
      </c>
      <c r="D134" t="n">
        <v>3448049</v>
      </c>
      <c r="E134" t="n">
        <v>1760713</v>
      </c>
      <c r="F134" t="n">
        <v>1576618</v>
      </c>
      <c r="G134" t="n">
        <v>1282776</v>
      </c>
      <c r="H134" t="n">
        <v>1071296</v>
      </c>
      <c r="I134" t="n">
        <v>326938</v>
      </c>
      <c r="J134" t="n">
        <v>1097023</v>
      </c>
      <c r="K134" t="n">
        <v>22</v>
      </c>
      <c r="L134" t="n">
        <v>647</v>
      </c>
      <c r="M134" t="n">
        <v>293</v>
      </c>
      <c r="N134" t="n">
        <v>456</v>
      </c>
      <c r="O134" t="n">
        <v>9</v>
      </c>
      <c r="P134" t="n">
        <v>35</v>
      </c>
      <c r="Q134" t="n">
        <v>29</v>
      </c>
      <c r="R134" t="n">
        <v>310</v>
      </c>
      <c r="S134" t="n">
        <v>103</v>
      </c>
      <c r="T134" t="n">
        <v>19</v>
      </c>
      <c r="U134" t="n">
        <v>255</v>
      </c>
      <c r="V134" t="n">
        <v>324</v>
      </c>
      <c r="W134" t="n">
        <v>244</v>
      </c>
      <c r="X134" t="n">
        <v>10</v>
      </c>
      <c r="Y134" t="n">
        <v>71</v>
      </c>
      <c r="Z134" t="n">
        <v>62</v>
      </c>
      <c r="AA134" t="n">
        <v>329</v>
      </c>
      <c r="AB134" t="n">
        <v>34</v>
      </c>
      <c r="AC134" t="n">
        <v>359</v>
      </c>
      <c r="AD134" t="n">
        <v>3752</v>
      </c>
      <c r="AE134" t="n">
        <v>2269</v>
      </c>
      <c r="AF134" t="n">
        <v>5471</v>
      </c>
      <c r="AG134" t="n">
        <v>101</v>
      </c>
      <c r="AH134" t="n">
        <v>282</v>
      </c>
      <c r="AI134" t="n">
        <v>177</v>
      </c>
      <c r="AJ134" t="n">
        <v>1415</v>
      </c>
      <c r="AK134" t="n">
        <v>1196</v>
      </c>
      <c r="AL134" t="n">
        <v>683985</v>
      </c>
      <c r="AM134" t="n">
        <v>159063</v>
      </c>
      <c r="AN134" t="n">
        <v>1092700</v>
      </c>
      <c r="AO134" t="n">
        <v>1385342</v>
      </c>
      <c r="AP134" t="n">
        <v>66197</v>
      </c>
      <c r="AQ134" t="n">
        <v>65973</v>
      </c>
      <c r="AR134" t="n">
        <v>87786</v>
      </c>
      <c r="AS134" t="n">
        <v>42176</v>
      </c>
      <c r="AT134" t="n">
        <v>1475381</v>
      </c>
      <c r="AU134" t="n">
        <v>4308</v>
      </c>
      <c r="AV134" t="n">
        <v>462</v>
      </c>
      <c r="AW134" t="n">
        <v>3845</v>
      </c>
      <c r="AX134" t="n">
        <v>4770</v>
      </c>
      <c r="AY134" t="n">
        <v>212</v>
      </c>
      <c r="AZ134" t="n">
        <v>161</v>
      </c>
      <c r="BA134" t="n">
        <v>261</v>
      </c>
      <c r="BB134" t="n">
        <v>117</v>
      </c>
      <c r="BC134" t="n">
        <v>12673</v>
      </c>
    </row>
    <row r="135">
      <c r="A135" t="inlineStr">
        <is>
          <t>03-Nov-20</t>
        </is>
      </c>
      <c r="B135" t="n">
        <v>1419545</v>
      </c>
      <c r="C135" t="n">
        <v>631597</v>
      </c>
      <c r="D135" t="n">
        <v>3447985</v>
      </c>
      <c r="E135" t="n">
        <v>1760622</v>
      </c>
      <c r="F135" t="n">
        <v>1576616</v>
      </c>
      <c r="G135" t="n">
        <v>1282769</v>
      </c>
      <c r="H135" t="n">
        <v>1071290</v>
      </c>
      <c r="I135" t="n">
        <v>326867</v>
      </c>
      <c r="J135" t="n">
        <v>1097001</v>
      </c>
      <c r="K135" t="n">
        <v>21</v>
      </c>
      <c r="L135" t="n">
        <v>626</v>
      </c>
      <c r="M135" t="n">
        <v>282</v>
      </c>
      <c r="N135" t="n">
        <v>433</v>
      </c>
      <c r="O135" t="n">
        <v>9</v>
      </c>
      <c r="P135" t="n">
        <v>33</v>
      </c>
      <c r="Q135" t="n">
        <v>28</v>
      </c>
      <c r="R135" t="n">
        <v>302</v>
      </c>
      <c r="S135" t="n">
        <v>98</v>
      </c>
      <c r="T135" t="n">
        <v>18</v>
      </c>
      <c r="U135" t="n">
        <v>247</v>
      </c>
      <c r="V135" t="n">
        <v>310</v>
      </c>
      <c r="W135" t="n">
        <v>232</v>
      </c>
      <c r="X135" t="n">
        <v>10</v>
      </c>
      <c r="Y135" t="n">
        <v>68</v>
      </c>
      <c r="Z135" t="n">
        <v>59</v>
      </c>
      <c r="AA135" t="n">
        <v>320</v>
      </c>
      <c r="AB135" t="n">
        <v>32</v>
      </c>
      <c r="AC135" t="n">
        <v>339</v>
      </c>
      <c r="AD135" t="n">
        <v>3633</v>
      </c>
      <c r="AE135" t="n">
        <v>2170</v>
      </c>
      <c r="AF135" t="n">
        <v>5187</v>
      </c>
      <c r="AG135" t="n">
        <v>95</v>
      </c>
      <c r="AH135" t="n">
        <v>268</v>
      </c>
      <c r="AI135" t="n">
        <v>169</v>
      </c>
      <c r="AJ135" t="n">
        <v>1376</v>
      </c>
      <c r="AK135" t="n">
        <v>1135</v>
      </c>
      <c r="AL135" t="n">
        <v>684012</v>
      </c>
      <c r="AM135" t="n">
        <v>159354</v>
      </c>
      <c r="AN135" t="n">
        <v>1092886</v>
      </c>
      <c r="AO135" t="n">
        <v>1385752</v>
      </c>
      <c r="AP135" t="n">
        <v>66205</v>
      </c>
      <c r="AQ135" t="n">
        <v>65998</v>
      </c>
      <c r="AR135" t="n">
        <v>87804</v>
      </c>
      <c r="AS135" t="n">
        <v>42303</v>
      </c>
      <c r="AT135" t="n">
        <v>1475470</v>
      </c>
      <c r="AU135" t="n">
        <v>4308</v>
      </c>
      <c r="AV135" t="n">
        <v>462</v>
      </c>
      <c r="AW135" t="n">
        <v>3846</v>
      </c>
      <c r="AX135" t="n">
        <v>4771</v>
      </c>
      <c r="AY135" t="n">
        <v>212</v>
      </c>
      <c r="AZ135" t="n">
        <v>161</v>
      </c>
      <c r="BA135" t="n">
        <v>261</v>
      </c>
      <c r="BB135" t="n">
        <v>118</v>
      </c>
      <c r="BC135" t="n">
        <v>12673</v>
      </c>
    </row>
    <row r="136">
      <c r="A136" t="inlineStr">
        <is>
          <t>04-Nov-20</t>
        </is>
      </c>
      <c r="B136" t="n">
        <v>1419540</v>
      </c>
      <c r="C136" t="n">
        <v>631458</v>
      </c>
      <c r="D136" t="n">
        <v>3447924</v>
      </c>
      <c r="E136" t="n">
        <v>1760535</v>
      </c>
      <c r="F136" t="n">
        <v>1576614</v>
      </c>
      <c r="G136" t="n">
        <v>1282762</v>
      </c>
      <c r="H136" t="n">
        <v>1071284</v>
      </c>
      <c r="I136" t="n">
        <v>326799</v>
      </c>
      <c r="J136" t="n">
        <v>1096981</v>
      </c>
      <c r="K136" t="n">
        <v>20</v>
      </c>
      <c r="L136" t="n">
        <v>606</v>
      </c>
      <c r="M136" t="n">
        <v>271</v>
      </c>
      <c r="N136" t="n">
        <v>411</v>
      </c>
      <c r="O136" t="n">
        <v>8</v>
      </c>
      <c r="P136" t="n">
        <v>32</v>
      </c>
      <c r="Q136" t="n">
        <v>27</v>
      </c>
      <c r="R136" t="n">
        <v>293</v>
      </c>
      <c r="S136" t="n">
        <v>94</v>
      </c>
      <c r="T136" t="n">
        <v>17</v>
      </c>
      <c r="U136" t="n">
        <v>240</v>
      </c>
      <c r="V136" t="n">
        <v>296</v>
      </c>
      <c r="W136" t="n">
        <v>220</v>
      </c>
      <c r="X136" t="n">
        <v>9</v>
      </c>
      <c r="Y136" t="n">
        <v>64</v>
      </c>
      <c r="Z136" t="n">
        <v>57</v>
      </c>
      <c r="AA136" t="n">
        <v>311</v>
      </c>
      <c r="AB136" t="n">
        <v>31</v>
      </c>
      <c r="AC136" t="n">
        <v>319</v>
      </c>
      <c r="AD136" t="n">
        <v>3518</v>
      </c>
      <c r="AE136" t="n">
        <v>2076</v>
      </c>
      <c r="AF136" t="n">
        <v>4918</v>
      </c>
      <c r="AG136" t="n">
        <v>91</v>
      </c>
      <c r="AH136" t="n">
        <v>256</v>
      </c>
      <c r="AI136" t="n">
        <v>162</v>
      </c>
      <c r="AJ136" t="n">
        <v>1338</v>
      </c>
      <c r="AK136" t="n">
        <v>1078</v>
      </c>
      <c r="AL136" t="n">
        <v>684038</v>
      </c>
      <c r="AM136" t="n">
        <v>159635</v>
      </c>
      <c r="AN136" t="n">
        <v>1093065</v>
      </c>
      <c r="AO136" t="n">
        <v>1386141</v>
      </c>
      <c r="AP136" t="n">
        <v>66213</v>
      </c>
      <c r="AQ136" t="n">
        <v>66022</v>
      </c>
      <c r="AR136" t="n">
        <v>87820</v>
      </c>
      <c r="AS136" t="n">
        <v>42426</v>
      </c>
      <c r="AT136" t="n">
        <v>1475553</v>
      </c>
      <c r="AU136" t="n">
        <v>4308</v>
      </c>
      <c r="AV136" t="n">
        <v>463</v>
      </c>
      <c r="AW136" t="n">
        <v>3846</v>
      </c>
      <c r="AX136" t="n">
        <v>4772</v>
      </c>
      <c r="AY136" t="n">
        <v>212</v>
      </c>
      <c r="AZ136" t="n">
        <v>161</v>
      </c>
      <c r="BA136" t="n">
        <v>261</v>
      </c>
      <c r="BB136" t="n">
        <v>118</v>
      </c>
      <c r="BC136" t="n">
        <v>12674</v>
      </c>
    </row>
    <row r="137">
      <c r="A137" t="inlineStr">
        <is>
          <t>05-Nov-20</t>
        </is>
      </c>
      <c r="B137" t="n">
        <v>1419536</v>
      </c>
      <c r="C137" t="n">
        <v>631323</v>
      </c>
      <c r="D137" t="n">
        <v>3447865</v>
      </c>
      <c r="E137" t="n">
        <v>1760452</v>
      </c>
      <c r="F137" t="n">
        <v>1576613</v>
      </c>
      <c r="G137" t="n">
        <v>1282755</v>
      </c>
      <c r="H137" t="n">
        <v>1071278</v>
      </c>
      <c r="I137" t="n">
        <v>326732</v>
      </c>
      <c r="J137" t="n">
        <v>1096962</v>
      </c>
      <c r="K137" t="n">
        <v>19</v>
      </c>
      <c r="L137" t="n">
        <v>587</v>
      </c>
      <c r="M137" t="n">
        <v>261</v>
      </c>
      <c r="N137" t="n">
        <v>390</v>
      </c>
      <c r="O137" t="n">
        <v>8</v>
      </c>
      <c r="P137" t="n">
        <v>31</v>
      </c>
      <c r="Q137" t="n">
        <v>26</v>
      </c>
      <c r="R137" t="n">
        <v>285</v>
      </c>
      <c r="S137" t="n">
        <v>89</v>
      </c>
      <c r="T137" t="n">
        <v>16</v>
      </c>
      <c r="U137" t="n">
        <v>232</v>
      </c>
      <c r="V137" t="n">
        <v>283</v>
      </c>
      <c r="W137" t="n">
        <v>208</v>
      </c>
      <c r="X137" t="n">
        <v>9</v>
      </c>
      <c r="Y137" t="n">
        <v>61</v>
      </c>
      <c r="Z137" t="n">
        <v>55</v>
      </c>
      <c r="AA137" t="n">
        <v>303</v>
      </c>
      <c r="AB137" t="n">
        <v>29</v>
      </c>
      <c r="AC137" t="n">
        <v>301</v>
      </c>
      <c r="AD137" t="n">
        <v>3407</v>
      </c>
      <c r="AE137" t="n">
        <v>1986</v>
      </c>
      <c r="AF137" t="n">
        <v>4663</v>
      </c>
      <c r="AG137" t="n">
        <v>86</v>
      </c>
      <c r="AH137" t="n">
        <v>244</v>
      </c>
      <c r="AI137" t="n">
        <v>156</v>
      </c>
      <c r="AJ137" t="n">
        <v>1301</v>
      </c>
      <c r="AK137" t="n">
        <v>1023</v>
      </c>
      <c r="AL137" t="n">
        <v>684062</v>
      </c>
      <c r="AM137" t="n">
        <v>159908</v>
      </c>
      <c r="AN137" t="n">
        <v>1093236</v>
      </c>
      <c r="AO137" t="n">
        <v>1386509</v>
      </c>
      <c r="AP137" t="n">
        <v>66220</v>
      </c>
      <c r="AQ137" t="n">
        <v>66045</v>
      </c>
      <c r="AR137" t="n">
        <v>87836</v>
      </c>
      <c r="AS137" t="n">
        <v>42546</v>
      </c>
      <c r="AT137" t="n">
        <v>1475633</v>
      </c>
      <c r="AU137" t="n">
        <v>4308</v>
      </c>
      <c r="AV137" t="n">
        <v>464</v>
      </c>
      <c r="AW137" t="n">
        <v>3847</v>
      </c>
      <c r="AX137" t="n">
        <v>4773</v>
      </c>
      <c r="AY137" t="n">
        <v>212</v>
      </c>
      <c r="AZ137" t="n">
        <v>162</v>
      </c>
      <c r="BA137" t="n">
        <v>261</v>
      </c>
      <c r="BB137" t="n">
        <v>118</v>
      </c>
      <c r="BC137" t="n">
        <v>12674</v>
      </c>
    </row>
    <row r="138">
      <c r="A138" t="inlineStr">
        <is>
          <t>06-Nov-20</t>
        </is>
      </c>
      <c r="B138" t="n">
        <v>1419532</v>
      </c>
      <c r="C138" t="n">
        <v>631192</v>
      </c>
      <c r="D138" t="n">
        <v>3447809</v>
      </c>
      <c r="E138" t="n">
        <v>1760374</v>
      </c>
      <c r="F138" t="n">
        <v>1576611</v>
      </c>
      <c r="G138" t="n">
        <v>1282749</v>
      </c>
      <c r="H138" t="n">
        <v>1071272</v>
      </c>
      <c r="I138" t="n">
        <v>326667</v>
      </c>
      <c r="J138" t="n">
        <v>1096944</v>
      </c>
      <c r="K138" t="n">
        <v>19</v>
      </c>
      <c r="L138" t="n">
        <v>568</v>
      </c>
      <c r="M138" t="n">
        <v>252</v>
      </c>
      <c r="N138" t="n">
        <v>370</v>
      </c>
      <c r="O138" t="n">
        <v>8</v>
      </c>
      <c r="P138" t="n">
        <v>29</v>
      </c>
      <c r="Q138" t="n">
        <v>25</v>
      </c>
      <c r="R138" t="n">
        <v>277</v>
      </c>
      <c r="S138" t="n">
        <v>85</v>
      </c>
      <c r="T138" t="n">
        <v>15</v>
      </c>
      <c r="U138" t="n">
        <v>225</v>
      </c>
      <c r="V138" t="n">
        <v>271</v>
      </c>
      <c r="W138" t="n">
        <v>198</v>
      </c>
      <c r="X138" t="n">
        <v>8</v>
      </c>
      <c r="Y138" t="n">
        <v>58</v>
      </c>
      <c r="Z138" t="n">
        <v>52</v>
      </c>
      <c r="AA138" t="n">
        <v>294</v>
      </c>
      <c r="AB138" t="n">
        <v>28</v>
      </c>
      <c r="AC138" t="n">
        <v>284</v>
      </c>
      <c r="AD138" t="n">
        <v>3299</v>
      </c>
      <c r="AE138" t="n">
        <v>1901</v>
      </c>
      <c r="AF138" t="n">
        <v>4422</v>
      </c>
      <c r="AG138" t="n">
        <v>82</v>
      </c>
      <c r="AH138" t="n">
        <v>232</v>
      </c>
      <c r="AI138" t="n">
        <v>149</v>
      </c>
      <c r="AJ138" t="n">
        <v>1265</v>
      </c>
      <c r="AK138" t="n">
        <v>971</v>
      </c>
      <c r="AL138" t="n">
        <v>684084</v>
      </c>
      <c r="AM138" t="n">
        <v>160172</v>
      </c>
      <c r="AN138" t="n">
        <v>1093400</v>
      </c>
      <c r="AO138" t="n">
        <v>1386859</v>
      </c>
      <c r="AP138" t="n">
        <v>66227</v>
      </c>
      <c r="AQ138" t="n">
        <v>66067</v>
      </c>
      <c r="AR138" t="n">
        <v>87851</v>
      </c>
      <c r="AS138" t="n">
        <v>42663</v>
      </c>
      <c r="AT138" t="n">
        <v>1475708</v>
      </c>
      <c r="AU138" t="n">
        <v>4308</v>
      </c>
      <c r="AV138" t="n">
        <v>464</v>
      </c>
      <c r="AW138" t="n">
        <v>3847</v>
      </c>
      <c r="AX138" t="n">
        <v>4774</v>
      </c>
      <c r="AY138" t="n">
        <v>212</v>
      </c>
      <c r="AZ138" t="n">
        <v>162</v>
      </c>
      <c r="BA138" t="n">
        <v>261</v>
      </c>
      <c r="BB138" t="n">
        <v>118</v>
      </c>
      <c r="BC138" t="n">
        <v>12674</v>
      </c>
    </row>
    <row r="139">
      <c r="A139" t="inlineStr">
        <is>
          <t>07-Nov-20</t>
        </is>
      </c>
      <c r="B139" t="n">
        <v>1419528</v>
      </c>
      <c r="C139" t="n">
        <v>631066</v>
      </c>
      <c r="D139" t="n">
        <v>3447754</v>
      </c>
      <c r="E139" t="n">
        <v>1760300</v>
      </c>
      <c r="F139" t="n">
        <v>1576609</v>
      </c>
      <c r="G139" t="n">
        <v>1282743</v>
      </c>
      <c r="H139" t="n">
        <v>1071267</v>
      </c>
      <c r="I139" t="n">
        <v>326604</v>
      </c>
      <c r="J139" t="n">
        <v>1096926</v>
      </c>
      <c r="K139" t="n">
        <v>18</v>
      </c>
      <c r="L139" t="n">
        <v>550</v>
      </c>
      <c r="M139" t="n">
        <v>242</v>
      </c>
      <c r="N139" t="n">
        <v>351</v>
      </c>
      <c r="O139" t="n">
        <v>7</v>
      </c>
      <c r="P139" t="n">
        <v>28</v>
      </c>
      <c r="Q139" t="n">
        <v>24</v>
      </c>
      <c r="R139" t="n">
        <v>269</v>
      </c>
      <c r="S139" t="n">
        <v>81</v>
      </c>
      <c r="T139" t="n">
        <v>14</v>
      </c>
      <c r="U139" t="n">
        <v>217</v>
      </c>
      <c r="V139" t="n">
        <v>260</v>
      </c>
      <c r="W139" t="n">
        <v>187</v>
      </c>
      <c r="X139" t="n">
        <v>8</v>
      </c>
      <c r="Y139" t="n">
        <v>56</v>
      </c>
      <c r="Z139" t="n">
        <v>50</v>
      </c>
      <c r="AA139" t="n">
        <v>286</v>
      </c>
      <c r="AB139" t="n">
        <v>26</v>
      </c>
      <c r="AC139" t="n">
        <v>268</v>
      </c>
      <c r="AD139" t="n">
        <v>3194</v>
      </c>
      <c r="AE139" t="n">
        <v>1819</v>
      </c>
      <c r="AF139" t="n">
        <v>4193</v>
      </c>
      <c r="AG139" t="n">
        <v>78</v>
      </c>
      <c r="AH139" t="n">
        <v>221</v>
      </c>
      <c r="AI139" t="n">
        <v>143</v>
      </c>
      <c r="AJ139" t="n">
        <v>1230</v>
      </c>
      <c r="AK139" t="n">
        <v>922</v>
      </c>
      <c r="AL139" t="n">
        <v>684106</v>
      </c>
      <c r="AM139" t="n">
        <v>160427</v>
      </c>
      <c r="AN139" t="n">
        <v>1093556</v>
      </c>
      <c r="AO139" t="n">
        <v>1387190</v>
      </c>
      <c r="AP139" t="n">
        <v>66233</v>
      </c>
      <c r="AQ139" t="n">
        <v>66088</v>
      </c>
      <c r="AR139" t="n">
        <v>87866</v>
      </c>
      <c r="AS139" t="n">
        <v>42776</v>
      </c>
      <c r="AT139" t="n">
        <v>1475780</v>
      </c>
      <c r="AU139" t="n">
        <v>4308</v>
      </c>
      <c r="AV139" t="n">
        <v>465</v>
      </c>
      <c r="AW139" t="n">
        <v>3848</v>
      </c>
      <c r="AX139" t="n">
        <v>4775</v>
      </c>
      <c r="AY139" t="n">
        <v>212</v>
      </c>
      <c r="AZ139" t="n">
        <v>162</v>
      </c>
      <c r="BA139" t="n">
        <v>261</v>
      </c>
      <c r="BB139" t="n">
        <v>119</v>
      </c>
      <c r="BC139" t="n">
        <v>12675</v>
      </c>
    </row>
    <row r="140">
      <c r="A140" t="inlineStr">
        <is>
          <t>08-Nov-20</t>
        </is>
      </c>
      <c r="B140" t="n">
        <v>1419524</v>
      </c>
      <c r="C140" t="n">
        <v>630944</v>
      </c>
      <c r="D140" t="n">
        <v>3447701</v>
      </c>
      <c r="E140" t="n">
        <v>1760229</v>
      </c>
      <c r="F140" t="n">
        <v>1576608</v>
      </c>
      <c r="G140" t="n">
        <v>1282737</v>
      </c>
      <c r="H140" t="n">
        <v>1071261</v>
      </c>
      <c r="I140" t="n">
        <v>326543</v>
      </c>
      <c r="J140" t="n">
        <v>1096910</v>
      </c>
      <c r="K140" t="n">
        <v>17</v>
      </c>
      <c r="L140" t="n">
        <v>532</v>
      </c>
      <c r="M140" t="n">
        <v>234</v>
      </c>
      <c r="N140" t="n">
        <v>333</v>
      </c>
      <c r="O140" t="n">
        <v>7</v>
      </c>
      <c r="P140" t="n">
        <v>27</v>
      </c>
      <c r="Q140" t="n">
        <v>23</v>
      </c>
      <c r="R140" t="n">
        <v>262</v>
      </c>
      <c r="S140" t="n">
        <v>77</v>
      </c>
      <c r="T140" t="n">
        <v>13</v>
      </c>
      <c r="U140" t="n">
        <v>211</v>
      </c>
      <c r="V140" t="n">
        <v>248</v>
      </c>
      <c r="W140" t="n">
        <v>178</v>
      </c>
      <c r="X140" t="n">
        <v>8</v>
      </c>
      <c r="Y140" t="n">
        <v>53</v>
      </c>
      <c r="Z140" t="n">
        <v>48</v>
      </c>
      <c r="AA140" t="n">
        <v>278</v>
      </c>
      <c r="AB140" t="n">
        <v>25</v>
      </c>
      <c r="AC140" t="n">
        <v>253</v>
      </c>
      <c r="AD140" t="n">
        <v>3093</v>
      </c>
      <c r="AE140" t="n">
        <v>1742</v>
      </c>
      <c r="AF140" t="n">
        <v>3976</v>
      </c>
      <c r="AG140" t="n">
        <v>74</v>
      </c>
      <c r="AH140" t="n">
        <v>211</v>
      </c>
      <c r="AI140" t="n">
        <v>137</v>
      </c>
      <c r="AJ140" t="n">
        <v>1196</v>
      </c>
      <c r="AK140" t="n">
        <v>876</v>
      </c>
      <c r="AL140" t="n">
        <v>684126</v>
      </c>
      <c r="AM140" t="n">
        <v>160675</v>
      </c>
      <c r="AN140" t="n">
        <v>1093706</v>
      </c>
      <c r="AO140" t="n">
        <v>1387504</v>
      </c>
      <c r="AP140" t="n">
        <v>66239</v>
      </c>
      <c r="AQ140" t="n">
        <v>66108</v>
      </c>
      <c r="AR140" t="n">
        <v>87880</v>
      </c>
      <c r="AS140" t="n">
        <v>42886</v>
      </c>
      <c r="AT140" t="n">
        <v>1475848</v>
      </c>
      <c r="AU140" t="n">
        <v>4308</v>
      </c>
      <c r="AV140" t="n">
        <v>466</v>
      </c>
      <c r="AW140" t="n">
        <v>3848</v>
      </c>
      <c r="AX140" t="n">
        <v>4776</v>
      </c>
      <c r="AY140" t="n">
        <v>212</v>
      </c>
      <c r="AZ140" t="n">
        <v>162</v>
      </c>
      <c r="BA140" t="n">
        <v>261</v>
      </c>
      <c r="BB140" t="n">
        <v>119</v>
      </c>
      <c r="BC140" t="n">
        <v>12675</v>
      </c>
    </row>
    <row r="141">
      <c r="A141" t="inlineStr">
        <is>
          <t>09-Nov-20</t>
        </is>
      </c>
      <c r="B141" t="n">
        <v>1419521</v>
      </c>
      <c r="C141" t="n">
        <v>630825</v>
      </c>
      <c r="D141" t="n">
        <v>3447651</v>
      </c>
      <c r="E141" t="n">
        <v>1760162</v>
      </c>
      <c r="F141" t="n">
        <v>1576606</v>
      </c>
      <c r="G141" t="n">
        <v>1282731</v>
      </c>
      <c r="H141" t="n">
        <v>1071256</v>
      </c>
      <c r="I141" t="n">
        <v>326484</v>
      </c>
      <c r="J141" t="n">
        <v>1096894</v>
      </c>
      <c r="K141" t="n">
        <v>16</v>
      </c>
      <c r="L141" t="n">
        <v>515</v>
      </c>
      <c r="M141" t="n">
        <v>225</v>
      </c>
      <c r="N141" t="n">
        <v>316</v>
      </c>
      <c r="O141" t="n">
        <v>7</v>
      </c>
      <c r="P141" t="n">
        <v>25</v>
      </c>
      <c r="Q141" t="n">
        <v>23</v>
      </c>
      <c r="R141" t="n">
        <v>255</v>
      </c>
      <c r="S141" t="n">
        <v>73</v>
      </c>
      <c r="T141" t="n">
        <v>12</v>
      </c>
      <c r="U141" t="n">
        <v>204</v>
      </c>
      <c r="V141" t="n">
        <v>238</v>
      </c>
      <c r="W141" t="n">
        <v>168</v>
      </c>
      <c r="X141" t="n">
        <v>7</v>
      </c>
      <c r="Y141" t="n">
        <v>51</v>
      </c>
      <c r="Z141" t="n">
        <v>46</v>
      </c>
      <c r="AA141" t="n">
        <v>271</v>
      </c>
      <c r="AB141" t="n">
        <v>24</v>
      </c>
      <c r="AC141" t="n">
        <v>239</v>
      </c>
      <c r="AD141" t="n">
        <v>2995</v>
      </c>
      <c r="AE141" t="n">
        <v>1668</v>
      </c>
      <c r="AF141" t="n">
        <v>3770</v>
      </c>
      <c r="AG141" t="n">
        <v>70</v>
      </c>
      <c r="AH141" t="n">
        <v>201</v>
      </c>
      <c r="AI141" t="n">
        <v>132</v>
      </c>
      <c r="AJ141" t="n">
        <v>1163</v>
      </c>
      <c r="AK141" t="n">
        <v>832</v>
      </c>
      <c r="AL141" t="n">
        <v>684145</v>
      </c>
      <c r="AM141" t="n">
        <v>160914</v>
      </c>
      <c r="AN141" t="n">
        <v>1093850</v>
      </c>
      <c r="AO141" t="n">
        <v>1387802</v>
      </c>
      <c r="AP141" t="n">
        <v>66245</v>
      </c>
      <c r="AQ141" t="n">
        <v>66127</v>
      </c>
      <c r="AR141" t="n">
        <v>87893</v>
      </c>
      <c r="AS141" t="n">
        <v>42993</v>
      </c>
      <c r="AT141" t="n">
        <v>1475913</v>
      </c>
      <c r="AU141" t="n">
        <v>4308</v>
      </c>
      <c r="AV141" t="n">
        <v>466</v>
      </c>
      <c r="AW141" t="n">
        <v>3848</v>
      </c>
      <c r="AX141" t="n">
        <v>4777</v>
      </c>
      <c r="AY141" t="n">
        <v>212</v>
      </c>
      <c r="AZ141" t="n">
        <v>162</v>
      </c>
      <c r="BA141" t="n">
        <v>261</v>
      </c>
      <c r="BB141" t="n">
        <v>119</v>
      </c>
      <c r="BC141" t="n">
        <v>12675</v>
      </c>
    </row>
    <row r="142">
      <c r="A142" t="inlineStr">
        <is>
          <t>10-Nov-20</t>
        </is>
      </c>
      <c r="B142" t="n">
        <v>1419517</v>
      </c>
      <c r="C142" t="n">
        <v>630710</v>
      </c>
      <c r="D142" t="n">
        <v>3447602</v>
      </c>
      <c r="E142" t="n">
        <v>1760099</v>
      </c>
      <c r="F142" t="n">
        <v>1576605</v>
      </c>
      <c r="G142" t="n">
        <v>1282726</v>
      </c>
      <c r="H142" t="n">
        <v>1071251</v>
      </c>
      <c r="I142" t="n">
        <v>326426</v>
      </c>
      <c r="J142" t="n">
        <v>1096879</v>
      </c>
      <c r="K142" t="n">
        <v>16</v>
      </c>
      <c r="L142" t="n">
        <v>499</v>
      </c>
      <c r="M142" t="n">
        <v>217</v>
      </c>
      <c r="N142" t="n">
        <v>300</v>
      </c>
      <c r="O142" t="n">
        <v>7</v>
      </c>
      <c r="P142" t="n">
        <v>24</v>
      </c>
      <c r="Q142" t="n">
        <v>22</v>
      </c>
      <c r="R142" t="n">
        <v>247</v>
      </c>
      <c r="S142" t="n">
        <v>70</v>
      </c>
      <c r="T142" t="n">
        <v>12</v>
      </c>
      <c r="U142" t="n">
        <v>197</v>
      </c>
      <c r="V142" t="n">
        <v>228</v>
      </c>
      <c r="W142" t="n">
        <v>160</v>
      </c>
      <c r="X142" t="n">
        <v>7</v>
      </c>
      <c r="Y142" t="n">
        <v>48</v>
      </c>
      <c r="Z142" t="n">
        <v>44</v>
      </c>
      <c r="AA142" t="n">
        <v>263</v>
      </c>
      <c r="AB142" t="n">
        <v>23</v>
      </c>
      <c r="AC142" t="n">
        <v>226</v>
      </c>
      <c r="AD142" t="n">
        <v>2900</v>
      </c>
      <c r="AE142" t="n">
        <v>1597</v>
      </c>
      <c r="AF142" t="n">
        <v>3575</v>
      </c>
      <c r="AG142" t="n">
        <v>67</v>
      </c>
      <c r="AH142" t="n">
        <v>192</v>
      </c>
      <c r="AI142" t="n">
        <v>127</v>
      </c>
      <c r="AJ142" t="n">
        <v>1131</v>
      </c>
      <c r="AK142" t="n">
        <v>790</v>
      </c>
      <c r="AL142" t="n">
        <v>684163</v>
      </c>
      <c r="AM142" t="n">
        <v>161146</v>
      </c>
      <c r="AN142" t="n">
        <v>1093987</v>
      </c>
      <c r="AO142" t="n">
        <v>1388085</v>
      </c>
      <c r="AP142" t="n">
        <v>66251</v>
      </c>
      <c r="AQ142" t="n">
        <v>66145</v>
      </c>
      <c r="AR142" t="n">
        <v>87906</v>
      </c>
      <c r="AS142" t="n">
        <v>43097</v>
      </c>
      <c r="AT142" t="n">
        <v>1475974</v>
      </c>
      <c r="AU142" t="n">
        <v>4308</v>
      </c>
      <c r="AV142" t="n">
        <v>467</v>
      </c>
      <c r="AW142" t="n">
        <v>3849</v>
      </c>
      <c r="AX142" t="n">
        <v>4778</v>
      </c>
      <c r="AY142" t="n">
        <v>212</v>
      </c>
      <c r="AZ142" t="n">
        <v>162</v>
      </c>
      <c r="BA142" t="n">
        <v>261</v>
      </c>
      <c r="BB142" t="n">
        <v>120</v>
      </c>
      <c r="BC142" t="n">
        <v>12675</v>
      </c>
    </row>
    <row r="143">
      <c r="A143" t="inlineStr">
        <is>
          <t>11-Nov-20</t>
        </is>
      </c>
      <c r="B143" t="n">
        <v>1419514</v>
      </c>
      <c r="C143" t="n">
        <v>630600</v>
      </c>
      <c r="D143" t="n">
        <v>3447555</v>
      </c>
      <c r="E143" t="n">
        <v>1760039</v>
      </c>
      <c r="F143" t="n">
        <v>1576603</v>
      </c>
      <c r="G143" t="n">
        <v>1282721</v>
      </c>
      <c r="H143" t="n">
        <v>1071246</v>
      </c>
      <c r="I143" t="n">
        <v>326370</v>
      </c>
      <c r="J143" t="n">
        <v>1096865</v>
      </c>
      <c r="K143" t="n">
        <v>15</v>
      </c>
      <c r="L143" t="n">
        <v>483</v>
      </c>
      <c r="M143" t="n">
        <v>209</v>
      </c>
      <c r="N143" t="n">
        <v>284</v>
      </c>
      <c r="O143" t="n">
        <v>6</v>
      </c>
      <c r="P143" t="n">
        <v>23</v>
      </c>
      <c r="Q143" t="n">
        <v>21</v>
      </c>
      <c r="R143" t="n">
        <v>241</v>
      </c>
      <c r="S143" t="n">
        <v>67</v>
      </c>
      <c r="T143" t="n">
        <v>11</v>
      </c>
      <c r="U143" t="n">
        <v>191</v>
      </c>
      <c r="V143" t="n">
        <v>218</v>
      </c>
      <c r="W143" t="n">
        <v>151</v>
      </c>
      <c r="X143" t="n">
        <v>7</v>
      </c>
      <c r="Y143" t="n">
        <v>46</v>
      </c>
      <c r="Z143" t="n">
        <v>43</v>
      </c>
      <c r="AA143" t="n">
        <v>256</v>
      </c>
      <c r="AB143" t="n">
        <v>21</v>
      </c>
      <c r="AC143" t="n">
        <v>214</v>
      </c>
      <c r="AD143" t="n">
        <v>2808</v>
      </c>
      <c r="AE143" t="n">
        <v>1530</v>
      </c>
      <c r="AF143" t="n">
        <v>3390</v>
      </c>
      <c r="AG143" t="n">
        <v>63</v>
      </c>
      <c r="AH143" t="n">
        <v>183</v>
      </c>
      <c r="AI143" t="n">
        <v>122</v>
      </c>
      <c r="AJ143" t="n">
        <v>1100</v>
      </c>
      <c r="AK143" t="n">
        <v>750</v>
      </c>
      <c r="AL143" t="n">
        <v>684180</v>
      </c>
      <c r="AM143" t="n">
        <v>161371</v>
      </c>
      <c r="AN143" t="n">
        <v>1094119</v>
      </c>
      <c r="AO143" t="n">
        <v>1388353</v>
      </c>
      <c r="AP143" t="n">
        <v>66256</v>
      </c>
      <c r="AQ143" t="n">
        <v>66162</v>
      </c>
      <c r="AR143" t="n">
        <v>87918</v>
      </c>
      <c r="AS143" t="n">
        <v>43199</v>
      </c>
      <c r="AT143" t="n">
        <v>1476032</v>
      </c>
      <c r="AU143" t="n">
        <v>4309</v>
      </c>
      <c r="AV143" t="n">
        <v>468</v>
      </c>
      <c r="AW143" t="n">
        <v>3849</v>
      </c>
      <c r="AX143" t="n">
        <v>4779</v>
      </c>
      <c r="AY143" t="n">
        <v>212</v>
      </c>
      <c r="AZ143" t="n">
        <v>162</v>
      </c>
      <c r="BA143" t="n">
        <v>261</v>
      </c>
      <c r="BB143" t="n">
        <v>120</v>
      </c>
      <c r="BC143" t="n">
        <v>12675</v>
      </c>
    </row>
    <row r="144">
      <c r="A144" t="inlineStr">
        <is>
          <t>12-Nov-20</t>
        </is>
      </c>
      <c r="B144" t="n">
        <v>1419511</v>
      </c>
      <c r="C144" t="n">
        <v>630492</v>
      </c>
      <c r="D144" t="n">
        <v>3447509</v>
      </c>
      <c r="E144" t="n">
        <v>1759982</v>
      </c>
      <c r="F144" t="n">
        <v>1576602</v>
      </c>
      <c r="G144" t="n">
        <v>1282716</v>
      </c>
      <c r="H144" t="n">
        <v>1071241</v>
      </c>
      <c r="I144" t="n">
        <v>326315</v>
      </c>
      <c r="J144" t="n">
        <v>1096851</v>
      </c>
      <c r="K144" t="n">
        <v>14</v>
      </c>
      <c r="L144" t="n">
        <v>467</v>
      </c>
      <c r="M144" t="n">
        <v>201</v>
      </c>
      <c r="N144" t="n">
        <v>270</v>
      </c>
      <c r="O144" t="n">
        <v>6</v>
      </c>
      <c r="P144" t="n">
        <v>22</v>
      </c>
      <c r="Q144" t="n">
        <v>21</v>
      </c>
      <c r="R144" t="n">
        <v>234</v>
      </c>
      <c r="S144" t="n">
        <v>63</v>
      </c>
      <c r="T144" t="n">
        <v>11</v>
      </c>
      <c r="U144" t="n">
        <v>185</v>
      </c>
      <c r="V144" t="n">
        <v>209</v>
      </c>
      <c r="W144" t="n">
        <v>144</v>
      </c>
      <c r="X144" t="n">
        <v>6</v>
      </c>
      <c r="Y144" t="n">
        <v>44</v>
      </c>
      <c r="Z144" t="n">
        <v>41</v>
      </c>
      <c r="AA144" t="n">
        <v>249</v>
      </c>
      <c r="AB144" t="n">
        <v>20</v>
      </c>
      <c r="AC144" t="n">
        <v>202</v>
      </c>
      <c r="AD144" t="n">
        <v>2719</v>
      </c>
      <c r="AE144" t="n">
        <v>1465</v>
      </c>
      <c r="AF144" t="n">
        <v>3215</v>
      </c>
      <c r="AG144" t="n">
        <v>60</v>
      </c>
      <c r="AH144" t="n">
        <v>174</v>
      </c>
      <c r="AI144" t="n">
        <v>117</v>
      </c>
      <c r="AJ144" t="n">
        <v>1070</v>
      </c>
      <c r="AK144" t="n">
        <v>712</v>
      </c>
      <c r="AL144" t="n">
        <v>684196</v>
      </c>
      <c r="AM144" t="n">
        <v>161588</v>
      </c>
      <c r="AN144" t="n">
        <v>1094245</v>
      </c>
      <c r="AO144" t="n">
        <v>1388607</v>
      </c>
      <c r="AP144" t="n">
        <v>66261</v>
      </c>
      <c r="AQ144" t="n">
        <v>66179</v>
      </c>
      <c r="AR144" t="n">
        <v>87930</v>
      </c>
      <c r="AS144" t="n">
        <v>43297</v>
      </c>
      <c r="AT144" t="n">
        <v>1476088</v>
      </c>
      <c r="AU144" t="n">
        <v>4309</v>
      </c>
      <c r="AV144" t="n">
        <v>468</v>
      </c>
      <c r="AW144" t="n">
        <v>3850</v>
      </c>
      <c r="AX144" t="n">
        <v>4780</v>
      </c>
      <c r="AY144" t="n">
        <v>212</v>
      </c>
      <c r="AZ144" t="n">
        <v>162</v>
      </c>
      <c r="BA144" t="n">
        <v>261</v>
      </c>
      <c r="BB144" t="n">
        <v>120</v>
      </c>
      <c r="BC144" t="n">
        <v>12676</v>
      </c>
    </row>
    <row r="145">
      <c r="A145" t="inlineStr">
        <is>
          <t>13-Nov-20</t>
        </is>
      </c>
      <c r="B145" t="n">
        <v>1419508</v>
      </c>
      <c r="C145" t="n">
        <v>630388</v>
      </c>
      <c r="D145" t="n">
        <v>3447465</v>
      </c>
      <c r="E145" t="n">
        <v>1759927</v>
      </c>
      <c r="F145" t="n">
        <v>1576600</v>
      </c>
      <c r="G145" t="n">
        <v>1282711</v>
      </c>
      <c r="H145" t="n">
        <v>1071237</v>
      </c>
      <c r="I145" t="n">
        <v>326262</v>
      </c>
      <c r="J145" t="n">
        <v>1096838</v>
      </c>
      <c r="K145" t="n">
        <v>14</v>
      </c>
      <c r="L145" t="n">
        <v>452</v>
      </c>
      <c r="M145" t="n">
        <v>194</v>
      </c>
      <c r="N145" t="n">
        <v>256</v>
      </c>
      <c r="O145" t="n">
        <v>6</v>
      </c>
      <c r="P145" t="n">
        <v>21</v>
      </c>
      <c r="Q145" t="n">
        <v>20</v>
      </c>
      <c r="R145" t="n">
        <v>227</v>
      </c>
      <c r="S145" t="n">
        <v>60</v>
      </c>
      <c r="T145" t="n">
        <v>10</v>
      </c>
      <c r="U145" t="n">
        <v>179</v>
      </c>
      <c r="V145" t="n">
        <v>200</v>
      </c>
      <c r="W145" t="n">
        <v>136</v>
      </c>
      <c r="X145" t="n">
        <v>6</v>
      </c>
      <c r="Y145" t="n">
        <v>42</v>
      </c>
      <c r="Z145" t="n">
        <v>39</v>
      </c>
      <c r="AA145" t="n">
        <v>242</v>
      </c>
      <c r="AB145" t="n">
        <v>19</v>
      </c>
      <c r="AC145" t="n">
        <v>191</v>
      </c>
      <c r="AD145" t="n">
        <v>2632</v>
      </c>
      <c r="AE145" t="n">
        <v>1404</v>
      </c>
      <c r="AF145" t="n">
        <v>3048</v>
      </c>
      <c r="AG145" t="n">
        <v>57</v>
      </c>
      <c r="AH145" t="n">
        <v>166</v>
      </c>
      <c r="AI145" t="n">
        <v>112</v>
      </c>
      <c r="AJ145" t="n">
        <v>1040</v>
      </c>
      <c r="AK145" t="n">
        <v>676</v>
      </c>
      <c r="AL145" t="n">
        <v>684211</v>
      </c>
      <c r="AM145" t="n">
        <v>161799</v>
      </c>
      <c r="AN145" t="n">
        <v>1094365</v>
      </c>
      <c r="AO145" t="n">
        <v>1388848</v>
      </c>
      <c r="AP145" t="n">
        <v>66266</v>
      </c>
      <c r="AQ145" t="n">
        <v>66195</v>
      </c>
      <c r="AR145" t="n">
        <v>87942</v>
      </c>
      <c r="AS145" t="n">
        <v>43393</v>
      </c>
      <c r="AT145" t="n">
        <v>1476140</v>
      </c>
      <c r="AU145" t="n">
        <v>4309</v>
      </c>
      <c r="AV145" t="n">
        <v>469</v>
      </c>
      <c r="AW145" t="n">
        <v>3850</v>
      </c>
      <c r="AX145" t="n">
        <v>4780</v>
      </c>
      <c r="AY145" t="n">
        <v>212</v>
      </c>
      <c r="AZ145" t="n">
        <v>162</v>
      </c>
      <c r="BA145" t="n">
        <v>261</v>
      </c>
      <c r="BB145" t="n">
        <v>120</v>
      </c>
      <c r="BC145" t="n">
        <v>12676</v>
      </c>
    </row>
    <row r="146">
      <c r="A146" t="inlineStr">
        <is>
          <t>14-Nov-20</t>
        </is>
      </c>
      <c r="B146" t="n">
        <v>1419505</v>
      </c>
      <c r="C146" t="n">
        <v>630287</v>
      </c>
      <c r="D146" t="n">
        <v>3447423</v>
      </c>
      <c r="E146" t="n">
        <v>1759876</v>
      </c>
      <c r="F146" t="n">
        <v>1576599</v>
      </c>
      <c r="G146" t="n">
        <v>1282707</v>
      </c>
      <c r="H146" t="n">
        <v>1071233</v>
      </c>
      <c r="I146" t="n">
        <v>326210</v>
      </c>
      <c r="J146" t="n">
        <v>1096826</v>
      </c>
      <c r="K146" t="n">
        <v>13</v>
      </c>
      <c r="L146" t="n">
        <v>438</v>
      </c>
      <c r="M146" t="n">
        <v>187</v>
      </c>
      <c r="N146" t="n">
        <v>243</v>
      </c>
      <c r="O146" t="n">
        <v>6</v>
      </c>
      <c r="P146" t="n">
        <v>20</v>
      </c>
      <c r="Q146" t="n">
        <v>19</v>
      </c>
      <c r="R146" t="n">
        <v>221</v>
      </c>
      <c r="S146" t="n">
        <v>58</v>
      </c>
      <c r="T146" t="n">
        <v>9</v>
      </c>
      <c r="U146" t="n">
        <v>174</v>
      </c>
      <c r="V146" t="n">
        <v>192</v>
      </c>
      <c r="W146" t="n">
        <v>129</v>
      </c>
      <c r="X146" t="n">
        <v>6</v>
      </c>
      <c r="Y146" t="n">
        <v>40</v>
      </c>
      <c r="Z146" t="n">
        <v>38</v>
      </c>
      <c r="AA146" t="n">
        <v>235</v>
      </c>
      <c r="AB146" t="n">
        <v>18</v>
      </c>
      <c r="AC146" t="n">
        <v>180</v>
      </c>
      <c r="AD146" t="n">
        <v>2549</v>
      </c>
      <c r="AE146" t="n">
        <v>1346</v>
      </c>
      <c r="AF146" t="n">
        <v>2891</v>
      </c>
      <c r="AG146" t="n">
        <v>55</v>
      </c>
      <c r="AH146" t="n">
        <v>159</v>
      </c>
      <c r="AI146" t="n">
        <v>108</v>
      </c>
      <c r="AJ146" t="n">
        <v>1011</v>
      </c>
      <c r="AK146" t="n">
        <v>643</v>
      </c>
      <c r="AL146" t="n">
        <v>684226</v>
      </c>
      <c r="AM146" t="n">
        <v>162003</v>
      </c>
      <c r="AN146" t="n">
        <v>1094481</v>
      </c>
      <c r="AO146" t="n">
        <v>1389076</v>
      </c>
      <c r="AP146" t="n">
        <v>66270</v>
      </c>
      <c r="AQ146" t="n">
        <v>66210</v>
      </c>
      <c r="AR146" t="n">
        <v>87953</v>
      </c>
      <c r="AS146" t="n">
        <v>43486</v>
      </c>
      <c r="AT146" t="n">
        <v>1476190</v>
      </c>
      <c r="AU146" t="n">
        <v>4309</v>
      </c>
      <c r="AV146" t="n">
        <v>469</v>
      </c>
      <c r="AW146" t="n">
        <v>3850</v>
      </c>
      <c r="AX146" t="n">
        <v>4781</v>
      </c>
      <c r="AY146" t="n">
        <v>212</v>
      </c>
      <c r="AZ146" t="n">
        <v>162</v>
      </c>
      <c r="BA146" t="n">
        <v>261</v>
      </c>
      <c r="BB146" t="n">
        <v>121</v>
      </c>
      <c r="BC146" t="n">
        <v>12676</v>
      </c>
    </row>
    <row r="147">
      <c r="A147" t="inlineStr">
        <is>
          <t>15-Nov-20</t>
        </is>
      </c>
      <c r="B147" t="n">
        <v>1419502</v>
      </c>
      <c r="C147" t="n">
        <v>630190</v>
      </c>
      <c r="D147" t="n">
        <v>3447382</v>
      </c>
      <c r="E147" t="n">
        <v>1759827</v>
      </c>
      <c r="F147" t="n">
        <v>1576598</v>
      </c>
      <c r="G147" t="n">
        <v>1282703</v>
      </c>
      <c r="H147" t="n">
        <v>1071228</v>
      </c>
      <c r="I147" t="n">
        <v>326160</v>
      </c>
      <c r="J147" t="n">
        <v>1096814</v>
      </c>
      <c r="K147" t="n">
        <v>13</v>
      </c>
      <c r="L147" t="n">
        <v>424</v>
      </c>
      <c r="M147" t="n">
        <v>180</v>
      </c>
      <c r="N147" t="n">
        <v>230</v>
      </c>
      <c r="O147" t="n">
        <v>5</v>
      </c>
      <c r="P147" t="n">
        <v>19</v>
      </c>
      <c r="Q147" t="n">
        <v>19</v>
      </c>
      <c r="R147" t="n">
        <v>215</v>
      </c>
      <c r="S147" t="n">
        <v>55</v>
      </c>
      <c r="T147" t="n">
        <v>9</v>
      </c>
      <c r="U147" t="n">
        <v>168</v>
      </c>
      <c r="V147" t="n">
        <v>184</v>
      </c>
      <c r="W147" t="n">
        <v>122</v>
      </c>
      <c r="X147" t="n">
        <v>5</v>
      </c>
      <c r="Y147" t="n">
        <v>38</v>
      </c>
      <c r="Z147" t="n">
        <v>36</v>
      </c>
      <c r="AA147" t="n">
        <v>229</v>
      </c>
      <c r="AB147" t="n">
        <v>17</v>
      </c>
      <c r="AC147" t="n">
        <v>171</v>
      </c>
      <c r="AD147" t="n">
        <v>2468</v>
      </c>
      <c r="AE147" t="n">
        <v>1290</v>
      </c>
      <c r="AF147" t="n">
        <v>2741</v>
      </c>
      <c r="AG147" t="n">
        <v>52</v>
      </c>
      <c r="AH147" t="n">
        <v>151</v>
      </c>
      <c r="AI147" t="n">
        <v>104</v>
      </c>
      <c r="AJ147" t="n">
        <v>983</v>
      </c>
      <c r="AK147" t="n">
        <v>610</v>
      </c>
      <c r="AL147" t="n">
        <v>684239</v>
      </c>
      <c r="AM147" t="n">
        <v>162200</v>
      </c>
      <c r="AN147" t="n">
        <v>1094592</v>
      </c>
      <c r="AO147" t="n">
        <v>1389293</v>
      </c>
      <c r="AP147" t="n">
        <v>66275</v>
      </c>
      <c r="AQ147" t="n">
        <v>66224</v>
      </c>
      <c r="AR147" t="n">
        <v>87963</v>
      </c>
      <c r="AS147" t="n">
        <v>43577</v>
      </c>
      <c r="AT147" t="n">
        <v>1476238</v>
      </c>
      <c r="AU147" t="n">
        <v>4309</v>
      </c>
      <c r="AV147" t="n">
        <v>470</v>
      </c>
      <c r="AW147" t="n">
        <v>3851</v>
      </c>
      <c r="AX147" t="n">
        <v>4782</v>
      </c>
      <c r="AY147" t="n">
        <v>212</v>
      </c>
      <c r="AZ147" t="n">
        <v>162</v>
      </c>
      <c r="BA147" t="n">
        <v>261</v>
      </c>
      <c r="BB147" t="n">
        <v>121</v>
      </c>
      <c r="BC147" t="n">
        <v>12676</v>
      </c>
    </row>
    <row r="148">
      <c r="A148" t="inlineStr">
        <is>
          <t>16-Nov-20</t>
        </is>
      </c>
      <c r="B148" t="n">
        <v>1419500</v>
      </c>
      <c r="C148" t="n">
        <v>630096</v>
      </c>
      <c r="D148" t="n">
        <v>3447343</v>
      </c>
      <c r="E148" t="n">
        <v>1759781</v>
      </c>
      <c r="F148" t="n">
        <v>1576597</v>
      </c>
      <c r="G148" t="n">
        <v>1282698</v>
      </c>
      <c r="H148" t="n">
        <v>1071224</v>
      </c>
      <c r="I148" t="n">
        <v>326112</v>
      </c>
      <c r="J148" t="n">
        <v>1096803</v>
      </c>
      <c r="K148" t="n">
        <v>12</v>
      </c>
      <c r="L148" t="n">
        <v>410</v>
      </c>
      <c r="M148" t="n">
        <v>174</v>
      </c>
      <c r="N148" t="n">
        <v>219</v>
      </c>
      <c r="O148" t="n">
        <v>5</v>
      </c>
      <c r="P148" t="n">
        <v>19</v>
      </c>
      <c r="Q148" t="n">
        <v>18</v>
      </c>
      <c r="R148" t="n">
        <v>209</v>
      </c>
      <c r="S148" t="n">
        <v>52</v>
      </c>
      <c r="T148" t="n">
        <v>8</v>
      </c>
      <c r="U148" t="n">
        <v>163</v>
      </c>
      <c r="V148" t="n">
        <v>176</v>
      </c>
      <c r="W148" t="n">
        <v>116</v>
      </c>
      <c r="X148" t="n">
        <v>5</v>
      </c>
      <c r="Y148" t="n">
        <v>36</v>
      </c>
      <c r="Z148" t="n">
        <v>35</v>
      </c>
      <c r="AA148" t="n">
        <v>222</v>
      </c>
      <c r="AB148" t="n">
        <v>17</v>
      </c>
      <c r="AC148" t="n">
        <v>161</v>
      </c>
      <c r="AD148" t="n">
        <v>2389</v>
      </c>
      <c r="AE148" t="n">
        <v>1237</v>
      </c>
      <c r="AF148" t="n">
        <v>2599</v>
      </c>
      <c r="AG148" t="n">
        <v>49</v>
      </c>
      <c r="AH148" t="n">
        <v>144</v>
      </c>
      <c r="AI148" t="n">
        <v>100</v>
      </c>
      <c r="AJ148" t="n">
        <v>956</v>
      </c>
      <c r="AK148" t="n">
        <v>580</v>
      </c>
      <c r="AL148" t="n">
        <v>684252</v>
      </c>
      <c r="AM148" t="n">
        <v>162392</v>
      </c>
      <c r="AN148" t="n">
        <v>1094698</v>
      </c>
      <c r="AO148" t="n">
        <v>1389498</v>
      </c>
      <c r="AP148" t="n">
        <v>66279</v>
      </c>
      <c r="AQ148" t="n">
        <v>66238</v>
      </c>
      <c r="AR148" t="n">
        <v>87973</v>
      </c>
      <c r="AS148" t="n">
        <v>43665</v>
      </c>
      <c r="AT148" t="n">
        <v>1476283</v>
      </c>
      <c r="AU148" t="n">
        <v>4309</v>
      </c>
      <c r="AV148" t="n">
        <v>470</v>
      </c>
      <c r="AW148" t="n">
        <v>3851</v>
      </c>
      <c r="AX148" t="n">
        <v>4783</v>
      </c>
      <c r="AY148" t="n">
        <v>213</v>
      </c>
      <c r="AZ148" t="n">
        <v>162</v>
      </c>
      <c r="BA148" t="n">
        <v>261</v>
      </c>
      <c r="BB148" t="n">
        <v>121</v>
      </c>
      <c r="BC148" t="n">
        <v>12676</v>
      </c>
    </row>
    <row r="149">
      <c r="A149" t="inlineStr">
        <is>
          <t>17-Nov-20</t>
        </is>
      </c>
      <c r="B149" t="n">
        <v>1419497</v>
      </c>
      <c r="C149" t="n">
        <v>630004</v>
      </c>
      <c r="D149" t="n">
        <v>3447305</v>
      </c>
      <c r="E149" t="n">
        <v>1759737</v>
      </c>
      <c r="F149" t="n">
        <v>1576596</v>
      </c>
      <c r="G149" t="n">
        <v>1282695</v>
      </c>
      <c r="H149" t="n">
        <v>1071220</v>
      </c>
      <c r="I149" t="n">
        <v>326064</v>
      </c>
      <c r="J149" t="n">
        <v>1096792</v>
      </c>
      <c r="K149" t="n">
        <v>12</v>
      </c>
      <c r="L149" t="n">
        <v>397</v>
      </c>
      <c r="M149" t="n">
        <v>168</v>
      </c>
      <c r="N149" t="n">
        <v>207</v>
      </c>
      <c r="O149" t="n">
        <v>5</v>
      </c>
      <c r="P149" t="n">
        <v>18</v>
      </c>
      <c r="Q149" t="n">
        <v>17</v>
      </c>
      <c r="R149" t="n">
        <v>203</v>
      </c>
      <c r="S149" t="n">
        <v>50</v>
      </c>
      <c r="T149" t="n">
        <v>8</v>
      </c>
      <c r="U149" t="n">
        <v>158</v>
      </c>
      <c r="V149" t="n">
        <v>169</v>
      </c>
      <c r="W149" t="n">
        <v>110</v>
      </c>
      <c r="X149" t="n">
        <v>5</v>
      </c>
      <c r="Y149" t="n">
        <v>35</v>
      </c>
      <c r="Z149" t="n">
        <v>34</v>
      </c>
      <c r="AA149" t="n">
        <v>216</v>
      </c>
      <c r="AB149" t="n">
        <v>16</v>
      </c>
      <c r="AC149" t="n">
        <v>153</v>
      </c>
      <c r="AD149" t="n">
        <v>2313</v>
      </c>
      <c r="AE149" t="n">
        <v>1186</v>
      </c>
      <c r="AF149" t="n">
        <v>2465</v>
      </c>
      <c r="AG149" t="n">
        <v>47</v>
      </c>
      <c r="AH149" t="n">
        <v>138</v>
      </c>
      <c r="AI149" t="n">
        <v>96</v>
      </c>
      <c r="AJ149" t="n">
        <v>930</v>
      </c>
      <c r="AK149" t="n">
        <v>551</v>
      </c>
      <c r="AL149" t="n">
        <v>684264</v>
      </c>
      <c r="AM149" t="n">
        <v>162577</v>
      </c>
      <c r="AN149" t="n">
        <v>1094800</v>
      </c>
      <c r="AO149" t="n">
        <v>1389693</v>
      </c>
      <c r="AP149" t="n">
        <v>66283</v>
      </c>
      <c r="AQ149" t="n">
        <v>66251</v>
      </c>
      <c r="AR149" t="n">
        <v>87983</v>
      </c>
      <c r="AS149" t="n">
        <v>43751</v>
      </c>
      <c r="AT149" t="n">
        <v>1476326</v>
      </c>
      <c r="AU149" t="n">
        <v>4309</v>
      </c>
      <c r="AV149" t="n">
        <v>471</v>
      </c>
      <c r="AW149" t="n">
        <v>3851</v>
      </c>
      <c r="AX149" t="n">
        <v>4783</v>
      </c>
      <c r="AY149" t="n">
        <v>213</v>
      </c>
      <c r="AZ149" t="n">
        <v>162</v>
      </c>
      <c r="BA149" t="n">
        <v>261</v>
      </c>
      <c r="BB149" t="n">
        <v>121</v>
      </c>
      <c r="BC149" t="n">
        <v>12677</v>
      </c>
    </row>
    <row r="150">
      <c r="A150" t="inlineStr">
        <is>
          <t>18-Nov-20</t>
        </is>
      </c>
      <c r="B150" t="n">
        <v>1657619</v>
      </c>
      <c r="C150" t="n">
        <v>730546</v>
      </c>
      <c r="D150" t="n">
        <v>4001826</v>
      </c>
      <c r="E150" t="n">
        <v>2151850</v>
      </c>
      <c r="F150" t="n">
        <v>1787128</v>
      </c>
      <c r="G150" t="n">
        <v>1455685</v>
      </c>
      <c r="H150" t="n">
        <v>1218616</v>
      </c>
      <c r="I150" t="n">
        <v>373555</v>
      </c>
      <c r="J150" t="n">
        <v>1332686</v>
      </c>
      <c r="K150" t="n">
        <v>12</v>
      </c>
      <c r="L150" t="n">
        <v>403</v>
      </c>
      <c r="M150" t="n">
        <v>169</v>
      </c>
      <c r="N150" t="n">
        <v>208</v>
      </c>
      <c r="O150" t="n">
        <v>5</v>
      </c>
      <c r="P150" t="n">
        <v>18</v>
      </c>
      <c r="Q150" t="n">
        <v>17</v>
      </c>
      <c r="R150" t="n">
        <v>206</v>
      </c>
      <c r="S150" t="n">
        <v>50</v>
      </c>
      <c r="T150" t="n">
        <v>8</v>
      </c>
      <c r="U150" t="n">
        <v>153</v>
      </c>
      <c r="V150" t="n">
        <v>162</v>
      </c>
      <c r="W150" t="n">
        <v>105</v>
      </c>
      <c r="X150" t="n">
        <v>5</v>
      </c>
      <c r="Y150" t="n">
        <v>33</v>
      </c>
      <c r="Z150" t="n">
        <v>32</v>
      </c>
      <c r="AA150" t="n">
        <v>211</v>
      </c>
      <c r="AB150" t="n">
        <v>15</v>
      </c>
      <c r="AC150" t="n">
        <v>145</v>
      </c>
      <c r="AD150" t="n">
        <v>2242</v>
      </c>
      <c r="AE150" t="n">
        <v>1138</v>
      </c>
      <c r="AF150" t="n">
        <v>2339</v>
      </c>
      <c r="AG150" t="n">
        <v>45</v>
      </c>
      <c r="AH150" t="n">
        <v>131</v>
      </c>
      <c r="AI150" t="n">
        <v>92</v>
      </c>
      <c r="AJ150" t="n">
        <v>905</v>
      </c>
      <c r="AK150" t="n">
        <v>524</v>
      </c>
      <c r="AL150" t="n">
        <v>684276</v>
      </c>
      <c r="AM150" t="n">
        <v>162756</v>
      </c>
      <c r="AN150" t="n">
        <v>1094898</v>
      </c>
      <c r="AO150" t="n">
        <v>1389878</v>
      </c>
      <c r="AP150" t="n">
        <v>66286</v>
      </c>
      <c r="AQ150" t="n">
        <v>66263</v>
      </c>
      <c r="AR150" t="n">
        <v>87992</v>
      </c>
      <c r="AS150" t="n">
        <v>43834</v>
      </c>
      <c r="AT150" t="n">
        <v>1476366</v>
      </c>
      <c r="AU150" t="n">
        <v>4309</v>
      </c>
      <c r="AV150" t="n">
        <v>471</v>
      </c>
      <c r="AW150" t="n">
        <v>3851</v>
      </c>
      <c r="AX150" t="n">
        <v>4784</v>
      </c>
      <c r="AY150" t="n">
        <v>213</v>
      </c>
      <c r="AZ150" t="n">
        <v>162</v>
      </c>
      <c r="BA150" t="n">
        <v>261</v>
      </c>
      <c r="BB150" t="n">
        <v>122</v>
      </c>
      <c r="BC150" t="n">
        <v>12677</v>
      </c>
    </row>
    <row r="151">
      <c r="A151" t="inlineStr">
        <is>
          <t>19-Nov-20</t>
        </is>
      </c>
      <c r="B151" t="n">
        <v>1657616</v>
      </c>
      <c r="C151" t="n">
        <v>730440</v>
      </c>
      <c r="D151" t="n">
        <v>4001782</v>
      </c>
      <c r="E151" t="n">
        <v>2151799</v>
      </c>
      <c r="F151" t="n">
        <v>1787127</v>
      </c>
      <c r="G151" t="n">
        <v>1455680</v>
      </c>
      <c r="H151" t="n">
        <v>1218612</v>
      </c>
      <c r="I151" t="n">
        <v>373500</v>
      </c>
      <c r="J151" t="n">
        <v>1332673</v>
      </c>
      <c r="K151" t="n">
        <v>12</v>
      </c>
      <c r="L151" t="n">
        <v>404</v>
      </c>
      <c r="M151" t="n">
        <v>169</v>
      </c>
      <c r="N151" t="n">
        <v>206</v>
      </c>
      <c r="O151" t="n">
        <v>5</v>
      </c>
      <c r="P151" t="n">
        <v>17</v>
      </c>
      <c r="Q151" t="n">
        <v>17</v>
      </c>
      <c r="R151" t="n">
        <v>207</v>
      </c>
      <c r="S151" t="n">
        <v>50</v>
      </c>
      <c r="T151" t="n">
        <v>7</v>
      </c>
      <c r="U151" t="n">
        <v>148</v>
      </c>
      <c r="V151" t="n">
        <v>156</v>
      </c>
      <c r="W151" t="n">
        <v>99</v>
      </c>
      <c r="X151" t="n">
        <v>4</v>
      </c>
      <c r="Y151" t="n">
        <v>32</v>
      </c>
      <c r="Z151" t="n">
        <v>31</v>
      </c>
      <c r="AA151" t="n">
        <v>205</v>
      </c>
      <c r="AB151" t="n">
        <v>14</v>
      </c>
      <c r="AC151" t="n">
        <v>137</v>
      </c>
      <c r="AD151" t="n">
        <v>2177</v>
      </c>
      <c r="AE151" t="n">
        <v>1094</v>
      </c>
      <c r="AF151" t="n">
        <v>2222</v>
      </c>
      <c r="AG151" t="n">
        <v>43</v>
      </c>
      <c r="AH151" t="n">
        <v>126</v>
      </c>
      <c r="AI151" t="n">
        <v>89</v>
      </c>
      <c r="AJ151" t="n">
        <v>882</v>
      </c>
      <c r="AK151" t="n">
        <v>499</v>
      </c>
      <c r="AL151" t="n">
        <v>684287</v>
      </c>
      <c r="AM151" t="n">
        <v>162930</v>
      </c>
      <c r="AN151" t="n">
        <v>1094992</v>
      </c>
      <c r="AO151" t="n">
        <v>1390053</v>
      </c>
      <c r="AP151" t="n">
        <v>66290</v>
      </c>
      <c r="AQ151" t="n">
        <v>66275</v>
      </c>
      <c r="AR151" t="n">
        <v>88001</v>
      </c>
      <c r="AS151" t="n">
        <v>43915</v>
      </c>
      <c r="AT151" t="n">
        <v>1476405</v>
      </c>
      <c r="AU151" t="n">
        <v>4309</v>
      </c>
      <c r="AV151" t="n">
        <v>472</v>
      </c>
      <c r="AW151" t="n">
        <v>3852</v>
      </c>
      <c r="AX151" t="n">
        <v>4784</v>
      </c>
      <c r="AY151" t="n">
        <v>213</v>
      </c>
      <c r="AZ151" t="n">
        <v>162</v>
      </c>
      <c r="BA151" t="n">
        <v>261</v>
      </c>
      <c r="BB151" t="n">
        <v>122</v>
      </c>
      <c r="BC151" t="n">
        <v>12677</v>
      </c>
    </row>
    <row r="152">
      <c r="A152" t="inlineStr">
        <is>
          <t>20-Nov-20</t>
        </is>
      </c>
      <c r="B152" t="n">
        <v>1657613</v>
      </c>
      <c r="C152" t="n">
        <v>730337</v>
      </c>
      <c r="D152" t="n">
        <v>4001739</v>
      </c>
      <c r="E152" t="n">
        <v>2151750</v>
      </c>
      <c r="F152" t="n">
        <v>1787126</v>
      </c>
      <c r="G152" t="n">
        <v>1455676</v>
      </c>
      <c r="H152" t="n">
        <v>1218607</v>
      </c>
      <c r="I152" t="n">
        <v>373447</v>
      </c>
      <c r="J152" t="n">
        <v>1332660</v>
      </c>
      <c r="K152" t="n">
        <v>12</v>
      </c>
      <c r="L152" t="n">
        <v>403</v>
      </c>
      <c r="M152" t="n">
        <v>168</v>
      </c>
      <c r="N152" t="n">
        <v>202</v>
      </c>
      <c r="O152" t="n">
        <v>5</v>
      </c>
      <c r="P152" t="n">
        <v>17</v>
      </c>
      <c r="Q152" t="n">
        <v>17</v>
      </c>
      <c r="R152" t="n">
        <v>207</v>
      </c>
      <c r="S152" t="n">
        <v>50</v>
      </c>
      <c r="T152" t="n">
        <v>7</v>
      </c>
      <c r="U152" t="n">
        <v>144</v>
      </c>
      <c r="V152" t="n">
        <v>150</v>
      </c>
      <c r="W152" t="n">
        <v>94</v>
      </c>
      <c r="X152" t="n">
        <v>4</v>
      </c>
      <c r="Y152" t="n">
        <v>30</v>
      </c>
      <c r="Z152" t="n">
        <v>30</v>
      </c>
      <c r="AA152" t="n">
        <v>200</v>
      </c>
      <c r="AB152" t="n">
        <v>14</v>
      </c>
      <c r="AC152" t="n">
        <v>130</v>
      </c>
      <c r="AD152" t="n">
        <v>2116</v>
      </c>
      <c r="AE152" t="n">
        <v>1053</v>
      </c>
      <c r="AF152" t="n">
        <v>2112</v>
      </c>
      <c r="AG152" t="n">
        <v>41</v>
      </c>
      <c r="AH152" t="n">
        <v>120</v>
      </c>
      <c r="AI152" t="n">
        <v>86</v>
      </c>
      <c r="AJ152" t="n">
        <v>861</v>
      </c>
      <c r="AK152" t="n">
        <v>475</v>
      </c>
      <c r="AL152" t="n">
        <v>684297</v>
      </c>
      <c r="AM152" t="n">
        <v>163099</v>
      </c>
      <c r="AN152" t="n">
        <v>1095082</v>
      </c>
      <c r="AO152" t="n">
        <v>1390220</v>
      </c>
      <c r="AP152" t="n">
        <v>66293</v>
      </c>
      <c r="AQ152" t="n">
        <v>66286</v>
      </c>
      <c r="AR152" t="n">
        <v>88010</v>
      </c>
      <c r="AS152" t="n">
        <v>43994</v>
      </c>
      <c r="AT152" t="n">
        <v>1476442</v>
      </c>
      <c r="AU152" t="n">
        <v>4309</v>
      </c>
      <c r="AV152" t="n">
        <v>472</v>
      </c>
      <c r="AW152" t="n">
        <v>3852</v>
      </c>
      <c r="AX152" t="n">
        <v>4785</v>
      </c>
      <c r="AY152" t="n">
        <v>213</v>
      </c>
      <c r="AZ152" t="n">
        <v>162</v>
      </c>
      <c r="BA152" t="n">
        <v>261</v>
      </c>
      <c r="BB152" t="n">
        <v>122</v>
      </c>
      <c r="BC152" t="n">
        <v>12677</v>
      </c>
    </row>
    <row r="153">
      <c r="A153" t="inlineStr">
        <is>
          <t>21-Nov-20</t>
        </is>
      </c>
      <c r="B153" t="n">
        <v>1657611</v>
      </c>
      <c r="C153" t="n">
        <v>730237</v>
      </c>
      <c r="D153" t="n">
        <v>4001698</v>
      </c>
      <c r="E153" t="n">
        <v>2151703</v>
      </c>
      <c r="F153" t="n">
        <v>1787125</v>
      </c>
      <c r="G153" t="n">
        <v>1455672</v>
      </c>
      <c r="H153" t="n">
        <v>1218603</v>
      </c>
      <c r="I153" t="n">
        <v>373395</v>
      </c>
      <c r="J153" t="n">
        <v>1332648</v>
      </c>
      <c r="K153" t="n">
        <v>11</v>
      </c>
      <c r="L153" t="n">
        <v>399</v>
      </c>
      <c r="M153" t="n">
        <v>166</v>
      </c>
      <c r="N153" t="n">
        <v>197</v>
      </c>
      <c r="O153" t="n">
        <v>5</v>
      </c>
      <c r="P153" t="n">
        <v>17</v>
      </c>
      <c r="Q153" t="n">
        <v>17</v>
      </c>
      <c r="R153" t="n">
        <v>206</v>
      </c>
      <c r="S153" t="n">
        <v>49</v>
      </c>
      <c r="T153" t="n">
        <v>6</v>
      </c>
      <c r="U153" t="n">
        <v>140</v>
      </c>
      <c r="V153" t="n">
        <v>145</v>
      </c>
      <c r="W153" t="n">
        <v>90</v>
      </c>
      <c r="X153" t="n">
        <v>4</v>
      </c>
      <c r="Y153" t="n">
        <v>29</v>
      </c>
      <c r="Z153" t="n">
        <v>29</v>
      </c>
      <c r="AA153" t="n">
        <v>196</v>
      </c>
      <c r="AB153" t="n">
        <v>13</v>
      </c>
      <c r="AC153" t="n">
        <v>123</v>
      </c>
      <c r="AD153" t="n">
        <v>2059</v>
      </c>
      <c r="AE153" t="n">
        <v>1014</v>
      </c>
      <c r="AF153" t="n">
        <v>2010</v>
      </c>
      <c r="AG153" t="n">
        <v>39</v>
      </c>
      <c r="AH153" t="n">
        <v>115</v>
      </c>
      <c r="AI153" t="n">
        <v>83</v>
      </c>
      <c r="AJ153" t="n">
        <v>842</v>
      </c>
      <c r="AK153" t="n">
        <v>453</v>
      </c>
      <c r="AL153" t="n">
        <v>684307</v>
      </c>
      <c r="AM153" t="n">
        <v>163263</v>
      </c>
      <c r="AN153" t="n">
        <v>1095169</v>
      </c>
      <c r="AO153" t="n">
        <v>1390379</v>
      </c>
      <c r="AP153" t="n">
        <v>66297</v>
      </c>
      <c r="AQ153" t="n">
        <v>66297</v>
      </c>
      <c r="AR153" t="n">
        <v>88018</v>
      </c>
      <c r="AS153" t="n">
        <v>44072</v>
      </c>
      <c r="AT153" t="n">
        <v>1476477</v>
      </c>
      <c r="AU153" t="n">
        <v>4309</v>
      </c>
      <c r="AV153" t="n">
        <v>473</v>
      </c>
      <c r="AW153" t="n">
        <v>3852</v>
      </c>
      <c r="AX153" t="n">
        <v>4785</v>
      </c>
      <c r="AY153" t="n">
        <v>213</v>
      </c>
      <c r="AZ153" t="n">
        <v>162</v>
      </c>
      <c r="BA153" t="n">
        <v>261</v>
      </c>
      <c r="BB153" t="n">
        <v>122</v>
      </c>
      <c r="BC153" t="n">
        <v>12677</v>
      </c>
    </row>
    <row r="154">
      <c r="A154" t="inlineStr">
        <is>
          <t>22-Nov-20</t>
        </is>
      </c>
      <c r="B154" t="n">
        <v>1657608</v>
      </c>
      <c r="C154" t="n">
        <v>730140</v>
      </c>
      <c r="D154" t="n">
        <v>4001659</v>
      </c>
      <c r="E154" t="n">
        <v>2151659</v>
      </c>
      <c r="F154" t="n">
        <v>1787123</v>
      </c>
      <c r="G154" t="n">
        <v>1455668</v>
      </c>
      <c r="H154" t="n">
        <v>1218599</v>
      </c>
      <c r="I154" t="n">
        <v>373344</v>
      </c>
      <c r="J154" t="n">
        <v>1332637</v>
      </c>
      <c r="K154" t="n">
        <v>11</v>
      </c>
      <c r="L154" t="n">
        <v>394</v>
      </c>
      <c r="M154" t="n">
        <v>163</v>
      </c>
      <c r="N154" t="n">
        <v>192</v>
      </c>
      <c r="O154" t="n">
        <v>5</v>
      </c>
      <c r="P154" t="n">
        <v>16</v>
      </c>
      <c r="Q154" t="n">
        <v>17</v>
      </c>
      <c r="R154" t="n">
        <v>204</v>
      </c>
      <c r="S154" t="n">
        <v>48</v>
      </c>
      <c r="T154" t="n">
        <v>6</v>
      </c>
      <c r="U154" t="n">
        <v>136</v>
      </c>
      <c r="V154" t="n">
        <v>140</v>
      </c>
      <c r="W154" t="n">
        <v>85</v>
      </c>
      <c r="X154" t="n">
        <v>4</v>
      </c>
      <c r="Y154" t="n">
        <v>28</v>
      </c>
      <c r="Z154" t="n">
        <v>28</v>
      </c>
      <c r="AA154" t="n">
        <v>192</v>
      </c>
      <c r="AB154" t="n">
        <v>12</v>
      </c>
      <c r="AC154" t="n">
        <v>117</v>
      </c>
      <c r="AD154" t="n">
        <v>2005</v>
      </c>
      <c r="AE154" t="n">
        <v>978</v>
      </c>
      <c r="AF154" t="n">
        <v>1913</v>
      </c>
      <c r="AG154" t="n">
        <v>37</v>
      </c>
      <c r="AH154" t="n">
        <v>110</v>
      </c>
      <c r="AI154" t="n">
        <v>80</v>
      </c>
      <c r="AJ154" t="n">
        <v>823</v>
      </c>
      <c r="AK154" t="n">
        <v>433</v>
      </c>
      <c r="AL154" t="n">
        <v>684316</v>
      </c>
      <c r="AM154" t="n">
        <v>163423</v>
      </c>
      <c r="AN154" t="n">
        <v>1095253</v>
      </c>
      <c r="AO154" t="n">
        <v>1390529</v>
      </c>
      <c r="AP154" t="n">
        <v>66300</v>
      </c>
      <c r="AQ154" t="n">
        <v>66307</v>
      </c>
      <c r="AR154" t="n">
        <v>88026</v>
      </c>
      <c r="AS154" t="n">
        <v>44147</v>
      </c>
      <c r="AT154" t="n">
        <v>1476511</v>
      </c>
      <c r="AU154" t="n">
        <v>4309</v>
      </c>
      <c r="AV154" t="n">
        <v>473</v>
      </c>
      <c r="AW154" t="n">
        <v>3852</v>
      </c>
      <c r="AX154" t="n">
        <v>4786</v>
      </c>
      <c r="AY154" t="n">
        <v>213</v>
      </c>
      <c r="AZ154" t="n">
        <v>162</v>
      </c>
      <c r="BA154" t="n">
        <v>261</v>
      </c>
      <c r="BB154" t="n">
        <v>122</v>
      </c>
      <c r="BC154" t="n">
        <v>12677</v>
      </c>
    </row>
    <row r="155">
      <c r="A155" t="inlineStr">
        <is>
          <t>23-Nov-20</t>
        </is>
      </c>
      <c r="B155" t="n">
        <v>1657605</v>
      </c>
      <c r="C155" t="n">
        <v>730045</v>
      </c>
      <c r="D155" t="n">
        <v>4001620</v>
      </c>
      <c r="E155" t="n">
        <v>2151616</v>
      </c>
      <c r="F155" t="n">
        <v>1787122</v>
      </c>
      <c r="G155" t="n">
        <v>1455665</v>
      </c>
      <c r="H155" t="n">
        <v>1218595</v>
      </c>
      <c r="I155" t="n">
        <v>373294</v>
      </c>
      <c r="J155" t="n">
        <v>1332626</v>
      </c>
      <c r="K155" t="n">
        <v>11</v>
      </c>
      <c r="L155" t="n">
        <v>387</v>
      </c>
      <c r="M155" t="n">
        <v>160</v>
      </c>
      <c r="N155" t="n">
        <v>185</v>
      </c>
      <c r="O155" t="n">
        <v>5</v>
      </c>
      <c r="P155" t="n">
        <v>16</v>
      </c>
      <c r="Q155" t="n">
        <v>17</v>
      </c>
      <c r="R155" t="n">
        <v>201</v>
      </c>
      <c r="S155" t="n">
        <v>46</v>
      </c>
      <c r="T155" t="n">
        <v>6</v>
      </c>
      <c r="U155" t="n">
        <v>133</v>
      </c>
      <c r="V155" t="n">
        <v>135</v>
      </c>
      <c r="W155" t="n">
        <v>81</v>
      </c>
      <c r="X155" t="n">
        <v>4</v>
      </c>
      <c r="Y155" t="n">
        <v>27</v>
      </c>
      <c r="Z155" t="n">
        <v>27</v>
      </c>
      <c r="AA155" t="n">
        <v>187</v>
      </c>
      <c r="AB155" t="n">
        <v>12</v>
      </c>
      <c r="AC155" t="n">
        <v>112</v>
      </c>
      <c r="AD155" t="n">
        <v>1953</v>
      </c>
      <c r="AE155" t="n">
        <v>943</v>
      </c>
      <c r="AF155" t="n">
        <v>1822</v>
      </c>
      <c r="AG155" t="n">
        <v>36</v>
      </c>
      <c r="AH155" t="n">
        <v>105</v>
      </c>
      <c r="AI155" t="n">
        <v>77</v>
      </c>
      <c r="AJ155" t="n">
        <v>806</v>
      </c>
      <c r="AK155" t="n">
        <v>413</v>
      </c>
      <c r="AL155" t="n">
        <v>684325</v>
      </c>
      <c r="AM155" t="n">
        <v>163579</v>
      </c>
      <c r="AN155" t="n">
        <v>1095334</v>
      </c>
      <c r="AO155" t="n">
        <v>1390673</v>
      </c>
      <c r="AP155" t="n">
        <v>66303</v>
      </c>
      <c r="AQ155" t="n">
        <v>66317</v>
      </c>
      <c r="AR155" t="n">
        <v>88034</v>
      </c>
      <c r="AS155" t="n">
        <v>44221</v>
      </c>
      <c r="AT155" t="n">
        <v>1476543</v>
      </c>
      <c r="AU155" t="n">
        <v>4309</v>
      </c>
      <c r="AV155" t="n">
        <v>473</v>
      </c>
      <c r="AW155" t="n">
        <v>3853</v>
      </c>
      <c r="AX155" t="n">
        <v>4786</v>
      </c>
      <c r="AY155" t="n">
        <v>213</v>
      </c>
      <c r="AZ155" t="n">
        <v>162</v>
      </c>
      <c r="BA155" t="n">
        <v>261</v>
      </c>
      <c r="BB155" t="n">
        <v>123</v>
      </c>
      <c r="BC155" t="n">
        <v>12677</v>
      </c>
    </row>
    <row r="156">
      <c r="A156" t="inlineStr">
        <is>
          <t>24-Nov-20</t>
        </is>
      </c>
      <c r="B156" t="n">
        <v>1657603</v>
      </c>
      <c r="C156" t="n">
        <v>729953</v>
      </c>
      <c r="D156" t="n">
        <v>4001583</v>
      </c>
      <c r="E156" t="n">
        <v>2151576</v>
      </c>
      <c r="F156" t="n">
        <v>1787121</v>
      </c>
      <c r="G156" t="n">
        <v>1455661</v>
      </c>
      <c r="H156" t="n">
        <v>1218591</v>
      </c>
      <c r="I156" t="n">
        <v>373245</v>
      </c>
      <c r="J156" t="n">
        <v>1332616</v>
      </c>
      <c r="K156" t="n">
        <v>11</v>
      </c>
      <c r="L156" t="n">
        <v>380</v>
      </c>
      <c r="M156" t="n">
        <v>156</v>
      </c>
      <c r="N156" t="n">
        <v>179</v>
      </c>
      <c r="O156" t="n">
        <v>5</v>
      </c>
      <c r="P156" t="n">
        <v>15</v>
      </c>
      <c r="Q156" t="n">
        <v>16</v>
      </c>
      <c r="R156" t="n">
        <v>198</v>
      </c>
      <c r="S156" t="n">
        <v>45</v>
      </c>
      <c r="T156" t="n">
        <v>6</v>
      </c>
      <c r="U156" t="n">
        <v>130</v>
      </c>
      <c r="V156" t="n">
        <v>130</v>
      </c>
      <c r="W156" t="n">
        <v>78</v>
      </c>
      <c r="X156" t="n">
        <v>4</v>
      </c>
      <c r="Y156" t="n">
        <v>25</v>
      </c>
      <c r="Z156" t="n">
        <v>26</v>
      </c>
      <c r="AA156" t="n">
        <v>183</v>
      </c>
      <c r="AB156" t="n">
        <v>11</v>
      </c>
      <c r="AC156" t="n">
        <v>106</v>
      </c>
      <c r="AD156" t="n">
        <v>1904</v>
      </c>
      <c r="AE156" t="n">
        <v>911</v>
      </c>
      <c r="AF156" t="n">
        <v>1735</v>
      </c>
      <c r="AG156" t="n">
        <v>34</v>
      </c>
      <c r="AH156" t="n">
        <v>101</v>
      </c>
      <c r="AI156" t="n">
        <v>75</v>
      </c>
      <c r="AJ156" t="n">
        <v>789</v>
      </c>
      <c r="AK156" t="n">
        <v>395</v>
      </c>
      <c r="AL156" t="n">
        <v>684333</v>
      </c>
      <c r="AM156" t="n">
        <v>163730</v>
      </c>
      <c r="AN156" t="n">
        <v>1095412</v>
      </c>
      <c r="AO156" t="n">
        <v>1390810</v>
      </c>
      <c r="AP156" t="n">
        <v>66305</v>
      </c>
      <c r="AQ156" t="n">
        <v>66327</v>
      </c>
      <c r="AR156" t="n">
        <v>88042</v>
      </c>
      <c r="AS156" t="n">
        <v>44294</v>
      </c>
      <c r="AT156" t="n">
        <v>1476573</v>
      </c>
      <c r="AU156" t="n">
        <v>4309</v>
      </c>
      <c r="AV156" t="n">
        <v>474</v>
      </c>
      <c r="AW156" t="n">
        <v>3853</v>
      </c>
      <c r="AX156" t="n">
        <v>4787</v>
      </c>
      <c r="AY156" t="n">
        <v>213</v>
      </c>
      <c r="AZ156" t="n">
        <v>162</v>
      </c>
      <c r="BA156" t="n">
        <v>261</v>
      </c>
      <c r="BB156" t="n">
        <v>123</v>
      </c>
      <c r="BC156" t="n">
        <v>12677</v>
      </c>
    </row>
    <row r="157">
      <c r="A157" t="inlineStr">
        <is>
          <t>25-Nov-20</t>
        </is>
      </c>
      <c r="B157" t="n">
        <v>1657601</v>
      </c>
      <c r="C157" t="n">
        <v>729863</v>
      </c>
      <c r="D157" t="n">
        <v>4001546</v>
      </c>
      <c r="E157" t="n">
        <v>2151537</v>
      </c>
      <c r="F157" t="n">
        <v>1787120</v>
      </c>
      <c r="G157" t="n">
        <v>1455658</v>
      </c>
      <c r="H157" t="n">
        <v>1218587</v>
      </c>
      <c r="I157" t="n">
        <v>373198</v>
      </c>
      <c r="J157" t="n">
        <v>1332606</v>
      </c>
      <c r="K157" t="n">
        <v>10</v>
      </c>
      <c r="L157" t="n">
        <v>373</v>
      </c>
      <c r="M157" t="n">
        <v>153</v>
      </c>
      <c r="N157" t="n">
        <v>172</v>
      </c>
      <c r="O157" t="n">
        <v>4</v>
      </c>
      <c r="P157" t="n">
        <v>15</v>
      </c>
      <c r="Q157" t="n">
        <v>16</v>
      </c>
      <c r="R157" t="n">
        <v>195</v>
      </c>
      <c r="S157" t="n">
        <v>44</v>
      </c>
      <c r="T157" t="n">
        <v>5</v>
      </c>
      <c r="U157" t="n">
        <v>126</v>
      </c>
      <c r="V157" t="n">
        <v>125</v>
      </c>
      <c r="W157" t="n">
        <v>74</v>
      </c>
      <c r="X157" t="n">
        <v>3</v>
      </c>
      <c r="Y157" t="n">
        <v>24</v>
      </c>
      <c r="Z157" t="n">
        <v>25</v>
      </c>
      <c r="AA157" t="n">
        <v>180</v>
      </c>
      <c r="AB157" t="n">
        <v>11</v>
      </c>
      <c r="AC157" t="n">
        <v>101</v>
      </c>
      <c r="AD157" t="n">
        <v>1856</v>
      </c>
      <c r="AE157" t="n">
        <v>880</v>
      </c>
      <c r="AF157" t="n">
        <v>1654</v>
      </c>
      <c r="AG157" t="n">
        <v>33</v>
      </c>
      <c r="AH157" t="n">
        <v>97</v>
      </c>
      <c r="AI157" t="n">
        <v>73</v>
      </c>
      <c r="AJ157" t="n">
        <v>772</v>
      </c>
      <c r="AK157" t="n">
        <v>378</v>
      </c>
      <c r="AL157" t="n">
        <v>684342</v>
      </c>
      <c r="AM157" t="n">
        <v>163878</v>
      </c>
      <c r="AN157" t="n">
        <v>1095487</v>
      </c>
      <c r="AO157" t="n">
        <v>1390940</v>
      </c>
      <c r="AP157" t="n">
        <v>66308</v>
      </c>
      <c r="AQ157" t="n">
        <v>66336</v>
      </c>
      <c r="AR157" t="n">
        <v>88049</v>
      </c>
      <c r="AS157" t="n">
        <v>44365</v>
      </c>
      <c r="AT157" t="n">
        <v>1476602</v>
      </c>
      <c r="AU157" t="n">
        <v>4309</v>
      </c>
      <c r="AV157" t="n">
        <v>474</v>
      </c>
      <c r="AW157" t="n">
        <v>3853</v>
      </c>
      <c r="AX157" t="n">
        <v>4787</v>
      </c>
      <c r="AY157" t="n">
        <v>213</v>
      </c>
      <c r="AZ157" t="n">
        <v>162</v>
      </c>
      <c r="BA157" t="n">
        <v>261</v>
      </c>
      <c r="BB157" t="n">
        <v>123</v>
      </c>
      <c r="BC157" t="n">
        <v>12678</v>
      </c>
    </row>
    <row r="158">
      <c r="A158" t="inlineStr">
        <is>
          <t>26-Nov-20</t>
        </is>
      </c>
      <c r="B158" t="n">
        <v>1657598</v>
      </c>
      <c r="C158" t="n">
        <v>729775</v>
      </c>
      <c r="D158" t="n">
        <v>4001511</v>
      </c>
      <c r="E158" t="n">
        <v>2151500</v>
      </c>
      <c r="F158" t="n">
        <v>1787119</v>
      </c>
      <c r="G158" t="n">
        <v>1455654</v>
      </c>
      <c r="H158" t="n">
        <v>1218584</v>
      </c>
      <c r="I158" t="n">
        <v>373151</v>
      </c>
      <c r="J158" t="n">
        <v>1332596</v>
      </c>
      <c r="K158" t="n">
        <v>10</v>
      </c>
      <c r="L158" t="n">
        <v>365</v>
      </c>
      <c r="M158" t="n">
        <v>149</v>
      </c>
      <c r="N158" t="n">
        <v>165</v>
      </c>
      <c r="O158" t="n">
        <v>4</v>
      </c>
      <c r="P158" t="n">
        <v>14</v>
      </c>
      <c r="Q158" t="n">
        <v>16</v>
      </c>
      <c r="R158" t="n">
        <v>192</v>
      </c>
      <c r="S158" t="n">
        <v>42</v>
      </c>
      <c r="T158" t="n">
        <v>5</v>
      </c>
      <c r="U158" t="n">
        <v>123</v>
      </c>
      <c r="V158" t="n">
        <v>121</v>
      </c>
      <c r="W158" t="n">
        <v>70</v>
      </c>
      <c r="X158" t="n">
        <v>3</v>
      </c>
      <c r="Y158" t="n">
        <v>23</v>
      </c>
      <c r="Z158" t="n">
        <v>25</v>
      </c>
      <c r="AA158" t="n">
        <v>176</v>
      </c>
      <c r="AB158" t="n">
        <v>10</v>
      </c>
      <c r="AC158" t="n">
        <v>96</v>
      </c>
      <c r="AD158" t="n">
        <v>1810</v>
      </c>
      <c r="AE158" t="n">
        <v>850</v>
      </c>
      <c r="AF158" t="n">
        <v>1576</v>
      </c>
      <c r="AG158" t="n">
        <v>31</v>
      </c>
      <c r="AH158" t="n">
        <v>93</v>
      </c>
      <c r="AI158" t="n">
        <v>70</v>
      </c>
      <c r="AJ158" t="n">
        <v>756</v>
      </c>
      <c r="AK158" t="n">
        <v>361</v>
      </c>
      <c r="AL158" t="n">
        <v>684349</v>
      </c>
      <c r="AM158" t="n">
        <v>164023</v>
      </c>
      <c r="AN158" t="n">
        <v>1095560</v>
      </c>
      <c r="AO158" t="n">
        <v>1391065</v>
      </c>
      <c r="AP158" t="n">
        <v>66311</v>
      </c>
      <c r="AQ158" t="n">
        <v>66345</v>
      </c>
      <c r="AR158" t="n">
        <v>88056</v>
      </c>
      <c r="AS158" t="n">
        <v>44434</v>
      </c>
      <c r="AT158" t="n">
        <v>1476630</v>
      </c>
      <c r="AU158" t="n">
        <v>4309</v>
      </c>
      <c r="AV158" t="n">
        <v>475</v>
      </c>
      <c r="AW158" t="n">
        <v>3853</v>
      </c>
      <c r="AX158" t="n">
        <v>4787</v>
      </c>
      <c r="AY158" t="n">
        <v>213</v>
      </c>
      <c r="AZ158" t="n">
        <v>162</v>
      </c>
      <c r="BA158" t="n">
        <v>261</v>
      </c>
      <c r="BB158" t="n">
        <v>123</v>
      </c>
      <c r="BC158" t="n">
        <v>12678</v>
      </c>
    </row>
    <row r="159">
      <c r="A159" t="inlineStr">
        <is>
          <t>27-Nov-20</t>
        </is>
      </c>
      <c r="B159" t="n">
        <v>1657596</v>
      </c>
      <c r="C159" t="n">
        <v>729689</v>
      </c>
      <c r="D159" t="n">
        <v>4001476</v>
      </c>
      <c r="E159" t="n">
        <v>2151465</v>
      </c>
      <c r="F159" t="n">
        <v>1787118</v>
      </c>
      <c r="G159" t="n">
        <v>1455651</v>
      </c>
      <c r="H159" t="n">
        <v>1218580</v>
      </c>
      <c r="I159" t="n">
        <v>373105</v>
      </c>
      <c r="J159" t="n">
        <v>1332587</v>
      </c>
      <c r="K159" t="n">
        <v>10</v>
      </c>
      <c r="L159" t="n">
        <v>357</v>
      </c>
      <c r="M159" t="n">
        <v>145</v>
      </c>
      <c r="N159" t="n">
        <v>158</v>
      </c>
      <c r="O159" t="n">
        <v>4</v>
      </c>
      <c r="P159" t="n">
        <v>14</v>
      </c>
      <c r="Q159" t="n">
        <v>15</v>
      </c>
      <c r="R159" t="n">
        <v>188</v>
      </c>
      <c r="S159" t="n">
        <v>41</v>
      </c>
      <c r="T159" t="n">
        <v>5</v>
      </c>
      <c r="U159" t="n">
        <v>120</v>
      </c>
      <c r="V159" t="n">
        <v>117</v>
      </c>
      <c r="W159" t="n">
        <v>67</v>
      </c>
      <c r="X159" t="n">
        <v>3</v>
      </c>
      <c r="Y159" t="n">
        <v>22</v>
      </c>
      <c r="Z159" t="n">
        <v>24</v>
      </c>
      <c r="AA159" t="n">
        <v>172</v>
      </c>
      <c r="AB159" t="n">
        <v>10</v>
      </c>
      <c r="AC159" t="n">
        <v>92</v>
      </c>
      <c r="AD159" t="n">
        <v>1765</v>
      </c>
      <c r="AE159" t="n">
        <v>822</v>
      </c>
      <c r="AF159" t="n">
        <v>1502</v>
      </c>
      <c r="AG159" t="n">
        <v>30</v>
      </c>
      <c r="AH159" t="n">
        <v>89</v>
      </c>
      <c r="AI159" t="n">
        <v>68</v>
      </c>
      <c r="AJ159" t="n">
        <v>741</v>
      </c>
      <c r="AK159" t="n">
        <v>345</v>
      </c>
      <c r="AL159" t="n">
        <v>684356</v>
      </c>
      <c r="AM159" t="n">
        <v>164163</v>
      </c>
      <c r="AN159" t="n">
        <v>1095631</v>
      </c>
      <c r="AO159" t="n">
        <v>1391183</v>
      </c>
      <c r="AP159" t="n">
        <v>66313</v>
      </c>
      <c r="AQ159" t="n">
        <v>66353</v>
      </c>
      <c r="AR159" t="n">
        <v>88063</v>
      </c>
      <c r="AS159" t="n">
        <v>44502</v>
      </c>
      <c r="AT159" t="n">
        <v>1476657</v>
      </c>
      <c r="AU159" t="n">
        <v>4309</v>
      </c>
      <c r="AV159" t="n">
        <v>475</v>
      </c>
      <c r="AW159" t="n">
        <v>3854</v>
      </c>
      <c r="AX159" t="n">
        <v>4788</v>
      </c>
      <c r="AY159" t="n">
        <v>213</v>
      </c>
      <c r="AZ159" t="n">
        <v>162</v>
      </c>
      <c r="BA159" t="n">
        <v>261</v>
      </c>
      <c r="BB159" t="n">
        <v>123</v>
      </c>
      <c r="BC159" t="n">
        <v>12678</v>
      </c>
    </row>
    <row r="160">
      <c r="A160" t="inlineStr">
        <is>
          <t>28-Nov-20</t>
        </is>
      </c>
      <c r="B160" t="n">
        <v>1657594</v>
      </c>
      <c r="C160" t="n">
        <v>729606</v>
      </c>
      <c r="D160" t="n">
        <v>4001443</v>
      </c>
      <c r="E160" t="n">
        <v>2151432</v>
      </c>
      <c r="F160" t="n">
        <v>1787117</v>
      </c>
      <c r="G160" t="n">
        <v>1455648</v>
      </c>
      <c r="H160" t="n">
        <v>1218576</v>
      </c>
      <c r="I160" t="n">
        <v>373060</v>
      </c>
      <c r="J160" t="n">
        <v>1332578</v>
      </c>
      <c r="K160" t="n">
        <v>9</v>
      </c>
      <c r="L160" t="n">
        <v>349</v>
      </c>
      <c r="M160" t="n">
        <v>142</v>
      </c>
      <c r="N160" t="n">
        <v>152</v>
      </c>
      <c r="O160" t="n">
        <v>4</v>
      </c>
      <c r="P160" t="n">
        <v>13</v>
      </c>
      <c r="Q160" t="n">
        <v>15</v>
      </c>
      <c r="R160" t="n">
        <v>185</v>
      </c>
      <c r="S160" t="n">
        <v>39</v>
      </c>
      <c r="T160" t="n">
        <v>5</v>
      </c>
      <c r="U160" t="n">
        <v>117</v>
      </c>
      <c r="V160" t="n">
        <v>113</v>
      </c>
      <c r="W160" t="n">
        <v>64</v>
      </c>
      <c r="X160" t="n">
        <v>3</v>
      </c>
      <c r="Y160" t="n">
        <v>21</v>
      </c>
      <c r="Z160" t="n">
        <v>23</v>
      </c>
      <c r="AA160" t="n">
        <v>169</v>
      </c>
      <c r="AB160" t="n">
        <v>9</v>
      </c>
      <c r="AC160" t="n">
        <v>87</v>
      </c>
      <c r="AD160" t="n">
        <v>1722</v>
      </c>
      <c r="AE160" t="n">
        <v>794</v>
      </c>
      <c r="AF160" t="n">
        <v>1432</v>
      </c>
      <c r="AG160" t="n">
        <v>29</v>
      </c>
      <c r="AH160" t="n">
        <v>85</v>
      </c>
      <c r="AI160" t="n">
        <v>66</v>
      </c>
      <c r="AJ160" t="n">
        <v>726</v>
      </c>
      <c r="AK160" t="n">
        <v>331</v>
      </c>
      <c r="AL160" t="n">
        <v>684363</v>
      </c>
      <c r="AM160" t="n">
        <v>164300</v>
      </c>
      <c r="AN160" t="n">
        <v>1095699</v>
      </c>
      <c r="AO160" t="n">
        <v>1391296</v>
      </c>
      <c r="AP160" t="n">
        <v>66316</v>
      </c>
      <c r="AQ160" t="n">
        <v>66361</v>
      </c>
      <c r="AR160" t="n">
        <v>88070</v>
      </c>
      <c r="AS160" t="n">
        <v>44569</v>
      </c>
      <c r="AT160" t="n">
        <v>1476683</v>
      </c>
      <c r="AU160" t="n">
        <v>4309</v>
      </c>
      <c r="AV160" t="n">
        <v>475</v>
      </c>
      <c r="AW160" t="n">
        <v>3854</v>
      </c>
      <c r="AX160" t="n">
        <v>4788</v>
      </c>
      <c r="AY160" t="n">
        <v>213</v>
      </c>
      <c r="AZ160" t="n">
        <v>162</v>
      </c>
      <c r="BA160" t="n">
        <v>261</v>
      </c>
      <c r="BB160" t="n">
        <v>124</v>
      </c>
      <c r="BC160" t="n">
        <v>12678</v>
      </c>
    </row>
    <row r="161">
      <c r="A161" t="inlineStr">
        <is>
          <t>29-Nov-20</t>
        </is>
      </c>
      <c r="B161" t="n">
        <v>1657592</v>
      </c>
      <c r="C161" t="n">
        <v>729524</v>
      </c>
      <c r="D161" t="n">
        <v>4001410</v>
      </c>
      <c r="E161" t="n">
        <v>2151400</v>
      </c>
      <c r="F161" t="n">
        <v>1787116</v>
      </c>
      <c r="G161" t="n">
        <v>1455645</v>
      </c>
      <c r="H161" t="n">
        <v>1218573</v>
      </c>
      <c r="I161" t="n">
        <v>373017</v>
      </c>
      <c r="J161" t="n">
        <v>1332569</v>
      </c>
      <c r="K161" t="n">
        <v>9</v>
      </c>
      <c r="L161" t="n">
        <v>341</v>
      </c>
      <c r="M161" t="n">
        <v>138</v>
      </c>
      <c r="N161" t="n">
        <v>145</v>
      </c>
      <c r="O161" t="n">
        <v>4</v>
      </c>
      <c r="P161" t="n">
        <v>13</v>
      </c>
      <c r="Q161" t="n">
        <v>15</v>
      </c>
      <c r="R161" t="n">
        <v>181</v>
      </c>
      <c r="S161" t="n">
        <v>38</v>
      </c>
      <c r="T161" t="n">
        <v>4</v>
      </c>
      <c r="U161" t="n">
        <v>114</v>
      </c>
      <c r="V161" t="n">
        <v>110</v>
      </c>
      <c r="W161" t="n">
        <v>61</v>
      </c>
      <c r="X161" t="n">
        <v>3</v>
      </c>
      <c r="Y161" t="n">
        <v>21</v>
      </c>
      <c r="Z161" t="n">
        <v>23</v>
      </c>
      <c r="AA161" t="n">
        <v>165</v>
      </c>
      <c r="AB161" t="n">
        <v>9</v>
      </c>
      <c r="AC161" t="n">
        <v>83</v>
      </c>
      <c r="AD161" t="n">
        <v>1680</v>
      </c>
      <c r="AE161" t="n">
        <v>768</v>
      </c>
      <c r="AF161" t="n">
        <v>1366</v>
      </c>
      <c r="AG161" t="n">
        <v>28</v>
      </c>
      <c r="AH161" t="n">
        <v>82</v>
      </c>
      <c r="AI161" t="n">
        <v>64</v>
      </c>
      <c r="AJ161" t="n">
        <v>711</v>
      </c>
      <c r="AK161" t="n">
        <v>316</v>
      </c>
      <c r="AL161" t="n">
        <v>684370</v>
      </c>
      <c r="AM161" t="n">
        <v>164434</v>
      </c>
      <c r="AN161" t="n">
        <v>1095764</v>
      </c>
      <c r="AO161" t="n">
        <v>1391403</v>
      </c>
      <c r="AP161" t="n">
        <v>66318</v>
      </c>
      <c r="AQ161" t="n">
        <v>66369</v>
      </c>
      <c r="AR161" t="n">
        <v>88076</v>
      </c>
      <c r="AS161" t="n">
        <v>44634</v>
      </c>
      <c r="AT161" t="n">
        <v>1476707</v>
      </c>
      <c r="AU161" t="n">
        <v>4309</v>
      </c>
      <c r="AV161" t="n">
        <v>476</v>
      </c>
      <c r="AW161" t="n">
        <v>3854</v>
      </c>
      <c r="AX161" t="n">
        <v>4788</v>
      </c>
      <c r="AY161" t="n">
        <v>213</v>
      </c>
      <c r="AZ161" t="n">
        <v>162</v>
      </c>
      <c r="BA161" t="n">
        <v>261</v>
      </c>
      <c r="BB161" t="n">
        <v>124</v>
      </c>
      <c r="BC161" t="n">
        <v>12678</v>
      </c>
    </row>
    <row r="162">
      <c r="A162" t="inlineStr">
        <is>
          <t>30-Nov-20</t>
        </is>
      </c>
      <c r="B162" t="n">
        <v>1657590</v>
      </c>
      <c r="C162" t="n">
        <v>729445</v>
      </c>
      <c r="D162" t="n">
        <v>4001379</v>
      </c>
      <c r="E162" t="n">
        <v>2151369</v>
      </c>
      <c r="F162" t="n">
        <v>1787115</v>
      </c>
      <c r="G162" t="n">
        <v>1455642</v>
      </c>
      <c r="H162" t="n">
        <v>1218570</v>
      </c>
      <c r="I162" t="n">
        <v>372974</v>
      </c>
      <c r="J162" t="n">
        <v>1332561</v>
      </c>
      <c r="K162" t="n">
        <v>9</v>
      </c>
      <c r="L162" t="n">
        <v>334</v>
      </c>
      <c r="M162" t="n">
        <v>134</v>
      </c>
      <c r="N162" t="n">
        <v>139</v>
      </c>
      <c r="O162" t="n">
        <v>4</v>
      </c>
      <c r="P162" t="n">
        <v>12</v>
      </c>
      <c r="Q162" t="n">
        <v>14</v>
      </c>
      <c r="R162" t="n">
        <v>178</v>
      </c>
      <c r="S162" t="n">
        <v>36</v>
      </c>
      <c r="T162" t="n">
        <v>4</v>
      </c>
      <c r="U162" t="n">
        <v>112</v>
      </c>
      <c r="V162" t="n">
        <v>106</v>
      </c>
      <c r="W162" t="n">
        <v>58</v>
      </c>
      <c r="X162" t="n">
        <v>3</v>
      </c>
      <c r="Y162" t="n">
        <v>20</v>
      </c>
      <c r="Z162" t="n">
        <v>22</v>
      </c>
      <c r="AA162" t="n">
        <v>162</v>
      </c>
      <c r="AB162" t="n">
        <v>9</v>
      </c>
      <c r="AC162" t="n">
        <v>80</v>
      </c>
      <c r="AD162" t="n">
        <v>1639</v>
      </c>
      <c r="AE162" t="n">
        <v>743</v>
      </c>
      <c r="AF162" t="n">
        <v>1302</v>
      </c>
      <c r="AG162" t="n">
        <v>27</v>
      </c>
      <c r="AH162" t="n">
        <v>79</v>
      </c>
      <c r="AI162" t="n">
        <v>62</v>
      </c>
      <c r="AJ162" t="n">
        <v>697</v>
      </c>
      <c r="AK162" t="n">
        <v>303</v>
      </c>
      <c r="AL162" t="n">
        <v>684376</v>
      </c>
      <c r="AM162" t="n">
        <v>164565</v>
      </c>
      <c r="AN162" t="n">
        <v>1095828</v>
      </c>
      <c r="AO162" t="n">
        <v>1391506</v>
      </c>
      <c r="AP162" t="n">
        <v>66320</v>
      </c>
      <c r="AQ162" t="n">
        <v>66376</v>
      </c>
      <c r="AR162" t="n">
        <v>88083</v>
      </c>
      <c r="AS162" t="n">
        <v>44698</v>
      </c>
      <c r="AT162" t="n">
        <v>1476731</v>
      </c>
      <c r="AU162" t="n">
        <v>4309</v>
      </c>
      <c r="AV162" t="n">
        <v>476</v>
      </c>
      <c r="AW162" t="n">
        <v>3854</v>
      </c>
      <c r="AX162" t="n">
        <v>4789</v>
      </c>
      <c r="AY162" t="n">
        <v>213</v>
      </c>
      <c r="AZ162" t="n">
        <v>162</v>
      </c>
      <c r="BA162" t="n">
        <v>261</v>
      </c>
      <c r="BB162" t="n">
        <v>124</v>
      </c>
      <c r="BC162" t="n">
        <v>12678</v>
      </c>
    </row>
    <row r="163">
      <c r="A163" t="inlineStr">
        <is>
          <t>01-Dec-20</t>
        </is>
      </c>
      <c r="B163" t="n">
        <v>1657588</v>
      </c>
      <c r="C163" t="n">
        <v>729368</v>
      </c>
      <c r="D163" t="n">
        <v>4001348</v>
      </c>
      <c r="E163" t="n">
        <v>2151340</v>
      </c>
      <c r="F163" t="n">
        <v>1787115</v>
      </c>
      <c r="G163" t="n">
        <v>1455640</v>
      </c>
      <c r="H163" t="n">
        <v>1218566</v>
      </c>
      <c r="I163" t="n">
        <v>372931</v>
      </c>
      <c r="J163" t="n">
        <v>1332553</v>
      </c>
      <c r="K163" t="n">
        <v>9</v>
      </c>
      <c r="L163" t="n">
        <v>326</v>
      </c>
      <c r="M163" t="n">
        <v>131</v>
      </c>
      <c r="N163" t="n">
        <v>133</v>
      </c>
      <c r="O163" t="n">
        <v>4</v>
      </c>
      <c r="P163" t="n">
        <v>12</v>
      </c>
      <c r="Q163" t="n">
        <v>14</v>
      </c>
      <c r="R163" t="n">
        <v>174</v>
      </c>
      <c r="S163" t="n">
        <v>35</v>
      </c>
      <c r="T163" t="n">
        <v>4</v>
      </c>
      <c r="U163" t="n">
        <v>109</v>
      </c>
      <c r="V163" t="n">
        <v>103</v>
      </c>
      <c r="W163" t="n">
        <v>55</v>
      </c>
      <c r="X163" t="n">
        <v>3</v>
      </c>
      <c r="Y163" t="n">
        <v>19</v>
      </c>
      <c r="Z163" t="n">
        <v>21</v>
      </c>
      <c r="AA163" t="n">
        <v>159</v>
      </c>
      <c r="AB163" t="n">
        <v>8</v>
      </c>
      <c r="AC163" t="n">
        <v>76</v>
      </c>
      <c r="AD163" t="n">
        <v>1599</v>
      </c>
      <c r="AE163" t="n">
        <v>719</v>
      </c>
      <c r="AF163" t="n">
        <v>1242</v>
      </c>
      <c r="AG163" t="n">
        <v>26</v>
      </c>
      <c r="AH163" t="n">
        <v>75</v>
      </c>
      <c r="AI163" t="n">
        <v>60</v>
      </c>
      <c r="AJ163" t="n">
        <v>683</v>
      </c>
      <c r="AK163" t="n">
        <v>290</v>
      </c>
      <c r="AL163" t="n">
        <v>684382</v>
      </c>
      <c r="AM163" t="n">
        <v>164692</v>
      </c>
      <c r="AN163" t="n">
        <v>1095890</v>
      </c>
      <c r="AO163" t="n">
        <v>1391604</v>
      </c>
      <c r="AP163" t="n">
        <v>66322</v>
      </c>
      <c r="AQ163" t="n">
        <v>66383</v>
      </c>
      <c r="AR163" t="n">
        <v>88089</v>
      </c>
      <c r="AS163" t="n">
        <v>44760</v>
      </c>
      <c r="AT163" t="n">
        <v>1476753</v>
      </c>
      <c r="AU163" t="n">
        <v>4309</v>
      </c>
      <c r="AV163" t="n">
        <v>476</v>
      </c>
      <c r="AW163" t="n">
        <v>3854</v>
      </c>
      <c r="AX163" t="n">
        <v>4789</v>
      </c>
      <c r="AY163" t="n">
        <v>213</v>
      </c>
      <c r="AZ163" t="n">
        <v>162</v>
      </c>
      <c r="BA163" t="n">
        <v>261</v>
      </c>
      <c r="BB163" t="n">
        <v>124</v>
      </c>
      <c r="BC163" t="n">
        <v>12678</v>
      </c>
    </row>
    <row r="164">
      <c r="A164" t="inlineStr">
        <is>
          <t>02-Dec-20</t>
        </is>
      </c>
      <c r="B164" t="n">
        <v>1657586</v>
      </c>
      <c r="C164" t="n">
        <v>729292</v>
      </c>
      <c r="D164" t="n">
        <v>4001318</v>
      </c>
      <c r="E164" t="n">
        <v>2151313</v>
      </c>
      <c r="F164" t="n">
        <v>1787114</v>
      </c>
      <c r="G164" t="n">
        <v>1455637</v>
      </c>
      <c r="H164" t="n">
        <v>1218563</v>
      </c>
      <c r="I164" t="n">
        <v>372890</v>
      </c>
      <c r="J164" t="n">
        <v>1332546</v>
      </c>
      <c r="K164" t="n">
        <v>8</v>
      </c>
      <c r="L164" t="n">
        <v>318</v>
      </c>
      <c r="M164" t="n">
        <v>127</v>
      </c>
      <c r="N164" t="n">
        <v>127</v>
      </c>
      <c r="O164" t="n">
        <v>4</v>
      </c>
      <c r="P164" t="n">
        <v>12</v>
      </c>
      <c r="Q164" t="n">
        <v>14</v>
      </c>
      <c r="R164" t="n">
        <v>171</v>
      </c>
      <c r="S164" t="n">
        <v>34</v>
      </c>
      <c r="T164" t="n">
        <v>4</v>
      </c>
      <c r="U164" t="n">
        <v>106</v>
      </c>
      <c r="V164" t="n">
        <v>99</v>
      </c>
      <c r="W164" t="n">
        <v>53</v>
      </c>
      <c r="X164" t="n">
        <v>3</v>
      </c>
      <c r="Y164" t="n">
        <v>18</v>
      </c>
      <c r="Z164" t="n">
        <v>21</v>
      </c>
      <c r="AA164" t="n">
        <v>156</v>
      </c>
      <c r="AB164" t="n">
        <v>8</v>
      </c>
      <c r="AC164" t="n">
        <v>73</v>
      </c>
      <c r="AD164" t="n">
        <v>1560</v>
      </c>
      <c r="AE164" t="n">
        <v>696</v>
      </c>
      <c r="AF164" t="n">
        <v>1184</v>
      </c>
      <c r="AG164" t="n">
        <v>25</v>
      </c>
      <c r="AH164" t="n">
        <v>72</v>
      </c>
      <c r="AI164" t="n">
        <v>59</v>
      </c>
      <c r="AJ164" t="n">
        <v>669</v>
      </c>
      <c r="AK164" t="n">
        <v>278</v>
      </c>
      <c r="AL164" t="n">
        <v>684388</v>
      </c>
      <c r="AM164" t="n">
        <v>164817</v>
      </c>
      <c r="AN164" t="n">
        <v>1095949</v>
      </c>
      <c r="AO164" t="n">
        <v>1391697</v>
      </c>
      <c r="AP164" t="n">
        <v>66324</v>
      </c>
      <c r="AQ164" t="n">
        <v>66390</v>
      </c>
      <c r="AR164" t="n">
        <v>88095</v>
      </c>
      <c r="AS164" t="n">
        <v>44822</v>
      </c>
      <c r="AT164" t="n">
        <v>1476775</v>
      </c>
      <c r="AU164" t="n">
        <v>4309</v>
      </c>
      <c r="AV164" t="n">
        <v>477</v>
      </c>
      <c r="AW164" t="n">
        <v>3855</v>
      </c>
      <c r="AX164" t="n">
        <v>4789</v>
      </c>
      <c r="AY164" t="n">
        <v>213</v>
      </c>
      <c r="AZ164" t="n">
        <v>162</v>
      </c>
      <c r="BA164" t="n">
        <v>261</v>
      </c>
      <c r="BB164" t="n">
        <v>124</v>
      </c>
      <c r="BC164" t="n">
        <v>12678</v>
      </c>
    </row>
    <row r="165">
      <c r="A165" t="inlineStr">
        <is>
          <t>03-Dec-20</t>
        </is>
      </c>
      <c r="B165" t="n">
        <v>1657584</v>
      </c>
      <c r="C165" t="n">
        <v>729218</v>
      </c>
      <c r="D165" t="n">
        <v>4001289</v>
      </c>
      <c r="E165" t="n">
        <v>2151286</v>
      </c>
      <c r="F165" t="n">
        <v>1787113</v>
      </c>
      <c r="G165" t="n">
        <v>1455634</v>
      </c>
      <c r="H165" t="n">
        <v>1218560</v>
      </c>
      <c r="I165" t="n">
        <v>372850</v>
      </c>
      <c r="J165" t="n">
        <v>1332538</v>
      </c>
      <c r="K165" t="n">
        <v>8</v>
      </c>
      <c r="L165" t="n">
        <v>310</v>
      </c>
      <c r="M165" t="n">
        <v>124</v>
      </c>
      <c r="N165" t="n">
        <v>121</v>
      </c>
      <c r="O165" t="n">
        <v>4</v>
      </c>
      <c r="P165" t="n">
        <v>11</v>
      </c>
      <c r="Q165" t="n">
        <v>13</v>
      </c>
      <c r="R165" t="n">
        <v>168</v>
      </c>
      <c r="S165" t="n">
        <v>32</v>
      </c>
      <c r="T165" t="n">
        <v>4</v>
      </c>
      <c r="U165" t="n">
        <v>104</v>
      </c>
      <c r="V165" t="n">
        <v>96</v>
      </c>
      <c r="W165" t="n">
        <v>50</v>
      </c>
      <c r="X165" t="n">
        <v>2</v>
      </c>
      <c r="Y165" t="n">
        <v>17</v>
      </c>
      <c r="Z165" t="n">
        <v>20</v>
      </c>
      <c r="AA165" t="n">
        <v>153</v>
      </c>
      <c r="AB165" t="n">
        <v>8</v>
      </c>
      <c r="AC165" t="n">
        <v>69</v>
      </c>
      <c r="AD165" t="n">
        <v>1523</v>
      </c>
      <c r="AE165" t="n">
        <v>674</v>
      </c>
      <c r="AF165" t="n">
        <v>1130</v>
      </c>
      <c r="AG165" t="n">
        <v>24</v>
      </c>
      <c r="AH165" t="n">
        <v>70</v>
      </c>
      <c r="AI165" t="n">
        <v>57</v>
      </c>
      <c r="AJ165" t="n">
        <v>656</v>
      </c>
      <c r="AK165" t="n">
        <v>266</v>
      </c>
      <c r="AL165" t="n">
        <v>684394</v>
      </c>
      <c r="AM165" t="n">
        <v>164938</v>
      </c>
      <c r="AN165" t="n">
        <v>1096007</v>
      </c>
      <c r="AO165" t="n">
        <v>1391786</v>
      </c>
      <c r="AP165" t="n">
        <v>66326</v>
      </c>
      <c r="AQ165" t="n">
        <v>66397</v>
      </c>
      <c r="AR165" t="n">
        <v>88100</v>
      </c>
      <c r="AS165" t="n">
        <v>44882</v>
      </c>
      <c r="AT165" t="n">
        <v>1476795</v>
      </c>
      <c r="AU165" t="n">
        <v>4309</v>
      </c>
      <c r="AV165" t="n">
        <v>477</v>
      </c>
      <c r="AW165" t="n">
        <v>3855</v>
      </c>
      <c r="AX165" t="n">
        <v>4790</v>
      </c>
      <c r="AY165" t="n">
        <v>213</v>
      </c>
      <c r="AZ165" t="n">
        <v>162</v>
      </c>
      <c r="BA165" t="n">
        <v>261</v>
      </c>
      <c r="BB165" t="n">
        <v>124</v>
      </c>
      <c r="BC165" t="n">
        <v>12678</v>
      </c>
    </row>
    <row r="166">
      <c r="A166" t="inlineStr">
        <is>
          <t>04-Dec-20</t>
        </is>
      </c>
      <c r="B166" t="n">
        <v>1657582</v>
      </c>
      <c r="C166" t="n">
        <v>729146</v>
      </c>
      <c r="D166" t="n">
        <v>4001261</v>
      </c>
      <c r="E166" t="n">
        <v>2151261</v>
      </c>
      <c r="F166" t="n">
        <v>1787112</v>
      </c>
      <c r="G166" t="n">
        <v>1455632</v>
      </c>
      <c r="H166" t="n">
        <v>1218557</v>
      </c>
      <c r="I166" t="n">
        <v>372810</v>
      </c>
      <c r="J166" t="n">
        <v>1332531</v>
      </c>
      <c r="K166" t="n">
        <v>8</v>
      </c>
      <c r="L166" t="n">
        <v>303</v>
      </c>
      <c r="M166" t="n">
        <v>121</v>
      </c>
      <c r="N166" t="n">
        <v>116</v>
      </c>
      <c r="O166" t="n">
        <v>3</v>
      </c>
      <c r="P166" t="n">
        <v>11</v>
      </c>
      <c r="Q166" t="n">
        <v>13</v>
      </c>
      <c r="R166" t="n">
        <v>164</v>
      </c>
      <c r="S166" t="n">
        <v>31</v>
      </c>
      <c r="T166" t="n">
        <v>3</v>
      </c>
      <c r="U166" t="n">
        <v>101</v>
      </c>
      <c r="V166" t="n">
        <v>93</v>
      </c>
      <c r="W166" t="n">
        <v>48</v>
      </c>
      <c r="X166" t="n">
        <v>2</v>
      </c>
      <c r="Y166" t="n">
        <v>17</v>
      </c>
      <c r="Z166" t="n">
        <v>19</v>
      </c>
      <c r="AA166" t="n">
        <v>150</v>
      </c>
      <c r="AB166" t="n">
        <v>7</v>
      </c>
      <c r="AC166" t="n">
        <v>66</v>
      </c>
      <c r="AD166" t="n">
        <v>1486</v>
      </c>
      <c r="AE166" t="n">
        <v>653</v>
      </c>
      <c r="AF166" t="n">
        <v>1078</v>
      </c>
      <c r="AG166" t="n">
        <v>23</v>
      </c>
      <c r="AH166" t="n">
        <v>67</v>
      </c>
      <c r="AI166" t="n">
        <v>55</v>
      </c>
      <c r="AJ166" t="n">
        <v>643</v>
      </c>
      <c r="AK166" t="n">
        <v>255</v>
      </c>
      <c r="AL166" t="n">
        <v>684399</v>
      </c>
      <c r="AM166" t="n">
        <v>165056</v>
      </c>
      <c r="AN166" t="n">
        <v>1096063</v>
      </c>
      <c r="AO166" t="n">
        <v>1391871</v>
      </c>
      <c r="AP166" t="n">
        <v>66328</v>
      </c>
      <c r="AQ166" t="n">
        <v>66403</v>
      </c>
      <c r="AR166" t="n">
        <v>88106</v>
      </c>
      <c r="AS166" t="n">
        <v>44941</v>
      </c>
      <c r="AT166" t="n">
        <v>1476815</v>
      </c>
      <c r="AU166" t="n">
        <v>4309</v>
      </c>
      <c r="AV166" t="n">
        <v>477</v>
      </c>
      <c r="AW166" t="n">
        <v>3855</v>
      </c>
      <c r="AX166" t="n">
        <v>4790</v>
      </c>
      <c r="AY166" t="n">
        <v>213</v>
      </c>
      <c r="AZ166" t="n">
        <v>162</v>
      </c>
      <c r="BA166" t="n">
        <v>261</v>
      </c>
      <c r="BB166" t="n">
        <v>125</v>
      </c>
      <c r="BC166" t="n">
        <v>12678</v>
      </c>
    </row>
    <row r="167">
      <c r="A167" t="inlineStr">
        <is>
          <t>05-Dec-20</t>
        </is>
      </c>
      <c r="B167" t="n">
        <v>1657580</v>
      </c>
      <c r="C167" t="n">
        <v>729076</v>
      </c>
      <c r="D167" t="n">
        <v>4001233</v>
      </c>
      <c r="E167" t="n">
        <v>2151237</v>
      </c>
      <c r="F167" t="n">
        <v>1787111</v>
      </c>
      <c r="G167" t="n">
        <v>1455630</v>
      </c>
      <c r="H167" t="n">
        <v>1218554</v>
      </c>
      <c r="I167" t="n">
        <v>372771</v>
      </c>
      <c r="J167" t="n">
        <v>1332525</v>
      </c>
      <c r="K167" t="n">
        <v>8</v>
      </c>
      <c r="L167" t="n">
        <v>296</v>
      </c>
      <c r="M167" t="n">
        <v>118</v>
      </c>
      <c r="N167" t="n">
        <v>111</v>
      </c>
      <c r="O167" t="n">
        <v>3</v>
      </c>
      <c r="P167" t="n">
        <v>10</v>
      </c>
      <c r="Q167" t="n">
        <v>13</v>
      </c>
      <c r="R167" t="n">
        <v>161</v>
      </c>
      <c r="S167" t="n">
        <v>30</v>
      </c>
      <c r="T167" t="n">
        <v>3</v>
      </c>
      <c r="U167" t="n">
        <v>99</v>
      </c>
      <c r="V167" t="n">
        <v>90</v>
      </c>
      <c r="W167" t="n">
        <v>46</v>
      </c>
      <c r="X167" t="n">
        <v>2</v>
      </c>
      <c r="Y167" t="n">
        <v>16</v>
      </c>
      <c r="Z167" t="n">
        <v>19</v>
      </c>
      <c r="AA167" t="n">
        <v>147</v>
      </c>
      <c r="AB167" t="n">
        <v>7</v>
      </c>
      <c r="AC167" t="n">
        <v>63</v>
      </c>
      <c r="AD167" t="n">
        <v>1450</v>
      </c>
      <c r="AE167" t="n">
        <v>632</v>
      </c>
      <c r="AF167" t="n">
        <v>1028</v>
      </c>
      <c r="AG167" t="n">
        <v>22</v>
      </c>
      <c r="AH167" t="n">
        <v>64</v>
      </c>
      <c r="AI167" t="n">
        <v>54</v>
      </c>
      <c r="AJ167" t="n">
        <v>630</v>
      </c>
      <c r="AK167" t="n">
        <v>244</v>
      </c>
      <c r="AL167" t="n">
        <v>684404</v>
      </c>
      <c r="AM167" t="n">
        <v>165172</v>
      </c>
      <c r="AN167" t="n">
        <v>1096117</v>
      </c>
      <c r="AO167" t="n">
        <v>1391952</v>
      </c>
      <c r="AP167" t="n">
        <v>66330</v>
      </c>
      <c r="AQ167" t="n">
        <v>66409</v>
      </c>
      <c r="AR167" t="n">
        <v>88111</v>
      </c>
      <c r="AS167" t="n">
        <v>44999</v>
      </c>
      <c r="AT167" t="n">
        <v>1476834</v>
      </c>
      <c r="AU167" t="n">
        <v>4309</v>
      </c>
      <c r="AV167" t="n">
        <v>478</v>
      </c>
      <c r="AW167" t="n">
        <v>3855</v>
      </c>
      <c r="AX167" t="n">
        <v>4790</v>
      </c>
      <c r="AY167" t="n">
        <v>213</v>
      </c>
      <c r="AZ167" t="n">
        <v>162</v>
      </c>
      <c r="BA167" t="n">
        <v>262</v>
      </c>
      <c r="BB167" t="n">
        <v>125</v>
      </c>
      <c r="BC167" t="n">
        <v>12678</v>
      </c>
    </row>
    <row r="168">
      <c r="A168" t="inlineStr">
        <is>
          <t>06-Dec-20</t>
        </is>
      </c>
      <c r="B168" t="n">
        <v>1657579</v>
      </c>
      <c r="C168" t="n">
        <v>729008</v>
      </c>
      <c r="D168" t="n">
        <v>4001206</v>
      </c>
      <c r="E168" t="n">
        <v>2151214</v>
      </c>
      <c r="F168" t="n">
        <v>1787111</v>
      </c>
      <c r="G168" t="n">
        <v>1455627</v>
      </c>
      <c r="H168" t="n">
        <v>1218551</v>
      </c>
      <c r="I168" t="n">
        <v>372733</v>
      </c>
      <c r="J168" t="n">
        <v>1332518</v>
      </c>
      <c r="K168" t="n">
        <v>7</v>
      </c>
      <c r="L168" t="n">
        <v>289</v>
      </c>
      <c r="M168" t="n">
        <v>114</v>
      </c>
      <c r="N168" t="n">
        <v>106</v>
      </c>
      <c r="O168" t="n">
        <v>3</v>
      </c>
      <c r="P168" t="n">
        <v>10</v>
      </c>
      <c r="Q168" t="n">
        <v>12</v>
      </c>
      <c r="R168" t="n">
        <v>158</v>
      </c>
      <c r="S168" t="n">
        <v>29</v>
      </c>
      <c r="T168" t="n">
        <v>3</v>
      </c>
      <c r="U168" t="n">
        <v>96</v>
      </c>
      <c r="V168" t="n">
        <v>87</v>
      </c>
      <c r="W168" t="n">
        <v>44</v>
      </c>
      <c r="X168" t="n">
        <v>2</v>
      </c>
      <c r="Y168" t="n">
        <v>16</v>
      </c>
      <c r="Z168" t="n">
        <v>18</v>
      </c>
      <c r="AA168" t="n">
        <v>144</v>
      </c>
      <c r="AB168" t="n">
        <v>7</v>
      </c>
      <c r="AC168" t="n">
        <v>61</v>
      </c>
      <c r="AD168" t="n">
        <v>1415</v>
      </c>
      <c r="AE168" t="n">
        <v>613</v>
      </c>
      <c r="AF168" t="n">
        <v>981</v>
      </c>
      <c r="AG168" t="n">
        <v>21</v>
      </c>
      <c r="AH168" t="n">
        <v>62</v>
      </c>
      <c r="AI168" t="n">
        <v>52</v>
      </c>
      <c r="AJ168" t="n">
        <v>617</v>
      </c>
      <c r="AK168" t="n">
        <v>234</v>
      </c>
      <c r="AL168" t="n">
        <v>684409</v>
      </c>
      <c r="AM168" t="n">
        <v>165285</v>
      </c>
      <c r="AN168" t="n">
        <v>1096169</v>
      </c>
      <c r="AO168" t="n">
        <v>1392029</v>
      </c>
      <c r="AP168" t="n">
        <v>66332</v>
      </c>
      <c r="AQ168" t="n">
        <v>66415</v>
      </c>
      <c r="AR168" t="n">
        <v>88117</v>
      </c>
      <c r="AS168" t="n">
        <v>45055</v>
      </c>
      <c r="AT168" t="n">
        <v>1476852</v>
      </c>
      <c r="AU168" t="n">
        <v>4309</v>
      </c>
      <c r="AV168" t="n">
        <v>478</v>
      </c>
      <c r="AW168" t="n">
        <v>3855</v>
      </c>
      <c r="AX168" t="n">
        <v>4790</v>
      </c>
      <c r="AY168" t="n">
        <v>213</v>
      </c>
      <c r="AZ168" t="n">
        <v>162</v>
      </c>
      <c r="BA168" t="n">
        <v>262</v>
      </c>
      <c r="BB168" t="n">
        <v>125</v>
      </c>
      <c r="BC168" t="n">
        <v>12678</v>
      </c>
    </row>
    <row r="169">
      <c r="A169" t="inlineStr">
        <is>
          <t>07-Dec-20</t>
        </is>
      </c>
      <c r="B169" t="n">
        <v>1657577</v>
      </c>
      <c r="C169" t="n">
        <v>728941</v>
      </c>
      <c r="D169" t="n">
        <v>4001180</v>
      </c>
      <c r="E169" t="n">
        <v>2151192</v>
      </c>
      <c r="F169" t="n">
        <v>1787110</v>
      </c>
      <c r="G169" t="n">
        <v>1455625</v>
      </c>
      <c r="H169" t="n">
        <v>1218548</v>
      </c>
      <c r="I169" t="n">
        <v>372696</v>
      </c>
      <c r="J169" t="n">
        <v>1332512</v>
      </c>
      <c r="K169" t="n">
        <v>7</v>
      </c>
      <c r="L169" t="n">
        <v>282</v>
      </c>
      <c r="M169" t="n">
        <v>111</v>
      </c>
      <c r="N169" t="n">
        <v>101</v>
      </c>
      <c r="O169" t="n">
        <v>3</v>
      </c>
      <c r="P169" t="n">
        <v>10</v>
      </c>
      <c r="Q169" t="n">
        <v>12</v>
      </c>
      <c r="R169" t="n">
        <v>155</v>
      </c>
      <c r="S169" t="n">
        <v>28</v>
      </c>
      <c r="T169" t="n">
        <v>3</v>
      </c>
      <c r="U169" t="n">
        <v>94</v>
      </c>
      <c r="V169" t="n">
        <v>85</v>
      </c>
      <c r="W169" t="n">
        <v>42</v>
      </c>
      <c r="X169" t="n">
        <v>2</v>
      </c>
      <c r="Y169" t="n">
        <v>15</v>
      </c>
      <c r="Z169" t="n">
        <v>18</v>
      </c>
      <c r="AA169" t="n">
        <v>141</v>
      </c>
      <c r="AB169" t="n">
        <v>6</v>
      </c>
      <c r="AC169" t="n">
        <v>58</v>
      </c>
      <c r="AD169" t="n">
        <v>1380</v>
      </c>
      <c r="AE169" t="n">
        <v>594</v>
      </c>
      <c r="AF169" t="n">
        <v>935</v>
      </c>
      <c r="AG169" t="n">
        <v>20</v>
      </c>
      <c r="AH169" t="n">
        <v>59</v>
      </c>
      <c r="AI169" t="n">
        <v>51</v>
      </c>
      <c r="AJ169" t="n">
        <v>605</v>
      </c>
      <c r="AK169" t="n">
        <v>224</v>
      </c>
      <c r="AL169" t="n">
        <v>684413</v>
      </c>
      <c r="AM169" t="n">
        <v>165395</v>
      </c>
      <c r="AN169" t="n">
        <v>1096220</v>
      </c>
      <c r="AO169" t="n">
        <v>1392103</v>
      </c>
      <c r="AP169" t="n">
        <v>66334</v>
      </c>
      <c r="AQ169" t="n">
        <v>66420</v>
      </c>
      <c r="AR169" t="n">
        <v>88122</v>
      </c>
      <c r="AS169" t="n">
        <v>45111</v>
      </c>
      <c r="AT169" t="n">
        <v>1476869</v>
      </c>
      <c r="AU169" t="n">
        <v>4309</v>
      </c>
      <c r="AV169" t="n">
        <v>478</v>
      </c>
      <c r="AW169" t="n">
        <v>3855</v>
      </c>
      <c r="AX169" t="n">
        <v>4791</v>
      </c>
      <c r="AY169" t="n">
        <v>213</v>
      </c>
      <c r="AZ169" t="n">
        <v>162</v>
      </c>
      <c r="BA169" t="n">
        <v>262</v>
      </c>
      <c r="BB169" t="n">
        <v>125</v>
      </c>
      <c r="BC169" t="n">
        <v>12679</v>
      </c>
    </row>
    <row r="170">
      <c r="A170" t="inlineStr">
        <is>
          <t>08-Dec-20</t>
        </is>
      </c>
      <c r="B170" t="n">
        <v>1657575</v>
      </c>
      <c r="C170" t="n">
        <v>728876</v>
      </c>
      <c r="D170" t="n">
        <v>4001154</v>
      </c>
      <c r="E170" t="n">
        <v>2151170</v>
      </c>
      <c r="F170" t="n">
        <v>1787109</v>
      </c>
      <c r="G170" t="n">
        <v>1455623</v>
      </c>
      <c r="H170" t="n">
        <v>1218545</v>
      </c>
      <c r="I170" t="n">
        <v>372660</v>
      </c>
      <c r="J170" t="n">
        <v>1332506</v>
      </c>
      <c r="K170" t="n">
        <v>7</v>
      </c>
      <c r="L170" t="n">
        <v>275</v>
      </c>
      <c r="M170" t="n">
        <v>108</v>
      </c>
      <c r="N170" t="n">
        <v>97</v>
      </c>
      <c r="O170" t="n">
        <v>3</v>
      </c>
      <c r="P170" t="n">
        <v>9</v>
      </c>
      <c r="Q170" t="n">
        <v>12</v>
      </c>
      <c r="R170" t="n">
        <v>152</v>
      </c>
      <c r="S170" t="n">
        <v>27</v>
      </c>
      <c r="T170" t="n">
        <v>3</v>
      </c>
      <c r="U170" t="n">
        <v>92</v>
      </c>
      <c r="V170" t="n">
        <v>82</v>
      </c>
      <c r="W170" t="n">
        <v>40</v>
      </c>
      <c r="X170" t="n">
        <v>2</v>
      </c>
      <c r="Y170" t="n">
        <v>14</v>
      </c>
      <c r="Z170" t="n">
        <v>17</v>
      </c>
      <c r="AA170" t="n">
        <v>138</v>
      </c>
      <c r="AB170" t="n">
        <v>6</v>
      </c>
      <c r="AC170" t="n">
        <v>56</v>
      </c>
      <c r="AD170" t="n">
        <v>1347</v>
      </c>
      <c r="AE170" t="n">
        <v>575</v>
      </c>
      <c r="AF170" t="n">
        <v>892</v>
      </c>
      <c r="AG170" t="n">
        <v>20</v>
      </c>
      <c r="AH170" t="n">
        <v>57</v>
      </c>
      <c r="AI170" t="n">
        <v>49</v>
      </c>
      <c r="AJ170" t="n">
        <v>593</v>
      </c>
      <c r="AK170" t="n">
        <v>215</v>
      </c>
      <c r="AL170" t="n">
        <v>684418</v>
      </c>
      <c r="AM170" t="n">
        <v>165502</v>
      </c>
      <c r="AN170" t="n">
        <v>1096269</v>
      </c>
      <c r="AO170" t="n">
        <v>1392174</v>
      </c>
      <c r="AP170" t="n">
        <v>66335</v>
      </c>
      <c r="AQ170" t="n">
        <v>66426</v>
      </c>
      <c r="AR170" t="n">
        <v>88127</v>
      </c>
      <c r="AS170" t="n">
        <v>45165</v>
      </c>
      <c r="AT170" t="n">
        <v>1476886</v>
      </c>
      <c r="AU170" t="n">
        <v>4309</v>
      </c>
      <c r="AV170" t="n">
        <v>479</v>
      </c>
      <c r="AW170" t="n">
        <v>3855</v>
      </c>
      <c r="AX170" t="n">
        <v>4791</v>
      </c>
      <c r="AY170" t="n">
        <v>213</v>
      </c>
      <c r="AZ170" t="n">
        <v>162</v>
      </c>
      <c r="BA170" t="n">
        <v>262</v>
      </c>
      <c r="BB170" t="n">
        <v>125</v>
      </c>
      <c r="BC170" t="n">
        <v>12679</v>
      </c>
    </row>
    <row r="171">
      <c r="A171" t="inlineStr">
        <is>
          <t>09-Dec-20</t>
        </is>
      </c>
      <c r="B171" t="n">
        <v>1657574</v>
      </c>
      <c r="C171" t="n">
        <v>728812</v>
      </c>
      <c r="D171" t="n">
        <v>4001130</v>
      </c>
      <c r="E171" t="n">
        <v>2151150</v>
      </c>
      <c r="F171" t="n">
        <v>1787109</v>
      </c>
      <c r="G171" t="n">
        <v>1455621</v>
      </c>
      <c r="H171" t="n">
        <v>1218543</v>
      </c>
      <c r="I171" t="n">
        <v>372624</v>
      </c>
      <c r="J171" t="n">
        <v>1332500</v>
      </c>
      <c r="K171" t="n">
        <v>7</v>
      </c>
      <c r="L171" t="n">
        <v>268</v>
      </c>
      <c r="M171" t="n">
        <v>106</v>
      </c>
      <c r="N171" t="n">
        <v>92</v>
      </c>
      <c r="O171" t="n">
        <v>3</v>
      </c>
      <c r="P171" t="n">
        <v>9</v>
      </c>
      <c r="Q171" t="n">
        <v>11</v>
      </c>
      <c r="R171" t="n">
        <v>149</v>
      </c>
      <c r="S171" t="n">
        <v>26</v>
      </c>
      <c r="T171" t="n">
        <v>3</v>
      </c>
      <c r="U171" t="n">
        <v>89</v>
      </c>
      <c r="V171" t="n">
        <v>80</v>
      </c>
      <c r="W171" t="n">
        <v>38</v>
      </c>
      <c r="X171" t="n">
        <v>2</v>
      </c>
      <c r="Y171" t="n">
        <v>14</v>
      </c>
      <c r="Z171" t="n">
        <v>17</v>
      </c>
      <c r="AA171" t="n">
        <v>135</v>
      </c>
      <c r="AB171" t="n">
        <v>6</v>
      </c>
      <c r="AC171" t="n">
        <v>53</v>
      </c>
      <c r="AD171" t="n">
        <v>1315</v>
      </c>
      <c r="AE171" t="n">
        <v>558</v>
      </c>
      <c r="AF171" t="n">
        <v>851</v>
      </c>
      <c r="AG171" t="n">
        <v>19</v>
      </c>
      <c r="AH171" t="n">
        <v>55</v>
      </c>
      <c r="AI171" t="n">
        <v>48</v>
      </c>
      <c r="AJ171" t="n">
        <v>581</v>
      </c>
      <c r="AK171" t="n">
        <v>206</v>
      </c>
      <c r="AL171" t="n">
        <v>684422</v>
      </c>
      <c r="AM171" t="n">
        <v>165607</v>
      </c>
      <c r="AN171" t="n">
        <v>1096317</v>
      </c>
      <c r="AO171" t="n">
        <v>1392241</v>
      </c>
      <c r="AP171" t="n">
        <v>66337</v>
      </c>
      <c r="AQ171" t="n">
        <v>66431</v>
      </c>
      <c r="AR171" t="n">
        <v>88132</v>
      </c>
      <c r="AS171" t="n">
        <v>45219</v>
      </c>
      <c r="AT171" t="n">
        <v>1476902</v>
      </c>
      <c r="AU171" t="n">
        <v>4309</v>
      </c>
      <c r="AV171" t="n">
        <v>479</v>
      </c>
      <c r="AW171" t="n">
        <v>3856</v>
      </c>
      <c r="AX171" t="n">
        <v>4791</v>
      </c>
      <c r="AY171" t="n">
        <v>213</v>
      </c>
      <c r="AZ171" t="n">
        <v>162</v>
      </c>
      <c r="BA171" t="n">
        <v>262</v>
      </c>
      <c r="BB171" t="n">
        <v>125</v>
      </c>
      <c r="BC171" t="n">
        <v>12679</v>
      </c>
    </row>
    <row r="172">
      <c r="A172" t="inlineStr">
        <is>
          <t>10-Dec-20</t>
        </is>
      </c>
      <c r="B172" t="n">
        <v>1657572</v>
      </c>
      <c r="C172" t="n">
        <v>728750</v>
      </c>
      <c r="D172" t="n">
        <v>4001106</v>
      </c>
      <c r="E172" t="n">
        <v>2151131</v>
      </c>
      <c r="F172" t="n">
        <v>1787108</v>
      </c>
      <c r="G172" t="n">
        <v>1455619</v>
      </c>
      <c r="H172" t="n">
        <v>1218540</v>
      </c>
      <c r="I172" t="n">
        <v>372589</v>
      </c>
      <c r="J172" t="n">
        <v>1332495</v>
      </c>
      <c r="K172" t="n">
        <v>7</v>
      </c>
      <c r="L172" t="n">
        <v>262</v>
      </c>
      <c r="M172" t="n">
        <v>103</v>
      </c>
      <c r="N172" t="n">
        <v>88</v>
      </c>
      <c r="O172" t="n">
        <v>3</v>
      </c>
      <c r="P172" t="n">
        <v>9</v>
      </c>
      <c r="Q172" t="n">
        <v>11</v>
      </c>
      <c r="R172" t="n">
        <v>146</v>
      </c>
      <c r="S172" t="n">
        <v>25</v>
      </c>
      <c r="T172" t="n">
        <v>3</v>
      </c>
      <c r="U172" t="n">
        <v>87</v>
      </c>
      <c r="V172" t="n">
        <v>77</v>
      </c>
      <c r="W172" t="n">
        <v>36</v>
      </c>
      <c r="X172" t="n">
        <v>2</v>
      </c>
      <c r="Y172" t="n">
        <v>13</v>
      </c>
      <c r="Z172" t="n">
        <v>16</v>
      </c>
      <c r="AA172" t="n">
        <v>132</v>
      </c>
      <c r="AB172" t="n">
        <v>6</v>
      </c>
      <c r="AC172" t="n">
        <v>51</v>
      </c>
      <c r="AD172" t="n">
        <v>1283</v>
      </c>
      <c r="AE172" t="n">
        <v>541</v>
      </c>
      <c r="AF172" t="n">
        <v>812</v>
      </c>
      <c r="AG172" t="n">
        <v>18</v>
      </c>
      <c r="AH172" t="n">
        <v>53</v>
      </c>
      <c r="AI172" t="n">
        <v>47</v>
      </c>
      <c r="AJ172" t="n">
        <v>569</v>
      </c>
      <c r="AK172" t="n">
        <v>197</v>
      </c>
      <c r="AL172" t="n">
        <v>684426</v>
      </c>
      <c r="AM172" t="n">
        <v>165709</v>
      </c>
      <c r="AN172" t="n">
        <v>1096363</v>
      </c>
      <c r="AO172" t="n">
        <v>1392305</v>
      </c>
      <c r="AP172" t="n">
        <v>66338</v>
      </c>
      <c r="AQ172" t="n">
        <v>66436</v>
      </c>
      <c r="AR172" t="n">
        <v>88136</v>
      </c>
      <c r="AS172" t="n">
        <v>45271</v>
      </c>
      <c r="AT172" t="n">
        <v>1476917</v>
      </c>
      <c r="AU172" t="n">
        <v>4309</v>
      </c>
      <c r="AV172" t="n">
        <v>479</v>
      </c>
      <c r="AW172" t="n">
        <v>3856</v>
      </c>
      <c r="AX172" t="n">
        <v>4791</v>
      </c>
      <c r="AY172" t="n">
        <v>213</v>
      </c>
      <c r="AZ172" t="n">
        <v>162</v>
      </c>
      <c r="BA172" t="n">
        <v>262</v>
      </c>
      <c r="BB172" t="n">
        <v>125</v>
      </c>
      <c r="BC172" t="n">
        <v>12679</v>
      </c>
    </row>
    <row r="173">
      <c r="A173" t="inlineStr">
        <is>
          <t>11-Dec-20</t>
        </is>
      </c>
      <c r="B173" t="n">
        <v>1657571</v>
      </c>
      <c r="C173" t="n">
        <v>728690</v>
      </c>
      <c r="D173" t="n">
        <v>4001082</v>
      </c>
      <c r="E173" t="n">
        <v>2151113</v>
      </c>
      <c r="F173" t="n">
        <v>1787107</v>
      </c>
      <c r="G173" t="n">
        <v>1455617</v>
      </c>
      <c r="H173" t="n">
        <v>1218537</v>
      </c>
      <c r="I173" t="n">
        <v>372554</v>
      </c>
      <c r="J173" t="n">
        <v>1332489</v>
      </c>
      <c r="K173" t="n">
        <v>6</v>
      </c>
      <c r="L173" t="n">
        <v>255</v>
      </c>
      <c r="M173" t="n">
        <v>100</v>
      </c>
      <c r="N173" t="n">
        <v>84</v>
      </c>
      <c r="O173" t="n">
        <v>3</v>
      </c>
      <c r="P173" t="n">
        <v>8</v>
      </c>
      <c r="Q173" t="n">
        <v>11</v>
      </c>
      <c r="R173" t="n">
        <v>143</v>
      </c>
      <c r="S173" t="n">
        <v>24</v>
      </c>
      <c r="T173" t="n">
        <v>3</v>
      </c>
      <c r="U173" t="n">
        <v>85</v>
      </c>
      <c r="V173" t="n">
        <v>75</v>
      </c>
      <c r="W173" t="n">
        <v>35</v>
      </c>
      <c r="X173" t="n">
        <v>2</v>
      </c>
      <c r="Y173" t="n">
        <v>13</v>
      </c>
      <c r="Z173" t="n">
        <v>16</v>
      </c>
      <c r="AA173" t="n">
        <v>130</v>
      </c>
      <c r="AB173" t="n">
        <v>5</v>
      </c>
      <c r="AC173" t="n">
        <v>49</v>
      </c>
      <c r="AD173" t="n">
        <v>1252</v>
      </c>
      <c r="AE173" t="n">
        <v>524</v>
      </c>
      <c r="AF173" t="n">
        <v>775</v>
      </c>
      <c r="AG173" t="n">
        <v>18</v>
      </c>
      <c r="AH173" t="n">
        <v>50</v>
      </c>
      <c r="AI173" t="n">
        <v>45</v>
      </c>
      <c r="AJ173" t="n">
        <v>558</v>
      </c>
      <c r="AK173" t="n">
        <v>189</v>
      </c>
      <c r="AL173" t="n">
        <v>684430</v>
      </c>
      <c r="AM173" t="n">
        <v>165809</v>
      </c>
      <c r="AN173" t="n">
        <v>1096408</v>
      </c>
      <c r="AO173" t="n">
        <v>1392366</v>
      </c>
      <c r="AP173" t="n">
        <v>66340</v>
      </c>
      <c r="AQ173" t="n">
        <v>66441</v>
      </c>
      <c r="AR173" t="n">
        <v>88141</v>
      </c>
      <c r="AS173" t="n">
        <v>45322</v>
      </c>
      <c r="AT173" t="n">
        <v>1476932</v>
      </c>
      <c r="AU173" t="n">
        <v>4310</v>
      </c>
      <c r="AV173" t="n">
        <v>479</v>
      </c>
      <c r="AW173" t="n">
        <v>3856</v>
      </c>
      <c r="AX173" t="n">
        <v>4791</v>
      </c>
      <c r="AY173" t="n">
        <v>213</v>
      </c>
      <c r="AZ173" t="n">
        <v>162</v>
      </c>
      <c r="BA173" t="n">
        <v>262</v>
      </c>
      <c r="BB173" t="n">
        <v>126</v>
      </c>
      <c r="BC173" t="n">
        <v>12679</v>
      </c>
    </row>
    <row r="174">
      <c r="A174" t="inlineStr">
        <is>
          <t>12-Dec-20</t>
        </is>
      </c>
      <c r="B174" t="n">
        <v>1657569</v>
      </c>
      <c r="C174" t="n">
        <v>728631</v>
      </c>
      <c r="D174" t="n">
        <v>4001059</v>
      </c>
      <c r="E174" t="n">
        <v>2151095</v>
      </c>
      <c r="F174" t="n">
        <v>1787107</v>
      </c>
      <c r="G174" t="n">
        <v>1455615</v>
      </c>
      <c r="H174" t="n">
        <v>1218535</v>
      </c>
      <c r="I174" t="n">
        <v>372521</v>
      </c>
      <c r="J174" t="n">
        <v>1332484</v>
      </c>
      <c r="K174" t="n">
        <v>6</v>
      </c>
      <c r="L174" t="n">
        <v>249</v>
      </c>
      <c r="M174" t="n">
        <v>97</v>
      </c>
      <c r="N174" t="n">
        <v>80</v>
      </c>
      <c r="O174" t="n">
        <v>3</v>
      </c>
      <c r="P174" t="n">
        <v>8</v>
      </c>
      <c r="Q174" t="n">
        <v>11</v>
      </c>
      <c r="R174" t="n">
        <v>140</v>
      </c>
      <c r="S174" t="n">
        <v>23</v>
      </c>
      <c r="T174" t="n">
        <v>2</v>
      </c>
      <c r="U174" t="n">
        <v>83</v>
      </c>
      <c r="V174" t="n">
        <v>73</v>
      </c>
      <c r="W174" t="n">
        <v>33</v>
      </c>
      <c r="X174" t="n">
        <v>2</v>
      </c>
      <c r="Y174" t="n">
        <v>12</v>
      </c>
      <c r="Z174" t="n">
        <v>15</v>
      </c>
      <c r="AA174" t="n">
        <v>127</v>
      </c>
      <c r="AB174" t="n">
        <v>5</v>
      </c>
      <c r="AC174" t="n">
        <v>47</v>
      </c>
      <c r="AD174" t="n">
        <v>1221</v>
      </c>
      <c r="AE174" t="n">
        <v>508</v>
      </c>
      <c r="AF174" t="n">
        <v>739</v>
      </c>
      <c r="AG174" t="n">
        <v>17</v>
      </c>
      <c r="AH174" t="n">
        <v>49</v>
      </c>
      <c r="AI174" t="n">
        <v>44</v>
      </c>
      <c r="AJ174" t="n">
        <v>547</v>
      </c>
      <c r="AK174" t="n">
        <v>181</v>
      </c>
      <c r="AL174" t="n">
        <v>684433</v>
      </c>
      <c r="AM174" t="n">
        <v>165906</v>
      </c>
      <c r="AN174" t="n">
        <v>1096451</v>
      </c>
      <c r="AO174" t="n">
        <v>1392424</v>
      </c>
      <c r="AP174" t="n">
        <v>66341</v>
      </c>
      <c r="AQ174" t="n">
        <v>66445</v>
      </c>
      <c r="AR174" t="n">
        <v>88145</v>
      </c>
      <c r="AS174" t="n">
        <v>45372</v>
      </c>
      <c r="AT174" t="n">
        <v>1476946</v>
      </c>
      <c r="AU174" t="n">
        <v>4310</v>
      </c>
      <c r="AV174" t="n">
        <v>480</v>
      </c>
      <c r="AW174" t="n">
        <v>3856</v>
      </c>
      <c r="AX174" t="n">
        <v>4792</v>
      </c>
      <c r="AY174" t="n">
        <v>213</v>
      </c>
      <c r="AZ174" t="n">
        <v>162</v>
      </c>
      <c r="BA174" t="n">
        <v>262</v>
      </c>
      <c r="BB174" t="n">
        <v>126</v>
      </c>
      <c r="BC174" t="n">
        <v>12679</v>
      </c>
    </row>
    <row r="175">
      <c r="A175" t="inlineStr">
        <is>
          <t>13-Dec-20</t>
        </is>
      </c>
      <c r="B175" t="n">
        <v>1657568</v>
      </c>
      <c r="C175" t="n">
        <v>728573</v>
      </c>
      <c r="D175" t="n">
        <v>4001037</v>
      </c>
      <c r="E175" t="n">
        <v>2151079</v>
      </c>
      <c r="F175" t="n">
        <v>1787106</v>
      </c>
      <c r="G175" t="n">
        <v>1455613</v>
      </c>
      <c r="H175" t="n">
        <v>1218532</v>
      </c>
      <c r="I175" t="n">
        <v>372488</v>
      </c>
      <c r="J175" t="n">
        <v>1332479</v>
      </c>
      <c r="K175" t="n">
        <v>6</v>
      </c>
      <c r="L175" t="n">
        <v>243</v>
      </c>
      <c r="M175" t="n">
        <v>95</v>
      </c>
      <c r="N175" t="n">
        <v>77</v>
      </c>
      <c r="O175" t="n">
        <v>3</v>
      </c>
      <c r="P175" t="n">
        <v>8</v>
      </c>
      <c r="Q175" t="n">
        <v>10</v>
      </c>
      <c r="R175" t="n">
        <v>137</v>
      </c>
      <c r="S175" t="n">
        <v>22</v>
      </c>
      <c r="T175" t="n">
        <v>2</v>
      </c>
      <c r="U175" t="n">
        <v>81</v>
      </c>
      <c r="V175" t="n">
        <v>70</v>
      </c>
      <c r="W175" t="n">
        <v>32</v>
      </c>
      <c r="X175" t="n">
        <v>2</v>
      </c>
      <c r="Y175" t="n">
        <v>12</v>
      </c>
      <c r="Z175" t="n">
        <v>15</v>
      </c>
      <c r="AA175" t="n">
        <v>125</v>
      </c>
      <c r="AB175" t="n">
        <v>5</v>
      </c>
      <c r="AC175" t="n">
        <v>45</v>
      </c>
      <c r="AD175" t="n">
        <v>1192</v>
      </c>
      <c r="AE175" t="n">
        <v>493</v>
      </c>
      <c r="AF175" t="n">
        <v>705</v>
      </c>
      <c r="AG175" t="n">
        <v>16</v>
      </c>
      <c r="AH175" t="n">
        <v>47</v>
      </c>
      <c r="AI175" t="n">
        <v>43</v>
      </c>
      <c r="AJ175" t="n">
        <v>536</v>
      </c>
      <c r="AK175" t="n">
        <v>174</v>
      </c>
      <c r="AL175" t="n">
        <v>684437</v>
      </c>
      <c r="AM175" t="n">
        <v>166001</v>
      </c>
      <c r="AN175" t="n">
        <v>1096493</v>
      </c>
      <c r="AO175" t="n">
        <v>1392479</v>
      </c>
      <c r="AP175" t="n">
        <v>66342</v>
      </c>
      <c r="AQ175" t="n">
        <v>66450</v>
      </c>
      <c r="AR175" t="n">
        <v>88150</v>
      </c>
      <c r="AS175" t="n">
        <v>45421</v>
      </c>
      <c r="AT175" t="n">
        <v>1476959</v>
      </c>
      <c r="AU175" t="n">
        <v>4310</v>
      </c>
      <c r="AV175" t="n">
        <v>480</v>
      </c>
      <c r="AW175" t="n">
        <v>3856</v>
      </c>
      <c r="AX175" t="n">
        <v>4792</v>
      </c>
      <c r="AY175" t="n">
        <v>213</v>
      </c>
      <c r="AZ175" t="n">
        <v>162</v>
      </c>
      <c r="BA175" t="n">
        <v>262</v>
      </c>
      <c r="BB175" t="n">
        <v>126</v>
      </c>
      <c r="BC175" t="n">
        <v>12679</v>
      </c>
    </row>
    <row r="176">
      <c r="A176" t="inlineStr">
        <is>
          <t>14-Dec-20</t>
        </is>
      </c>
      <c r="B176" t="n">
        <v>1657567</v>
      </c>
      <c r="C176" t="n">
        <v>728517</v>
      </c>
      <c r="D176" t="n">
        <v>4001015</v>
      </c>
      <c r="E176" t="n">
        <v>2151063</v>
      </c>
      <c r="F176" t="n">
        <v>1787105</v>
      </c>
      <c r="G176" t="n">
        <v>1455612</v>
      </c>
      <c r="H176" t="n">
        <v>1218530</v>
      </c>
      <c r="I176" t="n">
        <v>372455</v>
      </c>
      <c r="J176" t="n">
        <v>1332474</v>
      </c>
      <c r="K176" t="n">
        <v>6</v>
      </c>
      <c r="L176" t="n">
        <v>237</v>
      </c>
      <c r="M176" t="n">
        <v>92</v>
      </c>
      <c r="N176" t="n">
        <v>73</v>
      </c>
      <c r="O176" t="n">
        <v>3</v>
      </c>
      <c r="P176" t="n">
        <v>8</v>
      </c>
      <c r="Q176" t="n">
        <v>10</v>
      </c>
      <c r="R176" t="n">
        <v>134</v>
      </c>
      <c r="S176" t="n">
        <v>21</v>
      </c>
      <c r="T176" t="n">
        <v>2</v>
      </c>
      <c r="U176" t="n">
        <v>79</v>
      </c>
      <c r="V176" t="n">
        <v>68</v>
      </c>
      <c r="W176" t="n">
        <v>30</v>
      </c>
      <c r="X176" t="n">
        <v>2</v>
      </c>
      <c r="Y176" t="n">
        <v>11</v>
      </c>
      <c r="Z176" t="n">
        <v>15</v>
      </c>
      <c r="AA176" t="n">
        <v>122</v>
      </c>
      <c r="AB176" t="n">
        <v>5</v>
      </c>
      <c r="AC176" t="n">
        <v>43</v>
      </c>
      <c r="AD176" t="n">
        <v>1163</v>
      </c>
      <c r="AE176" t="n">
        <v>478</v>
      </c>
      <c r="AF176" t="n">
        <v>673</v>
      </c>
      <c r="AG176" t="n">
        <v>16</v>
      </c>
      <c r="AH176" t="n">
        <v>45</v>
      </c>
      <c r="AI176" t="n">
        <v>42</v>
      </c>
      <c r="AJ176" t="n">
        <v>525</v>
      </c>
      <c r="AK176" t="n">
        <v>167</v>
      </c>
      <c r="AL176" t="n">
        <v>684440</v>
      </c>
      <c r="AM176" t="n">
        <v>166094</v>
      </c>
      <c r="AN176" t="n">
        <v>1096534</v>
      </c>
      <c r="AO176" t="n">
        <v>1392533</v>
      </c>
      <c r="AP176" t="n">
        <v>66344</v>
      </c>
      <c r="AQ176" t="n">
        <v>66454</v>
      </c>
      <c r="AR176" t="n">
        <v>88154</v>
      </c>
      <c r="AS176" t="n">
        <v>45469</v>
      </c>
      <c r="AT176" t="n">
        <v>1476972</v>
      </c>
      <c r="AU176" t="n">
        <v>4310</v>
      </c>
      <c r="AV176" t="n">
        <v>480</v>
      </c>
      <c r="AW176" t="n">
        <v>3856</v>
      </c>
      <c r="AX176" t="n">
        <v>4792</v>
      </c>
      <c r="AY176" t="n">
        <v>213</v>
      </c>
      <c r="AZ176" t="n">
        <v>162</v>
      </c>
      <c r="BA176" t="n">
        <v>262</v>
      </c>
      <c r="BB176" t="n">
        <v>126</v>
      </c>
      <c r="BC176" t="n">
        <v>12679</v>
      </c>
    </row>
    <row r="177">
      <c r="A177" t="inlineStr">
        <is>
          <t>15-Dec-20</t>
        </is>
      </c>
      <c r="B177" t="n">
        <v>1657565</v>
      </c>
      <c r="C177" t="n">
        <v>728462</v>
      </c>
      <c r="D177" t="n">
        <v>4000994</v>
      </c>
      <c r="E177" t="n">
        <v>2151047</v>
      </c>
      <c r="F177" t="n">
        <v>1787105</v>
      </c>
      <c r="G177" t="n">
        <v>1455610</v>
      </c>
      <c r="H177" t="n">
        <v>1218528</v>
      </c>
      <c r="I177" t="n">
        <v>372424</v>
      </c>
      <c r="J177" t="n">
        <v>1332470</v>
      </c>
      <c r="K177" t="n">
        <v>6</v>
      </c>
      <c r="L177" t="n">
        <v>232</v>
      </c>
      <c r="M177" t="n">
        <v>90</v>
      </c>
      <c r="N177" t="n">
        <v>70</v>
      </c>
      <c r="O177" t="n">
        <v>3</v>
      </c>
      <c r="P177" t="n">
        <v>7</v>
      </c>
      <c r="Q177" t="n">
        <v>10</v>
      </c>
      <c r="R177" t="n">
        <v>131</v>
      </c>
      <c r="S177" t="n">
        <v>21</v>
      </c>
      <c r="T177" t="n">
        <v>2</v>
      </c>
      <c r="U177" t="n">
        <v>77</v>
      </c>
      <c r="V177" t="n">
        <v>66</v>
      </c>
      <c r="W177" t="n">
        <v>29</v>
      </c>
      <c r="X177" t="n">
        <v>2</v>
      </c>
      <c r="Y177" t="n">
        <v>11</v>
      </c>
      <c r="Z177" t="n">
        <v>14</v>
      </c>
      <c r="AA177" t="n">
        <v>120</v>
      </c>
      <c r="AB177" t="n">
        <v>5</v>
      </c>
      <c r="AC177" t="n">
        <v>41</v>
      </c>
      <c r="AD177" t="n">
        <v>1135</v>
      </c>
      <c r="AE177" t="n">
        <v>464</v>
      </c>
      <c r="AF177" t="n">
        <v>642</v>
      </c>
      <c r="AG177" t="n">
        <v>15</v>
      </c>
      <c r="AH177" t="n">
        <v>43</v>
      </c>
      <c r="AI177" t="n">
        <v>41</v>
      </c>
      <c r="AJ177" t="n">
        <v>514</v>
      </c>
      <c r="AK177" t="n">
        <v>160</v>
      </c>
      <c r="AL177" t="n">
        <v>684444</v>
      </c>
      <c r="AM177" t="n">
        <v>166184</v>
      </c>
      <c r="AN177" t="n">
        <v>1096574</v>
      </c>
      <c r="AO177" t="n">
        <v>1392583</v>
      </c>
      <c r="AP177" t="n">
        <v>66345</v>
      </c>
      <c r="AQ177" t="n">
        <v>66458</v>
      </c>
      <c r="AR177" t="n">
        <v>88158</v>
      </c>
      <c r="AS177" t="n">
        <v>45517</v>
      </c>
      <c r="AT177" t="n">
        <v>1476984</v>
      </c>
      <c r="AU177" t="n">
        <v>4310</v>
      </c>
      <c r="AV177" t="n">
        <v>480</v>
      </c>
      <c r="AW177" t="n">
        <v>3856</v>
      </c>
      <c r="AX177" t="n">
        <v>4792</v>
      </c>
      <c r="AY177" t="n">
        <v>213</v>
      </c>
      <c r="AZ177" t="n">
        <v>162</v>
      </c>
      <c r="BA177" t="n">
        <v>262</v>
      </c>
      <c r="BB177" t="n">
        <v>126</v>
      </c>
      <c r="BC177" t="n">
        <v>12679</v>
      </c>
    </row>
    <row r="178">
      <c r="A178" t="inlineStr">
        <is>
          <t>16-Dec-20</t>
        </is>
      </c>
      <c r="B178" t="n">
        <v>1657564</v>
      </c>
      <c r="C178" t="n">
        <v>728408</v>
      </c>
      <c r="D178" t="n">
        <v>4000973</v>
      </c>
      <c r="E178" t="n">
        <v>2151033</v>
      </c>
      <c r="F178" t="n">
        <v>1787104</v>
      </c>
      <c r="G178" t="n">
        <v>1455608</v>
      </c>
      <c r="H178" t="n">
        <v>1218525</v>
      </c>
      <c r="I178" t="n">
        <v>372393</v>
      </c>
      <c r="J178" t="n">
        <v>1332465</v>
      </c>
      <c r="K178" t="n">
        <v>5</v>
      </c>
      <c r="L178" t="n">
        <v>226</v>
      </c>
      <c r="M178" t="n">
        <v>88</v>
      </c>
      <c r="N178" t="n">
        <v>67</v>
      </c>
      <c r="O178" t="n">
        <v>2</v>
      </c>
      <c r="P178" t="n">
        <v>7</v>
      </c>
      <c r="Q178" t="n">
        <v>10</v>
      </c>
      <c r="R178" t="n">
        <v>129</v>
      </c>
      <c r="S178" t="n">
        <v>20</v>
      </c>
      <c r="T178" t="n">
        <v>2</v>
      </c>
      <c r="U178" t="n">
        <v>75</v>
      </c>
      <c r="V178" t="n">
        <v>64</v>
      </c>
      <c r="W178" t="n">
        <v>27</v>
      </c>
      <c r="X178" t="n">
        <v>2</v>
      </c>
      <c r="Y178" t="n">
        <v>10</v>
      </c>
      <c r="Z178" t="n">
        <v>14</v>
      </c>
      <c r="AA178" t="n">
        <v>117</v>
      </c>
      <c r="AB178" t="n">
        <v>4</v>
      </c>
      <c r="AC178" t="n">
        <v>40</v>
      </c>
      <c r="AD178" t="n">
        <v>1108</v>
      </c>
      <c r="AE178" t="n">
        <v>451</v>
      </c>
      <c r="AF178" t="n">
        <v>613</v>
      </c>
      <c r="AG178" t="n">
        <v>15</v>
      </c>
      <c r="AH178" t="n">
        <v>42</v>
      </c>
      <c r="AI178" t="n">
        <v>39</v>
      </c>
      <c r="AJ178" t="n">
        <v>504</v>
      </c>
      <c r="AK178" t="n">
        <v>153</v>
      </c>
      <c r="AL178" t="n">
        <v>684447</v>
      </c>
      <c r="AM178" t="n">
        <v>166272</v>
      </c>
      <c r="AN178" t="n">
        <v>1096613</v>
      </c>
      <c r="AO178" t="n">
        <v>1392631</v>
      </c>
      <c r="AP178" t="n">
        <v>66346</v>
      </c>
      <c r="AQ178" t="n">
        <v>66462</v>
      </c>
      <c r="AR178" t="n">
        <v>88162</v>
      </c>
      <c r="AS178" t="n">
        <v>45563</v>
      </c>
      <c r="AT178" t="n">
        <v>1476996</v>
      </c>
      <c r="AU178" t="n">
        <v>4310</v>
      </c>
      <c r="AV178" t="n">
        <v>481</v>
      </c>
      <c r="AW178" t="n">
        <v>3856</v>
      </c>
      <c r="AX178" t="n">
        <v>4792</v>
      </c>
      <c r="AY178" t="n">
        <v>213</v>
      </c>
      <c r="AZ178" t="n">
        <v>162</v>
      </c>
      <c r="BA178" t="n">
        <v>262</v>
      </c>
      <c r="BB178" t="n">
        <v>126</v>
      </c>
      <c r="BC178" t="n">
        <v>12679</v>
      </c>
    </row>
    <row r="179">
      <c r="A179" t="inlineStr">
        <is>
          <t>17-Dec-20</t>
        </is>
      </c>
      <c r="B179" t="n">
        <v>1895687</v>
      </c>
      <c r="C179" t="n">
        <v>829018</v>
      </c>
      <c r="D179" t="n">
        <v>4555513</v>
      </c>
      <c r="E179" t="n">
        <v>2543182</v>
      </c>
      <c r="F179" t="n">
        <v>1997637</v>
      </c>
      <c r="G179" t="n">
        <v>1628601</v>
      </c>
      <c r="H179" t="n">
        <v>1365923</v>
      </c>
      <c r="I179" t="n">
        <v>419915</v>
      </c>
      <c r="J179" t="n">
        <v>1568367</v>
      </c>
      <c r="K179" t="n">
        <v>6</v>
      </c>
      <c r="L179" t="n">
        <v>210</v>
      </c>
      <c r="M179" t="n">
        <v>90</v>
      </c>
      <c r="N179" t="n">
        <v>68</v>
      </c>
      <c r="O179" t="n">
        <v>3</v>
      </c>
      <c r="P179" t="n">
        <v>7</v>
      </c>
      <c r="Q179" t="n">
        <v>10</v>
      </c>
      <c r="R179" t="n">
        <v>121</v>
      </c>
      <c r="S179" t="n">
        <v>20</v>
      </c>
      <c r="T179" t="n">
        <v>2</v>
      </c>
      <c r="U179" t="n">
        <v>73</v>
      </c>
      <c r="V179" t="n">
        <v>62</v>
      </c>
      <c r="W179" t="n">
        <v>26</v>
      </c>
      <c r="X179" t="n">
        <v>1</v>
      </c>
      <c r="Y179" t="n">
        <v>10</v>
      </c>
      <c r="Z179" t="n">
        <v>14</v>
      </c>
      <c r="AA179" t="n">
        <v>115</v>
      </c>
      <c r="AB179" t="n">
        <v>4</v>
      </c>
      <c r="AC179" t="n">
        <v>38</v>
      </c>
      <c r="AD179" t="n">
        <v>1079</v>
      </c>
      <c r="AE179" t="n">
        <v>438</v>
      </c>
      <c r="AF179" t="n">
        <v>585</v>
      </c>
      <c r="AG179" t="n">
        <v>14</v>
      </c>
      <c r="AH179" t="n">
        <v>40</v>
      </c>
      <c r="AI179" t="n">
        <v>38</v>
      </c>
      <c r="AJ179" t="n">
        <v>493</v>
      </c>
      <c r="AK179" t="n">
        <v>147</v>
      </c>
      <c r="AL179" t="n">
        <v>684450</v>
      </c>
      <c r="AM179" t="n">
        <v>166359</v>
      </c>
      <c r="AN179" t="n">
        <v>1096650</v>
      </c>
      <c r="AO179" t="n">
        <v>1392678</v>
      </c>
      <c r="AP179" t="n">
        <v>66347</v>
      </c>
      <c r="AQ179" t="n">
        <v>66465</v>
      </c>
      <c r="AR179" t="n">
        <v>88166</v>
      </c>
      <c r="AS179" t="n">
        <v>45608</v>
      </c>
      <c r="AT179" t="n">
        <v>1477008</v>
      </c>
      <c r="AU179" t="n">
        <v>4310</v>
      </c>
      <c r="AV179" t="n">
        <v>481</v>
      </c>
      <c r="AW179" t="n">
        <v>3857</v>
      </c>
      <c r="AX179" t="n">
        <v>4792</v>
      </c>
      <c r="AY179" t="n">
        <v>213</v>
      </c>
      <c r="AZ179" t="n">
        <v>162</v>
      </c>
      <c r="BA179" t="n">
        <v>262</v>
      </c>
      <c r="BB179" t="n">
        <v>126</v>
      </c>
      <c r="BC179" t="n">
        <v>12679</v>
      </c>
    </row>
    <row r="180">
      <c r="A180" t="inlineStr">
        <is>
          <t>18-Dec-20</t>
        </is>
      </c>
      <c r="B180" t="n">
        <v>1895685</v>
      </c>
      <c r="C180" t="n">
        <v>828978</v>
      </c>
      <c r="D180" t="n">
        <v>4555488</v>
      </c>
      <c r="E180" t="n">
        <v>2543165</v>
      </c>
      <c r="F180" t="n">
        <v>1997637</v>
      </c>
      <c r="G180" t="n">
        <v>1628599</v>
      </c>
      <c r="H180" t="n">
        <v>1365921</v>
      </c>
      <c r="I180" t="n">
        <v>419891</v>
      </c>
      <c r="J180" t="n">
        <v>1568362</v>
      </c>
      <c r="K180" t="n">
        <v>7</v>
      </c>
      <c r="L180" t="n">
        <v>197</v>
      </c>
      <c r="M180" t="n">
        <v>92</v>
      </c>
      <c r="N180" t="n">
        <v>68</v>
      </c>
      <c r="O180" t="n">
        <v>3</v>
      </c>
      <c r="P180" t="n">
        <v>7</v>
      </c>
      <c r="Q180" t="n">
        <v>10</v>
      </c>
      <c r="R180" t="n">
        <v>115</v>
      </c>
      <c r="S180" t="n">
        <v>20</v>
      </c>
      <c r="T180" t="n">
        <v>2</v>
      </c>
      <c r="U180" t="n">
        <v>71</v>
      </c>
      <c r="V180" t="n">
        <v>61</v>
      </c>
      <c r="W180" t="n">
        <v>25</v>
      </c>
      <c r="X180" t="n">
        <v>1</v>
      </c>
      <c r="Y180" t="n">
        <v>10</v>
      </c>
      <c r="Z180" t="n">
        <v>13</v>
      </c>
      <c r="AA180" t="n">
        <v>112</v>
      </c>
      <c r="AB180" t="n">
        <v>4</v>
      </c>
      <c r="AC180" t="n">
        <v>37</v>
      </c>
      <c r="AD180" t="n">
        <v>1050</v>
      </c>
      <c r="AE180" t="n">
        <v>427</v>
      </c>
      <c r="AF180" t="n">
        <v>560</v>
      </c>
      <c r="AG180" t="n">
        <v>14</v>
      </c>
      <c r="AH180" t="n">
        <v>39</v>
      </c>
      <c r="AI180" t="n">
        <v>38</v>
      </c>
      <c r="AJ180" t="n">
        <v>482</v>
      </c>
      <c r="AK180" t="n">
        <v>142</v>
      </c>
      <c r="AL180" t="n">
        <v>684453</v>
      </c>
      <c r="AM180" t="n">
        <v>166442</v>
      </c>
      <c r="AN180" t="n">
        <v>1096686</v>
      </c>
      <c r="AO180" t="n">
        <v>1392722</v>
      </c>
      <c r="AP180" t="n">
        <v>66348</v>
      </c>
      <c r="AQ180" t="n">
        <v>66469</v>
      </c>
      <c r="AR180" t="n">
        <v>88170</v>
      </c>
      <c r="AS180" t="n">
        <v>45653</v>
      </c>
      <c r="AT180" t="n">
        <v>1477018</v>
      </c>
      <c r="AU180" t="n">
        <v>4310</v>
      </c>
      <c r="AV180" t="n">
        <v>481</v>
      </c>
      <c r="AW180" t="n">
        <v>3857</v>
      </c>
      <c r="AX180" t="n">
        <v>4793</v>
      </c>
      <c r="AY180" t="n">
        <v>213</v>
      </c>
      <c r="AZ180" t="n">
        <v>162</v>
      </c>
      <c r="BA180" t="n">
        <v>262</v>
      </c>
      <c r="BB180" t="n">
        <v>126</v>
      </c>
      <c r="BC180" t="n">
        <v>12679</v>
      </c>
    </row>
    <row r="181">
      <c r="A181" t="inlineStr">
        <is>
          <t>19-Dec-20</t>
        </is>
      </c>
      <c r="B181" t="n">
        <v>1895683</v>
      </c>
      <c r="C181" t="n">
        <v>828940</v>
      </c>
      <c r="D181" t="n">
        <v>4555464</v>
      </c>
      <c r="E181" t="n">
        <v>2543148</v>
      </c>
      <c r="F181" t="n">
        <v>1997636</v>
      </c>
      <c r="G181" t="n">
        <v>1628597</v>
      </c>
      <c r="H181" t="n">
        <v>1365918</v>
      </c>
      <c r="I181" t="n">
        <v>419868</v>
      </c>
      <c r="J181" t="n">
        <v>1568357</v>
      </c>
      <c r="K181" t="n">
        <v>7</v>
      </c>
      <c r="L181" t="n">
        <v>186</v>
      </c>
      <c r="M181" t="n">
        <v>92</v>
      </c>
      <c r="N181" t="n">
        <v>67</v>
      </c>
      <c r="O181" t="n">
        <v>3</v>
      </c>
      <c r="P181" t="n">
        <v>7</v>
      </c>
      <c r="Q181" t="n">
        <v>10</v>
      </c>
      <c r="R181" t="n">
        <v>109</v>
      </c>
      <c r="S181" t="n">
        <v>19</v>
      </c>
      <c r="T181" t="n">
        <v>2</v>
      </c>
      <c r="U181" t="n">
        <v>69</v>
      </c>
      <c r="V181" t="n">
        <v>59</v>
      </c>
      <c r="W181" t="n">
        <v>24</v>
      </c>
      <c r="X181" t="n">
        <v>1</v>
      </c>
      <c r="Y181" t="n">
        <v>9</v>
      </c>
      <c r="Z181" t="n">
        <v>13</v>
      </c>
      <c r="AA181" t="n">
        <v>109</v>
      </c>
      <c r="AB181" t="n">
        <v>4</v>
      </c>
      <c r="AC181" t="n">
        <v>36</v>
      </c>
      <c r="AD181" t="n">
        <v>1020</v>
      </c>
      <c r="AE181" t="n">
        <v>416</v>
      </c>
      <c r="AF181" t="n">
        <v>536</v>
      </c>
      <c r="AG181" t="n">
        <v>13</v>
      </c>
      <c r="AH181" t="n">
        <v>37</v>
      </c>
      <c r="AI181" t="n">
        <v>37</v>
      </c>
      <c r="AJ181" t="n">
        <v>470</v>
      </c>
      <c r="AK181" t="n">
        <v>136</v>
      </c>
      <c r="AL181" t="n">
        <v>684456</v>
      </c>
      <c r="AM181" t="n">
        <v>166524</v>
      </c>
      <c r="AN181" t="n">
        <v>1096722</v>
      </c>
      <c r="AO181" t="n">
        <v>1392764</v>
      </c>
      <c r="AP181" t="n">
        <v>66350</v>
      </c>
      <c r="AQ181" t="n">
        <v>66473</v>
      </c>
      <c r="AR181" t="n">
        <v>88173</v>
      </c>
      <c r="AS181" t="n">
        <v>45696</v>
      </c>
      <c r="AT181" t="n">
        <v>1477029</v>
      </c>
      <c r="AU181" t="n">
        <v>4310</v>
      </c>
      <c r="AV181" t="n">
        <v>481</v>
      </c>
      <c r="AW181" t="n">
        <v>3857</v>
      </c>
      <c r="AX181" t="n">
        <v>4793</v>
      </c>
      <c r="AY181" t="n">
        <v>213</v>
      </c>
      <c r="AZ181" t="n">
        <v>162</v>
      </c>
      <c r="BA181" t="n">
        <v>262</v>
      </c>
      <c r="BB181" t="n">
        <v>127</v>
      </c>
      <c r="BC181" t="n">
        <v>12679</v>
      </c>
    </row>
    <row r="182">
      <c r="A182" t="inlineStr">
        <is>
          <t>20-Dec-20</t>
        </is>
      </c>
      <c r="B182" t="n">
        <v>1895681</v>
      </c>
      <c r="C182" t="n">
        <v>828902</v>
      </c>
      <c r="D182" t="n">
        <v>4555440</v>
      </c>
      <c r="E182" t="n">
        <v>2543132</v>
      </c>
      <c r="F182" t="n">
        <v>1997635</v>
      </c>
      <c r="G182" t="n">
        <v>1628595</v>
      </c>
      <c r="H182" t="n">
        <v>1365916</v>
      </c>
      <c r="I182" t="n">
        <v>419845</v>
      </c>
      <c r="J182" t="n">
        <v>1568353</v>
      </c>
      <c r="K182" t="n">
        <v>7</v>
      </c>
      <c r="L182" t="n">
        <v>177</v>
      </c>
      <c r="M182" t="n">
        <v>92</v>
      </c>
      <c r="N182" t="n">
        <v>66</v>
      </c>
      <c r="O182" t="n">
        <v>3</v>
      </c>
      <c r="P182" t="n">
        <v>7</v>
      </c>
      <c r="Q182" t="n">
        <v>10</v>
      </c>
      <c r="R182" t="n">
        <v>104</v>
      </c>
      <c r="S182" t="n">
        <v>19</v>
      </c>
      <c r="T182" t="n">
        <v>2</v>
      </c>
      <c r="U182" t="n">
        <v>67</v>
      </c>
      <c r="V182" t="n">
        <v>58</v>
      </c>
      <c r="W182" t="n">
        <v>23</v>
      </c>
      <c r="X182" t="n">
        <v>1</v>
      </c>
      <c r="Y182" t="n">
        <v>9</v>
      </c>
      <c r="Z182" t="n">
        <v>13</v>
      </c>
      <c r="AA182" t="n">
        <v>107</v>
      </c>
      <c r="AB182" t="n">
        <v>4</v>
      </c>
      <c r="AC182" t="n">
        <v>35</v>
      </c>
      <c r="AD182" t="n">
        <v>990</v>
      </c>
      <c r="AE182" t="n">
        <v>407</v>
      </c>
      <c r="AF182" t="n">
        <v>514</v>
      </c>
      <c r="AG182" t="n">
        <v>13</v>
      </c>
      <c r="AH182" t="n">
        <v>36</v>
      </c>
      <c r="AI182" t="n">
        <v>36</v>
      </c>
      <c r="AJ182" t="n">
        <v>458</v>
      </c>
      <c r="AK182" t="n">
        <v>131</v>
      </c>
      <c r="AL182" t="n">
        <v>684458</v>
      </c>
      <c r="AM182" t="n">
        <v>166603</v>
      </c>
      <c r="AN182" t="n">
        <v>1096756</v>
      </c>
      <c r="AO182" t="n">
        <v>1392804</v>
      </c>
      <c r="AP182" t="n">
        <v>66351</v>
      </c>
      <c r="AQ182" t="n">
        <v>66476</v>
      </c>
      <c r="AR182" t="n">
        <v>88177</v>
      </c>
      <c r="AS182" t="n">
        <v>45738</v>
      </c>
      <c r="AT182" t="n">
        <v>1477039</v>
      </c>
      <c r="AU182" t="n">
        <v>4310</v>
      </c>
      <c r="AV182" t="n">
        <v>482</v>
      </c>
      <c r="AW182" t="n">
        <v>3857</v>
      </c>
      <c r="AX182" t="n">
        <v>4793</v>
      </c>
      <c r="AY182" t="n">
        <v>213</v>
      </c>
      <c r="AZ182" t="n">
        <v>162</v>
      </c>
      <c r="BA182" t="n">
        <v>262</v>
      </c>
      <c r="BB182" t="n">
        <v>127</v>
      </c>
      <c r="BC182" t="n">
        <v>12679</v>
      </c>
    </row>
    <row r="183">
      <c r="A183" t="inlineStr">
        <is>
          <t>21-Dec-20</t>
        </is>
      </c>
      <c r="B183" t="n">
        <v>1895680</v>
      </c>
      <c r="C183" t="n">
        <v>828866</v>
      </c>
      <c r="D183" t="n">
        <v>4555416</v>
      </c>
      <c r="E183" t="n">
        <v>2543117</v>
      </c>
      <c r="F183" t="n">
        <v>1997634</v>
      </c>
      <c r="G183" t="n">
        <v>1628594</v>
      </c>
      <c r="H183" t="n">
        <v>1365913</v>
      </c>
      <c r="I183" t="n">
        <v>419823</v>
      </c>
      <c r="J183" t="n">
        <v>1568348</v>
      </c>
      <c r="K183" t="n">
        <v>7</v>
      </c>
      <c r="L183" t="n">
        <v>168</v>
      </c>
      <c r="M183" t="n">
        <v>92</v>
      </c>
      <c r="N183" t="n">
        <v>64</v>
      </c>
      <c r="O183" t="n">
        <v>3</v>
      </c>
      <c r="P183" t="n">
        <v>7</v>
      </c>
      <c r="Q183" t="n">
        <v>10</v>
      </c>
      <c r="R183" t="n">
        <v>100</v>
      </c>
      <c r="S183" t="n">
        <v>19</v>
      </c>
      <c r="T183" t="n">
        <v>2</v>
      </c>
      <c r="U183" t="n">
        <v>65</v>
      </c>
      <c r="V183" t="n">
        <v>57</v>
      </c>
      <c r="W183" t="n">
        <v>22</v>
      </c>
      <c r="X183" t="n">
        <v>1</v>
      </c>
      <c r="Y183" t="n">
        <v>9</v>
      </c>
      <c r="Z183" t="n">
        <v>12</v>
      </c>
      <c r="AA183" t="n">
        <v>104</v>
      </c>
      <c r="AB183" t="n">
        <v>4</v>
      </c>
      <c r="AC183" t="n">
        <v>34</v>
      </c>
      <c r="AD183" t="n">
        <v>959</v>
      </c>
      <c r="AE183" t="n">
        <v>398</v>
      </c>
      <c r="AF183" t="n">
        <v>493</v>
      </c>
      <c r="AG183" t="n">
        <v>13</v>
      </c>
      <c r="AH183" t="n">
        <v>35</v>
      </c>
      <c r="AI183" t="n">
        <v>35</v>
      </c>
      <c r="AJ183" t="n">
        <v>446</v>
      </c>
      <c r="AK183" t="n">
        <v>126</v>
      </c>
      <c r="AL183" t="n">
        <v>684461</v>
      </c>
      <c r="AM183" t="n">
        <v>166680</v>
      </c>
      <c r="AN183" t="n">
        <v>1096790</v>
      </c>
      <c r="AO183" t="n">
        <v>1392843</v>
      </c>
      <c r="AP183" t="n">
        <v>66352</v>
      </c>
      <c r="AQ183" t="n">
        <v>66479</v>
      </c>
      <c r="AR183" t="n">
        <v>88180</v>
      </c>
      <c r="AS183" t="n">
        <v>45779</v>
      </c>
      <c r="AT183" t="n">
        <v>1477049</v>
      </c>
      <c r="AU183" t="n">
        <v>4310</v>
      </c>
      <c r="AV183" t="n">
        <v>482</v>
      </c>
      <c r="AW183" t="n">
        <v>3857</v>
      </c>
      <c r="AX183" t="n">
        <v>4793</v>
      </c>
      <c r="AY183" t="n">
        <v>213</v>
      </c>
      <c r="AZ183" t="n">
        <v>163</v>
      </c>
      <c r="BA183" t="n">
        <v>262</v>
      </c>
      <c r="BB183" t="n">
        <v>127</v>
      </c>
      <c r="BC183" t="n">
        <v>12679</v>
      </c>
    </row>
    <row r="184">
      <c r="A184" t="inlineStr">
        <is>
          <t>22-Dec-20</t>
        </is>
      </c>
      <c r="B184" t="n">
        <v>1895678</v>
      </c>
      <c r="C184" t="n">
        <v>828831</v>
      </c>
      <c r="D184" t="n">
        <v>4555394</v>
      </c>
      <c r="E184" t="n">
        <v>2543102</v>
      </c>
      <c r="F184" t="n">
        <v>1997634</v>
      </c>
      <c r="G184" t="n">
        <v>1628592</v>
      </c>
      <c r="H184" t="n">
        <v>1365911</v>
      </c>
      <c r="I184" t="n">
        <v>419801</v>
      </c>
      <c r="J184" t="n">
        <v>1568344</v>
      </c>
      <c r="K184" t="n">
        <v>7</v>
      </c>
      <c r="L184" t="n">
        <v>161</v>
      </c>
      <c r="M184" t="n">
        <v>91</v>
      </c>
      <c r="N184" t="n">
        <v>62</v>
      </c>
      <c r="O184" t="n">
        <v>3</v>
      </c>
      <c r="P184" t="n">
        <v>7</v>
      </c>
      <c r="Q184" t="n">
        <v>10</v>
      </c>
      <c r="R184" t="n">
        <v>96</v>
      </c>
      <c r="S184" t="n">
        <v>18</v>
      </c>
      <c r="T184" t="n">
        <v>2</v>
      </c>
      <c r="U184" t="n">
        <v>63</v>
      </c>
      <c r="V184" t="n">
        <v>56</v>
      </c>
      <c r="W184" t="n">
        <v>21</v>
      </c>
      <c r="X184" t="n">
        <v>1</v>
      </c>
      <c r="Y184" t="n">
        <v>8</v>
      </c>
      <c r="Z184" t="n">
        <v>12</v>
      </c>
      <c r="AA184" t="n">
        <v>101</v>
      </c>
      <c r="AB184" t="n">
        <v>3</v>
      </c>
      <c r="AC184" t="n">
        <v>33</v>
      </c>
      <c r="AD184" t="n">
        <v>930</v>
      </c>
      <c r="AE184" t="n">
        <v>390</v>
      </c>
      <c r="AF184" t="n">
        <v>473</v>
      </c>
      <c r="AG184" t="n">
        <v>12</v>
      </c>
      <c r="AH184" t="n">
        <v>34</v>
      </c>
      <c r="AI184" t="n">
        <v>34</v>
      </c>
      <c r="AJ184" t="n">
        <v>434</v>
      </c>
      <c r="AK184" t="n">
        <v>122</v>
      </c>
      <c r="AL184" t="n">
        <v>684464</v>
      </c>
      <c r="AM184" t="n">
        <v>166754</v>
      </c>
      <c r="AN184" t="n">
        <v>1096823</v>
      </c>
      <c r="AO184" t="n">
        <v>1392880</v>
      </c>
      <c r="AP184" t="n">
        <v>66353</v>
      </c>
      <c r="AQ184" t="n">
        <v>66482</v>
      </c>
      <c r="AR184" t="n">
        <v>88184</v>
      </c>
      <c r="AS184" t="n">
        <v>45819</v>
      </c>
      <c r="AT184" t="n">
        <v>1477058</v>
      </c>
      <c r="AU184" t="n">
        <v>4310</v>
      </c>
      <c r="AV184" t="n">
        <v>482</v>
      </c>
      <c r="AW184" t="n">
        <v>3857</v>
      </c>
      <c r="AX184" t="n">
        <v>4793</v>
      </c>
      <c r="AY184" t="n">
        <v>213</v>
      </c>
      <c r="AZ184" t="n">
        <v>163</v>
      </c>
      <c r="BA184" t="n">
        <v>262</v>
      </c>
      <c r="BB184" t="n">
        <v>127</v>
      </c>
      <c r="BC184" t="n">
        <v>12679</v>
      </c>
    </row>
    <row r="185">
      <c r="A185" t="inlineStr">
        <is>
          <t>23-Dec-20</t>
        </is>
      </c>
      <c r="B185" t="n">
        <v>1895676</v>
      </c>
      <c r="C185" t="n">
        <v>828797</v>
      </c>
      <c r="D185" t="n">
        <v>4555372</v>
      </c>
      <c r="E185" t="n">
        <v>2543088</v>
      </c>
      <c r="F185" t="n">
        <v>1997633</v>
      </c>
      <c r="G185" t="n">
        <v>1628590</v>
      </c>
      <c r="H185" t="n">
        <v>1365908</v>
      </c>
      <c r="I185" t="n">
        <v>419780</v>
      </c>
      <c r="J185" t="n">
        <v>1568340</v>
      </c>
      <c r="K185" t="n">
        <v>7</v>
      </c>
      <c r="L185" t="n">
        <v>154</v>
      </c>
      <c r="M185" t="n">
        <v>90</v>
      </c>
      <c r="N185" t="n">
        <v>61</v>
      </c>
      <c r="O185" t="n">
        <v>3</v>
      </c>
      <c r="P185" t="n">
        <v>7</v>
      </c>
      <c r="Q185" t="n">
        <v>10</v>
      </c>
      <c r="R185" t="n">
        <v>93</v>
      </c>
      <c r="S185" t="n">
        <v>18</v>
      </c>
      <c r="T185" t="n">
        <v>2</v>
      </c>
      <c r="U185" t="n">
        <v>61</v>
      </c>
      <c r="V185" t="n">
        <v>54</v>
      </c>
      <c r="W185" t="n">
        <v>20</v>
      </c>
      <c r="X185" t="n">
        <v>1</v>
      </c>
      <c r="Y185" t="n">
        <v>8</v>
      </c>
      <c r="Z185" t="n">
        <v>12</v>
      </c>
      <c r="AA185" t="n">
        <v>98</v>
      </c>
      <c r="AB185" t="n">
        <v>3</v>
      </c>
      <c r="AC185" t="n">
        <v>33</v>
      </c>
      <c r="AD185" t="n">
        <v>900</v>
      </c>
      <c r="AE185" t="n">
        <v>381</v>
      </c>
      <c r="AF185" t="n">
        <v>454</v>
      </c>
      <c r="AG185" t="n">
        <v>12</v>
      </c>
      <c r="AH185" t="n">
        <v>33</v>
      </c>
      <c r="AI185" t="n">
        <v>34</v>
      </c>
      <c r="AJ185" t="n">
        <v>423</v>
      </c>
      <c r="AK185" t="n">
        <v>118</v>
      </c>
      <c r="AL185" t="n">
        <v>684466</v>
      </c>
      <c r="AM185" t="n">
        <v>166826</v>
      </c>
      <c r="AN185" t="n">
        <v>1096856</v>
      </c>
      <c r="AO185" t="n">
        <v>1392916</v>
      </c>
      <c r="AP185" t="n">
        <v>66354</v>
      </c>
      <c r="AQ185" t="n">
        <v>66485</v>
      </c>
      <c r="AR185" t="n">
        <v>88187</v>
      </c>
      <c r="AS185" t="n">
        <v>45858</v>
      </c>
      <c r="AT185" t="n">
        <v>1477067</v>
      </c>
      <c r="AU185" t="n">
        <v>4310</v>
      </c>
      <c r="AV185" t="n">
        <v>482</v>
      </c>
      <c r="AW185" t="n">
        <v>3857</v>
      </c>
      <c r="AX185" t="n">
        <v>4793</v>
      </c>
      <c r="AY185" t="n">
        <v>213</v>
      </c>
      <c r="AZ185" t="n">
        <v>163</v>
      </c>
      <c r="BA185" t="n">
        <v>262</v>
      </c>
      <c r="BB185" t="n">
        <v>127</v>
      </c>
      <c r="BC185" t="n">
        <v>12679</v>
      </c>
    </row>
    <row r="186">
      <c r="A186" t="inlineStr">
        <is>
          <t>24-Dec-20</t>
        </is>
      </c>
      <c r="B186" t="n">
        <v>1895674</v>
      </c>
      <c r="C186" t="n">
        <v>828764</v>
      </c>
      <c r="D186" t="n">
        <v>4555350</v>
      </c>
      <c r="E186" t="n">
        <v>2543074</v>
      </c>
      <c r="F186" t="n">
        <v>1997632</v>
      </c>
      <c r="G186" t="n">
        <v>1628589</v>
      </c>
      <c r="H186" t="n">
        <v>1365906</v>
      </c>
      <c r="I186" t="n">
        <v>419760</v>
      </c>
      <c r="J186" t="n">
        <v>1568336</v>
      </c>
      <c r="K186" t="n">
        <v>7</v>
      </c>
      <c r="L186" t="n">
        <v>148</v>
      </c>
      <c r="M186" t="n">
        <v>88</v>
      </c>
      <c r="N186" t="n">
        <v>59</v>
      </c>
      <c r="O186" t="n">
        <v>3</v>
      </c>
      <c r="P186" t="n">
        <v>7</v>
      </c>
      <c r="Q186" t="n">
        <v>9</v>
      </c>
      <c r="R186" t="n">
        <v>90</v>
      </c>
      <c r="S186" t="n">
        <v>17</v>
      </c>
      <c r="T186" t="n">
        <v>2</v>
      </c>
      <c r="U186" t="n">
        <v>59</v>
      </c>
      <c r="V186" t="n">
        <v>53</v>
      </c>
      <c r="W186" t="n">
        <v>19</v>
      </c>
      <c r="X186" t="n">
        <v>1</v>
      </c>
      <c r="Y186" t="n">
        <v>8</v>
      </c>
      <c r="Z186" t="n">
        <v>12</v>
      </c>
      <c r="AA186" t="n">
        <v>96</v>
      </c>
      <c r="AB186" t="n">
        <v>3</v>
      </c>
      <c r="AC186" t="n">
        <v>32</v>
      </c>
      <c r="AD186" t="n">
        <v>871</v>
      </c>
      <c r="AE186" t="n">
        <v>374</v>
      </c>
      <c r="AF186" t="n">
        <v>436</v>
      </c>
      <c r="AG186" t="n">
        <v>12</v>
      </c>
      <c r="AH186" t="n">
        <v>32</v>
      </c>
      <c r="AI186" t="n">
        <v>33</v>
      </c>
      <c r="AJ186" t="n">
        <v>411</v>
      </c>
      <c r="AK186" t="n">
        <v>113</v>
      </c>
      <c r="AL186" t="n">
        <v>684469</v>
      </c>
      <c r="AM186" t="n">
        <v>166896</v>
      </c>
      <c r="AN186" t="n">
        <v>1096888</v>
      </c>
      <c r="AO186" t="n">
        <v>1392950</v>
      </c>
      <c r="AP186" t="n">
        <v>66355</v>
      </c>
      <c r="AQ186" t="n">
        <v>66488</v>
      </c>
      <c r="AR186" t="n">
        <v>88191</v>
      </c>
      <c r="AS186" t="n">
        <v>45896</v>
      </c>
      <c r="AT186" t="n">
        <v>1477076</v>
      </c>
      <c r="AU186" t="n">
        <v>4310</v>
      </c>
      <c r="AV186" t="n">
        <v>482</v>
      </c>
      <c r="AW186" t="n">
        <v>3857</v>
      </c>
      <c r="AX186" t="n">
        <v>4793</v>
      </c>
      <c r="AY186" t="n">
        <v>213</v>
      </c>
      <c r="AZ186" t="n">
        <v>163</v>
      </c>
      <c r="BA186" t="n">
        <v>262</v>
      </c>
      <c r="BB186" t="n">
        <v>127</v>
      </c>
      <c r="BC186" t="n">
        <v>12679</v>
      </c>
    </row>
    <row r="187">
      <c r="A187" t="inlineStr">
        <is>
          <t>25-Dec-20</t>
        </is>
      </c>
      <c r="B187" t="n">
        <v>1895673</v>
      </c>
      <c r="C187" t="n">
        <v>828732</v>
      </c>
      <c r="D187" t="n">
        <v>4555329</v>
      </c>
      <c r="E187" t="n">
        <v>2543061</v>
      </c>
      <c r="F187" t="n">
        <v>1997632</v>
      </c>
      <c r="G187" t="n">
        <v>1628587</v>
      </c>
      <c r="H187" t="n">
        <v>1365904</v>
      </c>
      <c r="I187" t="n">
        <v>419740</v>
      </c>
      <c r="J187" t="n">
        <v>1568332</v>
      </c>
      <c r="K187" t="n">
        <v>7</v>
      </c>
      <c r="L187" t="n">
        <v>143</v>
      </c>
      <c r="M187" t="n">
        <v>86</v>
      </c>
      <c r="N187" t="n">
        <v>57</v>
      </c>
      <c r="O187" t="n">
        <v>3</v>
      </c>
      <c r="P187" t="n">
        <v>6</v>
      </c>
      <c r="Q187" t="n">
        <v>9</v>
      </c>
      <c r="R187" t="n">
        <v>87</v>
      </c>
      <c r="S187" t="n">
        <v>17</v>
      </c>
      <c r="T187" t="n">
        <v>2</v>
      </c>
      <c r="U187" t="n">
        <v>57</v>
      </c>
      <c r="V187" t="n">
        <v>52</v>
      </c>
      <c r="W187" t="n">
        <v>19</v>
      </c>
      <c r="X187" t="n">
        <v>1</v>
      </c>
      <c r="Y187" t="n">
        <v>8</v>
      </c>
      <c r="Z187" t="n">
        <v>11</v>
      </c>
      <c r="AA187" t="n">
        <v>93</v>
      </c>
      <c r="AB187" t="n">
        <v>3</v>
      </c>
      <c r="AC187" t="n">
        <v>31</v>
      </c>
      <c r="AD187" t="n">
        <v>843</v>
      </c>
      <c r="AE187" t="n">
        <v>366</v>
      </c>
      <c r="AF187" t="n">
        <v>418</v>
      </c>
      <c r="AG187" t="n">
        <v>12</v>
      </c>
      <c r="AH187" t="n">
        <v>31</v>
      </c>
      <c r="AI187" t="n">
        <v>32</v>
      </c>
      <c r="AJ187" t="n">
        <v>400</v>
      </c>
      <c r="AK187" t="n">
        <v>109</v>
      </c>
      <c r="AL187" t="n">
        <v>684471</v>
      </c>
      <c r="AM187" t="n">
        <v>166963</v>
      </c>
      <c r="AN187" t="n">
        <v>1096919</v>
      </c>
      <c r="AO187" t="n">
        <v>1392983</v>
      </c>
      <c r="AP187" t="n">
        <v>66356</v>
      </c>
      <c r="AQ187" t="n">
        <v>66491</v>
      </c>
      <c r="AR187" t="n">
        <v>88194</v>
      </c>
      <c r="AS187" t="n">
        <v>45933</v>
      </c>
      <c r="AT187" t="n">
        <v>1477084</v>
      </c>
      <c r="AU187" t="n">
        <v>4310</v>
      </c>
      <c r="AV187" t="n">
        <v>482</v>
      </c>
      <c r="AW187" t="n">
        <v>3857</v>
      </c>
      <c r="AX187" t="n">
        <v>4793</v>
      </c>
      <c r="AY187" t="n">
        <v>213</v>
      </c>
      <c r="AZ187" t="n">
        <v>163</v>
      </c>
      <c r="BA187" t="n">
        <v>262</v>
      </c>
      <c r="BB187" t="n">
        <v>127</v>
      </c>
      <c r="BC187" t="n">
        <v>12679</v>
      </c>
    </row>
    <row r="188">
      <c r="A188" t="inlineStr">
        <is>
          <t>26-Dec-20</t>
        </is>
      </c>
      <c r="B188" t="n">
        <v>1895671</v>
      </c>
      <c r="C188" t="n">
        <v>828701</v>
      </c>
      <c r="D188" t="n">
        <v>4555309</v>
      </c>
      <c r="E188" t="n">
        <v>2543049</v>
      </c>
      <c r="F188" t="n">
        <v>1997631</v>
      </c>
      <c r="G188" t="n">
        <v>1628586</v>
      </c>
      <c r="H188" t="n">
        <v>1365902</v>
      </c>
      <c r="I188" t="n">
        <v>419721</v>
      </c>
      <c r="J188" t="n">
        <v>1568328</v>
      </c>
      <c r="K188" t="n">
        <v>7</v>
      </c>
      <c r="L188" t="n">
        <v>137</v>
      </c>
      <c r="M188" t="n">
        <v>85</v>
      </c>
      <c r="N188" t="n">
        <v>55</v>
      </c>
      <c r="O188" t="n">
        <v>2</v>
      </c>
      <c r="P188" t="n">
        <v>6</v>
      </c>
      <c r="Q188" t="n">
        <v>9</v>
      </c>
      <c r="R188" t="n">
        <v>84</v>
      </c>
      <c r="S188" t="n">
        <v>16</v>
      </c>
      <c r="T188" t="n">
        <v>2</v>
      </c>
      <c r="U188" t="n">
        <v>56</v>
      </c>
      <c r="V188" t="n">
        <v>51</v>
      </c>
      <c r="W188" t="n">
        <v>18</v>
      </c>
      <c r="X188" t="n">
        <v>1</v>
      </c>
      <c r="Y188" t="n">
        <v>8</v>
      </c>
      <c r="Z188" t="n">
        <v>11</v>
      </c>
      <c r="AA188" t="n">
        <v>90</v>
      </c>
      <c r="AB188" t="n">
        <v>3</v>
      </c>
      <c r="AC188" t="n">
        <v>31</v>
      </c>
      <c r="AD188" t="n">
        <v>816</v>
      </c>
      <c r="AE188" t="n">
        <v>359</v>
      </c>
      <c r="AF188" t="n">
        <v>402</v>
      </c>
      <c r="AG188" t="n">
        <v>11</v>
      </c>
      <c r="AH188" t="n">
        <v>30</v>
      </c>
      <c r="AI188" t="n">
        <v>32</v>
      </c>
      <c r="AJ188" t="n">
        <v>388</v>
      </c>
      <c r="AK188" t="n">
        <v>106</v>
      </c>
      <c r="AL188" t="n">
        <v>684474</v>
      </c>
      <c r="AM188" t="n">
        <v>167028</v>
      </c>
      <c r="AN188" t="n">
        <v>1096949</v>
      </c>
      <c r="AO188" t="n">
        <v>1393014</v>
      </c>
      <c r="AP188" t="n">
        <v>66357</v>
      </c>
      <c r="AQ188" t="n">
        <v>66494</v>
      </c>
      <c r="AR188" t="n">
        <v>88197</v>
      </c>
      <c r="AS188" t="n">
        <v>45968</v>
      </c>
      <c r="AT188" t="n">
        <v>1477093</v>
      </c>
      <c r="AU188" t="n">
        <v>4310</v>
      </c>
      <c r="AV188" t="n">
        <v>483</v>
      </c>
      <c r="AW188" t="n">
        <v>3857</v>
      </c>
      <c r="AX188" t="n">
        <v>4793</v>
      </c>
      <c r="AY188" t="n">
        <v>213</v>
      </c>
      <c r="AZ188" t="n">
        <v>163</v>
      </c>
      <c r="BA188" t="n">
        <v>262</v>
      </c>
      <c r="BB188" t="n">
        <v>127</v>
      </c>
      <c r="BC188" t="n">
        <v>12679</v>
      </c>
    </row>
    <row r="189">
      <c r="A189" t="inlineStr">
        <is>
          <t>27-Dec-20</t>
        </is>
      </c>
      <c r="B189" t="n">
        <v>1895669</v>
      </c>
      <c r="C189" t="n">
        <v>828671</v>
      </c>
      <c r="D189" t="n">
        <v>4555289</v>
      </c>
      <c r="E189" t="n">
        <v>2543037</v>
      </c>
      <c r="F189" t="n">
        <v>1997631</v>
      </c>
      <c r="G189" t="n">
        <v>1628584</v>
      </c>
      <c r="H189" t="n">
        <v>1365900</v>
      </c>
      <c r="I189" t="n">
        <v>419702</v>
      </c>
      <c r="J189" t="n">
        <v>1568325</v>
      </c>
      <c r="K189" t="n">
        <v>7</v>
      </c>
      <c r="L189" t="n">
        <v>132</v>
      </c>
      <c r="M189" t="n">
        <v>83</v>
      </c>
      <c r="N189" t="n">
        <v>53</v>
      </c>
      <c r="O189" t="n">
        <v>2</v>
      </c>
      <c r="P189" t="n">
        <v>6</v>
      </c>
      <c r="Q189" t="n">
        <v>9</v>
      </c>
      <c r="R189" t="n">
        <v>81</v>
      </c>
      <c r="S189" t="n">
        <v>16</v>
      </c>
      <c r="T189" t="n">
        <v>2</v>
      </c>
      <c r="U189" t="n">
        <v>54</v>
      </c>
      <c r="V189" t="n">
        <v>50</v>
      </c>
      <c r="W189" t="n">
        <v>17</v>
      </c>
      <c r="X189" t="n">
        <v>1</v>
      </c>
      <c r="Y189" t="n">
        <v>7</v>
      </c>
      <c r="Z189" t="n">
        <v>11</v>
      </c>
      <c r="AA189" t="n">
        <v>88</v>
      </c>
      <c r="AB189" t="n">
        <v>3</v>
      </c>
      <c r="AC189" t="n">
        <v>30</v>
      </c>
      <c r="AD189" t="n">
        <v>789</v>
      </c>
      <c r="AE189" t="n">
        <v>351</v>
      </c>
      <c r="AF189" t="n">
        <v>386</v>
      </c>
      <c r="AG189" t="n">
        <v>11</v>
      </c>
      <c r="AH189" t="n">
        <v>29</v>
      </c>
      <c r="AI189" t="n">
        <v>31</v>
      </c>
      <c r="AJ189" t="n">
        <v>377</v>
      </c>
      <c r="AK189" t="n">
        <v>102</v>
      </c>
      <c r="AL189" t="n">
        <v>684476</v>
      </c>
      <c r="AM189" t="n">
        <v>167092</v>
      </c>
      <c r="AN189" t="n">
        <v>1096979</v>
      </c>
      <c r="AO189" t="n">
        <v>1393044</v>
      </c>
      <c r="AP189" t="n">
        <v>66357</v>
      </c>
      <c r="AQ189" t="n">
        <v>66497</v>
      </c>
      <c r="AR189" t="n">
        <v>88200</v>
      </c>
      <c r="AS189" t="n">
        <v>46003</v>
      </c>
      <c r="AT189" t="n">
        <v>1477100</v>
      </c>
      <c r="AU189" t="n">
        <v>4310</v>
      </c>
      <c r="AV189" t="n">
        <v>483</v>
      </c>
      <c r="AW189" t="n">
        <v>3858</v>
      </c>
      <c r="AX189" t="n">
        <v>4794</v>
      </c>
      <c r="AY189" t="n">
        <v>213</v>
      </c>
      <c r="AZ189" t="n">
        <v>163</v>
      </c>
      <c r="BA189" t="n">
        <v>262</v>
      </c>
      <c r="BB189" t="n">
        <v>127</v>
      </c>
      <c r="BC189" t="n">
        <v>12679</v>
      </c>
    </row>
    <row r="190">
      <c r="A190" t="inlineStr">
        <is>
          <t>28-Dec-20</t>
        </is>
      </c>
      <c r="B190" t="n">
        <v>1895668</v>
      </c>
      <c r="C190" t="n">
        <v>828642</v>
      </c>
      <c r="D190" t="n">
        <v>4555270</v>
      </c>
      <c r="E190" t="n">
        <v>2543025</v>
      </c>
      <c r="F190" t="n">
        <v>1997630</v>
      </c>
      <c r="G190" t="n">
        <v>1628583</v>
      </c>
      <c r="H190" t="n">
        <v>1365898</v>
      </c>
      <c r="I190" t="n">
        <v>419684</v>
      </c>
      <c r="J190" t="n">
        <v>1568321</v>
      </c>
      <c r="K190" t="n">
        <v>6</v>
      </c>
      <c r="L190" t="n">
        <v>128</v>
      </c>
      <c r="M190" t="n">
        <v>81</v>
      </c>
      <c r="N190" t="n">
        <v>51</v>
      </c>
      <c r="O190" t="n">
        <v>2</v>
      </c>
      <c r="P190" t="n">
        <v>6</v>
      </c>
      <c r="Q190" t="n">
        <v>9</v>
      </c>
      <c r="R190" t="n">
        <v>79</v>
      </c>
      <c r="S190" t="n">
        <v>15</v>
      </c>
      <c r="T190" t="n">
        <v>2</v>
      </c>
      <c r="U190" t="n">
        <v>52</v>
      </c>
      <c r="V190" t="n">
        <v>49</v>
      </c>
      <c r="W190" t="n">
        <v>17</v>
      </c>
      <c r="X190" t="n">
        <v>1</v>
      </c>
      <c r="Y190" t="n">
        <v>7</v>
      </c>
      <c r="Z190" t="n">
        <v>11</v>
      </c>
      <c r="AA190" t="n">
        <v>85</v>
      </c>
      <c r="AB190" t="n">
        <v>3</v>
      </c>
      <c r="AC190" t="n">
        <v>30</v>
      </c>
      <c r="AD190" t="n">
        <v>763</v>
      </c>
      <c r="AE190" t="n">
        <v>344</v>
      </c>
      <c r="AF190" t="n">
        <v>371</v>
      </c>
      <c r="AG190" t="n">
        <v>11</v>
      </c>
      <c r="AH190" t="n">
        <v>28</v>
      </c>
      <c r="AI190" t="n">
        <v>31</v>
      </c>
      <c r="AJ190" t="n">
        <v>367</v>
      </c>
      <c r="AK190" t="n">
        <v>98</v>
      </c>
      <c r="AL190" t="n">
        <v>684478</v>
      </c>
      <c r="AM190" t="n">
        <v>167153</v>
      </c>
      <c r="AN190" t="n">
        <v>1097009</v>
      </c>
      <c r="AO190" t="n">
        <v>1393074</v>
      </c>
      <c r="AP190" t="n">
        <v>66358</v>
      </c>
      <c r="AQ190" t="n">
        <v>66499</v>
      </c>
      <c r="AR190" t="n">
        <v>88203</v>
      </c>
      <c r="AS190" t="n">
        <v>46037</v>
      </c>
      <c r="AT190" t="n">
        <v>1477108</v>
      </c>
      <c r="AU190" t="n">
        <v>4310</v>
      </c>
      <c r="AV190" t="n">
        <v>483</v>
      </c>
      <c r="AW190" t="n">
        <v>3858</v>
      </c>
      <c r="AX190" t="n">
        <v>4794</v>
      </c>
      <c r="AY190" t="n">
        <v>213</v>
      </c>
      <c r="AZ190" t="n">
        <v>163</v>
      </c>
      <c r="BA190" t="n">
        <v>262</v>
      </c>
      <c r="BB190" t="n">
        <v>128</v>
      </c>
      <c r="BC190" t="n">
        <v>12679</v>
      </c>
    </row>
    <row r="191">
      <c r="A191" t="inlineStr">
        <is>
          <t>29-Dec-20</t>
        </is>
      </c>
      <c r="B191" t="n">
        <v>1895666</v>
      </c>
      <c r="C191" t="n">
        <v>828614</v>
      </c>
      <c r="D191" t="n">
        <v>4555251</v>
      </c>
      <c r="E191" t="n">
        <v>2543014</v>
      </c>
      <c r="F191" t="n">
        <v>1997630</v>
      </c>
      <c r="G191" t="n">
        <v>1628582</v>
      </c>
      <c r="H191" t="n">
        <v>1365896</v>
      </c>
      <c r="I191" t="n">
        <v>419666</v>
      </c>
      <c r="J191" t="n">
        <v>1568318</v>
      </c>
      <c r="K191" t="n">
        <v>6</v>
      </c>
      <c r="L191" t="n">
        <v>123</v>
      </c>
      <c r="M191" t="n">
        <v>79</v>
      </c>
      <c r="N191" t="n">
        <v>49</v>
      </c>
      <c r="O191" t="n">
        <v>2</v>
      </c>
      <c r="P191" t="n">
        <v>6</v>
      </c>
      <c r="Q191" t="n">
        <v>8</v>
      </c>
      <c r="R191" t="n">
        <v>77</v>
      </c>
      <c r="S191" t="n">
        <v>15</v>
      </c>
      <c r="T191" t="n">
        <v>2</v>
      </c>
      <c r="U191" t="n">
        <v>50</v>
      </c>
      <c r="V191" t="n">
        <v>48</v>
      </c>
      <c r="W191" t="n">
        <v>16</v>
      </c>
      <c r="X191" t="n">
        <v>1</v>
      </c>
      <c r="Y191" t="n">
        <v>7</v>
      </c>
      <c r="Z191" t="n">
        <v>11</v>
      </c>
      <c r="AA191" t="n">
        <v>83</v>
      </c>
      <c r="AB191" t="n">
        <v>3</v>
      </c>
      <c r="AC191" t="n">
        <v>29</v>
      </c>
      <c r="AD191" t="n">
        <v>738</v>
      </c>
      <c r="AE191" t="n">
        <v>337</v>
      </c>
      <c r="AF191" t="n">
        <v>357</v>
      </c>
      <c r="AG191" t="n">
        <v>11</v>
      </c>
      <c r="AH191" t="n">
        <v>27</v>
      </c>
      <c r="AI191" t="n">
        <v>30</v>
      </c>
      <c r="AJ191" t="n">
        <v>356</v>
      </c>
      <c r="AK191" t="n">
        <v>95</v>
      </c>
      <c r="AL191" t="n">
        <v>684481</v>
      </c>
      <c r="AM191" t="n">
        <v>167212</v>
      </c>
      <c r="AN191" t="n">
        <v>1097037</v>
      </c>
      <c r="AO191" t="n">
        <v>1393102</v>
      </c>
      <c r="AP191" t="n">
        <v>66359</v>
      </c>
      <c r="AQ191" t="n">
        <v>66502</v>
      </c>
      <c r="AR191" t="n">
        <v>88206</v>
      </c>
      <c r="AS191" t="n">
        <v>46070</v>
      </c>
      <c r="AT191" t="n">
        <v>1477115</v>
      </c>
      <c r="AU191" t="n">
        <v>4310</v>
      </c>
      <c r="AV191" t="n">
        <v>483</v>
      </c>
      <c r="AW191" t="n">
        <v>3858</v>
      </c>
      <c r="AX191" t="n">
        <v>4794</v>
      </c>
      <c r="AY191" t="n">
        <v>213</v>
      </c>
      <c r="AZ191" t="n">
        <v>163</v>
      </c>
      <c r="BA191" t="n">
        <v>262</v>
      </c>
      <c r="BB191" t="n">
        <v>128</v>
      </c>
      <c r="BC191" t="n">
        <v>12679</v>
      </c>
    </row>
    <row r="192">
      <c r="A192" t="inlineStr">
        <is>
          <t>30-Dec-20</t>
        </is>
      </c>
      <c r="B192" t="n">
        <v>1895665</v>
      </c>
      <c r="C192" t="n">
        <v>828587</v>
      </c>
      <c r="D192" t="n">
        <v>4555232</v>
      </c>
      <c r="E192" t="n">
        <v>2543004</v>
      </c>
      <c r="F192" t="n">
        <v>1997629</v>
      </c>
      <c r="G192" t="n">
        <v>1628580</v>
      </c>
      <c r="H192" t="n">
        <v>1365894</v>
      </c>
      <c r="I192" t="n">
        <v>419649</v>
      </c>
      <c r="J192" t="n">
        <v>1568314</v>
      </c>
      <c r="K192" t="n">
        <v>6</v>
      </c>
      <c r="L192" t="n">
        <v>119</v>
      </c>
      <c r="M192" t="n">
        <v>77</v>
      </c>
      <c r="N192" t="n">
        <v>47</v>
      </c>
      <c r="O192" t="n">
        <v>2</v>
      </c>
      <c r="P192" t="n">
        <v>6</v>
      </c>
      <c r="Q192" t="n">
        <v>8</v>
      </c>
      <c r="R192" t="n">
        <v>74</v>
      </c>
      <c r="S192" t="n">
        <v>14</v>
      </c>
      <c r="T192" t="n">
        <v>1</v>
      </c>
      <c r="U192" t="n">
        <v>49</v>
      </c>
      <c r="V192" t="n">
        <v>47</v>
      </c>
      <c r="W192" t="n">
        <v>15</v>
      </c>
      <c r="X192" t="n">
        <v>1</v>
      </c>
      <c r="Y192" t="n">
        <v>7</v>
      </c>
      <c r="Z192" t="n">
        <v>10</v>
      </c>
      <c r="AA192" t="n">
        <v>81</v>
      </c>
      <c r="AB192" t="n">
        <v>3</v>
      </c>
      <c r="AC192" t="n">
        <v>28</v>
      </c>
      <c r="AD192" t="n">
        <v>714</v>
      </c>
      <c r="AE192" t="n">
        <v>330</v>
      </c>
      <c r="AF192" t="n">
        <v>343</v>
      </c>
      <c r="AG192" t="n">
        <v>10</v>
      </c>
      <c r="AH192" t="n">
        <v>26</v>
      </c>
      <c r="AI192" t="n">
        <v>29</v>
      </c>
      <c r="AJ192" t="n">
        <v>346</v>
      </c>
      <c r="AK192" t="n">
        <v>92</v>
      </c>
      <c r="AL192" t="n">
        <v>684483</v>
      </c>
      <c r="AM192" t="n">
        <v>167269</v>
      </c>
      <c r="AN192" t="n">
        <v>1097065</v>
      </c>
      <c r="AO192" t="n">
        <v>1393129</v>
      </c>
      <c r="AP192" t="n">
        <v>66360</v>
      </c>
      <c r="AQ192" t="n">
        <v>66504</v>
      </c>
      <c r="AR192" t="n">
        <v>88209</v>
      </c>
      <c r="AS192" t="n">
        <v>46102</v>
      </c>
      <c r="AT192" t="n">
        <v>1477122</v>
      </c>
      <c r="AU192" t="n">
        <v>4310</v>
      </c>
      <c r="AV192" t="n">
        <v>483</v>
      </c>
      <c r="AW192" t="n">
        <v>3858</v>
      </c>
      <c r="AX192" t="n">
        <v>4794</v>
      </c>
      <c r="AY192" t="n">
        <v>213</v>
      </c>
      <c r="AZ192" t="n">
        <v>163</v>
      </c>
      <c r="BA192" t="n">
        <v>262</v>
      </c>
      <c r="BB192" t="n">
        <v>128</v>
      </c>
      <c r="BC192" t="n">
        <v>12679</v>
      </c>
    </row>
    <row r="193">
      <c r="A193" t="inlineStr">
        <is>
          <t>31-Dec-20</t>
        </is>
      </c>
      <c r="B193" t="n">
        <v>1895663</v>
      </c>
      <c r="C193" t="n">
        <v>828561</v>
      </c>
      <c r="D193" t="n">
        <v>4555214</v>
      </c>
      <c r="E193" t="n">
        <v>2542993</v>
      </c>
      <c r="F193" t="n">
        <v>1997628</v>
      </c>
      <c r="G193" t="n">
        <v>1628579</v>
      </c>
      <c r="H193" t="n">
        <v>1365892</v>
      </c>
      <c r="I193" t="n">
        <v>419632</v>
      </c>
      <c r="J193" t="n">
        <v>1568311</v>
      </c>
      <c r="K193" t="n">
        <v>6</v>
      </c>
      <c r="L193" t="n">
        <v>115</v>
      </c>
      <c r="M193" t="n">
        <v>76</v>
      </c>
      <c r="N193" t="n">
        <v>46</v>
      </c>
      <c r="O193" t="n">
        <v>2</v>
      </c>
      <c r="P193" t="n">
        <v>5</v>
      </c>
      <c r="Q193" t="n">
        <v>8</v>
      </c>
      <c r="R193" t="n">
        <v>72</v>
      </c>
      <c r="S193" t="n">
        <v>14</v>
      </c>
      <c r="T193" t="n">
        <v>1</v>
      </c>
      <c r="U193" t="n">
        <v>47</v>
      </c>
      <c r="V193" t="n">
        <v>46</v>
      </c>
      <c r="W193" t="n">
        <v>15</v>
      </c>
      <c r="X193" t="n">
        <v>1</v>
      </c>
      <c r="Y193" t="n">
        <v>6</v>
      </c>
      <c r="Z193" t="n">
        <v>10</v>
      </c>
      <c r="AA193" t="n">
        <v>78</v>
      </c>
      <c r="AB193" t="n">
        <v>3</v>
      </c>
      <c r="AC193" t="n">
        <v>28</v>
      </c>
      <c r="AD193" t="n">
        <v>690</v>
      </c>
      <c r="AE193" t="n">
        <v>323</v>
      </c>
      <c r="AF193" t="n">
        <v>329</v>
      </c>
      <c r="AG193" t="n">
        <v>10</v>
      </c>
      <c r="AH193" t="n">
        <v>26</v>
      </c>
      <c r="AI193" t="n">
        <v>29</v>
      </c>
      <c r="AJ193" t="n">
        <v>336</v>
      </c>
      <c r="AK193" t="n">
        <v>89</v>
      </c>
      <c r="AL193" t="n">
        <v>684485</v>
      </c>
      <c r="AM193" t="n">
        <v>167324</v>
      </c>
      <c r="AN193" t="n">
        <v>1097093</v>
      </c>
      <c r="AO193" t="n">
        <v>1393154</v>
      </c>
      <c r="AP193" t="n">
        <v>66361</v>
      </c>
      <c r="AQ193" t="n">
        <v>66507</v>
      </c>
      <c r="AR193" t="n">
        <v>88212</v>
      </c>
      <c r="AS193" t="n">
        <v>46133</v>
      </c>
      <c r="AT193" t="n">
        <v>1477129</v>
      </c>
      <c r="AU193" t="n">
        <v>4310</v>
      </c>
      <c r="AV193" t="n">
        <v>483</v>
      </c>
      <c r="AW193" t="n">
        <v>3858</v>
      </c>
      <c r="AX193" t="n">
        <v>4794</v>
      </c>
      <c r="AY193" t="n">
        <v>213</v>
      </c>
      <c r="AZ193" t="n">
        <v>163</v>
      </c>
      <c r="BA193" t="n">
        <v>262</v>
      </c>
      <c r="BB193" t="n">
        <v>128</v>
      </c>
      <c r="BC193" t="n">
        <v>12679</v>
      </c>
    </row>
    <row r="194">
      <c r="A194" t="inlineStr">
        <is>
          <t>01-Jan-21</t>
        </is>
      </c>
      <c r="B194" t="n">
        <v>1895662</v>
      </c>
      <c r="C194" t="n">
        <v>828536</v>
      </c>
      <c r="D194" t="n">
        <v>4555197</v>
      </c>
      <c r="E194" t="n">
        <v>2542983</v>
      </c>
      <c r="F194" t="n">
        <v>1997628</v>
      </c>
      <c r="G194" t="n">
        <v>1628578</v>
      </c>
      <c r="H194" t="n">
        <v>1365890</v>
      </c>
      <c r="I194" t="n">
        <v>419616</v>
      </c>
      <c r="J194" t="n">
        <v>1568308</v>
      </c>
      <c r="K194" t="n">
        <v>6</v>
      </c>
      <c r="L194" t="n">
        <v>111</v>
      </c>
      <c r="M194" t="n">
        <v>74</v>
      </c>
      <c r="N194" t="n">
        <v>44</v>
      </c>
      <c r="O194" t="n">
        <v>2</v>
      </c>
      <c r="P194" t="n">
        <v>5</v>
      </c>
      <c r="Q194" t="n">
        <v>8</v>
      </c>
      <c r="R194" t="n">
        <v>70</v>
      </c>
      <c r="S194" t="n">
        <v>13</v>
      </c>
      <c r="T194" t="n">
        <v>1</v>
      </c>
      <c r="U194" t="n">
        <v>45</v>
      </c>
      <c r="V194" t="n">
        <v>45</v>
      </c>
      <c r="W194" t="n">
        <v>14</v>
      </c>
      <c r="X194" t="n">
        <v>1</v>
      </c>
      <c r="Y194" t="n">
        <v>6</v>
      </c>
      <c r="Z194" t="n">
        <v>10</v>
      </c>
      <c r="AA194" t="n">
        <v>76</v>
      </c>
      <c r="AB194" t="n">
        <v>2</v>
      </c>
      <c r="AC194" t="n">
        <v>27</v>
      </c>
      <c r="AD194" t="n">
        <v>667</v>
      </c>
      <c r="AE194" t="n">
        <v>317</v>
      </c>
      <c r="AF194" t="n">
        <v>317</v>
      </c>
      <c r="AG194" t="n">
        <v>10</v>
      </c>
      <c r="AH194" t="n">
        <v>25</v>
      </c>
      <c r="AI194" t="n">
        <v>28</v>
      </c>
      <c r="AJ194" t="n">
        <v>327</v>
      </c>
      <c r="AK194" t="n">
        <v>86</v>
      </c>
      <c r="AL194" t="n">
        <v>684487</v>
      </c>
      <c r="AM194" t="n">
        <v>167378</v>
      </c>
      <c r="AN194" t="n">
        <v>1097120</v>
      </c>
      <c r="AO194" t="n">
        <v>1393179</v>
      </c>
      <c r="AP194" t="n">
        <v>66362</v>
      </c>
      <c r="AQ194" t="n">
        <v>66509</v>
      </c>
      <c r="AR194" t="n">
        <v>88215</v>
      </c>
      <c r="AS194" t="n">
        <v>46163</v>
      </c>
      <c r="AT194" t="n">
        <v>1477136</v>
      </c>
      <c r="AU194" t="n">
        <v>4310</v>
      </c>
      <c r="AV194" t="n">
        <v>484</v>
      </c>
      <c r="AW194" t="n">
        <v>3858</v>
      </c>
      <c r="AX194" t="n">
        <v>4794</v>
      </c>
      <c r="AY194" t="n">
        <v>213</v>
      </c>
      <c r="AZ194" t="n">
        <v>163</v>
      </c>
      <c r="BA194" t="n">
        <v>262</v>
      </c>
      <c r="BB194" t="n">
        <v>128</v>
      </c>
      <c r="BC194" t="n">
        <v>12680</v>
      </c>
    </row>
    <row r="195">
      <c r="A195" t="inlineStr">
        <is>
          <t>02-Jan-21</t>
        </is>
      </c>
      <c r="B195" t="n">
        <v>1895660</v>
      </c>
      <c r="C195" t="n">
        <v>828511</v>
      </c>
      <c r="D195" t="n">
        <v>4555180</v>
      </c>
      <c r="E195" t="n">
        <v>2542974</v>
      </c>
      <c r="F195" t="n">
        <v>1997627</v>
      </c>
      <c r="G195" t="n">
        <v>1628577</v>
      </c>
      <c r="H195" t="n">
        <v>1365888</v>
      </c>
      <c r="I195" t="n">
        <v>419600</v>
      </c>
      <c r="J195" t="n">
        <v>1568305</v>
      </c>
      <c r="K195" t="n">
        <v>6</v>
      </c>
      <c r="L195" t="n">
        <v>107</v>
      </c>
      <c r="M195" t="n">
        <v>72</v>
      </c>
      <c r="N195" t="n">
        <v>42</v>
      </c>
      <c r="O195" t="n">
        <v>2</v>
      </c>
      <c r="P195" t="n">
        <v>5</v>
      </c>
      <c r="Q195" t="n">
        <v>8</v>
      </c>
      <c r="R195" t="n">
        <v>68</v>
      </c>
      <c r="S195" t="n">
        <v>13</v>
      </c>
      <c r="T195" t="n">
        <v>1</v>
      </c>
      <c r="U195" t="n">
        <v>44</v>
      </c>
      <c r="V195" t="n">
        <v>44</v>
      </c>
      <c r="W195" t="n">
        <v>14</v>
      </c>
      <c r="X195" t="n">
        <v>1</v>
      </c>
      <c r="Y195" t="n">
        <v>6</v>
      </c>
      <c r="Z195" t="n">
        <v>10</v>
      </c>
      <c r="AA195" t="n">
        <v>74</v>
      </c>
      <c r="AB195" t="n">
        <v>2</v>
      </c>
      <c r="AC195" t="n">
        <v>27</v>
      </c>
      <c r="AD195" t="n">
        <v>645</v>
      </c>
      <c r="AE195" t="n">
        <v>310</v>
      </c>
      <c r="AF195" t="n">
        <v>304</v>
      </c>
      <c r="AG195" t="n">
        <v>10</v>
      </c>
      <c r="AH195" t="n">
        <v>24</v>
      </c>
      <c r="AI195" t="n">
        <v>28</v>
      </c>
      <c r="AJ195" t="n">
        <v>317</v>
      </c>
      <c r="AK195" t="n">
        <v>83</v>
      </c>
      <c r="AL195" t="n">
        <v>684489</v>
      </c>
      <c r="AM195" t="n">
        <v>167429</v>
      </c>
      <c r="AN195" t="n">
        <v>1097146</v>
      </c>
      <c r="AO195" t="n">
        <v>1393203</v>
      </c>
      <c r="AP195" t="n">
        <v>66363</v>
      </c>
      <c r="AQ195" t="n">
        <v>66511</v>
      </c>
      <c r="AR195" t="n">
        <v>88218</v>
      </c>
      <c r="AS195" t="n">
        <v>46192</v>
      </c>
      <c r="AT195" t="n">
        <v>1477142</v>
      </c>
      <c r="AU195" t="n">
        <v>4310</v>
      </c>
      <c r="AV195" t="n">
        <v>484</v>
      </c>
      <c r="AW195" t="n">
        <v>3858</v>
      </c>
      <c r="AX195" t="n">
        <v>4794</v>
      </c>
      <c r="AY195" t="n">
        <v>213</v>
      </c>
      <c r="AZ195" t="n">
        <v>163</v>
      </c>
      <c r="BA195" t="n">
        <v>262</v>
      </c>
      <c r="BB195" t="n">
        <v>128</v>
      </c>
      <c r="BC195" t="n">
        <v>12680</v>
      </c>
    </row>
    <row r="196">
      <c r="A196" t="inlineStr">
        <is>
          <t>03-Jan-21</t>
        </is>
      </c>
      <c r="B196" t="n">
        <v>1895659</v>
      </c>
      <c r="C196" t="n">
        <v>828487</v>
      </c>
      <c r="D196" t="n">
        <v>4555163</v>
      </c>
      <c r="E196" t="n">
        <v>2542965</v>
      </c>
      <c r="F196" t="n">
        <v>1997627</v>
      </c>
      <c r="G196" t="n">
        <v>1628576</v>
      </c>
      <c r="H196" t="n">
        <v>1365886</v>
      </c>
      <c r="I196" t="n">
        <v>419585</v>
      </c>
      <c r="J196" t="n">
        <v>1568302</v>
      </c>
      <c r="K196" t="n">
        <v>6</v>
      </c>
      <c r="L196" t="n">
        <v>104</v>
      </c>
      <c r="M196" t="n">
        <v>70</v>
      </c>
      <c r="N196" t="n">
        <v>41</v>
      </c>
      <c r="O196" t="n">
        <v>2</v>
      </c>
      <c r="P196" t="n">
        <v>5</v>
      </c>
      <c r="Q196" t="n">
        <v>7</v>
      </c>
      <c r="R196" t="n">
        <v>66</v>
      </c>
      <c r="S196" t="n">
        <v>12</v>
      </c>
      <c r="T196" t="n">
        <v>1</v>
      </c>
      <c r="U196" t="n">
        <v>42</v>
      </c>
      <c r="V196" t="n">
        <v>43</v>
      </c>
      <c r="W196" t="n">
        <v>13</v>
      </c>
      <c r="X196" t="n">
        <v>1</v>
      </c>
      <c r="Y196" t="n">
        <v>6</v>
      </c>
      <c r="Z196" t="n">
        <v>9</v>
      </c>
      <c r="AA196" t="n">
        <v>72</v>
      </c>
      <c r="AB196" t="n">
        <v>2</v>
      </c>
      <c r="AC196" t="n">
        <v>26</v>
      </c>
      <c r="AD196" t="n">
        <v>624</v>
      </c>
      <c r="AE196" t="n">
        <v>303</v>
      </c>
      <c r="AF196" t="n">
        <v>293</v>
      </c>
      <c r="AG196" t="n">
        <v>9</v>
      </c>
      <c r="AH196" t="n">
        <v>23</v>
      </c>
      <c r="AI196" t="n">
        <v>27</v>
      </c>
      <c r="AJ196" t="n">
        <v>308</v>
      </c>
      <c r="AK196" t="n">
        <v>80</v>
      </c>
      <c r="AL196" t="n">
        <v>684491</v>
      </c>
      <c r="AM196" t="n">
        <v>167479</v>
      </c>
      <c r="AN196" t="n">
        <v>1097172</v>
      </c>
      <c r="AO196" t="n">
        <v>1393226</v>
      </c>
      <c r="AP196" t="n">
        <v>66363</v>
      </c>
      <c r="AQ196" t="n">
        <v>66514</v>
      </c>
      <c r="AR196" t="n">
        <v>88221</v>
      </c>
      <c r="AS196" t="n">
        <v>46221</v>
      </c>
      <c r="AT196" t="n">
        <v>1477148</v>
      </c>
      <c r="AU196" t="n">
        <v>4310</v>
      </c>
      <c r="AV196" t="n">
        <v>484</v>
      </c>
      <c r="AW196" t="n">
        <v>3858</v>
      </c>
      <c r="AX196" t="n">
        <v>4794</v>
      </c>
      <c r="AY196" t="n">
        <v>213</v>
      </c>
      <c r="AZ196" t="n">
        <v>163</v>
      </c>
      <c r="BA196" t="n">
        <v>262</v>
      </c>
      <c r="BB196" t="n">
        <v>128</v>
      </c>
      <c r="BC196" t="n">
        <v>12680</v>
      </c>
    </row>
    <row r="197">
      <c r="A197" t="inlineStr">
        <is>
          <t>04-Jan-21</t>
        </is>
      </c>
      <c r="B197" t="n">
        <v>1895658</v>
      </c>
      <c r="C197" t="n">
        <v>828465</v>
      </c>
      <c r="D197" t="n">
        <v>4555147</v>
      </c>
      <c r="E197" t="n">
        <v>2542956</v>
      </c>
      <c r="F197" t="n">
        <v>1997626</v>
      </c>
      <c r="G197" t="n">
        <v>1628575</v>
      </c>
      <c r="H197" t="n">
        <v>1365885</v>
      </c>
      <c r="I197" t="n">
        <v>419570</v>
      </c>
      <c r="J197" t="n">
        <v>1568300</v>
      </c>
      <c r="K197" t="n">
        <v>6</v>
      </c>
      <c r="L197" t="n">
        <v>100</v>
      </c>
      <c r="M197" t="n">
        <v>68</v>
      </c>
      <c r="N197" t="n">
        <v>39</v>
      </c>
      <c r="O197" t="n">
        <v>2</v>
      </c>
      <c r="P197" t="n">
        <v>5</v>
      </c>
      <c r="Q197" t="n">
        <v>7</v>
      </c>
      <c r="R197" t="n">
        <v>64</v>
      </c>
      <c r="S197" t="n">
        <v>12</v>
      </c>
      <c r="T197" t="n">
        <v>1</v>
      </c>
      <c r="U197" t="n">
        <v>41</v>
      </c>
      <c r="V197" t="n">
        <v>42</v>
      </c>
      <c r="W197" t="n">
        <v>13</v>
      </c>
      <c r="X197" t="n">
        <v>1</v>
      </c>
      <c r="Y197" t="n">
        <v>6</v>
      </c>
      <c r="Z197" t="n">
        <v>9</v>
      </c>
      <c r="AA197" t="n">
        <v>70</v>
      </c>
      <c r="AB197" t="n">
        <v>2</v>
      </c>
      <c r="AC197" t="n">
        <v>26</v>
      </c>
      <c r="AD197" t="n">
        <v>603</v>
      </c>
      <c r="AE197" t="n">
        <v>297</v>
      </c>
      <c r="AF197" t="n">
        <v>281</v>
      </c>
      <c r="AG197" t="n">
        <v>9</v>
      </c>
      <c r="AH197" t="n">
        <v>23</v>
      </c>
      <c r="AI197" t="n">
        <v>26</v>
      </c>
      <c r="AJ197" t="n">
        <v>300</v>
      </c>
      <c r="AK197" t="n">
        <v>77</v>
      </c>
      <c r="AL197" t="n">
        <v>684493</v>
      </c>
      <c r="AM197" t="n">
        <v>167528</v>
      </c>
      <c r="AN197" t="n">
        <v>1097197</v>
      </c>
      <c r="AO197" t="n">
        <v>1393248</v>
      </c>
      <c r="AP197" t="n">
        <v>66364</v>
      </c>
      <c r="AQ197" t="n">
        <v>66516</v>
      </c>
      <c r="AR197" t="n">
        <v>88223</v>
      </c>
      <c r="AS197" t="n">
        <v>46248</v>
      </c>
      <c r="AT197" t="n">
        <v>1477154</v>
      </c>
      <c r="AU197" t="n">
        <v>4310</v>
      </c>
      <c r="AV197" t="n">
        <v>484</v>
      </c>
      <c r="AW197" t="n">
        <v>3858</v>
      </c>
      <c r="AX197" t="n">
        <v>4794</v>
      </c>
      <c r="AY197" t="n">
        <v>213</v>
      </c>
      <c r="AZ197" t="n">
        <v>163</v>
      </c>
      <c r="BA197" t="n">
        <v>262</v>
      </c>
      <c r="BB197" t="n">
        <v>128</v>
      </c>
      <c r="BC197" t="n">
        <v>12680</v>
      </c>
    </row>
    <row r="198">
      <c r="A198" t="inlineStr">
        <is>
          <t>05-Jan-21</t>
        </is>
      </c>
      <c r="B198" t="n">
        <v>1895656</v>
      </c>
      <c r="C198" t="n">
        <v>828443</v>
      </c>
      <c r="D198" t="n">
        <v>4555131</v>
      </c>
      <c r="E198" t="n">
        <v>2542948</v>
      </c>
      <c r="F198" t="n">
        <v>1997626</v>
      </c>
      <c r="G198" t="n">
        <v>1628573</v>
      </c>
      <c r="H198" t="n">
        <v>1365883</v>
      </c>
      <c r="I198" t="n">
        <v>419555</v>
      </c>
      <c r="J198" t="n">
        <v>1568297</v>
      </c>
      <c r="K198" t="n">
        <v>5</v>
      </c>
      <c r="L198" t="n">
        <v>97</v>
      </c>
      <c r="M198" t="n">
        <v>67</v>
      </c>
      <c r="N198" t="n">
        <v>38</v>
      </c>
      <c r="O198" t="n">
        <v>2</v>
      </c>
      <c r="P198" t="n">
        <v>5</v>
      </c>
      <c r="Q198" t="n">
        <v>7</v>
      </c>
      <c r="R198" t="n">
        <v>62</v>
      </c>
      <c r="S198" t="n">
        <v>12</v>
      </c>
      <c r="T198" t="n">
        <v>1</v>
      </c>
      <c r="U198" t="n">
        <v>40</v>
      </c>
      <c r="V198" t="n">
        <v>41</v>
      </c>
      <c r="W198" t="n">
        <v>12</v>
      </c>
      <c r="X198" t="n">
        <v>1</v>
      </c>
      <c r="Y198" t="n">
        <v>6</v>
      </c>
      <c r="Z198" t="n">
        <v>9</v>
      </c>
      <c r="AA198" t="n">
        <v>68</v>
      </c>
      <c r="AB198" t="n">
        <v>2</v>
      </c>
      <c r="AC198" t="n">
        <v>25</v>
      </c>
      <c r="AD198" t="n">
        <v>583</v>
      </c>
      <c r="AE198" t="n">
        <v>291</v>
      </c>
      <c r="AF198" t="n">
        <v>270</v>
      </c>
      <c r="AG198" t="n">
        <v>9</v>
      </c>
      <c r="AH198" t="n">
        <v>22</v>
      </c>
      <c r="AI198" t="n">
        <v>26</v>
      </c>
      <c r="AJ198" t="n">
        <v>291</v>
      </c>
      <c r="AK198" t="n">
        <v>75</v>
      </c>
      <c r="AL198" t="n">
        <v>684495</v>
      </c>
      <c r="AM198" t="n">
        <v>167574</v>
      </c>
      <c r="AN198" t="n">
        <v>1097222</v>
      </c>
      <c r="AO198" t="n">
        <v>1393269</v>
      </c>
      <c r="AP198" t="n">
        <v>66365</v>
      </c>
      <c r="AQ198" t="n">
        <v>66518</v>
      </c>
      <c r="AR198" t="n">
        <v>88226</v>
      </c>
      <c r="AS198" t="n">
        <v>46275</v>
      </c>
      <c r="AT198" t="n">
        <v>1477160</v>
      </c>
      <c r="AU198" t="n">
        <v>4310</v>
      </c>
      <c r="AV198" t="n">
        <v>484</v>
      </c>
      <c r="AW198" t="n">
        <v>3858</v>
      </c>
      <c r="AX198" t="n">
        <v>4794</v>
      </c>
      <c r="AY198" t="n">
        <v>213</v>
      </c>
      <c r="AZ198" t="n">
        <v>163</v>
      </c>
      <c r="BA198" t="n">
        <v>262</v>
      </c>
      <c r="BB198" t="n">
        <v>128</v>
      </c>
      <c r="BC198" t="n">
        <v>12680</v>
      </c>
    </row>
    <row r="199">
      <c r="A199" t="inlineStr">
        <is>
          <t>06-Jan-21</t>
        </is>
      </c>
      <c r="B199" t="n">
        <v>1895655</v>
      </c>
      <c r="C199" t="n">
        <v>828421</v>
      </c>
      <c r="D199" t="n">
        <v>4555116</v>
      </c>
      <c r="E199" t="n">
        <v>2542939</v>
      </c>
      <c r="F199" t="n">
        <v>1997626</v>
      </c>
      <c r="G199" t="n">
        <v>1628572</v>
      </c>
      <c r="H199" t="n">
        <v>1365881</v>
      </c>
      <c r="I199" t="n">
        <v>419541</v>
      </c>
      <c r="J199" t="n">
        <v>1568294</v>
      </c>
      <c r="K199" t="n">
        <v>5</v>
      </c>
      <c r="L199" t="n">
        <v>94</v>
      </c>
      <c r="M199" t="n">
        <v>65</v>
      </c>
      <c r="N199" t="n">
        <v>36</v>
      </c>
      <c r="O199" t="n">
        <v>2</v>
      </c>
      <c r="P199" t="n">
        <v>5</v>
      </c>
      <c r="Q199" t="n">
        <v>7</v>
      </c>
      <c r="R199" t="n">
        <v>60</v>
      </c>
      <c r="S199" t="n">
        <v>11</v>
      </c>
      <c r="T199" t="n">
        <v>1</v>
      </c>
      <c r="U199" t="n">
        <v>38</v>
      </c>
      <c r="V199" t="n">
        <v>41</v>
      </c>
      <c r="W199" t="n">
        <v>12</v>
      </c>
      <c r="X199" t="n">
        <v>1</v>
      </c>
      <c r="Y199" t="n">
        <v>5</v>
      </c>
      <c r="Z199" t="n">
        <v>9</v>
      </c>
      <c r="AA199" t="n">
        <v>66</v>
      </c>
      <c r="AB199" t="n">
        <v>2</v>
      </c>
      <c r="AC199" t="n">
        <v>25</v>
      </c>
      <c r="AD199" t="n">
        <v>564</v>
      </c>
      <c r="AE199" t="n">
        <v>284</v>
      </c>
      <c r="AF199" t="n">
        <v>260</v>
      </c>
      <c r="AG199" t="n">
        <v>9</v>
      </c>
      <c r="AH199" t="n">
        <v>21</v>
      </c>
      <c r="AI199" t="n">
        <v>25</v>
      </c>
      <c r="AJ199" t="n">
        <v>283</v>
      </c>
      <c r="AK199" t="n">
        <v>72</v>
      </c>
      <c r="AL199" t="n">
        <v>684497</v>
      </c>
      <c r="AM199" t="n">
        <v>167619</v>
      </c>
      <c r="AN199" t="n">
        <v>1097246</v>
      </c>
      <c r="AO199" t="n">
        <v>1393290</v>
      </c>
      <c r="AP199" t="n">
        <v>66366</v>
      </c>
      <c r="AQ199" t="n">
        <v>66520</v>
      </c>
      <c r="AR199" t="n">
        <v>88228</v>
      </c>
      <c r="AS199" t="n">
        <v>46301</v>
      </c>
      <c r="AT199" t="n">
        <v>1477166</v>
      </c>
      <c r="AU199" t="n">
        <v>4310</v>
      </c>
      <c r="AV199" t="n">
        <v>484</v>
      </c>
      <c r="AW199" t="n">
        <v>3858</v>
      </c>
      <c r="AX199" t="n">
        <v>4794</v>
      </c>
      <c r="AY199" t="n">
        <v>213</v>
      </c>
      <c r="AZ199" t="n">
        <v>163</v>
      </c>
      <c r="BA199" t="n">
        <v>262</v>
      </c>
      <c r="BB199" t="n">
        <v>128</v>
      </c>
      <c r="BC199" t="n">
        <v>12680</v>
      </c>
    </row>
    <row r="200">
      <c r="A200" t="inlineStr">
        <is>
          <t>07-Jan-21</t>
        </is>
      </c>
      <c r="B200" t="n">
        <v>1895654</v>
      </c>
      <c r="C200" t="n">
        <v>828400</v>
      </c>
      <c r="D200" t="n">
        <v>4555101</v>
      </c>
      <c r="E200" t="n">
        <v>2542932</v>
      </c>
      <c r="F200" t="n">
        <v>1997625</v>
      </c>
      <c r="G200" t="n">
        <v>1628571</v>
      </c>
      <c r="H200" t="n">
        <v>1365880</v>
      </c>
      <c r="I200" t="n">
        <v>419528</v>
      </c>
      <c r="J200" t="n">
        <v>1568292</v>
      </c>
      <c r="K200" t="n">
        <v>5</v>
      </c>
      <c r="L200" t="n">
        <v>90</v>
      </c>
      <c r="M200" t="n">
        <v>63</v>
      </c>
      <c r="N200" t="n">
        <v>35</v>
      </c>
      <c r="O200" t="n">
        <v>2</v>
      </c>
      <c r="P200" t="n">
        <v>4</v>
      </c>
      <c r="Q200" t="n">
        <v>7</v>
      </c>
      <c r="R200" t="n">
        <v>59</v>
      </c>
      <c r="S200" t="n">
        <v>11</v>
      </c>
      <c r="T200" t="n">
        <v>1</v>
      </c>
      <c r="U200" t="n">
        <v>37</v>
      </c>
      <c r="V200" t="n">
        <v>40</v>
      </c>
      <c r="W200" t="n">
        <v>11</v>
      </c>
      <c r="X200" t="n">
        <v>1</v>
      </c>
      <c r="Y200" t="n">
        <v>5</v>
      </c>
      <c r="Z200" t="n">
        <v>9</v>
      </c>
      <c r="AA200" t="n">
        <v>64</v>
      </c>
      <c r="AB200" t="n">
        <v>2</v>
      </c>
      <c r="AC200" t="n">
        <v>24</v>
      </c>
      <c r="AD200" t="n">
        <v>545</v>
      </c>
      <c r="AE200" t="n">
        <v>278</v>
      </c>
      <c r="AF200" t="n">
        <v>250</v>
      </c>
      <c r="AG200" t="n">
        <v>9</v>
      </c>
      <c r="AH200" t="n">
        <v>21</v>
      </c>
      <c r="AI200" t="n">
        <v>25</v>
      </c>
      <c r="AJ200" t="n">
        <v>275</v>
      </c>
      <c r="AK200" t="n">
        <v>70</v>
      </c>
      <c r="AL200" t="n">
        <v>684499</v>
      </c>
      <c r="AM200" t="n">
        <v>167663</v>
      </c>
      <c r="AN200" t="n">
        <v>1097270</v>
      </c>
      <c r="AO200" t="n">
        <v>1393309</v>
      </c>
      <c r="AP200" t="n">
        <v>66366</v>
      </c>
      <c r="AQ200" t="n">
        <v>66522</v>
      </c>
      <c r="AR200" t="n">
        <v>88231</v>
      </c>
      <c r="AS200" t="n">
        <v>46326</v>
      </c>
      <c r="AT200" t="n">
        <v>1477171</v>
      </c>
      <c r="AU200" t="n">
        <v>4310</v>
      </c>
      <c r="AV200" t="n">
        <v>484</v>
      </c>
      <c r="AW200" t="n">
        <v>3858</v>
      </c>
      <c r="AX200" t="n">
        <v>4794</v>
      </c>
      <c r="AY200" t="n">
        <v>213</v>
      </c>
      <c r="AZ200" t="n">
        <v>163</v>
      </c>
      <c r="BA200" t="n">
        <v>262</v>
      </c>
      <c r="BB200" t="n">
        <v>128</v>
      </c>
      <c r="BC200" t="n">
        <v>12680</v>
      </c>
    </row>
    <row r="201">
      <c r="A201" t="inlineStr">
        <is>
          <t>08-Jan-21</t>
        </is>
      </c>
      <c r="B201" t="n">
        <v>1895653</v>
      </c>
      <c r="C201" t="n">
        <v>828381</v>
      </c>
      <c r="D201" t="n">
        <v>4555087</v>
      </c>
      <c r="E201" t="n">
        <v>2542924</v>
      </c>
      <c r="F201" t="n">
        <v>1997625</v>
      </c>
      <c r="G201" t="n">
        <v>1628570</v>
      </c>
      <c r="H201" t="n">
        <v>1365878</v>
      </c>
      <c r="I201" t="n">
        <v>419514</v>
      </c>
      <c r="J201" t="n">
        <v>1568290</v>
      </c>
      <c r="K201" t="n">
        <v>5</v>
      </c>
      <c r="L201" t="n">
        <v>87</v>
      </c>
      <c r="M201" t="n">
        <v>62</v>
      </c>
      <c r="N201" t="n">
        <v>34</v>
      </c>
      <c r="O201" t="n">
        <v>2</v>
      </c>
      <c r="P201" t="n">
        <v>4</v>
      </c>
      <c r="Q201" t="n">
        <v>6</v>
      </c>
      <c r="R201" t="n">
        <v>57</v>
      </c>
      <c r="S201" t="n">
        <v>11</v>
      </c>
      <c r="T201" t="n">
        <v>1</v>
      </c>
      <c r="U201" t="n">
        <v>36</v>
      </c>
      <c r="V201" t="n">
        <v>39</v>
      </c>
      <c r="W201" t="n">
        <v>11</v>
      </c>
      <c r="X201" t="n">
        <v>1</v>
      </c>
      <c r="Y201" t="n">
        <v>5</v>
      </c>
      <c r="Z201" t="n">
        <v>8</v>
      </c>
      <c r="AA201" t="n">
        <v>62</v>
      </c>
      <c r="AB201" t="n">
        <v>2</v>
      </c>
      <c r="AC201" t="n">
        <v>24</v>
      </c>
      <c r="AD201" t="n">
        <v>527</v>
      </c>
      <c r="AE201" t="n">
        <v>272</v>
      </c>
      <c r="AF201" t="n">
        <v>240</v>
      </c>
      <c r="AG201" t="n">
        <v>8</v>
      </c>
      <c r="AH201" t="n">
        <v>20</v>
      </c>
      <c r="AI201" t="n">
        <v>24</v>
      </c>
      <c r="AJ201" t="n">
        <v>267</v>
      </c>
      <c r="AK201" t="n">
        <v>67</v>
      </c>
      <c r="AL201" t="n">
        <v>684501</v>
      </c>
      <c r="AM201" t="n">
        <v>167705</v>
      </c>
      <c r="AN201" t="n">
        <v>1097293</v>
      </c>
      <c r="AO201" t="n">
        <v>1393328</v>
      </c>
      <c r="AP201" t="n">
        <v>66367</v>
      </c>
      <c r="AQ201" t="n">
        <v>66524</v>
      </c>
      <c r="AR201" t="n">
        <v>88233</v>
      </c>
      <c r="AS201" t="n">
        <v>46351</v>
      </c>
      <c r="AT201" t="n">
        <v>1477176</v>
      </c>
      <c r="AU201" t="n">
        <v>4310</v>
      </c>
      <c r="AV201" t="n">
        <v>484</v>
      </c>
      <c r="AW201" t="n">
        <v>3858</v>
      </c>
      <c r="AX201" t="n">
        <v>4794</v>
      </c>
      <c r="AY201" t="n">
        <v>213</v>
      </c>
      <c r="AZ201" t="n">
        <v>163</v>
      </c>
      <c r="BA201" t="n">
        <v>262</v>
      </c>
      <c r="BB201" t="n">
        <v>128</v>
      </c>
      <c r="BC201" t="n">
        <v>12680</v>
      </c>
    </row>
    <row r="202">
      <c r="A202" t="inlineStr">
        <is>
          <t>09-Jan-21</t>
        </is>
      </c>
      <c r="B202" t="n">
        <v>1895652</v>
      </c>
      <c r="C202" t="n">
        <v>828361</v>
      </c>
      <c r="D202" t="n">
        <v>4555072</v>
      </c>
      <c r="E202" t="n">
        <v>2542917</v>
      </c>
      <c r="F202" t="n">
        <v>1997624</v>
      </c>
      <c r="G202" t="n">
        <v>1628569</v>
      </c>
      <c r="H202" t="n">
        <v>1365877</v>
      </c>
      <c r="I202" t="n">
        <v>419501</v>
      </c>
      <c r="J202" t="n">
        <v>1568287</v>
      </c>
      <c r="K202" t="n">
        <v>5</v>
      </c>
      <c r="L202" t="n">
        <v>84</v>
      </c>
      <c r="M202" t="n">
        <v>60</v>
      </c>
      <c r="N202" t="n">
        <v>32</v>
      </c>
      <c r="O202" t="n">
        <v>2</v>
      </c>
      <c r="P202" t="n">
        <v>4</v>
      </c>
      <c r="Q202" t="n">
        <v>6</v>
      </c>
      <c r="R202" t="n">
        <v>55</v>
      </c>
      <c r="S202" t="n">
        <v>10</v>
      </c>
      <c r="T202" t="n">
        <v>1</v>
      </c>
      <c r="U202" t="n">
        <v>35</v>
      </c>
      <c r="V202" t="n">
        <v>38</v>
      </c>
      <c r="W202" t="n">
        <v>10</v>
      </c>
      <c r="X202" t="n">
        <v>1</v>
      </c>
      <c r="Y202" t="n">
        <v>5</v>
      </c>
      <c r="Z202" t="n">
        <v>8</v>
      </c>
      <c r="AA202" t="n">
        <v>60</v>
      </c>
      <c r="AB202" t="n">
        <v>2</v>
      </c>
      <c r="AC202" t="n">
        <v>23</v>
      </c>
      <c r="AD202" t="n">
        <v>510</v>
      </c>
      <c r="AE202" t="n">
        <v>266</v>
      </c>
      <c r="AF202" t="n">
        <v>231</v>
      </c>
      <c r="AG202" t="n">
        <v>8</v>
      </c>
      <c r="AH202" t="n">
        <v>20</v>
      </c>
      <c r="AI202" t="n">
        <v>24</v>
      </c>
      <c r="AJ202" t="n">
        <v>259</v>
      </c>
      <c r="AK202" t="n">
        <v>65</v>
      </c>
      <c r="AL202" t="n">
        <v>684503</v>
      </c>
      <c r="AM202" t="n">
        <v>167746</v>
      </c>
      <c r="AN202" t="n">
        <v>1097316</v>
      </c>
      <c r="AO202" t="n">
        <v>1393346</v>
      </c>
      <c r="AP202" t="n">
        <v>66368</v>
      </c>
      <c r="AQ202" t="n">
        <v>66526</v>
      </c>
      <c r="AR202" t="n">
        <v>88236</v>
      </c>
      <c r="AS202" t="n">
        <v>46375</v>
      </c>
      <c r="AT202" t="n">
        <v>1477181</v>
      </c>
      <c r="AU202" t="n">
        <v>4310</v>
      </c>
      <c r="AV202" t="n">
        <v>485</v>
      </c>
      <c r="AW202" t="n">
        <v>3859</v>
      </c>
      <c r="AX202" t="n">
        <v>4794</v>
      </c>
      <c r="AY202" t="n">
        <v>213</v>
      </c>
      <c r="AZ202" t="n">
        <v>163</v>
      </c>
      <c r="BA202" t="n">
        <v>262</v>
      </c>
      <c r="BB202" t="n">
        <v>128</v>
      </c>
      <c r="BC202" t="n">
        <v>12680</v>
      </c>
    </row>
    <row r="203">
      <c r="A203" t="inlineStr">
        <is>
          <t>10-Jan-21</t>
        </is>
      </c>
      <c r="B203" t="n">
        <v>1895651</v>
      </c>
      <c r="C203" t="n">
        <v>828343</v>
      </c>
      <c r="D203" t="n">
        <v>4555059</v>
      </c>
      <c r="E203" t="n">
        <v>2542910</v>
      </c>
      <c r="F203" t="n">
        <v>1997624</v>
      </c>
      <c r="G203" t="n">
        <v>1628569</v>
      </c>
      <c r="H203" t="n">
        <v>1365875</v>
      </c>
      <c r="I203" t="n">
        <v>419489</v>
      </c>
      <c r="J203" t="n">
        <v>1568285</v>
      </c>
      <c r="K203" t="n">
        <v>5</v>
      </c>
      <c r="L203" t="n">
        <v>82</v>
      </c>
      <c r="M203" t="n">
        <v>59</v>
      </c>
      <c r="N203" t="n">
        <v>31</v>
      </c>
      <c r="O203" t="n">
        <v>2</v>
      </c>
      <c r="P203" t="n">
        <v>4</v>
      </c>
      <c r="Q203" t="n">
        <v>6</v>
      </c>
      <c r="R203" t="n">
        <v>54</v>
      </c>
      <c r="S203" t="n">
        <v>10</v>
      </c>
      <c r="T203" t="n">
        <v>1</v>
      </c>
      <c r="U203" t="n">
        <v>34</v>
      </c>
      <c r="V203" t="n">
        <v>37</v>
      </c>
      <c r="W203" t="n">
        <v>10</v>
      </c>
      <c r="X203" t="n">
        <v>1</v>
      </c>
      <c r="Y203" t="n">
        <v>5</v>
      </c>
      <c r="Z203" t="n">
        <v>8</v>
      </c>
      <c r="AA203" t="n">
        <v>59</v>
      </c>
      <c r="AB203" t="n">
        <v>2</v>
      </c>
      <c r="AC203" t="n">
        <v>23</v>
      </c>
      <c r="AD203" t="n">
        <v>493</v>
      </c>
      <c r="AE203" t="n">
        <v>260</v>
      </c>
      <c r="AF203" t="n">
        <v>222</v>
      </c>
      <c r="AG203" t="n">
        <v>8</v>
      </c>
      <c r="AH203" t="n">
        <v>19</v>
      </c>
      <c r="AI203" t="n">
        <v>23</v>
      </c>
      <c r="AJ203" t="n">
        <v>252</v>
      </c>
      <c r="AK203" t="n">
        <v>63</v>
      </c>
      <c r="AL203" t="n">
        <v>684504</v>
      </c>
      <c r="AM203" t="n">
        <v>167785</v>
      </c>
      <c r="AN203" t="n">
        <v>1097338</v>
      </c>
      <c r="AO203" t="n">
        <v>1393364</v>
      </c>
      <c r="AP203" t="n">
        <v>66368</v>
      </c>
      <c r="AQ203" t="n">
        <v>66527</v>
      </c>
      <c r="AR203" t="n">
        <v>88238</v>
      </c>
      <c r="AS203" t="n">
        <v>46398</v>
      </c>
      <c r="AT203" t="n">
        <v>1477186</v>
      </c>
      <c r="AU203" t="n">
        <v>4310</v>
      </c>
      <c r="AV203" t="n">
        <v>485</v>
      </c>
      <c r="AW203" t="n">
        <v>3859</v>
      </c>
      <c r="AX203" t="n">
        <v>4795</v>
      </c>
      <c r="AY203" t="n">
        <v>213</v>
      </c>
      <c r="AZ203" t="n">
        <v>163</v>
      </c>
      <c r="BA203" t="n">
        <v>262</v>
      </c>
      <c r="BB203" t="n">
        <v>128</v>
      </c>
      <c r="BC203" t="n">
        <v>12680</v>
      </c>
    </row>
    <row r="204">
      <c r="A204" t="inlineStr">
        <is>
          <t>11-Jan-21</t>
        </is>
      </c>
      <c r="B204" t="n">
        <v>1895649</v>
      </c>
      <c r="C204" t="n">
        <v>828324</v>
      </c>
      <c r="D204" t="n">
        <v>4555045</v>
      </c>
      <c r="E204" t="n">
        <v>2542903</v>
      </c>
      <c r="F204" t="n">
        <v>1997623</v>
      </c>
      <c r="G204" t="n">
        <v>1628568</v>
      </c>
      <c r="H204" t="n">
        <v>1365874</v>
      </c>
      <c r="I204" t="n">
        <v>419477</v>
      </c>
      <c r="J204" t="n">
        <v>1568283</v>
      </c>
      <c r="K204" t="n">
        <v>5</v>
      </c>
      <c r="L204" t="n">
        <v>79</v>
      </c>
      <c r="M204" t="n">
        <v>57</v>
      </c>
      <c r="N204" t="n">
        <v>30</v>
      </c>
      <c r="O204" t="n">
        <v>2</v>
      </c>
      <c r="P204" t="n">
        <v>4</v>
      </c>
      <c r="Q204" t="n">
        <v>6</v>
      </c>
      <c r="R204" t="n">
        <v>52</v>
      </c>
      <c r="S204" t="n">
        <v>10</v>
      </c>
      <c r="T204" t="n">
        <v>1</v>
      </c>
      <c r="U204" t="n">
        <v>32</v>
      </c>
      <c r="V204" t="n">
        <v>36</v>
      </c>
      <c r="W204" t="n">
        <v>10</v>
      </c>
      <c r="X204" t="n">
        <v>1</v>
      </c>
      <c r="Y204" t="n">
        <v>5</v>
      </c>
      <c r="Z204" t="n">
        <v>8</v>
      </c>
      <c r="AA204" t="n">
        <v>57</v>
      </c>
      <c r="AB204" t="n">
        <v>2</v>
      </c>
      <c r="AC204" t="n">
        <v>22</v>
      </c>
      <c r="AD204" t="n">
        <v>476</v>
      </c>
      <c r="AE204" t="n">
        <v>254</v>
      </c>
      <c r="AF204" t="n">
        <v>214</v>
      </c>
      <c r="AG204" t="n">
        <v>8</v>
      </c>
      <c r="AH204" t="n">
        <v>18</v>
      </c>
      <c r="AI204" t="n">
        <v>23</v>
      </c>
      <c r="AJ204" t="n">
        <v>244</v>
      </c>
      <c r="AK204" t="n">
        <v>61</v>
      </c>
      <c r="AL204" t="n">
        <v>684506</v>
      </c>
      <c r="AM204" t="n">
        <v>167824</v>
      </c>
      <c r="AN204" t="n">
        <v>1097359</v>
      </c>
      <c r="AO204" t="n">
        <v>1393381</v>
      </c>
      <c r="AP204" t="n">
        <v>66369</v>
      </c>
      <c r="AQ204" t="n">
        <v>66529</v>
      </c>
      <c r="AR204" t="n">
        <v>88240</v>
      </c>
      <c r="AS204" t="n">
        <v>46421</v>
      </c>
      <c r="AT204" t="n">
        <v>1477191</v>
      </c>
      <c r="AU204" t="n">
        <v>4310</v>
      </c>
      <c r="AV204" t="n">
        <v>485</v>
      </c>
      <c r="AW204" t="n">
        <v>3859</v>
      </c>
      <c r="AX204" t="n">
        <v>4795</v>
      </c>
      <c r="AY204" t="n">
        <v>213</v>
      </c>
      <c r="AZ204" t="n">
        <v>163</v>
      </c>
      <c r="BA204" t="n">
        <v>262</v>
      </c>
      <c r="BB204" t="n">
        <v>129</v>
      </c>
      <c r="BC204" t="n">
        <v>12680</v>
      </c>
    </row>
    <row r="205">
      <c r="A205" t="inlineStr">
        <is>
          <t>12-Jan-21</t>
        </is>
      </c>
      <c r="B205" t="n">
        <v>1895648</v>
      </c>
      <c r="C205" t="n">
        <v>828307</v>
      </c>
      <c r="D205" t="n">
        <v>4555032</v>
      </c>
      <c r="E205" t="n">
        <v>2542897</v>
      </c>
      <c r="F205" t="n">
        <v>1997623</v>
      </c>
      <c r="G205" t="n">
        <v>1628567</v>
      </c>
      <c r="H205" t="n">
        <v>1365873</v>
      </c>
      <c r="I205" t="n">
        <v>419465</v>
      </c>
      <c r="J205" t="n">
        <v>1568281</v>
      </c>
      <c r="K205" t="n">
        <v>5</v>
      </c>
      <c r="L205" t="n">
        <v>76</v>
      </c>
      <c r="M205" t="n">
        <v>56</v>
      </c>
      <c r="N205" t="n">
        <v>29</v>
      </c>
      <c r="O205" t="n">
        <v>2</v>
      </c>
      <c r="P205" t="n">
        <v>4</v>
      </c>
      <c r="Q205" t="n">
        <v>6</v>
      </c>
      <c r="R205" t="n">
        <v>51</v>
      </c>
      <c r="S205" t="n">
        <v>9</v>
      </c>
      <c r="T205" t="n">
        <v>1</v>
      </c>
      <c r="U205" t="n">
        <v>31</v>
      </c>
      <c r="V205" t="n">
        <v>35</v>
      </c>
      <c r="W205" t="n">
        <v>9</v>
      </c>
      <c r="X205" t="n">
        <v>1</v>
      </c>
      <c r="Y205" t="n">
        <v>4</v>
      </c>
      <c r="Z205" t="n">
        <v>8</v>
      </c>
      <c r="AA205" t="n">
        <v>55</v>
      </c>
      <c r="AB205" t="n">
        <v>2</v>
      </c>
      <c r="AC205" t="n">
        <v>22</v>
      </c>
      <c r="AD205" t="n">
        <v>461</v>
      </c>
      <c r="AE205" t="n">
        <v>248</v>
      </c>
      <c r="AF205" t="n">
        <v>205</v>
      </c>
      <c r="AG205" t="n">
        <v>8</v>
      </c>
      <c r="AH205" t="n">
        <v>18</v>
      </c>
      <c r="AI205" t="n">
        <v>22</v>
      </c>
      <c r="AJ205" t="n">
        <v>237</v>
      </c>
      <c r="AK205" t="n">
        <v>59</v>
      </c>
      <c r="AL205" t="n">
        <v>684508</v>
      </c>
      <c r="AM205" t="n">
        <v>167860</v>
      </c>
      <c r="AN205" t="n">
        <v>1097380</v>
      </c>
      <c r="AO205" t="n">
        <v>1393397</v>
      </c>
      <c r="AP205" t="n">
        <v>66370</v>
      </c>
      <c r="AQ205" t="n">
        <v>66531</v>
      </c>
      <c r="AR205" t="n">
        <v>88242</v>
      </c>
      <c r="AS205" t="n">
        <v>46442</v>
      </c>
      <c r="AT205" t="n">
        <v>1477195</v>
      </c>
      <c r="AU205" t="n">
        <v>4310</v>
      </c>
      <c r="AV205" t="n">
        <v>485</v>
      </c>
      <c r="AW205" t="n">
        <v>3859</v>
      </c>
      <c r="AX205" t="n">
        <v>4795</v>
      </c>
      <c r="AY205" t="n">
        <v>213</v>
      </c>
      <c r="AZ205" t="n">
        <v>163</v>
      </c>
      <c r="BA205" t="n">
        <v>262</v>
      </c>
      <c r="BB205" t="n">
        <v>129</v>
      </c>
      <c r="BC205" t="n">
        <v>12680</v>
      </c>
    </row>
    <row r="206">
      <c r="A206" t="inlineStr">
        <is>
          <t>13-Jan-21</t>
        </is>
      </c>
      <c r="B206" t="n">
        <v>1895647</v>
      </c>
      <c r="C206" t="n">
        <v>828290</v>
      </c>
      <c r="D206" t="n">
        <v>4555020</v>
      </c>
      <c r="E206" t="n">
        <v>2542891</v>
      </c>
      <c r="F206" t="n">
        <v>1997623</v>
      </c>
      <c r="G206" t="n">
        <v>1628566</v>
      </c>
      <c r="H206" t="n">
        <v>1365871</v>
      </c>
      <c r="I206" t="n">
        <v>419453</v>
      </c>
      <c r="J206" t="n">
        <v>1568279</v>
      </c>
      <c r="K206" t="n">
        <v>4</v>
      </c>
      <c r="L206" t="n">
        <v>74</v>
      </c>
      <c r="M206" t="n">
        <v>54</v>
      </c>
      <c r="N206" t="n">
        <v>28</v>
      </c>
      <c r="O206" t="n">
        <v>2</v>
      </c>
      <c r="P206" t="n">
        <v>4</v>
      </c>
      <c r="Q206" t="n">
        <v>6</v>
      </c>
      <c r="R206" t="n">
        <v>49</v>
      </c>
      <c r="S206" t="n">
        <v>9</v>
      </c>
      <c r="T206" t="n">
        <v>1</v>
      </c>
      <c r="U206" t="n">
        <v>30</v>
      </c>
      <c r="V206" t="n">
        <v>35</v>
      </c>
      <c r="W206" t="n">
        <v>9</v>
      </c>
      <c r="X206" t="n">
        <v>1</v>
      </c>
      <c r="Y206" t="n">
        <v>4</v>
      </c>
      <c r="Z206" t="n">
        <v>8</v>
      </c>
      <c r="AA206" t="n">
        <v>54</v>
      </c>
      <c r="AB206" t="n">
        <v>2</v>
      </c>
      <c r="AC206" t="n">
        <v>21</v>
      </c>
      <c r="AD206" t="n">
        <v>445</v>
      </c>
      <c r="AE206" t="n">
        <v>242</v>
      </c>
      <c r="AF206" t="n">
        <v>197</v>
      </c>
      <c r="AG206" t="n">
        <v>7</v>
      </c>
      <c r="AH206" t="n">
        <v>17</v>
      </c>
      <c r="AI206" t="n">
        <v>22</v>
      </c>
      <c r="AJ206" t="n">
        <v>231</v>
      </c>
      <c r="AK206" t="n">
        <v>57</v>
      </c>
      <c r="AL206" t="n">
        <v>684510</v>
      </c>
      <c r="AM206" t="n">
        <v>167896</v>
      </c>
      <c r="AN206" t="n">
        <v>1097401</v>
      </c>
      <c r="AO206" t="n">
        <v>1393412</v>
      </c>
      <c r="AP206" t="n">
        <v>66370</v>
      </c>
      <c r="AQ206" t="n">
        <v>66532</v>
      </c>
      <c r="AR206" t="n">
        <v>88245</v>
      </c>
      <c r="AS206" t="n">
        <v>46464</v>
      </c>
      <c r="AT206" t="n">
        <v>1477200</v>
      </c>
      <c r="AU206" t="n">
        <v>4310</v>
      </c>
      <c r="AV206" t="n">
        <v>485</v>
      </c>
      <c r="AW206" t="n">
        <v>3859</v>
      </c>
      <c r="AX206" t="n">
        <v>4795</v>
      </c>
      <c r="AY206" t="n">
        <v>213</v>
      </c>
      <c r="AZ206" t="n">
        <v>163</v>
      </c>
      <c r="BA206" t="n">
        <v>262</v>
      </c>
      <c r="BB206" t="n">
        <v>129</v>
      </c>
      <c r="BC206" t="n">
        <v>12680</v>
      </c>
    </row>
    <row r="207">
      <c r="A207" t="inlineStr">
        <is>
          <t>14-Jan-21</t>
        </is>
      </c>
      <c r="B207" t="n">
        <v>1895646</v>
      </c>
      <c r="C207" t="n">
        <v>828274</v>
      </c>
      <c r="D207" t="n">
        <v>4555007</v>
      </c>
      <c r="E207" t="n">
        <v>2542885</v>
      </c>
      <c r="F207" t="n">
        <v>1997622</v>
      </c>
      <c r="G207" t="n">
        <v>1628565</v>
      </c>
      <c r="H207" t="n">
        <v>1365870</v>
      </c>
      <c r="I207" t="n">
        <v>419442</v>
      </c>
      <c r="J207" t="n">
        <v>1568277</v>
      </c>
      <c r="K207" t="n">
        <v>4</v>
      </c>
      <c r="L207" t="n">
        <v>71</v>
      </c>
      <c r="M207" t="n">
        <v>53</v>
      </c>
      <c r="N207" t="n">
        <v>27</v>
      </c>
      <c r="O207" t="n">
        <v>2</v>
      </c>
      <c r="P207" t="n">
        <v>4</v>
      </c>
      <c r="Q207" t="n">
        <v>6</v>
      </c>
      <c r="R207" t="n">
        <v>48</v>
      </c>
      <c r="S207" t="n">
        <v>9</v>
      </c>
      <c r="T207" t="n">
        <v>1</v>
      </c>
      <c r="U207" t="n">
        <v>29</v>
      </c>
      <c r="V207" t="n">
        <v>34</v>
      </c>
      <c r="W207" t="n">
        <v>8</v>
      </c>
      <c r="X207" t="n">
        <v>1</v>
      </c>
      <c r="Y207" t="n">
        <v>4</v>
      </c>
      <c r="Z207" t="n">
        <v>7</v>
      </c>
      <c r="AA207" t="n">
        <v>52</v>
      </c>
      <c r="AB207" t="n">
        <v>2</v>
      </c>
      <c r="AC207" t="n">
        <v>21</v>
      </c>
      <c r="AD207" t="n">
        <v>430</v>
      </c>
      <c r="AE207" t="n">
        <v>237</v>
      </c>
      <c r="AF207" t="n">
        <v>190</v>
      </c>
      <c r="AG207" t="n">
        <v>7</v>
      </c>
      <c r="AH207" t="n">
        <v>17</v>
      </c>
      <c r="AI207" t="n">
        <v>21</v>
      </c>
      <c r="AJ207" t="n">
        <v>224</v>
      </c>
      <c r="AK207" t="n">
        <v>55</v>
      </c>
      <c r="AL207" t="n">
        <v>684511</v>
      </c>
      <c r="AM207" t="n">
        <v>167931</v>
      </c>
      <c r="AN207" t="n">
        <v>1097421</v>
      </c>
      <c r="AO207" t="n">
        <v>1393427</v>
      </c>
      <c r="AP207" t="n">
        <v>66371</v>
      </c>
      <c r="AQ207" t="n">
        <v>66534</v>
      </c>
      <c r="AR207" t="n">
        <v>88247</v>
      </c>
      <c r="AS207" t="n">
        <v>46484</v>
      </c>
      <c r="AT207" t="n">
        <v>1477204</v>
      </c>
      <c r="AU207" t="n">
        <v>4310</v>
      </c>
      <c r="AV207" t="n">
        <v>485</v>
      </c>
      <c r="AW207" t="n">
        <v>3859</v>
      </c>
      <c r="AX207" t="n">
        <v>4795</v>
      </c>
      <c r="AY207" t="n">
        <v>213</v>
      </c>
      <c r="AZ207" t="n">
        <v>163</v>
      </c>
      <c r="BA207" t="n">
        <v>262</v>
      </c>
      <c r="BB207" t="n">
        <v>129</v>
      </c>
      <c r="BC207" t="n">
        <v>12680</v>
      </c>
    </row>
    <row r="208">
      <c r="A208" t="inlineStr">
        <is>
          <t>15-Jan-21</t>
        </is>
      </c>
      <c r="B208" t="n">
        <v>2133770</v>
      </c>
      <c r="C208" t="n">
        <v>928913</v>
      </c>
      <c r="D208" t="n">
        <v>5109557</v>
      </c>
      <c r="E208" t="n">
        <v>2935045</v>
      </c>
      <c r="F208" t="n">
        <v>2208156</v>
      </c>
      <c r="G208" t="n">
        <v>1801559</v>
      </c>
      <c r="H208" t="n">
        <v>1513269</v>
      </c>
      <c r="I208" t="n">
        <v>466981</v>
      </c>
      <c r="J208" t="n">
        <v>1804182</v>
      </c>
      <c r="K208" t="n">
        <v>5</v>
      </c>
      <c r="L208" t="n">
        <v>65</v>
      </c>
      <c r="M208" t="n">
        <v>54</v>
      </c>
      <c r="N208" t="n">
        <v>27</v>
      </c>
      <c r="O208" t="n">
        <v>2</v>
      </c>
      <c r="P208" t="n">
        <v>4</v>
      </c>
      <c r="Q208" t="n">
        <v>6</v>
      </c>
      <c r="R208" t="n">
        <v>44</v>
      </c>
      <c r="S208" t="n">
        <v>9</v>
      </c>
      <c r="T208" t="n">
        <v>1</v>
      </c>
      <c r="U208" t="n">
        <v>28</v>
      </c>
      <c r="V208" t="n">
        <v>33</v>
      </c>
      <c r="W208" t="n">
        <v>8</v>
      </c>
      <c r="X208" t="n">
        <v>1</v>
      </c>
      <c r="Y208" t="n">
        <v>4</v>
      </c>
      <c r="Z208" t="n">
        <v>7</v>
      </c>
      <c r="AA208" t="n">
        <v>51</v>
      </c>
      <c r="AB208" t="n">
        <v>2</v>
      </c>
      <c r="AC208" t="n">
        <v>20</v>
      </c>
      <c r="AD208" t="n">
        <v>416</v>
      </c>
      <c r="AE208" t="n">
        <v>232</v>
      </c>
      <c r="AF208" t="n">
        <v>183</v>
      </c>
      <c r="AG208" t="n">
        <v>7</v>
      </c>
      <c r="AH208" t="n">
        <v>16</v>
      </c>
      <c r="AI208" t="n">
        <v>21</v>
      </c>
      <c r="AJ208" t="n">
        <v>217</v>
      </c>
      <c r="AK208" t="n">
        <v>53</v>
      </c>
      <c r="AL208" t="n">
        <v>684513</v>
      </c>
      <c r="AM208" t="n">
        <v>167964</v>
      </c>
      <c r="AN208" t="n">
        <v>1097441</v>
      </c>
      <c r="AO208" t="n">
        <v>1393441</v>
      </c>
      <c r="AP208" t="n">
        <v>66371</v>
      </c>
      <c r="AQ208" t="n">
        <v>66535</v>
      </c>
      <c r="AR208" t="n">
        <v>88249</v>
      </c>
      <c r="AS208" t="n">
        <v>46504</v>
      </c>
      <c r="AT208" t="n">
        <v>1477208</v>
      </c>
      <c r="AU208" t="n">
        <v>4310</v>
      </c>
      <c r="AV208" t="n">
        <v>485</v>
      </c>
      <c r="AW208" t="n">
        <v>3859</v>
      </c>
      <c r="AX208" t="n">
        <v>4795</v>
      </c>
      <c r="AY208" t="n">
        <v>213</v>
      </c>
      <c r="AZ208" t="n">
        <v>163</v>
      </c>
      <c r="BA208" t="n">
        <v>262</v>
      </c>
      <c r="BB208" t="n">
        <v>129</v>
      </c>
      <c r="BC208" t="n">
        <v>12680</v>
      </c>
    </row>
    <row r="209">
      <c r="A209" t="inlineStr">
        <is>
          <t>16-Jan-21</t>
        </is>
      </c>
      <c r="B209" t="n">
        <v>2133769</v>
      </c>
      <c r="C209" t="n">
        <v>928902</v>
      </c>
      <c r="D209" t="n">
        <v>5109542</v>
      </c>
      <c r="E209" t="n">
        <v>2935038</v>
      </c>
      <c r="F209" t="n">
        <v>2208155</v>
      </c>
      <c r="G209" t="n">
        <v>1801558</v>
      </c>
      <c r="H209" t="n">
        <v>1513268</v>
      </c>
      <c r="I209" t="n">
        <v>466973</v>
      </c>
      <c r="J209" t="n">
        <v>1804180</v>
      </c>
      <c r="K209" t="n">
        <v>5</v>
      </c>
      <c r="L209" t="n">
        <v>59</v>
      </c>
      <c r="M209" t="n">
        <v>55</v>
      </c>
      <c r="N209" t="n">
        <v>27</v>
      </c>
      <c r="O209" t="n">
        <v>2</v>
      </c>
      <c r="P209" t="n">
        <v>4</v>
      </c>
      <c r="Q209" t="n">
        <v>6</v>
      </c>
      <c r="R209" t="n">
        <v>41</v>
      </c>
      <c r="S209" t="n">
        <v>9</v>
      </c>
      <c r="T209" t="n">
        <v>1</v>
      </c>
      <c r="U209" t="n">
        <v>27</v>
      </c>
      <c r="V209" t="n">
        <v>32</v>
      </c>
      <c r="W209" t="n">
        <v>8</v>
      </c>
      <c r="X209" t="n">
        <v>1</v>
      </c>
      <c r="Y209" t="n">
        <v>4</v>
      </c>
      <c r="Z209" t="n">
        <v>7</v>
      </c>
      <c r="AA209" t="n">
        <v>49</v>
      </c>
      <c r="AB209" t="n">
        <v>1</v>
      </c>
      <c r="AC209" t="n">
        <v>20</v>
      </c>
      <c r="AD209" t="n">
        <v>401</v>
      </c>
      <c r="AE209" t="n">
        <v>227</v>
      </c>
      <c r="AF209" t="n">
        <v>176</v>
      </c>
      <c r="AG209" t="n">
        <v>7</v>
      </c>
      <c r="AH209" t="n">
        <v>16</v>
      </c>
      <c r="AI209" t="n">
        <v>20</v>
      </c>
      <c r="AJ209" t="n">
        <v>210</v>
      </c>
      <c r="AK209" t="n">
        <v>51</v>
      </c>
      <c r="AL209" t="n">
        <v>684514</v>
      </c>
      <c r="AM209" t="n">
        <v>167996</v>
      </c>
      <c r="AN209" t="n">
        <v>1097460</v>
      </c>
      <c r="AO209" t="n">
        <v>1393455</v>
      </c>
      <c r="AP209" t="n">
        <v>66372</v>
      </c>
      <c r="AQ209" t="n">
        <v>66537</v>
      </c>
      <c r="AR209" t="n">
        <v>88251</v>
      </c>
      <c r="AS209" t="n">
        <v>46524</v>
      </c>
      <c r="AT209" t="n">
        <v>1477212</v>
      </c>
      <c r="AU209" t="n">
        <v>4310</v>
      </c>
      <c r="AV209" t="n">
        <v>485</v>
      </c>
      <c r="AW209" t="n">
        <v>3859</v>
      </c>
      <c r="AX209" t="n">
        <v>4795</v>
      </c>
      <c r="AY209" t="n">
        <v>213</v>
      </c>
      <c r="AZ209" t="n">
        <v>163</v>
      </c>
      <c r="BA209" t="n">
        <v>262</v>
      </c>
      <c r="BB209" t="n">
        <v>129</v>
      </c>
      <c r="BC209" t="n">
        <v>12680</v>
      </c>
    </row>
    <row r="210">
      <c r="A210" t="inlineStr">
        <is>
          <t>17-Jan-21</t>
        </is>
      </c>
      <c r="B210" t="n">
        <v>2133767</v>
      </c>
      <c r="C210" t="n">
        <v>928892</v>
      </c>
      <c r="D210" t="n">
        <v>5109527</v>
      </c>
      <c r="E210" t="n">
        <v>2935032</v>
      </c>
      <c r="F210" t="n">
        <v>2208155</v>
      </c>
      <c r="G210" t="n">
        <v>1801557</v>
      </c>
      <c r="H210" t="n">
        <v>1513266</v>
      </c>
      <c r="I210" t="n">
        <v>466966</v>
      </c>
      <c r="J210" t="n">
        <v>1804177</v>
      </c>
      <c r="K210" t="n">
        <v>5</v>
      </c>
      <c r="L210" t="n">
        <v>55</v>
      </c>
      <c r="M210" t="n">
        <v>56</v>
      </c>
      <c r="N210" t="n">
        <v>26</v>
      </c>
      <c r="O210" t="n">
        <v>2</v>
      </c>
      <c r="P210" t="n">
        <v>4</v>
      </c>
      <c r="Q210" t="n">
        <v>6</v>
      </c>
      <c r="R210" t="n">
        <v>38</v>
      </c>
      <c r="S210" t="n">
        <v>8</v>
      </c>
      <c r="T210" t="n">
        <v>1</v>
      </c>
      <c r="U210" t="n">
        <v>26</v>
      </c>
      <c r="V210" t="n">
        <v>32</v>
      </c>
      <c r="W210" t="n">
        <v>8</v>
      </c>
      <c r="X210" t="n">
        <v>1</v>
      </c>
      <c r="Y210" t="n">
        <v>4</v>
      </c>
      <c r="Z210" t="n">
        <v>7</v>
      </c>
      <c r="AA210" t="n">
        <v>47</v>
      </c>
      <c r="AB210" t="n">
        <v>1</v>
      </c>
      <c r="AC210" t="n">
        <v>20</v>
      </c>
      <c r="AD210" t="n">
        <v>385</v>
      </c>
      <c r="AE210" t="n">
        <v>223</v>
      </c>
      <c r="AF210" t="n">
        <v>170</v>
      </c>
      <c r="AG210" t="n">
        <v>7</v>
      </c>
      <c r="AH210" t="n">
        <v>15</v>
      </c>
      <c r="AI210" t="n">
        <v>20</v>
      </c>
      <c r="AJ210" t="n">
        <v>203</v>
      </c>
      <c r="AK210" t="n">
        <v>50</v>
      </c>
      <c r="AL210" t="n">
        <v>684516</v>
      </c>
      <c r="AM210" t="n">
        <v>168027</v>
      </c>
      <c r="AN210" t="n">
        <v>1097479</v>
      </c>
      <c r="AO210" t="n">
        <v>1393469</v>
      </c>
      <c r="AP210" t="n">
        <v>66372</v>
      </c>
      <c r="AQ210" t="n">
        <v>66538</v>
      </c>
      <c r="AR210" t="n">
        <v>88253</v>
      </c>
      <c r="AS210" t="n">
        <v>46543</v>
      </c>
      <c r="AT210" t="n">
        <v>1477216</v>
      </c>
      <c r="AU210" t="n">
        <v>4310</v>
      </c>
      <c r="AV210" t="n">
        <v>485</v>
      </c>
      <c r="AW210" t="n">
        <v>3859</v>
      </c>
      <c r="AX210" t="n">
        <v>4795</v>
      </c>
      <c r="AY210" t="n">
        <v>213</v>
      </c>
      <c r="AZ210" t="n">
        <v>163</v>
      </c>
      <c r="BA210" t="n">
        <v>262</v>
      </c>
      <c r="BB210" t="n">
        <v>129</v>
      </c>
      <c r="BC210" t="n">
        <v>12680</v>
      </c>
    </row>
    <row r="211">
      <c r="A211" t="inlineStr">
        <is>
          <t>18-Jan-21</t>
        </is>
      </c>
      <c r="B211" t="n">
        <v>2133766</v>
      </c>
      <c r="C211" t="n">
        <v>928882</v>
      </c>
      <c r="D211" t="n">
        <v>5109513</v>
      </c>
      <c r="E211" t="n">
        <v>2935025</v>
      </c>
      <c r="F211" t="n">
        <v>2208154</v>
      </c>
      <c r="G211" t="n">
        <v>1801556</v>
      </c>
      <c r="H211" t="n">
        <v>1513265</v>
      </c>
      <c r="I211" t="n">
        <v>466958</v>
      </c>
      <c r="J211" t="n">
        <v>1804175</v>
      </c>
      <c r="K211" t="n">
        <v>5</v>
      </c>
      <c r="L211" t="n">
        <v>51</v>
      </c>
      <c r="M211" t="n">
        <v>56</v>
      </c>
      <c r="N211" t="n">
        <v>26</v>
      </c>
      <c r="O211" t="n">
        <v>2</v>
      </c>
      <c r="P211" t="n">
        <v>4</v>
      </c>
      <c r="Q211" t="n">
        <v>6</v>
      </c>
      <c r="R211" t="n">
        <v>36</v>
      </c>
      <c r="S211" t="n">
        <v>8</v>
      </c>
      <c r="T211" t="n">
        <v>1</v>
      </c>
      <c r="U211" t="n">
        <v>25</v>
      </c>
      <c r="V211" t="n">
        <v>31</v>
      </c>
      <c r="W211" t="n">
        <v>7</v>
      </c>
      <c r="X211" t="n">
        <v>1</v>
      </c>
      <c r="Y211" t="n">
        <v>4</v>
      </c>
      <c r="Z211" t="n">
        <v>7</v>
      </c>
      <c r="AA211" t="n">
        <v>46</v>
      </c>
      <c r="AB211" t="n">
        <v>1</v>
      </c>
      <c r="AC211" t="n">
        <v>20</v>
      </c>
      <c r="AD211" t="n">
        <v>370</v>
      </c>
      <c r="AE211" t="n">
        <v>219</v>
      </c>
      <c r="AF211" t="n">
        <v>164</v>
      </c>
      <c r="AG211" t="n">
        <v>7</v>
      </c>
      <c r="AH211" t="n">
        <v>15</v>
      </c>
      <c r="AI211" t="n">
        <v>19</v>
      </c>
      <c r="AJ211" t="n">
        <v>196</v>
      </c>
      <c r="AK211" t="n">
        <v>48</v>
      </c>
      <c r="AL211" t="n">
        <v>684517</v>
      </c>
      <c r="AM211" t="n">
        <v>168057</v>
      </c>
      <c r="AN211" t="n">
        <v>1097498</v>
      </c>
      <c r="AO211" t="n">
        <v>1393481</v>
      </c>
      <c r="AP211" t="n">
        <v>66373</v>
      </c>
      <c r="AQ211" t="n">
        <v>66540</v>
      </c>
      <c r="AR211" t="n">
        <v>88255</v>
      </c>
      <c r="AS211" t="n">
        <v>46561</v>
      </c>
      <c r="AT211" t="n">
        <v>1477219</v>
      </c>
      <c r="AU211" t="n">
        <v>4310</v>
      </c>
      <c r="AV211" t="n">
        <v>485</v>
      </c>
      <c r="AW211" t="n">
        <v>3859</v>
      </c>
      <c r="AX211" t="n">
        <v>4795</v>
      </c>
      <c r="AY211" t="n">
        <v>213</v>
      </c>
      <c r="AZ211" t="n">
        <v>163</v>
      </c>
      <c r="BA211" t="n">
        <v>262</v>
      </c>
      <c r="BB211" t="n">
        <v>129</v>
      </c>
      <c r="BC211" t="n">
        <v>12680</v>
      </c>
    </row>
    <row r="212">
      <c r="A212" t="inlineStr">
        <is>
          <t>19-Jan-21</t>
        </is>
      </c>
      <c r="B212" t="n">
        <v>2133764</v>
      </c>
      <c r="C212" t="n">
        <v>928873</v>
      </c>
      <c r="D212" t="n">
        <v>5109498</v>
      </c>
      <c r="E212" t="n">
        <v>2935019</v>
      </c>
      <c r="F212" t="n">
        <v>2208154</v>
      </c>
      <c r="G212" t="n">
        <v>1801555</v>
      </c>
      <c r="H212" t="n">
        <v>1513263</v>
      </c>
      <c r="I212" t="n">
        <v>466951</v>
      </c>
      <c r="J212" t="n">
        <v>1804174</v>
      </c>
      <c r="K212" t="n">
        <v>5</v>
      </c>
      <c r="L212" t="n">
        <v>48</v>
      </c>
      <c r="M212" t="n">
        <v>56</v>
      </c>
      <c r="N212" t="n">
        <v>26</v>
      </c>
      <c r="O212" t="n">
        <v>2</v>
      </c>
      <c r="P212" t="n">
        <v>4</v>
      </c>
      <c r="Q212" t="n">
        <v>6</v>
      </c>
      <c r="R212" t="n">
        <v>34</v>
      </c>
      <c r="S212" t="n">
        <v>8</v>
      </c>
      <c r="T212" t="n">
        <v>1</v>
      </c>
      <c r="U212" t="n">
        <v>24</v>
      </c>
      <c r="V212" t="n">
        <v>31</v>
      </c>
      <c r="W212" t="n">
        <v>7</v>
      </c>
      <c r="X212" t="n">
        <v>1</v>
      </c>
      <c r="Y212" t="n">
        <v>4</v>
      </c>
      <c r="Z212" t="n">
        <v>7</v>
      </c>
      <c r="AA212" t="n">
        <v>44</v>
      </c>
      <c r="AB212" t="n">
        <v>1</v>
      </c>
      <c r="AC212" t="n">
        <v>19</v>
      </c>
      <c r="AD212" t="n">
        <v>355</v>
      </c>
      <c r="AE212" t="n">
        <v>216</v>
      </c>
      <c r="AF212" t="n">
        <v>159</v>
      </c>
      <c r="AG212" t="n">
        <v>7</v>
      </c>
      <c r="AH212" t="n">
        <v>15</v>
      </c>
      <c r="AI212" t="n">
        <v>19</v>
      </c>
      <c r="AJ212" t="n">
        <v>190</v>
      </c>
      <c r="AK212" t="n">
        <v>47</v>
      </c>
      <c r="AL212" t="n">
        <v>684519</v>
      </c>
      <c r="AM212" t="n">
        <v>168085</v>
      </c>
      <c r="AN212" t="n">
        <v>1097516</v>
      </c>
      <c r="AO212" t="n">
        <v>1393494</v>
      </c>
      <c r="AP212" t="n">
        <v>66374</v>
      </c>
      <c r="AQ212" t="n">
        <v>66541</v>
      </c>
      <c r="AR212" t="n">
        <v>88257</v>
      </c>
      <c r="AS212" t="n">
        <v>46578</v>
      </c>
      <c r="AT212" t="n">
        <v>1477223</v>
      </c>
      <c r="AU212" t="n">
        <v>4310</v>
      </c>
      <c r="AV212" t="n">
        <v>485</v>
      </c>
      <c r="AW212" t="n">
        <v>3859</v>
      </c>
      <c r="AX212" t="n">
        <v>4795</v>
      </c>
      <c r="AY212" t="n">
        <v>213</v>
      </c>
      <c r="AZ212" t="n">
        <v>163</v>
      </c>
      <c r="BA212" t="n">
        <v>262</v>
      </c>
      <c r="BB212" t="n">
        <v>129</v>
      </c>
      <c r="BC212" t="n">
        <v>12680</v>
      </c>
    </row>
    <row r="213">
      <c r="A213" t="inlineStr">
        <is>
          <t>20-Jan-21</t>
        </is>
      </c>
      <c r="B213" t="n">
        <v>2133763</v>
      </c>
      <c r="C213" t="n">
        <v>928863</v>
      </c>
      <c r="D213" t="n">
        <v>5109484</v>
      </c>
      <c r="E213" t="n">
        <v>2935013</v>
      </c>
      <c r="F213" t="n">
        <v>2208154</v>
      </c>
      <c r="G213" t="n">
        <v>1801554</v>
      </c>
      <c r="H213" t="n">
        <v>1513262</v>
      </c>
      <c r="I213" t="n">
        <v>466944</v>
      </c>
      <c r="J213" t="n">
        <v>1804172</v>
      </c>
      <c r="K213" t="n">
        <v>5</v>
      </c>
      <c r="L213" t="n">
        <v>45</v>
      </c>
      <c r="M213" t="n">
        <v>55</v>
      </c>
      <c r="N213" t="n">
        <v>25</v>
      </c>
      <c r="O213" t="n">
        <v>2</v>
      </c>
      <c r="P213" t="n">
        <v>3</v>
      </c>
      <c r="Q213" t="n">
        <v>6</v>
      </c>
      <c r="R213" t="n">
        <v>32</v>
      </c>
      <c r="S213" t="n">
        <v>8</v>
      </c>
      <c r="T213" t="n">
        <v>1</v>
      </c>
      <c r="U213" t="n">
        <v>23</v>
      </c>
      <c r="V213" t="n">
        <v>30</v>
      </c>
      <c r="W213" t="n">
        <v>7</v>
      </c>
      <c r="X213" t="n">
        <v>1</v>
      </c>
      <c r="Y213" t="n">
        <v>4</v>
      </c>
      <c r="Z213" t="n">
        <v>7</v>
      </c>
      <c r="AA213" t="n">
        <v>43</v>
      </c>
      <c r="AB213" t="n">
        <v>1</v>
      </c>
      <c r="AC213" t="n">
        <v>19</v>
      </c>
      <c r="AD213" t="n">
        <v>341</v>
      </c>
      <c r="AE213" t="n">
        <v>213</v>
      </c>
      <c r="AF213" t="n">
        <v>153</v>
      </c>
      <c r="AG213" t="n">
        <v>7</v>
      </c>
      <c r="AH213" t="n">
        <v>14</v>
      </c>
      <c r="AI213" t="n">
        <v>19</v>
      </c>
      <c r="AJ213" t="n">
        <v>183</v>
      </c>
      <c r="AK213" t="n">
        <v>45</v>
      </c>
      <c r="AL213" t="n">
        <v>684520</v>
      </c>
      <c r="AM213" t="n">
        <v>168113</v>
      </c>
      <c r="AN213" t="n">
        <v>1097534</v>
      </c>
      <c r="AO213" t="n">
        <v>1393506</v>
      </c>
      <c r="AP213" t="n">
        <v>66374</v>
      </c>
      <c r="AQ213" t="n">
        <v>66542</v>
      </c>
      <c r="AR213" t="n">
        <v>88259</v>
      </c>
      <c r="AS213" t="n">
        <v>46595</v>
      </c>
      <c r="AT213" t="n">
        <v>1477226</v>
      </c>
      <c r="AU213" t="n">
        <v>4310</v>
      </c>
      <c r="AV213" t="n">
        <v>486</v>
      </c>
      <c r="AW213" t="n">
        <v>3859</v>
      </c>
      <c r="AX213" t="n">
        <v>4795</v>
      </c>
      <c r="AY213" t="n">
        <v>213</v>
      </c>
      <c r="AZ213" t="n">
        <v>163</v>
      </c>
      <c r="BA213" t="n">
        <v>262</v>
      </c>
      <c r="BB213" t="n">
        <v>129</v>
      </c>
      <c r="BC213" t="n">
        <v>12680</v>
      </c>
    </row>
    <row r="214">
      <c r="A214" t="inlineStr">
        <is>
          <t>21-Jan-21</t>
        </is>
      </c>
      <c r="B214" t="n">
        <v>2133762</v>
      </c>
      <c r="C214" t="n">
        <v>928855</v>
      </c>
      <c r="D214" t="n">
        <v>5109471</v>
      </c>
      <c r="E214" t="n">
        <v>2935007</v>
      </c>
      <c r="F214" t="n">
        <v>2208153</v>
      </c>
      <c r="G214" t="n">
        <v>1801553</v>
      </c>
      <c r="H214" t="n">
        <v>1513261</v>
      </c>
      <c r="I214" t="n">
        <v>466938</v>
      </c>
      <c r="J214" t="n">
        <v>1804170</v>
      </c>
      <c r="K214" t="n">
        <v>5</v>
      </c>
      <c r="L214" t="n">
        <v>42</v>
      </c>
      <c r="M214" t="n">
        <v>55</v>
      </c>
      <c r="N214" t="n">
        <v>24</v>
      </c>
      <c r="O214" t="n">
        <v>2</v>
      </c>
      <c r="P214" t="n">
        <v>3</v>
      </c>
      <c r="Q214" t="n">
        <v>5</v>
      </c>
      <c r="R214" t="n">
        <v>31</v>
      </c>
      <c r="S214" t="n">
        <v>8</v>
      </c>
      <c r="T214" t="n">
        <v>1</v>
      </c>
      <c r="U214" t="n">
        <v>22</v>
      </c>
      <c r="V214" t="n">
        <v>30</v>
      </c>
      <c r="W214" t="n">
        <v>7</v>
      </c>
      <c r="X214" t="n">
        <v>1</v>
      </c>
      <c r="Y214" t="n">
        <v>4</v>
      </c>
      <c r="Z214" t="n">
        <v>6</v>
      </c>
      <c r="AA214" t="n">
        <v>41</v>
      </c>
      <c r="AB214" t="n">
        <v>1</v>
      </c>
      <c r="AC214" t="n">
        <v>19</v>
      </c>
      <c r="AD214" t="n">
        <v>327</v>
      </c>
      <c r="AE214" t="n">
        <v>209</v>
      </c>
      <c r="AF214" t="n">
        <v>148</v>
      </c>
      <c r="AG214" t="n">
        <v>6</v>
      </c>
      <c r="AH214" t="n">
        <v>14</v>
      </c>
      <c r="AI214" t="n">
        <v>18</v>
      </c>
      <c r="AJ214" t="n">
        <v>176</v>
      </c>
      <c r="AK214" t="n">
        <v>44</v>
      </c>
      <c r="AL214" t="n">
        <v>684522</v>
      </c>
      <c r="AM214" t="n">
        <v>168139</v>
      </c>
      <c r="AN214" t="n">
        <v>1097552</v>
      </c>
      <c r="AO214" t="n">
        <v>1393517</v>
      </c>
      <c r="AP214" t="n">
        <v>66375</v>
      </c>
      <c r="AQ214" t="n">
        <v>66544</v>
      </c>
      <c r="AR214" t="n">
        <v>88260</v>
      </c>
      <c r="AS214" t="n">
        <v>46612</v>
      </c>
      <c r="AT214" t="n">
        <v>1477230</v>
      </c>
      <c r="AU214" t="n">
        <v>4310</v>
      </c>
      <c r="AV214" t="n">
        <v>486</v>
      </c>
      <c r="AW214" t="n">
        <v>3859</v>
      </c>
      <c r="AX214" t="n">
        <v>4795</v>
      </c>
      <c r="AY214" t="n">
        <v>213</v>
      </c>
      <c r="AZ214" t="n">
        <v>163</v>
      </c>
      <c r="BA214" t="n">
        <v>262</v>
      </c>
      <c r="BB214" t="n">
        <v>129</v>
      </c>
      <c r="BC214" t="n">
        <v>12680</v>
      </c>
    </row>
    <row r="215">
      <c r="A215" t="inlineStr">
        <is>
          <t>22-Jan-21</t>
        </is>
      </c>
      <c r="B215" t="n">
        <v>2133760</v>
      </c>
      <c r="C215" t="n">
        <v>928846</v>
      </c>
      <c r="D215" t="n">
        <v>5109457</v>
      </c>
      <c r="E215" t="n">
        <v>2935002</v>
      </c>
      <c r="F215" t="n">
        <v>2208153</v>
      </c>
      <c r="G215" t="n">
        <v>1801552</v>
      </c>
      <c r="H215" t="n">
        <v>1513259</v>
      </c>
      <c r="I215" t="n">
        <v>466931</v>
      </c>
      <c r="J215" t="n">
        <v>1804168</v>
      </c>
      <c r="K215" t="n">
        <v>5</v>
      </c>
      <c r="L215" t="n">
        <v>40</v>
      </c>
      <c r="M215" t="n">
        <v>54</v>
      </c>
      <c r="N215" t="n">
        <v>24</v>
      </c>
      <c r="O215" t="n">
        <v>2</v>
      </c>
      <c r="P215" t="n">
        <v>3</v>
      </c>
      <c r="Q215" t="n">
        <v>5</v>
      </c>
      <c r="R215" t="n">
        <v>29</v>
      </c>
      <c r="S215" t="n">
        <v>8</v>
      </c>
      <c r="T215" t="n">
        <v>1</v>
      </c>
      <c r="U215" t="n">
        <v>21</v>
      </c>
      <c r="V215" t="n">
        <v>29</v>
      </c>
      <c r="W215" t="n">
        <v>6</v>
      </c>
      <c r="X215" t="n">
        <v>1</v>
      </c>
      <c r="Y215" t="n">
        <v>3</v>
      </c>
      <c r="Z215" t="n">
        <v>6</v>
      </c>
      <c r="AA215" t="n">
        <v>39</v>
      </c>
      <c r="AB215" t="n">
        <v>1</v>
      </c>
      <c r="AC215" t="n">
        <v>19</v>
      </c>
      <c r="AD215" t="n">
        <v>313</v>
      </c>
      <c r="AE215" t="n">
        <v>206</v>
      </c>
      <c r="AF215" t="n">
        <v>143</v>
      </c>
      <c r="AG215" t="n">
        <v>6</v>
      </c>
      <c r="AH215" t="n">
        <v>14</v>
      </c>
      <c r="AI215" t="n">
        <v>18</v>
      </c>
      <c r="AJ215" t="n">
        <v>170</v>
      </c>
      <c r="AK215" t="n">
        <v>43</v>
      </c>
      <c r="AL215" t="n">
        <v>684523</v>
      </c>
      <c r="AM215" t="n">
        <v>168164</v>
      </c>
      <c r="AN215" t="n">
        <v>1097569</v>
      </c>
      <c r="AO215" t="n">
        <v>1393529</v>
      </c>
      <c r="AP215" t="n">
        <v>66375</v>
      </c>
      <c r="AQ215" t="n">
        <v>66545</v>
      </c>
      <c r="AR215" t="n">
        <v>88262</v>
      </c>
      <c r="AS215" t="n">
        <v>46627</v>
      </c>
      <c r="AT215" t="n">
        <v>1477233</v>
      </c>
      <c r="AU215" t="n">
        <v>4310</v>
      </c>
      <c r="AV215" t="n">
        <v>486</v>
      </c>
      <c r="AW215" t="n">
        <v>3859</v>
      </c>
      <c r="AX215" t="n">
        <v>4795</v>
      </c>
      <c r="AY215" t="n">
        <v>213</v>
      </c>
      <c r="AZ215" t="n">
        <v>163</v>
      </c>
      <c r="BA215" t="n">
        <v>262</v>
      </c>
      <c r="BB215" t="n">
        <v>129</v>
      </c>
      <c r="BC215" t="n">
        <v>12680</v>
      </c>
    </row>
    <row r="216">
      <c r="A216" t="inlineStr">
        <is>
          <t>23-Jan-21</t>
        </is>
      </c>
      <c r="B216" t="n">
        <v>2133759</v>
      </c>
      <c r="C216" t="n">
        <v>928838</v>
      </c>
      <c r="D216" t="n">
        <v>5109444</v>
      </c>
      <c r="E216" t="n">
        <v>2934996</v>
      </c>
      <c r="F216" t="n">
        <v>2208152</v>
      </c>
      <c r="G216" t="n">
        <v>1801552</v>
      </c>
      <c r="H216" t="n">
        <v>1513258</v>
      </c>
      <c r="I216" t="n">
        <v>466925</v>
      </c>
      <c r="J216" t="n">
        <v>1804166</v>
      </c>
      <c r="K216" t="n">
        <v>5</v>
      </c>
      <c r="L216" t="n">
        <v>38</v>
      </c>
      <c r="M216" t="n">
        <v>53</v>
      </c>
      <c r="N216" t="n">
        <v>23</v>
      </c>
      <c r="O216" t="n">
        <v>2</v>
      </c>
      <c r="P216" t="n">
        <v>3</v>
      </c>
      <c r="Q216" t="n">
        <v>5</v>
      </c>
      <c r="R216" t="n">
        <v>28</v>
      </c>
      <c r="S216" t="n">
        <v>7</v>
      </c>
      <c r="T216" t="n">
        <v>1</v>
      </c>
      <c r="U216" t="n">
        <v>20</v>
      </c>
      <c r="V216" t="n">
        <v>29</v>
      </c>
      <c r="W216" t="n">
        <v>6</v>
      </c>
      <c r="X216" t="n">
        <v>1</v>
      </c>
      <c r="Y216" t="n">
        <v>3</v>
      </c>
      <c r="Z216" t="n">
        <v>6</v>
      </c>
      <c r="AA216" t="n">
        <v>38</v>
      </c>
      <c r="AB216" t="n">
        <v>1</v>
      </c>
      <c r="AC216" t="n">
        <v>19</v>
      </c>
      <c r="AD216" t="n">
        <v>300</v>
      </c>
      <c r="AE216" t="n">
        <v>203</v>
      </c>
      <c r="AF216" t="n">
        <v>139</v>
      </c>
      <c r="AG216" t="n">
        <v>6</v>
      </c>
      <c r="AH216" t="n">
        <v>13</v>
      </c>
      <c r="AI216" t="n">
        <v>18</v>
      </c>
      <c r="AJ216" t="n">
        <v>163</v>
      </c>
      <c r="AK216" t="n">
        <v>41</v>
      </c>
      <c r="AL216" t="n">
        <v>684525</v>
      </c>
      <c r="AM216" t="n">
        <v>168188</v>
      </c>
      <c r="AN216" t="n">
        <v>1097587</v>
      </c>
      <c r="AO216" t="n">
        <v>1393539</v>
      </c>
      <c r="AP216" t="n">
        <v>66376</v>
      </c>
      <c r="AQ216" t="n">
        <v>66546</v>
      </c>
      <c r="AR216" t="n">
        <v>88264</v>
      </c>
      <c r="AS216" t="n">
        <v>46642</v>
      </c>
      <c r="AT216" t="n">
        <v>1477236</v>
      </c>
      <c r="AU216" t="n">
        <v>4310</v>
      </c>
      <c r="AV216" t="n">
        <v>486</v>
      </c>
      <c r="AW216" t="n">
        <v>3859</v>
      </c>
      <c r="AX216" t="n">
        <v>4795</v>
      </c>
      <c r="AY216" t="n">
        <v>213</v>
      </c>
      <c r="AZ216" t="n">
        <v>163</v>
      </c>
      <c r="BA216" t="n">
        <v>262</v>
      </c>
      <c r="BB216" t="n">
        <v>129</v>
      </c>
      <c r="BC216" t="n">
        <v>12680</v>
      </c>
    </row>
    <row r="217">
      <c r="A217" t="inlineStr">
        <is>
          <t>24-Jan-21</t>
        </is>
      </c>
      <c r="B217" t="n">
        <v>2133758</v>
      </c>
      <c r="C217" t="n">
        <v>928831</v>
      </c>
      <c r="D217" t="n">
        <v>5109431</v>
      </c>
      <c r="E217" t="n">
        <v>2934991</v>
      </c>
      <c r="F217" t="n">
        <v>2208152</v>
      </c>
      <c r="G217" t="n">
        <v>1801551</v>
      </c>
      <c r="H217" t="n">
        <v>1513257</v>
      </c>
      <c r="I217" t="n">
        <v>466919</v>
      </c>
      <c r="J217" t="n">
        <v>1804165</v>
      </c>
      <c r="K217" t="n">
        <v>5</v>
      </c>
      <c r="L217" t="n">
        <v>36</v>
      </c>
      <c r="M217" t="n">
        <v>53</v>
      </c>
      <c r="N217" t="n">
        <v>22</v>
      </c>
      <c r="O217" t="n">
        <v>2</v>
      </c>
      <c r="P217" t="n">
        <v>3</v>
      </c>
      <c r="Q217" t="n">
        <v>5</v>
      </c>
      <c r="R217" t="n">
        <v>27</v>
      </c>
      <c r="S217" t="n">
        <v>7</v>
      </c>
      <c r="T217" t="n">
        <v>1</v>
      </c>
      <c r="U217" t="n">
        <v>20</v>
      </c>
      <c r="V217" t="n">
        <v>29</v>
      </c>
      <c r="W217" t="n">
        <v>6</v>
      </c>
      <c r="X217" t="n">
        <v>1</v>
      </c>
      <c r="Y217" t="n">
        <v>3</v>
      </c>
      <c r="Z217" t="n">
        <v>6</v>
      </c>
      <c r="AA217" t="n">
        <v>37</v>
      </c>
      <c r="AB217" t="n">
        <v>1</v>
      </c>
      <c r="AC217" t="n">
        <v>19</v>
      </c>
      <c r="AD217" t="n">
        <v>287</v>
      </c>
      <c r="AE217" t="n">
        <v>200</v>
      </c>
      <c r="AF217" t="n">
        <v>134</v>
      </c>
      <c r="AG217" t="n">
        <v>6</v>
      </c>
      <c r="AH217" t="n">
        <v>13</v>
      </c>
      <c r="AI217" t="n">
        <v>18</v>
      </c>
      <c r="AJ217" t="n">
        <v>157</v>
      </c>
      <c r="AK217" t="n">
        <v>40</v>
      </c>
      <c r="AL217" t="n">
        <v>684526</v>
      </c>
      <c r="AM217" t="n">
        <v>168211</v>
      </c>
      <c r="AN217" t="n">
        <v>1097604</v>
      </c>
      <c r="AO217" t="n">
        <v>1393550</v>
      </c>
      <c r="AP217" t="n">
        <v>66376</v>
      </c>
      <c r="AQ217" t="n">
        <v>66547</v>
      </c>
      <c r="AR217" t="n">
        <v>88266</v>
      </c>
      <c r="AS217" t="n">
        <v>46657</v>
      </c>
      <c r="AT217" t="n">
        <v>1477239</v>
      </c>
      <c r="AU217" t="n">
        <v>4310</v>
      </c>
      <c r="AV217" t="n">
        <v>486</v>
      </c>
      <c r="AW217" t="n">
        <v>3859</v>
      </c>
      <c r="AX217" t="n">
        <v>4795</v>
      </c>
      <c r="AY217" t="n">
        <v>213</v>
      </c>
      <c r="AZ217" t="n">
        <v>163</v>
      </c>
      <c r="BA217" t="n">
        <v>262</v>
      </c>
      <c r="BB217" t="n">
        <v>129</v>
      </c>
      <c r="BC217" t="n">
        <v>12680</v>
      </c>
    </row>
    <row r="218">
      <c r="A218" t="inlineStr">
        <is>
          <t>25-Jan-21</t>
        </is>
      </c>
      <c r="B218" t="n">
        <v>2133756</v>
      </c>
      <c r="C218" t="n">
        <v>928823</v>
      </c>
      <c r="D218" t="n">
        <v>5109419</v>
      </c>
      <c r="E218" t="n">
        <v>2934986</v>
      </c>
      <c r="F218" t="n">
        <v>2208152</v>
      </c>
      <c r="G218" t="n">
        <v>1801550</v>
      </c>
      <c r="H218" t="n">
        <v>1513256</v>
      </c>
      <c r="I218" t="n">
        <v>466914</v>
      </c>
      <c r="J218" t="n">
        <v>1804163</v>
      </c>
      <c r="K218" t="n">
        <v>5</v>
      </c>
      <c r="L218" t="n">
        <v>34</v>
      </c>
      <c r="M218" t="n">
        <v>52</v>
      </c>
      <c r="N218" t="n">
        <v>22</v>
      </c>
      <c r="O218" t="n">
        <v>2</v>
      </c>
      <c r="P218" t="n">
        <v>3</v>
      </c>
      <c r="Q218" t="n">
        <v>5</v>
      </c>
      <c r="R218" t="n">
        <v>26</v>
      </c>
      <c r="S218" t="n">
        <v>7</v>
      </c>
      <c r="T218" t="n">
        <v>1</v>
      </c>
      <c r="U218" t="n">
        <v>19</v>
      </c>
      <c r="V218" t="n">
        <v>28</v>
      </c>
      <c r="W218" t="n">
        <v>6</v>
      </c>
      <c r="X218" t="n">
        <v>1</v>
      </c>
      <c r="Y218" t="n">
        <v>3</v>
      </c>
      <c r="Z218" t="n">
        <v>6</v>
      </c>
      <c r="AA218" t="n">
        <v>35</v>
      </c>
      <c r="AB218" t="n">
        <v>1</v>
      </c>
      <c r="AC218" t="n">
        <v>19</v>
      </c>
      <c r="AD218" t="n">
        <v>275</v>
      </c>
      <c r="AE218" t="n">
        <v>198</v>
      </c>
      <c r="AF218" t="n">
        <v>130</v>
      </c>
      <c r="AG218" t="n">
        <v>6</v>
      </c>
      <c r="AH218" t="n">
        <v>13</v>
      </c>
      <c r="AI218" t="n">
        <v>17</v>
      </c>
      <c r="AJ218" t="n">
        <v>151</v>
      </c>
      <c r="AK218" t="n">
        <v>39</v>
      </c>
      <c r="AL218" t="n">
        <v>684528</v>
      </c>
      <c r="AM218" t="n">
        <v>168233</v>
      </c>
      <c r="AN218" t="n">
        <v>1097620</v>
      </c>
      <c r="AO218" t="n">
        <v>1393560</v>
      </c>
      <c r="AP218" t="n">
        <v>66377</v>
      </c>
      <c r="AQ218" t="n">
        <v>66549</v>
      </c>
      <c r="AR218" t="n">
        <v>88268</v>
      </c>
      <c r="AS218" t="n">
        <v>46671</v>
      </c>
      <c r="AT218" t="n">
        <v>1477242</v>
      </c>
      <c r="AU218" t="n">
        <v>4310</v>
      </c>
      <c r="AV218" t="n">
        <v>486</v>
      </c>
      <c r="AW218" t="n">
        <v>3859</v>
      </c>
      <c r="AX218" t="n">
        <v>4795</v>
      </c>
      <c r="AY218" t="n">
        <v>213</v>
      </c>
      <c r="AZ218" t="n">
        <v>163</v>
      </c>
      <c r="BA218" t="n">
        <v>262</v>
      </c>
      <c r="BB218" t="n">
        <v>129</v>
      </c>
      <c r="BC218" t="n">
        <v>12680</v>
      </c>
    </row>
    <row r="219">
      <c r="A219" t="inlineStr">
        <is>
          <t>26-Jan-21</t>
        </is>
      </c>
      <c r="B219" t="n">
        <v>2133755</v>
      </c>
      <c r="C219" t="n">
        <v>928816</v>
      </c>
      <c r="D219" t="n">
        <v>5109406</v>
      </c>
      <c r="E219" t="n">
        <v>2934981</v>
      </c>
      <c r="F219" t="n">
        <v>2208151</v>
      </c>
      <c r="G219" t="n">
        <v>1801549</v>
      </c>
      <c r="H219" t="n">
        <v>1513254</v>
      </c>
      <c r="I219" t="n">
        <v>466908</v>
      </c>
      <c r="J219" t="n">
        <v>1804161</v>
      </c>
      <c r="K219" t="n">
        <v>5</v>
      </c>
      <c r="L219" t="n">
        <v>33</v>
      </c>
      <c r="M219" t="n">
        <v>51</v>
      </c>
      <c r="N219" t="n">
        <v>21</v>
      </c>
      <c r="O219" t="n">
        <v>2</v>
      </c>
      <c r="P219" t="n">
        <v>3</v>
      </c>
      <c r="Q219" t="n">
        <v>5</v>
      </c>
      <c r="R219" t="n">
        <v>25</v>
      </c>
      <c r="S219" t="n">
        <v>7</v>
      </c>
      <c r="T219" t="n">
        <v>1</v>
      </c>
      <c r="U219" t="n">
        <v>18</v>
      </c>
      <c r="V219" t="n">
        <v>28</v>
      </c>
      <c r="W219" t="n">
        <v>6</v>
      </c>
      <c r="X219" t="n">
        <v>1</v>
      </c>
      <c r="Y219" t="n">
        <v>3</v>
      </c>
      <c r="Z219" t="n">
        <v>6</v>
      </c>
      <c r="AA219" t="n">
        <v>34</v>
      </c>
      <c r="AB219" t="n">
        <v>1</v>
      </c>
      <c r="AC219" t="n">
        <v>19</v>
      </c>
      <c r="AD219" t="n">
        <v>263</v>
      </c>
      <c r="AE219" t="n">
        <v>195</v>
      </c>
      <c r="AF219" t="n">
        <v>126</v>
      </c>
      <c r="AG219" t="n">
        <v>6</v>
      </c>
      <c r="AH219" t="n">
        <v>12</v>
      </c>
      <c r="AI219" t="n">
        <v>17</v>
      </c>
      <c r="AJ219" t="n">
        <v>146</v>
      </c>
      <c r="AK219" t="n">
        <v>38</v>
      </c>
      <c r="AL219" t="n">
        <v>684529</v>
      </c>
      <c r="AM219" t="n">
        <v>168255</v>
      </c>
      <c r="AN219" t="n">
        <v>1097637</v>
      </c>
      <c r="AO219" t="n">
        <v>1393570</v>
      </c>
      <c r="AP219" t="n">
        <v>66377</v>
      </c>
      <c r="AQ219" t="n">
        <v>66550</v>
      </c>
      <c r="AR219" t="n">
        <v>88269</v>
      </c>
      <c r="AS219" t="n">
        <v>46685</v>
      </c>
      <c r="AT219" t="n">
        <v>1477245</v>
      </c>
      <c r="AU219" t="n">
        <v>4310</v>
      </c>
      <c r="AV219" t="n">
        <v>486</v>
      </c>
      <c r="AW219" t="n">
        <v>3859</v>
      </c>
      <c r="AX219" t="n">
        <v>4795</v>
      </c>
      <c r="AY219" t="n">
        <v>213</v>
      </c>
      <c r="AZ219" t="n">
        <v>163</v>
      </c>
      <c r="BA219" t="n">
        <v>262</v>
      </c>
      <c r="BB219" t="n">
        <v>129</v>
      </c>
      <c r="BC219" t="n">
        <v>12680</v>
      </c>
    </row>
    <row r="220">
      <c r="A220" t="inlineStr">
        <is>
          <t>27-Jan-21</t>
        </is>
      </c>
      <c r="B220" t="n">
        <v>2133754</v>
      </c>
      <c r="C220" t="n">
        <v>928809</v>
      </c>
      <c r="D220" t="n">
        <v>5109394</v>
      </c>
      <c r="E220" t="n">
        <v>2934976</v>
      </c>
      <c r="F220" t="n">
        <v>2208151</v>
      </c>
      <c r="G220" t="n">
        <v>1801549</v>
      </c>
      <c r="H220" t="n">
        <v>1513253</v>
      </c>
      <c r="I220" t="n">
        <v>466903</v>
      </c>
      <c r="J220" t="n">
        <v>1804160</v>
      </c>
      <c r="K220" t="n">
        <v>5</v>
      </c>
      <c r="L220" t="n">
        <v>31</v>
      </c>
      <c r="M220" t="n">
        <v>50</v>
      </c>
      <c r="N220" t="n">
        <v>20</v>
      </c>
      <c r="O220" t="n">
        <v>2</v>
      </c>
      <c r="P220" t="n">
        <v>3</v>
      </c>
      <c r="Q220" t="n">
        <v>5</v>
      </c>
      <c r="R220" t="n">
        <v>24</v>
      </c>
      <c r="S220" t="n">
        <v>7</v>
      </c>
      <c r="T220" t="n">
        <v>1</v>
      </c>
      <c r="U220" t="n">
        <v>17</v>
      </c>
      <c r="V220" t="n">
        <v>27</v>
      </c>
      <c r="W220" t="n">
        <v>5</v>
      </c>
      <c r="X220" t="n">
        <v>1</v>
      </c>
      <c r="Y220" t="n">
        <v>3</v>
      </c>
      <c r="Z220" t="n">
        <v>6</v>
      </c>
      <c r="AA220" t="n">
        <v>33</v>
      </c>
      <c r="AB220" t="n">
        <v>1</v>
      </c>
      <c r="AC220" t="n">
        <v>18</v>
      </c>
      <c r="AD220" t="n">
        <v>252</v>
      </c>
      <c r="AE220" t="n">
        <v>192</v>
      </c>
      <c r="AF220" t="n">
        <v>122</v>
      </c>
      <c r="AG220" t="n">
        <v>6</v>
      </c>
      <c r="AH220" t="n">
        <v>12</v>
      </c>
      <c r="AI220" t="n">
        <v>17</v>
      </c>
      <c r="AJ220" t="n">
        <v>140</v>
      </c>
      <c r="AK220" t="n">
        <v>37</v>
      </c>
      <c r="AL220" t="n">
        <v>684531</v>
      </c>
      <c r="AM220" t="n">
        <v>168275</v>
      </c>
      <c r="AN220" t="n">
        <v>1097653</v>
      </c>
      <c r="AO220" t="n">
        <v>1393579</v>
      </c>
      <c r="AP220" t="n">
        <v>66378</v>
      </c>
      <c r="AQ220" t="n">
        <v>66551</v>
      </c>
      <c r="AR220" t="n">
        <v>88271</v>
      </c>
      <c r="AS220" t="n">
        <v>46698</v>
      </c>
      <c r="AT220" t="n">
        <v>1477248</v>
      </c>
      <c r="AU220" t="n">
        <v>4310</v>
      </c>
      <c r="AV220" t="n">
        <v>486</v>
      </c>
      <c r="AW220" t="n">
        <v>3859</v>
      </c>
      <c r="AX220" t="n">
        <v>4795</v>
      </c>
      <c r="AY220" t="n">
        <v>213</v>
      </c>
      <c r="AZ220" t="n">
        <v>163</v>
      </c>
      <c r="BA220" t="n">
        <v>262</v>
      </c>
      <c r="BB220" t="n">
        <v>129</v>
      </c>
      <c r="BC220" t="n">
        <v>12680</v>
      </c>
    </row>
    <row r="221">
      <c r="A221" t="inlineStr">
        <is>
          <t>28-Jan-21</t>
        </is>
      </c>
      <c r="B221" t="n">
        <v>2133753</v>
      </c>
      <c r="C221" t="n">
        <v>928803</v>
      </c>
      <c r="D221" t="n">
        <v>5109382</v>
      </c>
      <c r="E221" t="n">
        <v>2934972</v>
      </c>
      <c r="F221" t="n">
        <v>2208150</v>
      </c>
      <c r="G221" t="n">
        <v>1801548</v>
      </c>
      <c r="H221" t="n">
        <v>1513252</v>
      </c>
      <c r="I221" t="n">
        <v>466898</v>
      </c>
      <c r="J221" t="n">
        <v>1804158</v>
      </c>
      <c r="K221" t="n">
        <v>5</v>
      </c>
      <c r="L221" t="n">
        <v>30</v>
      </c>
      <c r="M221" t="n">
        <v>49</v>
      </c>
      <c r="N221" t="n">
        <v>20</v>
      </c>
      <c r="O221" t="n">
        <v>1</v>
      </c>
      <c r="P221" t="n">
        <v>3</v>
      </c>
      <c r="Q221" t="n">
        <v>5</v>
      </c>
      <c r="R221" t="n">
        <v>23</v>
      </c>
      <c r="S221" t="n">
        <v>6</v>
      </c>
      <c r="T221" t="n">
        <v>1</v>
      </c>
      <c r="U221" t="n">
        <v>16</v>
      </c>
      <c r="V221" t="n">
        <v>27</v>
      </c>
      <c r="W221" t="n">
        <v>5</v>
      </c>
      <c r="X221" t="n">
        <v>1</v>
      </c>
      <c r="Y221" t="n">
        <v>3</v>
      </c>
      <c r="Z221" t="n">
        <v>6</v>
      </c>
      <c r="AA221" t="n">
        <v>31</v>
      </c>
      <c r="AB221" t="n">
        <v>1</v>
      </c>
      <c r="AC221" t="n">
        <v>18</v>
      </c>
      <c r="AD221" t="n">
        <v>241</v>
      </c>
      <c r="AE221" t="n">
        <v>189</v>
      </c>
      <c r="AF221" t="n">
        <v>118</v>
      </c>
      <c r="AG221" t="n">
        <v>6</v>
      </c>
      <c r="AH221" t="n">
        <v>12</v>
      </c>
      <c r="AI221" t="n">
        <v>16</v>
      </c>
      <c r="AJ221" t="n">
        <v>135</v>
      </c>
      <c r="AK221" t="n">
        <v>36</v>
      </c>
      <c r="AL221" t="n">
        <v>684532</v>
      </c>
      <c r="AM221" t="n">
        <v>168294</v>
      </c>
      <c r="AN221" t="n">
        <v>1097669</v>
      </c>
      <c r="AO221" t="n">
        <v>1393589</v>
      </c>
      <c r="AP221" t="n">
        <v>66378</v>
      </c>
      <c r="AQ221" t="n">
        <v>66552</v>
      </c>
      <c r="AR221" t="n">
        <v>88273</v>
      </c>
      <c r="AS221" t="n">
        <v>46710</v>
      </c>
      <c r="AT221" t="n">
        <v>1477251</v>
      </c>
      <c r="AU221" t="n">
        <v>4310</v>
      </c>
      <c r="AV221" t="n">
        <v>486</v>
      </c>
      <c r="AW221" t="n">
        <v>3860</v>
      </c>
      <c r="AX221" t="n">
        <v>4795</v>
      </c>
      <c r="AY221" t="n">
        <v>213</v>
      </c>
      <c r="AZ221" t="n">
        <v>163</v>
      </c>
      <c r="BA221" t="n">
        <v>262</v>
      </c>
      <c r="BB221" t="n">
        <v>129</v>
      </c>
      <c r="BC221" t="n">
        <v>12680</v>
      </c>
    </row>
    <row r="222">
      <c r="A222" t="inlineStr">
        <is>
          <t>29-Jan-21</t>
        </is>
      </c>
      <c r="B222" t="n">
        <v>2133751</v>
      </c>
      <c r="C222" t="n">
        <v>928797</v>
      </c>
      <c r="D222" t="n">
        <v>5109370</v>
      </c>
      <c r="E222" t="n">
        <v>2934967</v>
      </c>
      <c r="F222" t="n">
        <v>2208150</v>
      </c>
      <c r="G222" t="n">
        <v>1801547</v>
      </c>
      <c r="H222" t="n">
        <v>1513251</v>
      </c>
      <c r="I222" t="n">
        <v>466893</v>
      </c>
      <c r="J222" t="n">
        <v>1804157</v>
      </c>
      <c r="K222" t="n">
        <v>5</v>
      </c>
      <c r="L222" t="n">
        <v>29</v>
      </c>
      <c r="M222" t="n">
        <v>48</v>
      </c>
      <c r="N222" t="n">
        <v>19</v>
      </c>
      <c r="O222" t="n">
        <v>1</v>
      </c>
      <c r="P222" t="n">
        <v>3</v>
      </c>
      <c r="Q222" t="n">
        <v>5</v>
      </c>
      <c r="R222" t="n">
        <v>22</v>
      </c>
      <c r="S222" t="n">
        <v>6</v>
      </c>
      <c r="T222" t="n">
        <v>1</v>
      </c>
      <c r="U222" t="n">
        <v>16</v>
      </c>
      <c r="V222" t="n">
        <v>27</v>
      </c>
      <c r="W222" t="n">
        <v>5</v>
      </c>
      <c r="X222" t="n">
        <v>1</v>
      </c>
      <c r="Y222" t="n">
        <v>3</v>
      </c>
      <c r="Z222" t="n">
        <v>6</v>
      </c>
      <c r="AA222" t="n">
        <v>30</v>
      </c>
      <c r="AB222" t="n">
        <v>1</v>
      </c>
      <c r="AC222" t="n">
        <v>18</v>
      </c>
      <c r="AD222" t="n">
        <v>231</v>
      </c>
      <c r="AE222" t="n">
        <v>186</v>
      </c>
      <c r="AF222" t="n">
        <v>114</v>
      </c>
      <c r="AG222" t="n">
        <v>6</v>
      </c>
      <c r="AH222" t="n">
        <v>12</v>
      </c>
      <c r="AI222" t="n">
        <v>16</v>
      </c>
      <c r="AJ222" t="n">
        <v>130</v>
      </c>
      <c r="AK222" t="n">
        <v>35</v>
      </c>
      <c r="AL222" t="n">
        <v>684533</v>
      </c>
      <c r="AM222" t="n">
        <v>168313</v>
      </c>
      <c r="AN222" t="n">
        <v>1097685</v>
      </c>
      <c r="AO222" t="n">
        <v>1393598</v>
      </c>
      <c r="AP222" t="n">
        <v>66379</v>
      </c>
      <c r="AQ222" t="n">
        <v>66553</v>
      </c>
      <c r="AR222" t="n">
        <v>88274</v>
      </c>
      <c r="AS222" t="n">
        <v>46722</v>
      </c>
      <c r="AT222" t="n">
        <v>1477253</v>
      </c>
      <c r="AU222" t="n">
        <v>4310</v>
      </c>
      <c r="AV222" t="n">
        <v>486</v>
      </c>
      <c r="AW222" t="n">
        <v>3860</v>
      </c>
      <c r="AX222" t="n">
        <v>4795</v>
      </c>
      <c r="AY222" t="n">
        <v>213</v>
      </c>
      <c r="AZ222" t="n">
        <v>163</v>
      </c>
      <c r="BA222" t="n">
        <v>262</v>
      </c>
      <c r="BB222" t="n">
        <v>129</v>
      </c>
      <c r="BC222" t="n">
        <v>12680</v>
      </c>
    </row>
    <row r="223">
      <c r="A223" t="inlineStr">
        <is>
          <t>30-Jan-21</t>
        </is>
      </c>
      <c r="B223" t="n">
        <v>2133750</v>
      </c>
      <c r="C223" t="n">
        <v>928791</v>
      </c>
      <c r="D223" t="n">
        <v>5109359</v>
      </c>
      <c r="E223" t="n">
        <v>2934963</v>
      </c>
      <c r="F223" t="n">
        <v>2208150</v>
      </c>
      <c r="G223" t="n">
        <v>1801547</v>
      </c>
      <c r="H223" t="n">
        <v>1513250</v>
      </c>
      <c r="I223" t="n">
        <v>466888</v>
      </c>
      <c r="J223" t="n">
        <v>1804156</v>
      </c>
      <c r="K223" t="n">
        <v>5</v>
      </c>
      <c r="L223" t="n">
        <v>27</v>
      </c>
      <c r="M223" t="n">
        <v>47</v>
      </c>
      <c r="N223" t="n">
        <v>19</v>
      </c>
      <c r="O223" t="n">
        <v>1</v>
      </c>
      <c r="P223" t="n">
        <v>3</v>
      </c>
      <c r="Q223" t="n">
        <v>5</v>
      </c>
      <c r="R223" t="n">
        <v>21</v>
      </c>
      <c r="S223" t="n">
        <v>6</v>
      </c>
      <c r="T223" t="n">
        <v>1</v>
      </c>
      <c r="U223" t="n">
        <v>15</v>
      </c>
      <c r="V223" t="n">
        <v>26</v>
      </c>
      <c r="W223" t="n">
        <v>5</v>
      </c>
      <c r="X223" t="n">
        <v>1</v>
      </c>
      <c r="Y223" t="n">
        <v>3</v>
      </c>
      <c r="Z223" t="n">
        <v>6</v>
      </c>
      <c r="AA223" t="n">
        <v>29</v>
      </c>
      <c r="AB223" t="n">
        <v>1</v>
      </c>
      <c r="AC223" t="n">
        <v>18</v>
      </c>
      <c r="AD223" t="n">
        <v>221</v>
      </c>
      <c r="AE223" t="n">
        <v>183</v>
      </c>
      <c r="AF223" t="n">
        <v>111</v>
      </c>
      <c r="AG223" t="n">
        <v>6</v>
      </c>
      <c r="AH223" t="n">
        <v>11</v>
      </c>
      <c r="AI223" t="n">
        <v>16</v>
      </c>
      <c r="AJ223" t="n">
        <v>125</v>
      </c>
      <c r="AK223" t="n">
        <v>34</v>
      </c>
      <c r="AL223" t="n">
        <v>684535</v>
      </c>
      <c r="AM223" t="n">
        <v>168331</v>
      </c>
      <c r="AN223" t="n">
        <v>1097701</v>
      </c>
      <c r="AO223" t="n">
        <v>1393606</v>
      </c>
      <c r="AP223" t="n">
        <v>66379</v>
      </c>
      <c r="AQ223" t="n">
        <v>66554</v>
      </c>
      <c r="AR223" t="n">
        <v>88276</v>
      </c>
      <c r="AS223" t="n">
        <v>46734</v>
      </c>
      <c r="AT223" t="n">
        <v>1477256</v>
      </c>
      <c r="AU223" t="n">
        <v>4310</v>
      </c>
      <c r="AV223" t="n">
        <v>486</v>
      </c>
      <c r="AW223" t="n">
        <v>3860</v>
      </c>
      <c r="AX223" t="n">
        <v>4795</v>
      </c>
      <c r="AY223" t="n">
        <v>213</v>
      </c>
      <c r="AZ223" t="n">
        <v>163</v>
      </c>
      <c r="BA223" t="n">
        <v>262</v>
      </c>
      <c r="BB223" t="n">
        <v>129</v>
      </c>
      <c r="BC223" t="n">
        <v>12680</v>
      </c>
    </row>
    <row r="224">
      <c r="A224" t="inlineStr">
        <is>
          <t>31-Jan-21</t>
        </is>
      </c>
      <c r="B224" t="n">
        <v>2133749</v>
      </c>
      <c r="C224" t="n">
        <v>928785</v>
      </c>
      <c r="D224" t="n">
        <v>5109348</v>
      </c>
      <c r="E224" t="n">
        <v>2934959</v>
      </c>
      <c r="F224" t="n">
        <v>2208149</v>
      </c>
      <c r="G224" t="n">
        <v>1801546</v>
      </c>
      <c r="H224" t="n">
        <v>1513249</v>
      </c>
      <c r="I224" t="n">
        <v>466884</v>
      </c>
      <c r="J224" t="n">
        <v>1804154</v>
      </c>
      <c r="K224" t="n">
        <v>5</v>
      </c>
      <c r="L224" t="n">
        <v>26</v>
      </c>
      <c r="M224" t="n">
        <v>46</v>
      </c>
      <c r="N224" t="n">
        <v>18</v>
      </c>
      <c r="O224" t="n">
        <v>1</v>
      </c>
      <c r="P224" t="n">
        <v>3</v>
      </c>
      <c r="Q224" t="n">
        <v>4</v>
      </c>
      <c r="R224" t="n">
        <v>20</v>
      </c>
      <c r="S224" t="n">
        <v>6</v>
      </c>
      <c r="T224" t="n">
        <v>1</v>
      </c>
      <c r="U224" t="n">
        <v>14</v>
      </c>
      <c r="V224" t="n">
        <v>26</v>
      </c>
      <c r="W224" t="n">
        <v>5</v>
      </c>
      <c r="X224" t="n">
        <v>1</v>
      </c>
      <c r="Y224" t="n">
        <v>3</v>
      </c>
      <c r="Z224" t="n">
        <v>5</v>
      </c>
      <c r="AA224" t="n">
        <v>28</v>
      </c>
      <c r="AB224" t="n">
        <v>1</v>
      </c>
      <c r="AC224" t="n">
        <v>18</v>
      </c>
      <c r="AD224" t="n">
        <v>211</v>
      </c>
      <c r="AE224" t="n">
        <v>180</v>
      </c>
      <c r="AF224" t="n">
        <v>107</v>
      </c>
      <c r="AG224" t="n">
        <v>6</v>
      </c>
      <c r="AH224" t="n">
        <v>11</v>
      </c>
      <c r="AI224" t="n">
        <v>16</v>
      </c>
      <c r="AJ224" t="n">
        <v>120</v>
      </c>
      <c r="AK224" t="n">
        <v>33</v>
      </c>
      <c r="AL224" t="n">
        <v>684536</v>
      </c>
      <c r="AM224" t="n">
        <v>168348</v>
      </c>
      <c r="AN224" t="n">
        <v>1097716</v>
      </c>
      <c r="AO224" t="n">
        <v>1393615</v>
      </c>
      <c r="AP224" t="n">
        <v>66380</v>
      </c>
      <c r="AQ224" t="n">
        <v>66555</v>
      </c>
      <c r="AR224" t="n">
        <v>88277</v>
      </c>
      <c r="AS224" t="n">
        <v>46745</v>
      </c>
      <c r="AT224" t="n">
        <v>1477259</v>
      </c>
      <c r="AU224" t="n">
        <v>4310</v>
      </c>
      <c r="AV224" t="n">
        <v>486</v>
      </c>
      <c r="AW224" t="n">
        <v>3860</v>
      </c>
      <c r="AX224" t="n">
        <v>4795</v>
      </c>
      <c r="AY224" t="n">
        <v>213</v>
      </c>
      <c r="AZ224" t="n">
        <v>163</v>
      </c>
      <c r="BA224" t="n">
        <v>262</v>
      </c>
      <c r="BB224" t="n">
        <v>129</v>
      </c>
      <c r="BC224" t="n">
        <v>12680</v>
      </c>
    </row>
    <row r="225">
      <c r="A225" t="inlineStr">
        <is>
          <t>01-Feb-21</t>
        </is>
      </c>
      <c r="B225" t="n">
        <v>2133748</v>
      </c>
      <c r="C225" t="n">
        <v>928780</v>
      </c>
      <c r="D225" t="n">
        <v>5109337</v>
      </c>
      <c r="E225" t="n">
        <v>2934955</v>
      </c>
      <c r="F225" t="n">
        <v>2208149</v>
      </c>
      <c r="G225" t="n">
        <v>1801545</v>
      </c>
      <c r="H225" t="n">
        <v>1513248</v>
      </c>
      <c r="I225" t="n">
        <v>466879</v>
      </c>
      <c r="J225" t="n">
        <v>1804153</v>
      </c>
      <c r="K225" t="n">
        <v>5</v>
      </c>
      <c r="L225" t="n">
        <v>25</v>
      </c>
      <c r="M225" t="n">
        <v>46</v>
      </c>
      <c r="N225" t="n">
        <v>18</v>
      </c>
      <c r="O225" t="n">
        <v>1</v>
      </c>
      <c r="P225" t="n">
        <v>3</v>
      </c>
      <c r="Q225" t="n">
        <v>4</v>
      </c>
      <c r="R225" t="n">
        <v>19</v>
      </c>
      <c r="S225" t="n">
        <v>6</v>
      </c>
      <c r="T225" t="n">
        <v>1</v>
      </c>
      <c r="U225" t="n">
        <v>14</v>
      </c>
      <c r="V225" t="n">
        <v>25</v>
      </c>
      <c r="W225" t="n">
        <v>5</v>
      </c>
      <c r="X225" t="n">
        <v>1</v>
      </c>
      <c r="Y225" t="n">
        <v>3</v>
      </c>
      <c r="Z225" t="n">
        <v>5</v>
      </c>
      <c r="AA225" t="n">
        <v>27</v>
      </c>
      <c r="AB225" t="n">
        <v>1</v>
      </c>
      <c r="AC225" t="n">
        <v>18</v>
      </c>
      <c r="AD225" t="n">
        <v>202</v>
      </c>
      <c r="AE225" t="n">
        <v>178</v>
      </c>
      <c r="AF225" t="n">
        <v>104</v>
      </c>
      <c r="AG225" t="n">
        <v>6</v>
      </c>
      <c r="AH225" t="n">
        <v>11</v>
      </c>
      <c r="AI225" t="n">
        <v>15</v>
      </c>
      <c r="AJ225" t="n">
        <v>116</v>
      </c>
      <c r="AK225" t="n">
        <v>32</v>
      </c>
      <c r="AL225" t="n">
        <v>684538</v>
      </c>
      <c r="AM225" t="n">
        <v>168364</v>
      </c>
      <c r="AN225" t="n">
        <v>1097731</v>
      </c>
      <c r="AO225" t="n">
        <v>1393623</v>
      </c>
      <c r="AP225" t="n">
        <v>66380</v>
      </c>
      <c r="AQ225" t="n">
        <v>66556</v>
      </c>
      <c r="AR225" t="n">
        <v>88279</v>
      </c>
      <c r="AS225" t="n">
        <v>46755</v>
      </c>
      <c r="AT225" t="n">
        <v>1477261</v>
      </c>
      <c r="AU225" t="n">
        <v>4310</v>
      </c>
      <c r="AV225" t="n">
        <v>486</v>
      </c>
      <c r="AW225" t="n">
        <v>3860</v>
      </c>
      <c r="AX225" t="n">
        <v>4795</v>
      </c>
      <c r="AY225" t="n">
        <v>213</v>
      </c>
      <c r="AZ225" t="n">
        <v>163</v>
      </c>
      <c r="BA225" t="n">
        <v>262</v>
      </c>
      <c r="BB225" t="n">
        <v>129</v>
      </c>
      <c r="BC225" t="n">
        <v>12680</v>
      </c>
    </row>
    <row r="226">
      <c r="A226" t="inlineStr">
        <is>
          <t>02-Feb-21</t>
        </is>
      </c>
      <c r="B226" t="n">
        <v>2133746</v>
      </c>
      <c r="C226" t="n">
        <v>928774</v>
      </c>
      <c r="D226" t="n">
        <v>5109326</v>
      </c>
      <c r="E226" t="n">
        <v>2934951</v>
      </c>
      <c r="F226" t="n">
        <v>2208149</v>
      </c>
      <c r="G226" t="n">
        <v>1801545</v>
      </c>
      <c r="H226" t="n">
        <v>1513247</v>
      </c>
      <c r="I226" t="n">
        <v>466875</v>
      </c>
      <c r="J226" t="n">
        <v>1804152</v>
      </c>
      <c r="K226" t="n">
        <v>5</v>
      </c>
      <c r="L226" t="n">
        <v>24</v>
      </c>
      <c r="M226" t="n">
        <v>45</v>
      </c>
      <c r="N226" t="n">
        <v>17</v>
      </c>
      <c r="O226" t="n">
        <v>1</v>
      </c>
      <c r="P226" t="n">
        <v>3</v>
      </c>
      <c r="Q226" t="n">
        <v>4</v>
      </c>
      <c r="R226" t="n">
        <v>19</v>
      </c>
      <c r="S226" t="n">
        <v>5</v>
      </c>
      <c r="T226" t="n">
        <v>1</v>
      </c>
      <c r="U226" t="n">
        <v>13</v>
      </c>
      <c r="V226" t="n">
        <v>25</v>
      </c>
      <c r="W226" t="n">
        <v>4</v>
      </c>
      <c r="X226" t="n">
        <v>1</v>
      </c>
      <c r="Y226" t="n">
        <v>3</v>
      </c>
      <c r="Z226" t="n">
        <v>5</v>
      </c>
      <c r="AA226" t="n">
        <v>26</v>
      </c>
      <c r="AB226" t="n">
        <v>1</v>
      </c>
      <c r="AC226" t="n">
        <v>18</v>
      </c>
      <c r="AD226" t="n">
        <v>194</v>
      </c>
      <c r="AE226" t="n">
        <v>175</v>
      </c>
      <c r="AF226" t="n">
        <v>100</v>
      </c>
      <c r="AG226" t="n">
        <v>5</v>
      </c>
      <c r="AH226" t="n">
        <v>11</v>
      </c>
      <c r="AI226" t="n">
        <v>15</v>
      </c>
      <c r="AJ226" t="n">
        <v>111</v>
      </c>
      <c r="AK226" t="n">
        <v>31</v>
      </c>
      <c r="AL226" t="n">
        <v>684539</v>
      </c>
      <c r="AM226" t="n">
        <v>168380</v>
      </c>
      <c r="AN226" t="n">
        <v>1097746</v>
      </c>
      <c r="AO226" t="n">
        <v>1393631</v>
      </c>
      <c r="AP226" t="n">
        <v>66380</v>
      </c>
      <c r="AQ226" t="n">
        <v>66557</v>
      </c>
      <c r="AR226" t="n">
        <v>88280</v>
      </c>
      <c r="AS226" t="n">
        <v>46766</v>
      </c>
      <c r="AT226" t="n">
        <v>1477263</v>
      </c>
      <c r="AU226" t="n">
        <v>4310</v>
      </c>
      <c r="AV226" t="n">
        <v>486</v>
      </c>
      <c r="AW226" t="n">
        <v>3860</v>
      </c>
      <c r="AX226" t="n">
        <v>4795</v>
      </c>
      <c r="AY226" t="n">
        <v>213</v>
      </c>
      <c r="AZ226" t="n">
        <v>163</v>
      </c>
      <c r="BA226" t="n">
        <v>262</v>
      </c>
      <c r="BB226" t="n">
        <v>129</v>
      </c>
      <c r="BC226" t="n">
        <v>12680</v>
      </c>
    </row>
    <row r="227">
      <c r="A227" t="inlineStr">
        <is>
          <t>03-Feb-21</t>
        </is>
      </c>
      <c r="B227" t="n">
        <v>2133745</v>
      </c>
      <c r="C227" t="n">
        <v>928769</v>
      </c>
      <c r="D227" t="n">
        <v>5109315</v>
      </c>
      <c r="E227" t="n">
        <v>2934947</v>
      </c>
      <c r="F227" t="n">
        <v>2208148</v>
      </c>
      <c r="G227" t="n">
        <v>1801544</v>
      </c>
      <c r="H227" t="n">
        <v>1513246</v>
      </c>
      <c r="I227" t="n">
        <v>466871</v>
      </c>
      <c r="J227" t="n">
        <v>1804150</v>
      </c>
      <c r="K227" t="n">
        <v>5</v>
      </c>
      <c r="L227" t="n">
        <v>23</v>
      </c>
      <c r="M227" t="n">
        <v>44</v>
      </c>
      <c r="N227" t="n">
        <v>16</v>
      </c>
      <c r="O227" t="n">
        <v>1</v>
      </c>
      <c r="P227" t="n">
        <v>3</v>
      </c>
      <c r="Q227" t="n">
        <v>4</v>
      </c>
      <c r="R227" t="n">
        <v>18</v>
      </c>
      <c r="S227" t="n">
        <v>5</v>
      </c>
      <c r="T227" t="n">
        <v>1</v>
      </c>
      <c r="U227" t="n">
        <v>13</v>
      </c>
      <c r="V227" t="n">
        <v>25</v>
      </c>
      <c r="W227" t="n">
        <v>4</v>
      </c>
      <c r="X227" t="n">
        <v>1</v>
      </c>
      <c r="Y227" t="n">
        <v>3</v>
      </c>
      <c r="Z227" t="n">
        <v>5</v>
      </c>
      <c r="AA227" t="n">
        <v>25</v>
      </c>
      <c r="AB227" t="n">
        <v>1</v>
      </c>
      <c r="AC227" t="n">
        <v>18</v>
      </c>
      <c r="AD227" t="n">
        <v>185</v>
      </c>
      <c r="AE227" t="n">
        <v>172</v>
      </c>
      <c r="AF227" t="n">
        <v>97</v>
      </c>
      <c r="AG227" t="n">
        <v>5</v>
      </c>
      <c r="AH227" t="n">
        <v>10</v>
      </c>
      <c r="AI227" t="n">
        <v>15</v>
      </c>
      <c r="AJ227" t="n">
        <v>107</v>
      </c>
      <c r="AK227" t="n">
        <v>30</v>
      </c>
      <c r="AL227" t="n">
        <v>684540</v>
      </c>
      <c r="AM227" t="n">
        <v>168394</v>
      </c>
      <c r="AN227" t="n">
        <v>1097760</v>
      </c>
      <c r="AO227" t="n">
        <v>1393638</v>
      </c>
      <c r="AP227" t="n">
        <v>66381</v>
      </c>
      <c r="AQ227" t="n">
        <v>66558</v>
      </c>
      <c r="AR227" t="n">
        <v>88282</v>
      </c>
      <c r="AS227" t="n">
        <v>46776</v>
      </c>
      <c r="AT227" t="n">
        <v>1477266</v>
      </c>
      <c r="AU227" t="n">
        <v>4310</v>
      </c>
      <c r="AV227" t="n">
        <v>486</v>
      </c>
      <c r="AW227" t="n">
        <v>3860</v>
      </c>
      <c r="AX227" t="n">
        <v>4795</v>
      </c>
      <c r="AY227" t="n">
        <v>213</v>
      </c>
      <c r="AZ227" t="n">
        <v>163</v>
      </c>
      <c r="BA227" t="n">
        <v>262</v>
      </c>
      <c r="BB227" t="n">
        <v>129</v>
      </c>
      <c r="BC227" t="n">
        <v>12680</v>
      </c>
    </row>
    <row r="228">
      <c r="A228" t="inlineStr">
        <is>
          <t>04-Feb-21</t>
        </is>
      </c>
      <c r="B228" t="n">
        <v>2133744</v>
      </c>
      <c r="C228" t="n">
        <v>928765</v>
      </c>
      <c r="D228" t="n">
        <v>5109305</v>
      </c>
      <c r="E228" t="n">
        <v>2934944</v>
      </c>
      <c r="F228" t="n">
        <v>2208148</v>
      </c>
      <c r="G228" t="n">
        <v>1801544</v>
      </c>
      <c r="H228" t="n">
        <v>1513245</v>
      </c>
      <c r="I228" t="n">
        <v>466867</v>
      </c>
      <c r="J228" t="n">
        <v>1804149</v>
      </c>
      <c r="K228" t="n">
        <v>5</v>
      </c>
      <c r="L228" t="n">
        <v>22</v>
      </c>
      <c r="M228" t="n">
        <v>43</v>
      </c>
      <c r="N228" t="n">
        <v>16</v>
      </c>
      <c r="O228" t="n">
        <v>1</v>
      </c>
      <c r="P228" t="n">
        <v>2</v>
      </c>
      <c r="Q228" t="n">
        <v>4</v>
      </c>
      <c r="R228" t="n">
        <v>17</v>
      </c>
      <c r="S228" t="n">
        <v>5</v>
      </c>
      <c r="T228" t="n">
        <v>1</v>
      </c>
      <c r="U228" t="n">
        <v>12</v>
      </c>
      <c r="V228" t="n">
        <v>24</v>
      </c>
      <c r="W228" t="n">
        <v>4</v>
      </c>
      <c r="X228" t="n">
        <v>1</v>
      </c>
      <c r="Y228" t="n">
        <v>3</v>
      </c>
      <c r="Z228" t="n">
        <v>5</v>
      </c>
      <c r="AA228" t="n">
        <v>24</v>
      </c>
      <c r="AB228" t="n">
        <v>1</v>
      </c>
      <c r="AC228" t="n">
        <v>17</v>
      </c>
      <c r="AD228" t="n">
        <v>177</v>
      </c>
      <c r="AE228" t="n">
        <v>169</v>
      </c>
      <c r="AF228" t="n">
        <v>94</v>
      </c>
      <c r="AG228" t="n">
        <v>5</v>
      </c>
      <c r="AH228" t="n">
        <v>10</v>
      </c>
      <c r="AI228" t="n">
        <v>14</v>
      </c>
      <c r="AJ228" t="n">
        <v>103</v>
      </c>
      <c r="AK228" t="n">
        <v>29</v>
      </c>
      <c r="AL228" t="n">
        <v>684542</v>
      </c>
      <c r="AM228" t="n">
        <v>168409</v>
      </c>
      <c r="AN228" t="n">
        <v>1097775</v>
      </c>
      <c r="AO228" t="n">
        <v>1393646</v>
      </c>
      <c r="AP228" t="n">
        <v>66381</v>
      </c>
      <c r="AQ228" t="n">
        <v>66559</v>
      </c>
      <c r="AR228" t="n">
        <v>88283</v>
      </c>
      <c r="AS228" t="n">
        <v>46785</v>
      </c>
      <c r="AT228" t="n">
        <v>1477268</v>
      </c>
      <c r="AU228" t="n">
        <v>4310</v>
      </c>
      <c r="AV228" t="n">
        <v>486</v>
      </c>
      <c r="AW228" t="n">
        <v>3860</v>
      </c>
      <c r="AX228" t="n">
        <v>4795</v>
      </c>
      <c r="AY228" t="n">
        <v>213</v>
      </c>
      <c r="AZ228" t="n">
        <v>163</v>
      </c>
      <c r="BA228" t="n">
        <v>262</v>
      </c>
      <c r="BB228" t="n">
        <v>130</v>
      </c>
      <c r="BC228" t="n">
        <v>12680</v>
      </c>
    </row>
    <row r="229">
      <c r="A229" t="inlineStr">
        <is>
          <t>05-Feb-21</t>
        </is>
      </c>
      <c r="B229" t="n">
        <v>2133743</v>
      </c>
      <c r="C229" t="n">
        <v>928760</v>
      </c>
      <c r="D229" t="n">
        <v>5109295</v>
      </c>
      <c r="E229" t="n">
        <v>2934940</v>
      </c>
      <c r="F229" t="n">
        <v>2208148</v>
      </c>
      <c r="G229" t="n">
        <v>1801543</v>
      </c>
      <c r="H229" t="n">
        <v>1513244</v>
      </c>
      <c r="I229" t="n">
        <v>466864</v>
      </c>
      <c r="J229" t="n">
        <v>1804148</v>
      </c>
      <c r="K229" t="n">
        <v>5</v>
      </c>
      <c r="L229" t="n">
        <v>21</v>
      </c>
      <c r="M229" t="n">
        <v>42</v>
      </c>
      <c r="N229" t="n">
        <v>15</v>
      </c>
      <c r="O229" t="n">
        <v>1</v>
      </c>
      <c r="P229" t="n">
        <v>2</v>
      </c>
      <c r="Q229" t="n">
        <v>4</v>
      </c>
      <c r="R229" t="n">
        <v>17</v>
      </c>
      <c r="S229" t="n">
        <v>5</v>
      </c>
      <c r="T229" t="n">
        <v>1</v>
      </c>
      <c r="U229" t="n">
        <v>12</v>
      </c>
      <c r="V229" t="n">
        <v>24</v>
      </c>
      <c r="W229" t="n">
        <v>4</v>
      </c>
      <c r="X229" t="n">
        <v>1</v>
      </c>
      <c r="Y229" t="n">
        <v>2</v>
      </c>
      <c r="Z229" t="n">
        <v>5</v>
      </c>
      <c r="AA229" t="n">
        <v>23</v>
      </c>
      <c r="AB229" t="n">
        <v>1</v>
      </c>
      <c r="AC229" t="n">
        <v>17</v>
      </c>
      <c r="AD229" t="n">
        <v>170</v>
      </c>
      <c r="AE229" t="n">
        <v>167</v>
      </c>
      <c r="AF229" t="n">
        <v>91</v>
      </c>
      <c r="AG229" t="n">
        <v>5</v>
      </c>
      <c r="AH229" t="n">
        <v>10</v>
      </c>
      <c r="AI229" t="n">
        <v>14</v>
      </c>
      <c r="AJ229" t="n">
        <v>99</v>
      </c>
      <c r="AK229" t="n">
        <v>28</v>
      </c>
      <c r="AL229" t="n">
        <v>684543</v>
      </c>
      <c r="AM229" t="n">
        <v>168422</v>
      </c>
      <c r="AN229" t="n">
        <v>1097789</v>
      </c>
      <c r="AO229" t="n">
        <v>1393653</v>
      </c>
      <c r="AP229" t="n">
        <v>66382</v>
      </c>
      <c r="AQ229" t="n">
        <v>66560</v>
      </c>
      <c r="AR229" t="n">
        <v>88285</v>
      </c>
      <c r="AS229" t="n">
        <v>46794</v>
      </c>
      <c r="AT229" t="n">
        <v>1477270</v>
      </c>
      <c r="AU229" t="n">
        <v>4310</v>
      </c>
      <c r="AV229" t="n">
        <v>486</v>
      </c>
      <c r="AW229" t="n">
        <v>3860</v>
      </c>
      <c r="AX229" t="n">
        <v>4795</v>
      </c>
      <c r="AY229" t="n">
        <v>213</v>
      </c>
      <c r="AZ229" t="n">
        <v>163</v>
      </c>
      <c r="BA229" t="n">
        <v>262</v>
      </c>
      <c r="BB229" t="n">
        <v>130</v>
      </c>
      <c r="BC229" t="n">
        <v>12680</v>
      </c>
    </row>
    <row r="230">
      <c r="A230" t="inlineStr">
        <is>
          <t>06-Feb-21</t>
        </is>
      </c>
      <c r="B230" t="n">
        <v>2133742</v>
      </c>
      <c r="C230" t="n">
        <v>928756</v>
      </c>
      <c r="D230" t="n">
        <v>5109285</v>
      </c>
      <c r="E230" t="n">
        <v>2934937</v>
      </c>
      <c r="F230" t="n">
        <v>2208147</v>
      </c>
      <c r="G230" t="n">
        <v>1801542</v>
      </c>
      <c r="H230" t="n">
        <v>1513243</v>
      </c>
      <c r="I230" t="n">
        <v>466860</v>
      </c>
      <c r="J230" t="n">
        <v>1804147</v>
      </c>
      <c r="K230" t="n">
        <v>5</v>
      </c>
      <c r="L230" t="n">
        <v>20</v>
      </c>
      <c r="M230" t="n">
        <v>41</v>
      </c>
      <c r="N230" t="n">
        <v>15</v>
      </c>
      <c r="O230" t="n">
        <v>1</v>
      </c>
      <c r="P230" t="n">
        <v>2</v>
      </c>
      <c r="Q230" t="n">
        <v>4</v>
      </c>
      <c r="R230" t="n">
        <v>16</v>
      </c>
      <c r="S230" t="n">
        <v>5</v>
      </c>
      <c r="T230" t="n">
        <v>1</v>
      </c>
      <c r="U230" t="n">
        <v>11</v>
      </c>
      <c r="V230" t="n">
        <v>23</v>
      </c>
      <c r="W230" t="n">
        <v>4</v>
      </c>
      <c r="X230" t="n">
        <v>1</v>
      </c>
      <c r="Y230" t="n">
        <v>2</v>
      </c>
      <c r="Z230" t="n">
        <v>5</v>
      </c>
      <c r="AA230" t="n">
        <v>22</v>
      </c>
      <c r="AB230" t="n">
        <v>1</v>
      </c>
      <c r="AC230" t="n">
        <v>17</v>
      </c>
      <c r="AD230" t="n">
        <v>162</v>
      </c>
      <c r="AE230" t="n">
        <v>164</v>
      </c>
      <c r="AF230" t="n">
        <v>88</v>
      </c>
      <c r="AG230" t="n">
        <v>5</v>
      </c>
      <c r="AH230" t="n">
        <v>10</v>
      </c>
      <c r="AI230" t="n">
        <v>14</v>
      </c>
      <c r="AJ230" t="n">
        <v>95</v>
      </c>
      <c r="AK230" t="n">
        <v>27</v>
      </c>
      <c r="AL230" t="n">
        <v>684544</v>
      </c>
      <c r="AM230" t="n">
        <v>168435</v>
      </c>
      <c r="AN230" t="n">
        <v>1097803</v>
      </c>
      <c r="AO230" t="n">
        <v>1393660</v>
      </c>
      <c r="AP230" t="n">
        <v>66382</v>
      </c>
      <c r="AQ230" t="n">
        <v>66561</v>
      </c>
      <c r="AR230" t="n">
        <v>88286</v>
      </c>
      <c r="AS230" t="n">
        <v>46803</v>
      </c>
      <c r="AT230" t="n">
        <v>1477272</v>
      </c>
      <c r="AU230" t="n">
        <v>4310</v>
      </c>
      <c r="AV230" t="n">
        <v>486</v>
      </c>
      <c r="AW230" t="n">
        <v>3860</v>
      </c>
      <c r="AX230" t="n">
        <v>4795</v>
      </c>
      <c r="AY230" t="n">
        <v>213</v>
      </c>
      <c r="AZ230" t="n">
        <v>163</v>
      </c>
      <c r="BA230" t="n">
        <v>262</v>
      </c>
      <c r="BB230" t="n">
        <v>130</v>
      </c>
      <c r="BC230" t="n">
        <v>12680</v>
      </c>
    </row>
    <row r="231">
      <c r="A231" t="inlineStr">
        <is>
          <t>07-Feb-21</t>
        </is>
      </c>
      <c r="B231" t="n">
        <v>2133741</v>
      </c>
      <c r="C231" t="n">
        <v>928751</v>
      </c>
      <c r="D231" t="n">
        <v>5109275</v>
      </c>
      <c r="E231" t="n">
        <v>2934933</v>
      </c>
      <c r="F231" t="n">
        <v>2208147</v>
      </c>
      <c r="G231" t="n">
        <v>1801542</v>
      </c>
      <c r="H231" t="n">
        <v>1513242</v>
      </c>
      <c r="I231" t="n">
        <v>466857</v>
      </c>
      <c r="J231" t="n">
        <v>1804146</v>
      </c>
      <c r="K231" t="n">
        <v>5</v>
      </c>
      <c r="L231" t="n">
        <v>19</v>
      </c>
      <c r="M231" t="n">
        <v>41</v>
      </c>
      <c r="N231" t="n">
        <v>14</v>
      </c>
      <c r="O231" t="n">
        <v>1</v>
      </c>
      <c r="P231" t="n">
        <v>2</v>
      </c>
      <c r="Q231" t="n">
        <v>4</v>
      </c>
      <c r="R231" t="n">
        <v>15</v>
      </c>
      <c r="S231" t="n">
        <v>5</v>
      </c>
      <c r="T231" t="n">
        <v>1</v>
      </c>
      <c r="U231" t="n">
        <v>11</v>
      </c>
      <c r="V231" t="n">
        <v>23</v>
      </c>
      <c r="W231" t="n">
        <v>4</v>
      </c>
      <c r="X231" t="n">
        <v>1</v>
      </c>
      <c r="Y231" t="n">
        <v>2</v>
      </c>
      <c r="Z231" t="n">
        <v>5</v>
      </c>
      <c r="AA231" t="n">
        <v>21</v>
      </c>
      <c r="AB231" t="n">
        <v>1</v>
      </c>
      <c r="AC231" t="n">
        <v>17</v>
      </c>
      <c r="AD231" t="n">
        <v>155</v>
      </c>
      <c r="AE231" t="n">
        <v>161</v>
      </c>
      <c r="AF231" t="n">
        <v>86</v>
      </c>
      <c r="AG231" t="n">
        <v>5</v>
      </c>
      <c r="AH231" t="n">
        <v>9</v>
      </c>
      <c r="AI231" t="n">
        <v>14</v>
      </c>
      <c r="AJ231" t="n">
        <v>92</v>
      </c>
      <c r="AK231" t="n">
        <v>27</v>
      </c>
      <c r="AL231" t="n">
        <v>684546</v>
      </c>
      <c r="AM231" t="n">
        <v>168448</v>
      </c>
      <c r="AN231" t="n">
        <v>1097816</v>
      </c>
      <c r="AO231" t="n">
        <v>1393666</v>
      </c>
      <c r="AP231" t="n">
        <v>66383</v>
      </c>
      <c r="AQ231" t="n">
        <v>66562</v>
      </c>
      <c r="AR231" t="n">
        <v>88287</v>
      </c>
      <c r="AS231" t="n">
        <v>46812</v>
      </c>
      <c r="AT231" t="n">
        <v>1477274</v>
      </c>
      <c r="AU231" t="n">
        <v>4310</v>
      </c>
      <c r="AV231" t="n">
        <v>486</v>
      </c>
      <c r="AW231" t="n">
        <v>3860</v>
      </c>
      <c r="AX231" t="n">
        <v>4795</v>
      </c>
      <c r="AY231" t="n">
        <v>213</v>
      </c>
      <c r="AZ231" t="n">
        <v>163</v>
      </c>
      <c r="BA231" t="n">
        <v>262</v>
      </c>
      <c r="BB231" t="n">
        <v>130</v>
      </c>
      <c r="BC231" t="n">
        <v>12680</v>
      </c>
    </row>
    <row r="232">
      <c r="A232" t="inlineStr">
        <is>
          <t>08-Feb-21</t>
        </is>
      </c>
      <c r="B232" t="n">
        <v>2133740</v>
      </c>
      <c r="C232" t="n">
        <v>928747</v>
      </c>
      <c r="D232" t="n">
        <v>5109265</v>
      </c>
      <c r="E232" t="n">
        <v>2934930</v>
      </c>
      <c r="F232" t="n">
        <v>2208147</v>
      </c>
      <c r="G232" t="n">
        <v>1801541</v>
      </c>
      <c r="H232" t="n">
        <v>1513241</v>
      </c>
      <c r="I232" t="n">
        <v>466853</v>
      </c>
      <c r="J232" t="n">
        <v>1804145</v>
      </c>
      <c r="K232" t="n">
        <v>4</v>
      </c>
      <c r="L232" t="n">
        <v>18</v>
      </c>
      <c r="M232" t="n">
        <v>40</v>
      </c>
      <c r="N232" t="n">
        <v>14</v>
      </c>
      <c r="O232" t="n">
        <v>1</v>
      </c>
      <c r="P232" t="n">
        <v>2</v>
      </c>
      <c r="Q232" t="n">
        <v>4</v>
      </c>
      <c r="R232" t="n">
        <v>15</v>
      </c>
      <c r="S232" t="n">
        <v>5</v>
      </c>
      <c r="T232" t="n">
        <v>1</v>
      </c>
      <c r="U232" t="n">
        <v>10</v>
      </c>
      <c r="V232" t="n">
        <v>23</v>
      </c>
      <c r="W232" t="n">
        <v>4</v>
      </c>
      <c r="X232" t="n">
        <v>1</v>
      </c>
      <c r="Y232" t="n">
        <v>2</v>
      </c>
      <c r="Z232" t="n">
        <v>5</v>
      </c>
      <c r="AA232" t="n">
        <v>21</v>
      </c>
      <c r="AB232" t="n">
        <v>1</v>
      </c>
      <c r="AC232" t="n">
        <v>17</v>
      </c>
      <c r="AD232" t="n">
        <v>149</v>
      </c>
      <c r="AE232" t="n">
        <v>158</v>
      </c>
      <c r="AF232" t="n">
        <v>83</v>
      </c>
      <c r="AG232" t="n">
        <v>5</v>
      </c>
      <c r="AH232" t="n">
        <v>9</v>
      </c>
      <c r="AI232" t="n">
        <v>13</v>
      </c>
      <c r="AJ232" t="n">
        <v>88</v>
      </c>
      <c r="AK232" t="n">
        <v>26</v>
      </c>
      <c r="AL232" t="n">
        <v>684547</v>
      </c>
      <c r="AM232" t="n">
        <v>168460</v>
      </c>
      <c r="AN232" t="n">
        <v>1097830</v>
      </c>
      <c r="AO232" t="n">
        <v>1393673</v>
      </c>
      <c r="AP232" t="n">
        <v>66383</v>
      </c>
      <c r="AQ232" t="n">
        <v>66563</v>
      </c>
      <c r="AR232" t="n">
        <v>88289</v>
      </c>
      <c r="AS232" t="n">
        <v>46820</v>
      </c>
      <c r="AT232" t="n">
        <v>1477276</v>
      </c>
      <c r="AU232" t="n">
        <v>4310</v>
      </c>
      <c r="AV232" t="n">
        <v>486</v>
      </c>
      <c r="AW232" t="n">
        <v>3860</v>
      </c>
      <c r="AX232" t="n">
        <v>4795</v>
      </c>
      <c r="AY232" t="n">
        <v>213</v>
      </c>
      <c r="AZ232" t="n">
        <v>163</v>
      </c>
      <c r="BA232" t="n">
        <v>262</v>
      </c>
      <c r="BB232" t="n">
        <v>130</v>
      </c>
      <c r="BC232" t="n">
        <v>12680</v>
      </c>
    </row>
    <row r="233">
      <c r="A233" t="inlineStr">
        <is>
          <t>09-Feb-21</t>
        </is>
      </c>
      <c r="B233" t="n">
        <v>2133738</v>
      </c>
      <c r="C233" t="n">
        <v>928744</v>
      </c>
      <c r="D233" t="n">
        <v>5109256</v>
      </c>
      <c r="E233" t="n">
        <v>2934927</v>
      </c>
      <c r="F233" t="n">
        <v>2208147</v>
      </c>
      <c r="G233" t="n">
        <v>1801541</v>
      </c>
      <c r="H233" t="n">
        <v>1513240</v>
      </c>
      <c r="I233" t="n">
        <v>466850</v>
      </c>
      <c r="J233" t="n">
        <v>1804144</v>
      </c>
      <c r="K233" t="n">
        <v>4</v>
      </c>
      <c r="L233" t="n">
        <v>18</v>
      </c>
      <c r="M233" t="n">
        <v>39</v>
      </c>
      <c r="N233" t="n">
        <v>14</v>
      </c>
      <c r="O233" t="n">
        <v>1</v>
      </c>
      <c r="P233" t="n">
        <v>2</v>
      </c>
      <c r="Q233" t="n">
        <v>4</v>
      </c>
      <c r="R233" t="n">
        <v>14</v>
      </c>
      <c r="S233" t="n">
        <v>4</v>
      </c>
      <c r="T233" t="n">
        <v>1</v>
      </c>
      <c r="U233" t="n">
        <v>10</v>
      </c>
      <c r="V233" t="n">
        <v>22</v>
      </c>
      <c r="W233" t="n">
        <v>4</v>
      </c>
      <c r="X233" t="n">
        <v>1</v>
      </c>
      <c r="Y233" t="n">
        <v>2</v>
      </c>
      <c r="Z233" t="n">
        <v>5</v>
      </c>
      <c r="AA233" t="n">
        <v>20</v>
      </c>
      <c r="AB233" t="n">
        <v>1</v>
      </c>
      <c r="AC233" t="n">
        <v>17</v>
      </c>
      <c r="AD233" t="n">
        <v>142</v>
      </c>
      <c r="AE233" t="n">
        <v>156</v>
      </c>
      <c r="AF233" t="n">
        <v>80</v>
      </c>
      <c r="AG233" t="n">
        <v>5</v>
      </c>
      <c r="AH233" t="n">
        <v>9</v>
      </c>
      <c r="AI233" t="n">
        <v>13</v>
      </c>
      <c r="AJ233" t="n">
        <v>85</v>
      </c>
      <c r="AK233" t="n">
        <v>25</v>
      </c>
      <c r="AL233" t="n">
        <v>684548</v>
      </c>
      <c r="AM233" t="n">
        <v>168471</v>
      </c>
      <c r="AN233" t="n">
        <v>1097843</v>
      </c>
      <c r="AO233" t="n">
        <v>1393679</v>
      </c>
      <c r="AP233" t="n">
        <v>66383</v>
      </c>
      <c r="AQ233" t="n">
        <v>66564</v>
      </c>
      <c r="AR233" t="n">
        <v>88290</v>
      </c>
      <c r="AS233" t="n">
        <v>46828</v>
      </c>
      <c r="AT233" t="n">
        <v>1477278</v>
      </c>
      <c r="AU233" t="n">
        <v>4310</v>
      </c>
      <c r="AV233" t="n">
        <v>486</v>
      </c>
      <c r="AW233" t="n">
        <v>3860</v>
      </c>
      <c r="AX233" t="n">
        <v>4796</v>
      </c>
      <c r="AY233" t="n">
        <v>213</v>
      </c>
      <c r="AZ233" t="n">
        <v>163</v>
      </c>
      <c r="BA233" t="n">
        <v>262</v>
      </c>
      <c r="BB233" t="n">
        <v>130</v>
      </c>
      <c r="BC233" t="n">
        <v>12680</v>
      </c>
    </row>
    <row r="234">
      <c r="A234" t="inlineStr">
        <is>
          <t>10-Feb-21</t>
        </is>
      </c>
      <c r="B234" t="n">
        <v>2133737</v>
      </c>
      <c r="C234" t="n">
        <v>928740</v>
      </c>
      <c r="D234" t="n">
        <v>5109246</v>
      </c>
      <c r="E234" t="n">
        <v>2934924</v>
      </c>
      <c r="F234" t="n">
        <v>2208146</v>
      </c>
      <c r="G234" t="n">
        <v>1801540</v>
      </c>
      <c r="H234" t="n">
        <v>1513239</v>
      </c>
      <c r="I234" t="n">
        <v>466847</v>
      </c>
      <c r="J234" t="n">
        <v>1804143</v>
      </c>
      <c r="K234" t="n">
        <v>4</v>
      </c>
      <c r="L234" t="n">
        <v>17</v>
      </c>
      <c r="M234" t="n">
        <v>38</v>
      </c>
      <c r="N234" t="n">
        <v>13</v>
      </c>
      <c r="O234" t="n">
        <v>1</v>
      </c>
      <c r="P234" t="n">
        <v>2</v>
      </c>
      <c r="Q234" t="n">
        <v>4</v>
      </c>
      <c r="R234" t="n">
        <v>14</v>
      </c>
      <c r="S234" t="n">
        <v>4</v>
      </c>
      <c r="T234" t="n">
        <v>1</v>
      </c>
      <c r="U234" t="n">
        <v>9</v>
      </c>
      <c r="V234" t="n">
        <v>22</v>
      </c>
      <c r="W234" t="n">
        <v>3</v>
      </c>
      <c r="X234" t="n">
        <v>0</v>
      </c>
      <c r="Y234" t="n">
        <v>2</v>
      </c>
      <c r="Z234" t="n">
        <v>4</v>
      </c>
      <c r="AA234" t="n">
        <v>19</v>
      </c>
      <c r="AB234" t="n">
        <v>1</v>
      </c>
      <c r="AC234" t="n">
        <v>17</v>
      </c>
      <c r="AD234" t="n">
        <v>136</v>
      </c>
      <c r="AE234" t="n">
        <v>153</v>
      </c>
      <c r="AF234" t="n">
        <v>78</v>
      </c>
      <c r="AG234" t="n">
        <v>5</v>
      </c>
      <c r="AH234" t="n">
        <v>9</v>
      </c>
      <c r="AI234" t="n">
        <v>13</v>
      </c>
      <c r="AJ234" t="n">
        <v>82</v>
      </c>
      <c r="AK234" t="n">
        <v>24</v>
      </c>
      <c r="AL234" t="n">
        <v>684550</v>
      </c>
      <c r="AM234" t="n">
        <v>168482</v>
      </c>
      <c r="AN234" t="n">
        <v>1097856</v>
      </c>
      <c r="AO234" t="n">
        <v>1393685</v>
      </c>
      <c r="AP234" t="n">
        <v>66384</v>
      </c>
      <c r="AQ234" t="n">
        <v>66564</v>
      </c>
      <c r="AR234" t="n">
        <v>88291</v>
      </c>
      <c r="AS234" t="n">
        <v>46835</v>
      </c>
      <c r="AT234" t="n">
        <v>1477280</v>
      </c>
      <c r="AU234" t="n">
        <v>4310</v>
      </c>
      <c r="AV234" t="n">
        <v>486</v>
      </c>
      <c r="AW234" t="n">
        <v>3860</v>
      </c>
      <c r="AX234" t="n">
        <v>4796</v>
      </c>
      <c r="AY234" t="n">
        <v>213</v>
      </c>
      <c r="AZ234" t="n">
        <v>163</v>
      </c>
      <c r="BA234" t="n">
        <v>262</v>
      </c>
      <c r="BB234" t="n">
        <v>130</v>
      </c>
      <c r="BC234" t="n">
        <v>12680</v>
      </c>
    </row>
    <row r="235">
      <c r="A235" t="inlineStr">
        <is>
          <t>11-Feb-21</t>
        </is>
      </c>
      <c r="B235" t="n">
        <v>2133736</v>
      </c>
      <c r="C235" t="n">
        <v>928736</v>
      </c>
      <c r="D235" t="n">
        <v>5109237</v>
      </c>
      <c r="E235" t="n">
        <v>2934921</v>
      </c>
      <c r="F235" t="n">
        <v>2208146</v>
      </c>
      <c r="G235" t="n">
        <v>1801540</v>
      </c>
      <c r="H235" t="n">
        <v>1513238</v>
      </c>
      <c r="I235" t="n">
        <v>466844</v>
      </c>
      <c r="J235" t="n">
        <v>1804142</v>
      </c>
      <c r="K235" t="n">
        <v>4</v>
      </c>
      <c r="L235" t="n">
        <v>16</v>
      </c>
      <c r="M235" t="n">
        <v>38</v>
      </c>
      <c r="N235" t="n">
        <v>13</v>
      </c>
      <c r="O235" t="n">
        <v>1</v>
      </c>
      <c r="P235" t="n">
        <v>2</v>
      </c>
      <c r="Q235" t="n">
        <v>3</v>
      </c>
      <c r="R235" t="n">
        <v>13</v>
      </c>
      <c r="S235" t="n">
        <v>4</v>
      </c>
      <c r="T235" t="n">
        <v>1</v>
      </c>
      <c r="U235" t="n">
        <v>9</v>
      </c>
      <c r="V235" t="n">
        <v>21</v>
      </c>
      <c r="W235" t="n">
        <v>3</v>
      </c>
      <c r="X235" t="n">
        <v>0</v>
      </c>
      <c r="Y235" t="n">
        <v>2</v>
      </c>
      <c r="Z235" t="n">
        <v>4</v>
      </c>
      <c r="AA235" t="n">
        <v>18</v>
      </c>
      <c r="AB235" t="n">
        <v>1</v>
      </c>
      <c r="AC235" t="n">
        <v>16</v>
      </c>
      <c r="AD235" t="n">
        <v>130</v>
      </c>
      <c r="AE235" t="n">
        <v>150</v>
      </c>
      <c r="AF235" t="n">
        <v>75</v>
      </c>
      <c r="AG235" t="n">
        <v>5</v>
      </c>
      <c r="AH235" t="n">
        <v>9</v>
      </c>
      <c r="AI235" t="n">
        <v>13</v>
      </c>
      <c r="AJ235" t="n">
        <v>79</v>
      </c>
      <c r="AK235" t="n">
        <v>24</v>
      </c>
      <c r="AL235" t="n">
        <v>684551</v>
      </c>
      <c r="AM235" t="n">
        <v>168493</v>
      </c>
      <c r="AN235" t="n">
        <v>1097869</v>
      </c>
      <c r="AO235" t="n">
        <v>1393691</v>
      </c>
      <c r="AP235" t="n">
        <v>66384</v>
      </c>
      <c r="AQ235" t="n">
        <v>66565</v>
      </c>
      <c r="AR235" t="n">
        <v>88293</v>
      </c>
      <c r="AS235" t="n">
        <v>46843</v>
      </c>
      <c r="AT235" t="n">
        <v>1477282</v>
      </c>
      <c r="AU235" t="n">
        <v>4310</v>
      </c>
      <c r="AV235" t="n">
        <v>487</v>
      </c>
      <c r="AW235" t="n">
        <v>3860</v>
      </c>
      <c r="AX235" t="n">
        <v>4796</v>
      </c>
      <c r="AY235" t="n">
        <v>213</v>
      </c>
      <c r="AZ235" t="n">
        <v>163</v>
      </c>
      <c r="BA235" t="n">
        <v>262</v>
      </c>
      <c r="BB235" t="n">
        <v>130</v>
      </c>
      <c r="BC235" t="n">
        <v>12680</v>
      </c>
    </row>
    <row r="236">
      <c r="A236" t="inlineStr">
        <is>
          <t>12-Feb-21</t>
        </is>
      </c>
      <c r="B236" t="n">
        <v>2133735</v>
      </c>
      <c r="C236" t="n">
        <v>928733</v>
      </c>
      <c r="D236" t="n">
        <v>5109229</v>
      </c>
      <c r="E236" t="n">
        <v>2934918</v>
      </c>
      <c r="F236" t="n">
        <v>2208146</v>
      </c>
      <c r="G236" t="n">
        <v>1801539</v>
      </c>
      <c r="H236" t="n">
        <v>1513238</v>
      </c>
      <c r="I236" t="n">
        <v>466841</v>
      </c>
      <c r="J236" t="n">
        <v>1804141</v>
      </c>
      <c r="K236" t="n">
        <v>4</v>
      </c>
      <c r="L236" t="n">
        <v>15</v>
      </c>
      <c r="M236" t="n">
        <v>37</v>
      </c>
      <c r="N236" t="n">
        <v>12</v>
      </c>
      <c r="O236" t="n">
        <v>1</v>
      </c>
      <c r="P236" t="n">
        <v>2</v>
      </c>
      <c r="Q236" t="n">
        <v>3</v>
      </c>
      <c r="R236" t="n">
        <v>13</v>
      </c>
      <c r="S236" t="n">
        <v>4</v>
      </c>
      <c r="T236" t="n">
        <v>1</v>
      </c>
      <c r="U236" t="n">
        <v>8</v>
      </c>
      <c r="V236" t="n">
        <v>21</v>
      </c>
      <c r="W236" t="n">
        <v>3</v>
      </c>
      <c r="X236" t="n">
        <v>0</v>
      </c>
      <c r="Y236" t="n">
        <v>2</v>
      </c>
      <c r="Z236" t="n">
        <v>4</v>
      </c>
      <c r="AA236" t="n">
        <v>18</v>
      </c>
      <c r="AB236" t="n">
        <v>1</v>
      </c>
      <c r="AC236" t="n">
        <v>16</v>
      </c>
      <c r="AD236" t="n">
        <v>125</v>
      </c>
      <c r="AE236" t="n">
        <v>148</v>
      </c>
      <c r="AF236" t="n">
        <v>73</v>
      </c>
      <c r="AG236" t="n">
        <v>5</v>
      </c>
      <c r="AH236" t="n">
        <v>8</v>
      </c>
      <c r="AI236" t="n">
        <v>12</v>
      </c>
      <c r="AJ236" t="n">
        <v>76</v>
      </c>
      <c r="AK236" t="n">
        <v>23</v>
      </c>
      <c r="AL236" t="n">
        <v>684552</v>
      </c>
      <c r="AM236" t="n">
        <v>168503</v>
      </c>
      <c r="AN236" t="n">
        <v>1097881</v>
      </c>
      <c r="AO236" t="n">
        <v>1393697</v>
      </c>
      <c r="AP236" t="n">
        <v>66385</v>
      </c>
      <c r="AQ236" t="n">
        <v>66566</v>
      </c>
      <c r="AR236" t="n">
        <v>88294</v>
      </c>
      <c r="AS236" t="n">
        <v>46850</v>
      </c>
      <c r="AT236" t="n">
        <v>1477284</v>
      </c>
      <c r="AU236" t="n">
        <v>4310</v>
      </c>
      <c r="AV236" t="n">
        <v>487</v>
      </c>
      <c r="AW236" t="n">
        <v>3860</v>
      </c>
      <c r="AX236" t="n">
        <v>4796</v>
      </c>
      <c r="AY236" t="n">
        <v>213</v>
      </c>
      <c r="AZ236" t="n">
        <v>163</v>
      </c>
      <c r="BA236" t="n">
        <v>262</v>
      </c>
      <c r="BB236" t="n">
        <v>130</v>
      </c>
      <c r="BC236" t="n">
        <v>12680</v>
      </c>
    </row>
    <row r="237">
      <c r="A237" t="inlineStr">
        <is>
          <t>13-Feb-21</t>
        </is>
      </c>
      <c r="B237" t="n">
        <v>2371860</v>
      </c>
      <c r="C237" t="n">
        <v>1029380</v>
      </c>
      <c r="D237" t="n">
        <v>5663784</v>
      </c>
      <c r="E237" t="n">
        <v>3327081</v>
      </c>
      <c r="F237" t="n">
        <v>2418679</v>
      </c>
      <c r="G237" t="n">
        <v>1974533</v>
      </c>
      <c r="H237" t="n">
        <v>1660638</v>
      </c>
      <c r="I237" t="n">
        <v>514386</v>
      </c>
      <c r="J237" t="n">
        <v>2040047</v>
      </c>
      <c r="K237" t="n">
        <v>4</v>
      </c>
      <c r="L237" t="n">
        <v>15</v>
      </c>
      <c r="M237" t="n">
        <v>38</v>
      </c>
      <c r="N237" t="n">
        <v>13</v>
      </c>
      <c r="O237" t="n">
        <v>1</v>
      </c>
      <c r="P237" t="n">
        <v>2</v>
      </c>
      <c r="Q237" t="n">
        <v>3</v>
      </c>
      <c r="R237" t="n">
        <v>12</v>
      </c>
      <c r="S237" t="n">
        <v>4</v>
      </c>
      <c r="T237" t="n">
        <v>1</v>
      </c>
      <c r="U237" t="n">
        <v>8</v>
      </c>
      <c r="V237" t="n">
        <v>21</v>
      </c>
      <c r="W237" t="n">
        <v>3</v>
      </c>
      <c r="X237" t="n">
        <v>0</v>
      </c>
      <c r="Y237" t="n">
        <v>2</v>
      </c>
      <c r="Z237" t="n">
        <v>4</v>
      </c>
      <c r="AA237" t="n">
        <v>17</v>
      </c>
      <c r="AB237" t="n">
        <v>1</v>
      </c>
      <c r="AC237" t="n">
        <v>16</v>
      </c>
      <c r="AD237" t="n">
        <v>119</v>
      </c>
      <c r="AE237" t="n">
        <v>145</v>
      </c>
      <c r="AF237" t="n">
        <v>71</v>
      </c>
      <c r="AG237" t="n">
        <v>5</v>
      </c>
      <c r="AH237" t="n">
        <v>8</v>
      </c>
      <c r="AI237" t="n">
        <v>12</v>
      </c>
      <c r="AJ237" t="n">
        <v>73</v>
      </c>
      <c r="AK237" t="n">
        <v>22</v>
      </c>
      <c r="AL237" t="n">
        <v>684553</v>
      </c>
      <c r="AM237" t="n">
        <v>168512</v>
      </c>
      <c r="AN237" t="n">
        <v>1097894</v>
      </c>
      <c r="AO237" t="n">
        <v>1393702</v>
      </c>
      <c r="AP237" t="n">
        <v>66385</v>
      </c>
      <c r="AQ237" t="n">
        <v>66567</v>
      </c>
      <c r="AR237" t="n">
        <v>88295</v>
      </c>
      <c r="AS237" t="n">
        <v>46856</v>
      </c>
      <c r="AT237" t="n">
        <v>1477285</v>
      </c>
      <c r="AU237" t="n">
        <v>4310</v>
      </c>
      <c r="AV237" t="n">
        <v>487</v>
      </c>
      <c r="AW237" t="n">
        <v>3860</v>
      </c>
      <c r="AX237" t="n">
        <v>4796</v>
      </c>
      <c r="AY237" t="n">
        <v>213</v>
      </c>
      <c r="AZ237" t="n">
        <v>163</v>
      </c>
      <c r="BA237" t="n">
        <v>262</v>
      </c>
      <c r="BB237" t="n">
        <v>130</v>
      </c>
      <c r="BC237" t="n">
        <v>12680</v>
      </c>
    </row>
    <row r="238">
      <c r="A238" t="inlineStr">
        <is>
          <t>14-Feb-21</t>
        </is>
      </c>
      <c r="B238" t="n">
        <v>2371859</v>
      </c>
      <c r="C238" t="n">
        <v>1029377</v>
      </c>
      <c r="D238" t="n">
        <v>5663774</v>
      </c>
      <c r="E238" t="n">
        <v>3327077</v>
      </c>
      <c r="F238" t="n">
        <v>2418679</v>
      </c>
      <c r="G238" t="n">
        <v>1974533</v>
      </c>
      <c r="H238" t="n">
        <v>1660637</v>
      </c>
      <c r="I238" t="n">
        <v>514383</v>
      </c>
      <c r="J238" t="n">
        <v>2040046</v>
      </c>
      <c r="K238" t="n">
        <v>4</v>
      </c>
      <c r="L238" t="n">
        <v>14</v>
      </c>
      <c r="M238" t="n">
        <v>38</v>
      </c>
      <c r="N238" t="n">
        <v>14</v>
      </c>
      <c r="O238" t="n">
        <v>1</v>
      </c>
      <c r="P238" t="n">
        <v>2</v>
      </c>
      <c r="Q238" t="n">
        <v>3</v>
      </c>
      <c r="R238" t="n">
        <v>12</v>
      </c>
      <c r="S238" t="n">
        <v>4</v>
      </c>
      <c r="T238" t="n">
        <v>1</v>
      </c>
      <c r="U238" t="n">
        <v>8</v>
      </c>
      <c r="V238" t="n">
        <v>20</v>
      </c>
      <c r="W238" t="n">
        <v>3</v>
      </c>
      <c r="X238" t="n">
        <v>0</v>
      </c>
      <c r="Y238" t="n">
        <v>2</v>
      </c>
      <c r="Z238" t="n">
        <v>4</v>
      </c>
      <c r="AA238" t="n">
        <v>16</v>
      </c>
      <c r="AB238" t="n">
        <v>1</v>
      </c>
      <c r="AC238" t="n">
        <v>16</v>
      </c>
      <c r="AD238" t="n">
        <v>114</v>
      </c>
      <c r="AE238" t="n">
        <v>143</v>
      </c>
      <c r="AF238" t="n">
        <v>69</v>
      </c>
      <c r="AG238" t="n">
        <v>4</v>
      </c>
      <c r="AH238" t="n">
        <v>8</v>
      </c>
      <c r="AI238" t="n">
        <v>12</v>
      </c>
      <c r="AJ238" t="n">
        <v>70</v>
      </c>
      <c r="AK238" t="n">
        <v>22</v>
      </c>
      <c r="AL238" t="n">
        <v>684555</v>
      </c>
      <c r="AM238" t="n">
        <v>168522</v>
      </c>
      <c r="AN238" t="n">
        <v>1097906</v>
      </c>
      <c r="AO238" t="n">
        <v>1393708</v>
      </c>
      <c r="AP238" t="n">
        <v>66385</v>
      </c>
      <c r="AQ238" t="n">
        <v>66567</v>
      </c>
      <c r="AR238" t="n">
        <v>88296</v>
      </c>
      <c r="AS238" t="n">
        <v>46863</v>
      </c>
      <c r="AT238" t="n">
        <v>1477287</v>
      </c>
      <c r="AU238" t="n">
        <v>4310</v>
      </c>
      <c r="AV238" t="n">
        <v>487</v>
      </c>
      <c r="AW238" t="n">
        <v>3860</v>
      </c>
      <c r="AX238" t="n">
        <v>4796</v>
      </c>
      <c r="AY238" t="n">
        <v>213</v>
      </c>
      <c r="AZ238" t="n">
        <v>163</v>
      </c>
      <c r="BA238" t="n">
        <v>262</v>
      </c>
      <c r="BB238" t="n">
        <v>130</v>
      </c>
      <c r="BC238" t="n">
        <v>12680</v>
      </c>
    </row>
    <row r="239">
      <c r="A239" t="inlineStr">
        <is>
          <t>15-Feb-21</t>
        </is>
      </c>
      <c r="B239" t="n">
        <v>2371858</v>
      </c>
      <c r="C239" t="n">
        <v>1029373</v>
      </c>
      <c r="D239" t="n">
        <v>5663764</v>
      </c>
      <c r="E239" t="n">
        <v>3327073</v>
      </c>
      <c r="F239" t="n">
        <v>2418679</v>
      </c>
      <c r="G239" t="n">
        <v>1974532</v>
      </c>
      <c r="H239" t="n">
        <v>1660636</v>
      </c>
      <c r="I239" t="n">
        <v>514380</v>
      </c>
      <c r="J239" t="n">
        <v>2040046</v>
      </c>
      <c r="K239" t="n">
        <v>4</v>
      </c>
      <c r="L239" t="n">
        <v>14</v>
      </c>
      <c r="M239" t="n">
        <v>38</v>
      </c>
      <c r="N239" t="n">
        <v>14</v>
      </c>
      <c r="O239" t="n">
        <v>1</v>
      </c>
      <c r="P239" t="n">
        <v>2</v>
      </c>
      <c r="Q239" t="n">
        <v>3</v>
      </c>
      <c r="R239" t="n">
        <v>11</v>
      </c>
      <c r="S239" t="n">
        <v>4</v>
      </c>
      <c r="T239" t="n">
        <v>1</v>
      </c>
      <c r="U239" t="n">
        <v>7</v>
      </c>
      <c r="V239" t="n">
        <v>20</v>
      </c>
      <c r="W239" t="n">
        <v>3</v>
      </c>
      <c r="X239" t="n">
        <v>0</v>
      </c>
      <c r="Y239" t="n">
        <v>2</v>
      </c>
      <c r="Z239" t="n">
        <v>4</v>
      </c>
      <c r="AA239" t="n">
        <v>16</v>
      </c>
      <c r="AB239" t="n">
        <v>1</v>
      </c>
      <c r="AC239" t="n">
        <v>16</v>
      </c>
      <c r="AD239" t="n">
        <v>109</v>
      </c>
      <c r="AE239" t="n">
        <v>141</v>
      </c>
      <c r="AF239" t="n">
        <v>68</v>
      </c>
      <c r="AG239" t="n">
        <v>4</v>
      </c>
      <c r="AH239" t="n">
        <v>8</v>
      </c>
      <c r="AI239" t="n">
        <v>12</v>
      </c>
      <c r="AJ239" t="n">
        <v>67</v>
      </c>
      <c r="AK239" t="n">
        <v>21</v>
      </c>
      <c r="AL239" t="n">
        <v>684556</v>
      </c>
      <c r="AM239" t="n">
        <v>168530</v>
      </c>
      <c r="AN239" t="n">
        <v>1097918</v>
      </c>
      <c r="AO239" t="n">
        <v>1393713</v>
      </c>
      <c r="AP239" t="n">
        <v>66386</v>
      </c>
      <c r="AQ239" t="n">
        <v>66568</v>
      </c>
      <c r="AR239" t="n">
        <v>88297</v>
      </c>
      <c r="AS239" t="n">
        <v>46869</v>
      </c>
      <c r="AT239" t="n">
        <v>1477289</v>
      </c>
      <c r="AU239" t="n">
        <v>4310</v>
      </c>
      <c r="AV239" t="n">
        <v>487</v>
      </c>
      <c r="AW239" t="n">
        <v>3860</v>
      </c>
      <c r="AX239" t="n">
        <v>4796</v>
      </c>
      <c r="AY239" t="n">
        <v>213</v>
      </c>
      <c r="AZ239" t="n">
        <v>163</v>
      </c>
      <c r="BA239" t="n">
        <v>262</v>
      </c>
      <c r="BB239" t="n">
        <v>130</v>
      </c>
      <c r="BC239" t="n">
        <v>12680</v>
      </c>
    </row>
    <row r="240">
      <c r="A240" t="inlineStr">
        <is>
          <t>16-Feb-21</t>
        </is>
      </c>
      <c r="B240" t="n">
        <v>2371857</v>
      </c>
      <c r="C240" t="n">
        <v>1029370</v>
      </c>
      <c r="D240" t="n">
        <v>5663754</v>
      </c>
      <c r="E240" t="n">
        <v>3327069</v>
      </c>
      <c r="F240" t="n">
        <v>2418679</v>
      </c>
      <c r="G240" t="n">
        <v>1974532</v>
      </c>
      <c r="H240" t="n">
        <v>1660635</v>
      </c>
      <c r="I240" t="n">
        <v>514378</v>
      </c>
      <c r="J240" t="n">
        <v>2040045</v>
      </c>
      <c r="K240" t="n">
        <v>4</v>
      </c>
      <c r="L240" t="n">
        <v>13</v>
      </c>
      <c r="M240" t="n">
        <v>38</v>
      </c>
      <c r="N240" t="n">
        <v>15</v>
      </c>
      <c r="O240" t="n">
        <v>1</v>
      </c>
      <c r="P240" t="n">
        <v>2</v>
      </c>
      <c r="Q240" t="n">
        <v>3</v>
      </c>
      <c r="R240" t="n">
        <v>11</v>
      </c>
      <c r="S240" t="n">
        <v>3</v>
      </c>
      <c r="T240" t="n">
        <v>1</v>
      </c>
      <c r="U240" t="n">
        <v>7</v>
      </c>
      <c r="V240" t="n">
        <v>20</v>
      </c>
      <c r="W240" t="n">
        <v>3</v>
      </c>
      <c r="X240" t="n">
        <v>0</v>
      </c>
      <c r="Y240" t="n">
        <v>2</v>
      </c>
      <c r="Z240" t="n">
        <v>4</v>
      </c>
      <c r="AA240" t="n">
        <v>15</v>
      </c>
      <c r="AB240" t="n">
        <v>1</v>
      </c>
      <c r="AC240" t="n">
        <v>16</v>
      </c>
      <c r="AD240" t="n">
        <v>105</v>
      </c>
      <c r="AE240" t="n">
        <v>140</v>
      </c>
      <c r="AF240" t="n">
        <v>66</v>
      </c>
      <c r="AG240" t="n">
        <v>4</v>
      </c>
      <c r="AH240" t="n">
        <v>8</v>
      </c>
      <c r="AI240" t="n">
        <v>11</v>
      </c>
      <c r="AJ240" t="n">
        <v>65</v>
      </c>
      <c r="AK240" t="n">
        <v>20</v>
      </c>
      <c r="AL240" t="n">
        <v>684557</v>
      </c>
      <c r="AM240" t="n">
        <v>168539</v>
      </c>
      <c r="AN240" t="n">
        <v>1097930</v>
      </c>
      <c r="AO240" t="n">
        <v>1393718</v>
      </c>
      <c r="AP240" t="n">
        <v>66386</v>
      </c>
      <c r="AQ240" t="n">
        <v>66569</v>
      </c>
      <c r="AR240" t="n">
        <v>88299</v>
      </c>
      <c r="AS240" t="n">
        <v>46875</v>
      </c>
      <c r="AT240" t="n">
        <v>1477290</v>
      </c>
      <c r="AU240" t="n">
        <v>4310</v>
      </c>
      <c r="AV240" t="n">
        <v>487</v>
      </c>
      <c r="AW240" t="n">
        <v>3860</v>
      </c>
      <c r="AX240" t="n">
        <v>4796</v>
      </c>
      <c r="AY240" t="n">
        <v>213</v>
      </c>
      <c r="AZ240" t="n">
        <v>163</v>
      </c>
      <c r="BA240" t="n">
        <v>262</v>
      </c>
      <c r="BB240" t="n">
        <v>130</v>
      </c>
      <c r="BC240" t="n">
        <v>12680</v>
      </c>
    </row>
    <row r="241">
      <c r="A241" t="inlineStr">
        <is>
          <t>17-Feb-21</t>
        </is>
      </c>
      <c r="B241" t="n">
        <v>2371856</v>
      </c>
      <c r="C241" t="n">
        <v>1029368</v>
      </c>
      <c r="D241" t="n">
        <v>5663744</v>
      </c>
      <c r="E241" t="n">
        <v>3327065</v>
      </c>
      <c r="F241" t="n">
        <v>2418678</v>
      </c>
      <c r="G241" t="n">
        <v>1974531</v>
      </c>
      <c r="H241" t="n">
        <v>1660634</v>
      </c>
      <c r="I241" t="n">
        <v>514375</v>
      </c>
      <c r="J241" t="n">
        <v>2040044</v>
      </c>
      <c r="K241" t="n">
        <v>4</v>
      </c>
      <c r="L241" t="n">
        <v>13</v>
      </c>
      <c r="M241" t="n">
        <v>38</v>
      </c>
      <c r="N241" t="n">
        <v>15</v>
      </c>
      <c r="O241" t="n">
        <v>1</v>
      </c>
      <c r="P241" t="n">
        <v>2</v>
      </c>
      <c r="Q241" t="n">
        <v>3</v>
      </c>
      <c r="R241" t="n">
        <v>11</v>
      </c>
      <c r="S241" t="n">
        <v>3</v>
      </c>
      <c r="T241" t="n">
        <v>1</v>
      </c>
      <c r="U241" t="n">
        <v>7</v>
      </c>
      <c r="V241" t="n">
        <v>20</v>
      </c>
      <c r="W241" t="n">
        <v>3</v>
      </c>
      <c r="X241" t="n">
        <v>0</v>
      </c>
      <c r="Y241" t="n">
        <v>2</v>
      </c>
      <c r="Z241" t="n">
        <v>4</v>
      </c>
      <c r="AA241" t="n">
        <v>15</v>
      </c>
      <c r="AB241" t="n">
        <v>1</v>
      </c>
      <c r="AC241" t="n">
        <v>16</v>
      </c>
      <c r="AD241" t="n">
        <v>100</v>
      </c>
      <c r="AE241" t="n">
        <v>138</v>
      </c>
      <c r="AF241" t="n">
        <v>65</v>
      </c>
      <c r="AG241" t="n">
        <v>4</v>
      </c>
      <c r="AH241" t="n">
        <v>7</v>
      </c>
      <c r="AI241" t="n">
        <v>11</v>
      </c>
      <c r="AJ241" t="n">
        <v>62</v>
      </c>
      <c r="AK241" t="n">
        <v>20</v>
      </c>
      <c r="AL241" t="n">
        <v>684558</v>
      </c>
      <c r="AM241" t="n">
        <v>168547</v>
      </c>
      <c r="AN241" t="n">
        <v>1097941</v>
      </c>
      <c r="AO241" t="n">
        <v>1393723</v>
      </c>
      <c r="AP241" t="n">
        <v>66386</v>
      </c>
      <c r="AQ241" t="n">
        <v>66570</v>
      </c>
      <c r="AR241" t="n">
        <v>88300</v>
      </c>
      <c r="AS241" t="n">
        <v>46881</v>
      </c>
      <c r="AT241" t="n">
        <v>1477292</v>
      </c>
      <c r="AU241" t="n">
        <v>4310</v>
      </c>
      <c r="AV241" t="n">
        <v>487</v>
      </c>
      <c r="AW241" t="n">
        <v>3860</v>
      </c>
      <c r="AX241" t="n">
        <v>4796</v>
      </c>
      <c r="AY241" t="n">
        <v>213</v>
      </c>
      <c r="AZ241" t="n">
        <v>163</v>
      </c>
      <c r="BA241" t="n">
        <v>262</v>
      </c>
      <c r="BB241" t="n">
        <v>130</v>
      </c>
      <c r="BC241" t="n">
        <v>12680</v>
      </c>
    </row>
    <row r="242">
      <c r="A242" t="inlineStr">
        <is>
          <t>18-Feb-21</t>
        </is>
      </c>
      <c r="B242" t="n">
        <v>2371855</v>
      </c>
      <c r="C242" t="n">
        <v>1029365</v>
      </c>
      <c r="D242" t="n">
        <v>5663734</v>
      </c>
      <c r="E242" t="n">
        <v>3327061</v>
      </c>
      <c r="F242" t="n">
        <v>2418678</v>
      </c>
      <c r="G242" t="n">
        <v>1974531</v>
      </c>
      <c r="H242" t="n">
        <v>1660634</v>
      </c>
      <c r="I242" t="n">
        <v>514373</v>
      </c>
      <c r="J242" t="n">
        <v>2040043</v>
      </c>
      <c r="K242" t="n">
        <v>4</v>
      </c>
      <c r="L242" t="n">
        <v>12</v>
      </c>
      <c r="M242" t="n">
        <v>38</v>
      </c>
      <c r="N242" t="n">
        <v>15</v>
      </c>
      <c r="O242" t="n">
        <v>1</v>
      </c>
      <c r="P242" t="n">
        <v>2</v>
      </c>
      <c r="Q242" t="n">
        <v>3</v>
      </c>
      <c r="R242" t="n">
        <v>10</v>
      </c>
      <c r="S242" t="n">
        <v>3</v>
      </c>
      <c r="T242" t="n">
        <v>1</v>
      </c>
      <c r="U242" t="n">
        <v>7</v>
      </c>
      <c r="V242" t="n">
        <v>19</v>
      </c>
      <c r="W242" t="n">
        <v>3</v>
      </c>
      <c r="X242" t="n">
        <v>0</v>
      </c>
      <c r="Y242" t="n">
        <v>2</v>
      </c>
      <c r="Z242" t="n">
        <v>4</v>
      </c>
      <c r="AA242" t="n">
        <v>14</v>
      </c>
      <c r="AB242" t="n">
        <v>1</v>
      </c>
      <c r="AC242" t="n">
        <v>15</v>
      </c>
      <c r="AD242" t="n">
        <v>96</v>
      </c>
      <c r="AE242" t="n">
        <v>136</v>
      </c>
      <c r="AF242" t="n">
        <v>64</v>
      </c>
      <c r="AG242" t="n">
        <v>4</v>
      </c>
      <c r="AH242" t="n">
        <v>7</v>
      </c>
      <c r="AI242" t="n">
        <v>11</v>
      </c>
      <c r="AJ242" t="n">
        <v>60</v>
      </c>
      <c r="AK242" t="n">
        <v>19</v>
      </c>
      <c r="AL242" t="n">
        <v>684559</v>
      </c>
      <c r="AM242" t="n">
        <v>168555</v>
      </c>
      <c r="AN242" t="n">
        <v>1097953</v>
      </c>
      <c r="AO242" t="n">
        <v>1393728</v>
      </c>
      <c r="AP242" t="n">
        <v>66387</v>
      </c>
      <c r="AQ242" t="n">
        <v>66570</v>
      </c>
      <c r="AR242" t="n">
        <v>88301</v>
      </c>
      <c r="AS242" t="n">
        <v>46887</v>
      </c>
      <c r="AT242" t="n">
        <v>1477293</v>
      </c>
      <c r="AU242" t="n">
        <v>4310</v>
      </c>
      <c r="AV242" t="n">
        <v>487</v>
      </c>
      <c r="AW242" t="n">
        <v>3860</v>
      </c>
      <c r="AX242" t="n">
        <v>4796</v>
      </c>
      <c r="AY242" t="n">
        <v>213</v>
      </c>
      <c r="AZ242" t="n">
        <v>163</v>
      </c>
      <c r="BA242" t="n">
        <v>262</v>
      </c>
      <c r="BB242" t="n">
        <v>130</v>
      </c>
      <c r="BC242" t="n">
        <v>12680</v>
      </c>
    </row>
    <row r="243">
      <c r="A243" t="inlineStr">
        <is>
          <t>19-Feb-21</t>
        </is>
      </c>
      <c r="B243" t="n">
        <v>2371854</v>
      </c>
      <c r="C243" t="n">
        <v>1029362</v>
      </c>
      <c r="D243" t="n">
        <v>5663725</v>
      </c>
      <c r="E243" t="n">
        <v>3327057</v>
      </c>
      <c r="F243" t="n">
        <v>2418678</v>
      </c>
      <c r="G243" t="n">
        <v>1974531</v>
      </c>
      <c r="H243" t="n">
        <v>1660633</v>
      </c>
      <c r="I243" t="n">
        <v>514371</v>
      </c>
      <c r="J243" t="n">
        <v>2040043</v>
      </c>
      <c r="K243" t="n">
        <v>4</v>
      </c>
      <c r="L243" t="n">
        <v>12</v>
      </c>
      <c r="M243" t="n">
        <v>38</v>
      </c>
      <c r="N243" t="n">
        <v>15</v>
      </c>
      <c r="O243" t="n">
        <v>1</v>
      </c>
      <c r="P243" t="n">
        <v>2</v>
      </c>
      <c r="Q243" t="n">
        <v>3</v>
      </c>
      <c r="R243" t="n">
        <v>10</v>
      </c>
      <c r="S243" t="n">
        <v>3</v>
      </c>
      <c r="T243" t="n">
        <v>1</v>
      </c>
      <c r="U243" t="n">
        <v>6</v>
      </c>
      <c r="V243" t="n">
        <v>19</v>
      </c>
      <c r="W243" t="n">
        <v>3</v>
      </c>
      <c r="X243" t="n">
        <v>0</v>
      </c>
      <c r="Y243" t="n">
        <v>2</v>
      </c>
      <c r="Z243" t="n">
        <v>4</v>
      </c>
      <c r="AA243" t="n">
        <v>13</v>
      </c>
      <c r="AB243" t="n">
        <v>1</v>
      </c>
      <c r="AC243" t="n">
        <v>15</v>
      </c>
      <c r="AD243" t="n">
        <v>92</v>
      </c>
      <c r="AE243" t="n">
        <v>135</v>
      </c>
      <c r="AF243" t="n">
        <v>63</v>
      </c>
      <c r="AG243" t="n">
        <v>4</v>
      </c>
      <c r="AH243" t="n">
        <v>7</v>
      </c>
      <c r="AI243" t="n">
        <v>11</v>
      </c>
      <c r="AJ243" t="n">
        <v>58</v>
      </c>
      <c r="AK243" t="n">
        <v>19</v>
      </c>
      <c r="AL243" t="n">
        <v>684561</v>
      </c>
      <c r="AM243" t="n">
        <v>168562</v>
      </c>
      <c r="AN243" t="n">
        <v>1097964</v>
      </c>
      <c r="AO243" t="n">
        <v>1393733</v>
      </c>
      <c r="AP243" t="n">
        <v>66387</v>
      </c>
      <c r="AQ243" t="n">
        <v>66571</v>
      </c>
      <c r="AR243" t="n">
        <v>88302</v>
      </c>
      <c r="AS243" t="n">
        <v>46892</v>
      </c>
      <c r="AT243" t="n">
        <v>1477295</v>
      </c>
      <c r="AU243" t="n">
        <v>4310</v>
      </c>
      <c r="AV243" t="n">
        <v>487</v>
      </c>
      <c r="AW243" t="n">
        <v>3860</v>
      </c>
      <c r="AX243" t="n">
        <v>4796</v>
      </c>
      <c r="AY243" t="n">
        <v>213</v>
      </c>
      <c r="AZ243" t="n">
        <v>163</v>
      </c>
      <c r="BA243" t="n">
        <v>262</v>
      </c>
      <c r="BB243" t="n">
        <v>130</v>
      </c>
      <c r="BC243" t="n">
        <v>12680</v>
      </c>
    </row>
    <row r="244">
      <c r="A244" t="inlineStr">
        <is>
          <t>20-Feb-21</t>
        </is>
      </c>
      <c r="B244" t="n">
        <v>2371853</v>
      </c>
      <c r="C244" t="n">
        <v>1029360</v>
      </c>
      <c r="D244" t="n">
        <v>5663716</v>
      </c>
      <c r="E244" t="n">
        <v>3327053</v>
      </c>
      <c r="F244" t="n">
        <v>2418677</v>
      </c>
      <c r="G244" t="n">
        <v>1974530</v>
      </c>
      <c r="H244" t="n">
        <v>1660632</v>
      </c>
      <c r="I244" t="n">
        <v>514368</v>
      </c>
      <c r="J244" t="n">
        <v>2040042</v>
      </c>
      <c r="K244" t="n">
        <v>4</v>
      </c>
      <c r="L244" t="n">
        <v>11</v>
      </c>
      <c r="M244" t="n">
        <v>37</v>
      </c>
      <c r="N244" t="n">
        <v>15</v>
      </c>
      <c r="O244" t="n">
        <v>1</v>
      </c>
      <c r="P244" t="n">
        <v>2</v>
      </c>
      <c r="Q244" t="n">
        <v>3</v>
      </c>
      <c r="R244" t="n">
        <v>10</v>
      </c>
      <c r="S244" t="n">
        <v>3</v>
      </c>
      <c r="T244" t="n">
        <v>1</v>
      </c>
      <c r="U244" t="n">
        <v>6</v>
      </c>
      <c r="V244" t="n">
        <v>19</v>
      </c>
      <c r="W244" t="n">
        <v>3</v>
      </c>
      <c r="X244" t="n">
        <v>0</v>
      </c>
      <c r="Y244" t="n">
        <v>2</v>
      </c>
      <c r="Z244" t="n">
        <v>4</v>
      </c>
      <c r="AA244" t="n">
        <v>13</v>
      </c>
      <c r="AB244" t="n">
        <v>1</v>
      </c>
      <c r="AC244" t="n">
        <v>15</v>
      </c>
      <c r="AD244" t="n">
        <v>88</v>
      </c>
      <c r="AE244" t="n">
        <v>134</v>
      </c>
      <c r="AF244" t="n">
        <v>62</v>
      </c>
      <c r="AG244" t="n">
        <v>4</v>
      </c>
      <c r="AH244" t="n">
        <v>7</v>
      </c>
      <c r="AI244" t="n">
        <v>10</v>
      </c>
      <c r="AJ244" t="n">
        <v>56</v>
      </c>
      <c r="AK244" t="n">
        <v>18</v>
      </c>
      <c r="AL244" t="n">
        <v>684562</v>
      </c>
      <c r="AM244" t="n">
        <v>168569</v>
      </c>
      <c r="AN244" t="n">
        <v>1097976</v>
      </c>
      <c r="AO244" t="n">
        <v>1393738</v>
      </c>
      <c r="AP244" t="n">
        <v>66387</v>
      </c>
      <c r="AQ244" t="n">
        <v>66572</v>
      </c>
      <c r="AR244" t="n">
        <v>88303</v>
      </c>
      <c r="AS244" t="n">
        <v>46897</v>
      </c>
      <c r="AT244" t="n">
        <v>1477296</v>
      </c>
      <c r="AU244" t="n">
        <v>4310</v>
      </c>
      <c r="AV244" t="n">
        <v>487</v>
      </c>
      <c r="AW244" t="n">
        <v>3860</v>
      </c>
      <c r="AX244" t="n">
        <v>4796</v>
      </c>
      <c r="AY244" t="n">
        <v>213</v>
      </c>
      <c r="AZ244" t="n">
        <v>163</v>
      </c>
      <c r="BA244" t="n">
        <v>262</v>
      </c>
      <c r="BB244" t="n">
        <v>130</v>
      </c>
      <c r="BC244" t="n">
        <v>12680</v>
      </c>
    </row>
    <row r="245">
      <c r="A245" t="inlineStr">
        <is>
          <t>21-Feb-21</t>
        </is>
      </c>
      <c r="B245" t="n">
        <v>2371852</v>
      </c>
      <c r="C245" t="n">
        <v>1029357</v>
      </c>
      <c r="D245" t="n">
        <v>5663706</v>
      </c>
      <c r="E245" t="n">
        <v>3327050</v>
      </c>
      <c r="F245" t="n">
        <v>2418677</v>
      </c>
      <c r="G245" t="n">
        <v>1974530</v>
      </c>
      <c r="H245" t="n">
        <v>1660632</v>
      </c>
      <c r="I245" t="n">
        <v>514366</v>
      </c>
      <c r="J245" t="n">
        <v>2040041</v>
      </c>
      <c r="K245" t="n">
        <v>4</v>
      </c>
      <c r="L245" t="n">
        <v>11</v>
      </c>
      <c r="M245" t="n">
        <v>37</v>
      </c>
      <c r="N245" t="n">
        <v>15</v>
      </c>
      <c r="O245" t="n">
        <v>1</v>
      </c>
      <c r="P245" t="n">
        <v>2</v>
      </c>
      <c r="Q245" t="n">
        <v>3</v>
      </c>
      <c r="R245" t="n">
        <v>9</v>
      </c>
      <c r="S245" t="n">
        <v>3</v>
      </c>
      <c r="T245" t="n">
        <v>1</v>
      </c>
      <c r="U245" t="n">
        <v>6</v>
      </c>
      <c r="V245" t="n">
        <v>19</v>
      </c>
      <c r="W245" t="n">
        <v>3</v>
      </c>
      <c r="X245" t="n">
        <v>0</v>
      </c>
      <c r="Y245" t="n">
        <v>2</v>
      </c>
      <c r="Z245" t="n">
        <v>4</v>
      </c>
      <c r="AA245" t="n">
        <v>12</v>
      </c>
      <c r="AB245" t="n">
        <v>0</v>
      </c>
      <c r="AC245" t="n">
        <v>15</v>
      </c>
      <c r="AD245" t="n">
        <v>84</v>
      </c>
      <c r="AE245" t="n">
        <v>132</v>
      </c>
      <c r="AF245" t="n">
        <v>61</v>
      </c>
      <c r="AG245" t="n">
        <v>4</v>
      </c>
      <c r="AH245" t="n">
        <v>7</v>
      </c>
      <c r="AI245" t="n">
        <v>10</v>
      </c>
      <c r="AJ245" t="n">
        <v>54</v>
      </c>
      <c r="AK245" t="n">
        <v>17</v>
      </c>
      <c r="AL245" t="n">
        <v>684563</v>
      </c>
      <c r="AM245" t="n">
        <v>168576</v>
      </c>
      <c r="AN245" t="n">
        <v>1097987</v>
      </c>
      <c r="AO245" t="n">
        <v>1393743</v>
      </c>
      <c r="AP245" t="n">
        <v>66388</v>
      </c>
      <c r="AQ245" t="n">
        <v>66572</v>
      </c>
      <c r="AR245" t="n">
        <v>88304</v>
      </c>
      <c r="AS245" t="n">
        <v>46902</v>
      </c>
      <c r="AT245" t="n">
        <v>1477297</v>
      </c>
      <c r="AU245" t="n">
        <v>4310</v>
      </c>
      <c r="AV245" t="n">
        <v>487</v>
      </c>
      <c r="AW245" t="n">
        <v>3860</v>
      </c>
      <c r="AX245" t="n">
        <v>4796</v>
      </c>
      <c r="AY245" t="n">
        <v>213</v>
      </c>
      <c r="AZ245" t="n">
        <v>163</v>
      </c>
      <c r="BA245" t="n">
        <v>262</v>
      </c>
      <c r="BB245" t="n">
        <v>130</v>
      </c>
      <c r="BC245" t="n">
        <v>12680</v>
      </c>
    </row>
    <row r="246">
      <c r="A246" t="inlineStr">
        <is>
          <t>22-Feb-21</t>
        </is>
      </c>
      <c r="B246" t="n">
        <v>2371851</v>
      </c>
      <c r="C246" t="n">
        <v>1029355</v>
      </c>
      <c r="D246" t="n">
        <v>5663697</v>
      </c>
      <c r="E246" t="n">
        <v>3327046</v>
      </c>
      <c r="F246" t="n">
        <v>2418677</v>
      </c>
      <c r="G246" t="n">
        <v>1974529</v>
      </c>
      <c r="H246" t="n">
        <v>1660631</v>
      </c>
      <c r="I246" t="n">
        <v>514364</v>
      </c>
      <c r="J246" t="n">
        <v>2040041</v>
      </c>
      <c r="K246" t="n">
        <v>4</v>
      </c>
      <c r="L246" t="n">
        <v>10</v>
      </c>
      <c r="M246" t="n">
        <v>36</v>
      </c>
      <c r="N246" t="n">
        <v>15</v>
      </c>
      <c r="O246" t="n">
        <v>1</v>
      </c>
      <c r="P246" t="n">
        <v>2</v>
      </c>
      <c r="Q246" t="n">
        <v>3</v>
      </c>
      <c r="R246" t="n">
        <v>9</v>
      </c>
      <c r="S246" t="n">
        <v>3</v>
      </c>
      <c r="T246" t="n">
        <v>1</v>
      </c>
      <c r="U246" t="n">
        <v>6</v>
      </c>
      <c r="V246" t="n">
        <v>19</v>
      </c>
      <c r="W246" t="n">
        <v>3</v>
      </c>
      <c r="X246" t="n">
        <v>0</v>
      </c>
      <c r="Y246" t="n">
        <v>2</v>
      </c>
      <c r="Z246" t="n">
        <v>4</v>
      </c>
      <c r="AA246" t="n">
        <v>12</v>
      </c>
      <c r="AB246" t="n">
        <v>0</v>
      </c>
      <c r="AC246" t="n">
        <v>15</v>
      </c>
      <c r="AD246" t="n">
        <v>81</v>
      </c>
      <c r="AE246" t="n">
        <v>131</v>
      </c>
      <c r="AF246" t="n">
        <v>60</v>
      </c>
      <c r="AG246" t="n">
        <v>4</v>
      </c>
      <c r="AH246" t="n">
        <v>7</v>
      </c>
      <c r="AI246" t="n">
        <v>10</v>
      </c>
      <c r="AJ246" t="n">
        <v>52</v>
      </c>
      <c r="AK246" t="n">
        <v>17</v>
      </c>
      <c r="AL246" t="n">
        <v>684564</v>
      </c>
      <c r="AM246" t="n">
        <v>168582</v>
      </c>
      <c r="AN246" t="n">
        <v>1097998</v>
      </c>
      <c r="AO246" t="n">
        <v>1393747</v>
      </c>
      <c r="AP246" t="n">
        <v>66388</v>
      </c>
      <c r="AQ246" t="n">
        <v>66573</v>
      </c>
      <c r="AR246" t="n">
        <v>88305</v>
      </c>
      <c r="AS246" t="n">
        <v>46907</v>
      </c>
      <c r="AT246" t="n">
        <v>1477299</v>
      </c>
      <c r="AU246" t="n">
        <v>4310</v>
      </c>
      <c r="AV246" t="n">
        <v>487</v>
      </c>
      <c r="AW246" t="n">
        <v>3861</v>
      </c>
      <c r="AX246" t="n">
        <v>4796</v>
      </c>
      <c r="AY246" t="n">
        <v>213</v>
      </c>
      <c r="AZ246" t="n">
        <v>163</v>
      </c>
      <c r="BA246" t="n">
        <v>262</v>
      </c>
      <c r="BB246" t="n">
        <v>130</v>
      </c>
      <c r="BC246" t="n">
        <v>12680</v>
      </c>
    </row>
    <row r="247">
      <c r="A247" t="inlineStr">
        <is>
          <t>23-Feb-21</t>
        </is>
      </c>
      <c r="B247" t="n">
        <v>2371850</v>
      </c>
      <c r="C247" t="n">
        <v>1029353</v>
      </c>
      <c r="D247" t="n">
        <v>5663688</v>
      </c>
      <c r="E247" t="n">
        <v>3327042</v>
      </c>
      <c r="F247" t="n">
        <v>2418677</v>
      </c>
      <c r="G247" t="n">
        <v>1974529</v>
      </c>
      <c r="H247" t="n">
        <v>1660630</v>
      </c>
      <c r="I247" t="n">
        <v>514362</v>
      </c>
      <c r="J247" t="n">
        <v>2040040</v>
      </c>
      <c r="K247" t="n">
        <v>4</v>
      </c>
      <c r="L247" t="n">
        <v>10</v>
      </c>
      <c r="M247" t="n">
        <v>36</v>
      </c>
      <c r="N247" t="n">
        <v>14</v>
      </c>
      <c r="O247" t="n">
        <v>1</v>
      </c>
      <c r="P247" t="n">
        <v>2</v>
      </c>
      <c r="Q247" t="n">
        <v>3</v>
      </c>
      <c r="R247" t="n">
        <v>9</v>
      </c>
      <c r="S247" t="n">
        <v>3</v>
      </c>
      <c r="T247" t="n">
        <v>1</v>
      </c>
      <c r="U247" t="n">
        <v>5</v>
      </c>
      <c r="V247" t="n">
        <v>18</v>
      </c>
      <c r="W247" t="n">
        <v>3</v>
      </c>
      <c r="X247" t="n">
        <v>0</v>
      </c>
      <c r="Y247" t="n">
        <v>2</v>
      </c>
      <c r="Z247" t="n">
        <v>3</v>
      </c>
      <c r="AA247" t="n">
        <v>12</v>
      </c>
      <c r="AB247" t="n">
        <v>0</v>
      </c>
      <c r="AC247" t="n">
        <v>15</v>
      </c>
      <c r="AD247" t="n">
        <v>78</v>
      </c>
      <c r="AE247" t="n">
        <v>129</v>
      </c>
      <c r="AF247" t="n">
        <v>59</v>
      </c>
      <c r="AG247" t="n">
        <v>4</v>
      </c>
      <c r="AH247" t="n">
        <v>7</v>
      </c>
      <c r="AI247" t="n">
        <v>10</v>
      </c>
      <c r="AJ247" t="n">
        <v>50</v>
      </c>
      <c r="AK247" t="n">
        <v>16</v>
      </c>
      <c r="AL247" t="n">
        <v>684565</v>
      </c>
      <c r="AM247" t="n">
        <v>168589</v>
      </c>
      <c r="AN247" t="n">
        <v>1098009</v>
      </c>
      <c r="AO247" t="n">
        <v>1393752</v>
      </c>
      <c r="AP247" t="n">
        <v>66388</v>
      </c>
      <c r="AQ247" t="n">
        <v>66574</v>
      </c>
      <c r="AR247" t="n">
        <v>88306</v>
      </c>
      <c r="AS247" t="n">
        <v>46911</v>
      </c>
      <c r="AT247" t="n">
        <v>1477300</v>
      </c>
      <c r="AU247" t="n">
        <v>4310</v>
      </c>
      <c r="AV247" t="n">
        <v>487</v>
      </c>
      <c r="AW247" t="n">
        <v>3861</v>
      </c>
      <c r="AX247" t="n">
        <v>4796</v>
      </c>
      <c r="AY247" t="n">
        <v>213</v>
      </c>
      <c r="AZ247" t="n">
        <v>163</v>
      </c>
      <c r="BA247" t="n">
        <v>262</v>
      </c>
      <c r="BB247" t="n">
        <v>130</v>
      </c>
      <c r="BC247" t="n">
        <v>12680</v>
      </c>
    </row>
    <row r="248">
      <c r="A248" t="inlineStr">
        <is>
          <t>24-Feb-21</t>
        </is>
      </c>
      <c r="B248" t="n">
        <v>2371849</v>
      </c>
      <c r="C248" t="n">
        <v>1029351</v>
      </c>
      <c r="D248" t="n">
        <v>5663679</v>
      </c>
      <c r="E248" t="n">
        <v>3327039</v>
      </c>
      <c r="F248" t="n">
        <v>2418677</v>
      </c>
      <c r="G248" t="n">
        <v>1974528</v>
      </c>
      <c r="H248" t="n">
        <v>1660630</v>
      </c>
      <c r="I248" t="n">
        <v>514360</v>
      </c>
      <c r="J248" t="n">
        <v>2040040</v>
      </c>
      <c r="K248" t="n">
        <v>4</v>
      </c>
      <c r="L248" t="n">
        <v>10</v>
      </c>
      <c r="M248" t="n">
        <v>36</v>
      </c>
      <c r="N248" t="n">
        <v>14</v>
      </c>
      <c r="O248" t="n">
        <v>1</v>
      </c>
      <c r="P248" t="n">
        <v>2</v>
      </c>
      <c r="Q248" t="n">
        <v>3</v>
      </c>
      <c r="R248" t="n">
        <v>8</v>
      </c>
      <c r="S248" t="n">
        <v>3</v>
      </c>
      <c r="T248" t="n">
        <v>1</v>
      </c>
      <c r="U248" t="n">
        <v>5</v>
      </c>
      <c r="V248" t="n">
        <v>18</v>
      </c>
      <c r="W248" t="n">
        <v>3</v>
      </c>
      <c r="X248" t="n">
        <v>0</v>
      </c>
      <c r="Y248" t="n">
        <v>2</v>
      </c>
      <c r="Z248" t="n">
        <v>3</v>
      </c>
      <c r="AA248" t="n">
        <v>11</v>
      </c>
      <c r="AB248" t="n">
        <v>0</v>
      </c>
      <c r="AC248" t="n">
        <v>14</v>
      </c>
      <c r="AD248" t="n">
        <v>74</v>
      </c>
      <c r="AE248" t="n">
        <v>128</v>
      </c>
      <c r="AF248" t="n">
        <v>59</v>
      </c>
      <c r="AG248" t="n">
        <v>4</v>
      </c>
      <c r="AH248" t="n">
        <v>6</v>
      </c>
      <c r="AI248" t="n">
        <v>10</v>
      </c>
      <c r="AJ248" t="n">
        <v>48</v>
      </c>
      <c r="AK248" t="n">
        <v>16</v>
      </c>
      <c r="AL248" t="n">
        <v>684566</v>
      </c>
      <c r="AM248" t="n">
        <v>168595</v>
      </c>
      <c r="AN248" t="n">
        <v>1098020</v>
      </c>
      <c r="AO248" t="n">
        <v>1393756</v>
      </c>
      <c r="AP248" t="n">
        <v>66389</v>
      </c>
      <c r="AQ248" t="n">
        <v>66574</v>
      </c>
      <c r="AR248" t="n">
        <v>88307</v>
      </c>
      <c r="AS248" t="n">
        <v>46916</v>
      </c>
      <c r="AT248" t="n">
        <v>1477301</v>
      </c>
      <c r="AU248" t="n">
        <v>4310</v>
      </c>
      <c r="AV248" t="n">
        <v>487</v>
      </c>
      <c r="AW248" t="n">
        <v>3861</v>
      </c>
      <c r="AX248" t="n">
        <v>4796</v>
      </c>
      <c r="AY248" t="n">
        <v>213</v>
      </c>
      <c r="AZ248" t="n">
        <v>163</v>
      </c>
      <c r="BA248" t="n">
        <v>262</v>
      </c>
      <c r="BB248" t="n">
        <v>130</v>
      </c>
      <c r="BC248" t="n">
        <v>12680</v>
      </c>
    </row>
    <row r="249">
      <c r="A249" t="inlineStr">
        <is>
          <t>25-Feb-21</t>
        </is>
      </c>
      <c r="B249" t="n">
        <v>2371848</v>
      </c>
      <c r="C249" t="n">
        <v>1029349</v>
      </c>
      <c r="D249" t="n">
        <v>5663671</v>
      </c>
      <c r="E249" t="n">
        <v>3327035</v>
      </c>
      <c r="F249" t="n">
        <v>2418676</v>
      </c>
      <c r="G249" t="n">
        <v>1974528</v>
      </c>
      <c r="H249" t="n">
        <v>1660629</v>
      </c>
      <c r="I249" t="n">
        <v>514359</v>
      </c>
      <c r="J249" t="n">
        <v>2040039</v>
      </c>
      <c r="K249" t="n">
        <v>4</v>
      </c>
      <c r="L249" t="n">
        <v>9</v>
      </c>
      <c r="M249" t="n">
        <v>35</v>
      </c>
      <c r="N249" t="n">
        <v>14</v>
      </c>
      <c r="O249" t="n">
        <v>1</v>
      </c>
      <c r="P249" t="n">
        <v>2</v>
      </c>
      <c r="Q249" t="n">
        <v>3</v>
      </c>
      <c r="R249" t="n">
        <v>8</v>
      </c>
      <c r="S249" t="n">
        <v>3</v>
      </c>
      <c r="T249" t="n">
        <v>1</v>
      </c>
      <c r="U249" t="n">
        <v>5</v>
      </c>
      <c r="V249" t="n">
        <v>18</v>
      </c>
      <c r="W249" t="n">
        <v>3</v>
      </c>
      <c r="X249" t="n">
        <v>0</v>
      </c>
      <c r="Y249" t="n">
        <v>2</v>
      </c>
      <c r="Z249" t="n">
        <v>3</v>
      </c>
      <c r="AA249" t="n">
        <v>11</v>
      </c>
      <c r="AB249" t="n">
        <v>0</v>
      </c>
      <c r="AC249" t="n">
        <v>14</v>
      </c>
      <c r="AD249" t="n">
        <v>71</v>
      </c>
      <c r="AE249" t="n">
        <v>127</v>
      </c>
      <c r="AF249" t="n">
        <v>58</v>
      </c>
      <c r="AG249" t="n">
        <v>4</v>
      </c>
      <c r="AH249" t="n">
        <v>6</v>
      </c>
      <c r="AI249" t="n">
        <v>9</v>
      </c>
      <c r="AJ249" t="n">
        <v>46</v>
      </c>
      <c r="AK249" t="n">
        <v>15</v>
      </c>
      <c r="AL249" t="n">
        <v>684567</v>
      </c>
      <c r="AM249" t="n">
        <v>168600</v>
      </c>
      <c r="AN249" t="n">
        <v>1098030</v>
      </c>
      <c r="AO249" t="n">
        <v>1393761</v>
      </c>
      <c r="AP249" t="n">
        <v>66389</v>
      </c>
      <c r="AQ249" t="n">
        <v>66575</v>
      </c>
      <c r="AR249" t="n">
        <v>88308</v>
      </c>
      <c r="AS249" t="n">
        <v>46920</v>
      </c>
      <c r="AT249" t="n">
        <v>1477302</v>
      </c>
      <c r="AU249" t="n">
        <v>4310</v>
      </c>
      <c r="AV249" t="n">
        <v>487</v>
      </c>
      <c r="AW249" t="n">
        <v>3861</v>
      </c>
      <c r="AX249" t="n">
        <v>4796</v>
      </c>
      <c r="AY249" t="n">
        <v>213</v>
      </c>
      <c r="AZ249" t="n">
        <v>163</v>
      </c>
      <c r="BA249" t="n">
        <v>262</v>
      </c>
      <c r="BB249" t="n">
        <v>130</v>
      </c>
      <c r="BC249" t="n">
        <v>12680</v>
      </c>
    </row>
    <row r="250">
      <c r="A250" t="inlineStr">
        <is>
          <t>26-Feb-21</t>
        </is>
      </c>
      <c r="B250" t="n">
        <v>2371847</v>
      </c>
      <c r="C250" t="n">
        <v>1029347</v>
      </c>
      <c r="D250" t="n">
        <v>5663662</v>
      </c>
      <c r="E250" t="n">
        <v>3327032</v>
      </c>
      <c r="F250" t="n">
        <v>2418676</v>
      </c>
      <c r="G250" t="n">
        <v>1974528</v>
      </c>
      <c r="H250" t="n">
        <v>1660628</v>
      </c>
      <c r="I250" t="n">
        <v>514357</v>
      </c>
      <c r="J250" t="n">
        <v>2040038</v>
      </c>
      <c r="K250" t="n">
        <v>4</v>
      </c>
      <c r="L250" t="n">
        <v>9</v>
      </c>
      <c r="M250" t="n">
        <v>35</v>
      </c>
      <c r="N250" t="n">
        <v>14</v>
      </c>
      <c r="O250" t="n">
        <v>1</v>
      </c>
      <c r="P250" t="n">
        <v>2</v>
      </c>
      <c r="Q250" t="n">
        <v>3</v>
      </c>
      <c r="R250" t="n">
        <v>8</v>
      </c>
      <c r="S250" t="n">
        <v>2</v>
      </c>
      <c r="T250" t="n">
        <v>1</v>
      </c>
      <c r="U250" t="n">
        <v>5</v>
      </c>
      <c r="V250" t="n">
        <v>18</v>
      </c>
      <c r="W250" t="n">
        <v>3</v>
      </c>
      <c r="X250" t="n">
        <v>0</v>
      </c>
      <c r="Y250" t="n">
        <v>2</v>
      </c>
      <c r="Z250" t="n">
        <v>3</v>
      </c>
      <c r="AA250" t="n">
        <v>10</v>
      </c>
      <c r="AB250" t="n">
        <v>0</v>
      </c>
      <c r="AC250" t="n">
        <v>14</v>
      </c>
      <c r="AD250" t="n">
        <v>68</v>
      </c>
      <c r="AE250" t="n">
        <v>125</v>
      </c>
      <c r="AF250" t="n">
        <v>57</v>
      </c>
      <c r="AG250" t="n">
        <v>4</v>
      </c>
      <c r="AH250" t="n">
        <v>6</v>
      </c>
      <c r="AI250" t="n">
        <v>9</v>
      </c>
      <c r="AJ250" t="n">
        <v>44</v>
      </c>
      <c r="AK250" t="n">
        <v>15</v>
      </c>
      <c r="AL250" t="n">
        <v>684569</v>
      </c>
      <c r="AM250" t="n">
        <v>168606</v>
      </c>
      <c r="AN250" t="n">
        <v>1098041</v>
      </c>
      <c r="AO250" t="n">
        <v>1393765</v>
      </c>
      <c r="AP250" t="n">
        <v>66389</v>
      </c>
      <c r="AQ250" t="n">
        <v>66575</v>
      </c>
      <c r="AR250" t="n">
        <v>88309</v>
      </c>
      <c r="AS250" t="n">
        <v>46924</v>
      </c>
      <c r="AT250" t="n">
        <v>1477303</v>
      </c>
      <c r="AU250" t="n">
        <v>4310</v>
      </c>
      <c r="AV250" t="n">
        <v>487</v>
      </c>
      <c r="AW250" t="n">
        <v>3861</v>
      </c>
      <c r="AX250" t="n">
        <v>4796</v>
      </c>
      <c r="AY250" t="n">
        <v>213</v>
      </c>
      <c r="AZ250" t="n">
        <v>163</v>
      </c>
      <c r="BA250" t="n">
        <v>262</v>
      </c>
      <c r="BB250" t="n">
        <v>130</v>
      </c>
      <c r="BC250" t="n">
        <v>12680</v>
      </c>
    </row>
    <row r="251">
      <c r="A251" t="inlineStr">
        <is>
          <t>27-Feb-21</t>
        </is>
      </c>
      <c r="B251" t="n">
        <v>2371846</v>
      </c>
      <c r="C251" t="n">
        <v>1029345</v>
      </c>
      <c r="D251" t="n">
        <v>5663653</v>
      </c>
      <c r="E251" t="n">
        <v>3327028</v>
      </c>
      <c r="F251" t="n">
        <v>2418676</v>
      </c>
      <c r="G251" t="n">
        <v>1974527</v>
      </c>
      <c r="H251" t="n">
        <v>1660628</v>
      </c>
      <c r="I251" t="n">
        <v>514355</v>
      </c>
      <c r="J251" t="n">
        <v>2040038</v>
      </c>
      <c r="K251" t="n">
        <v>4</v>
      </c>
      <c r="L251" t="n">
        <v>8</v>
      </c>
      <c r="M251" t="n">
        <v>34</v>
      </c>
      <c r="N251" t="n">
        <v>14</v>
      </c>
      <c r="O251" t="n">
        <v>1</v>
      </c>
      <c r="P251" t="n">
        <v>2</v>
      </c>
      <c r="Q251" t="n">
        <v>3</v>
      </c>
      <c r="R251" t="n">
        <v>7</v>
      </c>
      <c r="S251" t="n">
        <v>2</v>
      </c>
      <c r="T251" t="n">
        <v>1</v>
      </c>
      <c r="U251" t="n">
        <v>4</v>
      </c>
      <c r="V251" t="n">
        <v>18</v>
      </c>
      <c r="W251" t="n">
        <v>3</v>
      </c>
      <c r="X251" t="n">
        <v>0</v>
      </c>
      <c r="Y251" t="n">
        <v>2</v>
      </c>
      <c r="Z251" t="n">
        <v>3</v>
      </c>
      <c r="AA251" t="n">
        <v>10</v>
      </c>
      <c r="AB251" t="n">
        <v>0</v>
      </c>
      <c r="AC251" t="n">
        <v>14</v>
      </c>
      <c r="AD251" t="n">
        <v>65</v>
      </c>
      <c r="AE251" t="n">
        <v>124</v>
      </c>
      <c r="AF251" t="n">
        <v>56</v>
      </c>
      <c r="AG251" t="n">
        <v>4</v>
      </c>
      <c r="AH251" t="n">
        <v>6</v>
      </c>
      <c r="AI251" t="n">
        <v>9</v>
      </c>
      <c r="AJ251" t="n">
        <v>43</v>
      </c>
      <c r="AK251" t="n">
        <v>14</v>
      </c>
      <c r="AL251" t="n">
        <v>684570</v>
      </c>
      <c r="AM251" t="n">
        <v>168611</v>
      </c>
      <c r="AN251" t="n">
        <v>1098052</v>
      </c>
      <c r="AO251" t="n">
        <v>1393770</v>
      </c>
      <c r="AP251" t="n">
        <v>66390</v>
      </c>
      <c r="AQ251" t="n">
        <v>66576</v>
      </c>
      <c r="AR251" t="n">
        <v>88310</v>
      </c>
      <c r="AS251" t="n">
        <v>46928</v>
      </c>
      <c r="AT251" t="n">
        <v>1477305</v>
      </c>
      <c r="AU251" t="n">
        <v>4310</v>
      </c>
      <c r="AV251" t="n">
        <v>487</v>
      </c>
      <c r="AW251" t="n">
        <v>3861</v>
      </c>
      <c r="AX251" t="n">
        <v>4796</v>
      </c>
      <c r="AY251" t="n">
        <v>213</v>
      </c>
      <c r="AZ251" t="n">
        <v>163</v>
      </c>
      <c r="BA251" t="n">
        <v>262</v>
      </c>
      <c r="BB251" t="n">
        <v>130</v>
      </c>
      <c r="BC251" t="n">
        <v>12680</v>
      </c>
    </row>
    <row r="252">
      <c r="A252" t="inlineStr">
        <is>
          <t>28-Feb-21</t>
        </is>
      </c>
      <c r="B252" t="n">
        <v>2371846</v>
      </c>
      <c r="C252" t="n">
        <v>1029343</v>
      </c>
      <c r="D252" t="n">
        <v>5663645</v>
      </c>
      <c r="E252" t="n">
        <v>3327025</v>
      </c>
      <c r="F252" t="n">
        <v>2418676</v>
      </c>
      <c r="G252" t="n">
        <v>1974527</v>
      </c>
      <c r="H252" t="n">
        <v>1660627</v>
      </c>
      <c r="I252" t="n">
        <v>514354</v>
      </c>
      <c r="J252" t="n">
        <v>2040037</v>
      </c>
      <c r="K252" t="n">
        <v>3</v>
      </c>
      <c r="L252" t="n">
        <v>8</v>
      </c>
      <c r="M252" t="n">
        <v>34</v>
      </c>
      <c r="N252" t="n">
        <v>14</v>
      </c>
      <c r="O252" t="n">
        <v>1</v>
      </c>
      <c r="P252" t="n">
        <v>2</v>
      </c>
      <c r="Q252" t="n">
        <v>3</v>
      </c>
      <c r="R252" t="n">
        <v>7</v>
      </c>
      <c r="S252" t="n">
        <v>2</v>
      </c>
      <c r="T252" t="n">
        <v>1</v>
      </c>
      <c r="U252" t="n">
        <v>4</v>
      </c>
      <c r="V252" t="n">
        <v>17</v>
      </c>
      <c r="W252" t="n">
        <v>2</v>
      </c>
      <c r="X252" t="n">
        <v>0</v>
      </c>
      <c r="Y252" t="n">
        <v>2</v>
      </c>
      <c r="Z252" t="n">
        <v>3</v>
      </c>
      <c r="AA252" t="n">
        <v>10</v>
      </c>
      <c r="AB252" t="n">
        <v>0</v>
      </c>
      <c r="AC252" t="n">
        <v>14</v>
      </c>
      <c r="AD252" t="n">
        <v>63</v>
      </c>
      <c r="AE252" t="n">
        <v>122</v>
      </c>
      <c r="AF252" t="n">
        <v>56</v>
      </c>
      <c r="AG252" t="n">
        <v>4</v>
      </c>
      <c r="AH252" t="n">
        <v>6</v>
      </c>
      <c r="AI252" t="n">
        <v>9</v>
      </c>
      <c r="AJ252" t="n">
        <v>41</v>
      </c>
      <c r="AK252" t="n">
        <v>14</v>
      </c>
      <c r="AL252" t="n">
        <v>684571</v>
      </c>
      <c r="AM252" t="n">
        <v>168616</v>
      </c>
      <c r="AN252" t="n">
        <v>1098062</v>
      </c>
      <c r="AO252" t="n">
        <v>1393774</v>
      </c>
      <c r="AP252" t="n">
        <v>66390</v>
      </c>
      <c r="AQ252" t="n">
        <v>66576</v>
      </c>
      <c r="AR252" t="n">
        <v>88311</v>
      </c>
      <c r="AS252" t="n">
        <v>46932</v>
      </c>
      <c r="AT252" t="n">
        <v>1477306</v>
      </c>
      <c r="AU252" t="n">
        <v>4310</v>
      </c>
      <c r="AV252" t="n">
        <v>487</v>
      </c>
      <c r="AW252" t="n">
        <v>3861</v>
      </c>
      <c r="AX252" t="n">
        <v>4796</v>
      </c>
      <c r="AY252" t="n">
        <v>213</v>
      </c>
      <c r="AZ252" t="n">
        <v>163</v>
      </c>
      <c r="BA252" t="n">
        <v>262</v>
      </c>
      <c r="BB252" t="n">
        <v>130</v>
      </c>
      <c r="BC252" t="n">
        <v>12680</v>
      </c>
    </row>
    <row r="253">
      <c r="A253" t="inlineStr">
        <is>
          <t>01-Mar-21</t>
        </is>
      </c>
      <c r="B253" t="n">
        <v>2371845</v>
      </c>
      <c r="C253" t="n">
        <v>1029341</v>
      </c>
      <c r="D253" t="n">
        <v>5663637</v>
      </c>
      <c r="E253" t="n">
        <v>3327022</v>
      </c>
      <c r="F253" t="n">
        <v>2418675</v>
      </c>
      <c r="G253" t="n">
        <v>1974527</v>
      </c>
      <c r="H253" t="n">
        <v>1660626</v>
      </c>
      <c r="I253" t="n">
        <v>514352</v>
      </c>
      <c r="J253" t="n">
        <v>2040037</v>
      </c>
      <c r="K253" t="n">
        <v>3</v>
      </c>
      <c r="L253" t="n">
        <v>8</v>
      </c>
      <c r="M253" t="n">
        <v>34</v>
      </c>
      <c r="N253" t="n">
        <v>13</v>
      </c>
      <c r="O253" t="n">
        <v>1</v>
      </c>
      <c r="P253" t="n">
        <v>2</v>
      </c>
      <c r="Q253" t="n">
        <v>2</v>
      </c>
      <c r="R253" t="n">
        <v>7</v>
      </c>
      <c r="S253" t="n">
        <v>2</v>
      </c>
      <c r="T253" t="n">
        <v>1</v>
      </c>
      <c r="U253" t="n">
        <v>4</v>
      </c>
      <c r="V253" t="n">
        <v>17</v>
      </c>
      <c r="W253" t="n">
        <v>2</v>
      </c>
      <c r="X253" t="n">
        <v>0</v>
      </c>
      <c r="Y253" t="n">
        <v>1</v>
      </c>
      <c r="Z253" t="n">
        <v>3</v>
      </c>
      <c r="AA253" t="n">
        <v>9</v>
      </c>
      <c r="AB253" t="n">
        <v>0</v>
      </c>
      <c r="AC253" t="n">
        <v>14</v>
      </c>
      <c r="AD253" t="n">
        <v>60</v>
      </c>
      <c r="AE253" t="n">
        <v>121</v>
      </c>
      <c r="AF253" t="n">
        <v>55</v>
      </c>
      <c r="AG253" t="n">
        <v>4</v>
      </c>
      <c r="AH253" t="n">
        <v>6</v>
      </c>
      <c r="AI253" t="n">
        <v>9</v>
      </c>
      <c r="AJ253" t="n">
        <v>40</v>
      </c>
      <c r="AK253" t="n">
        <v>13</v>
      </c>
      <c r="AL253" t="n">
        <v>684572</v>
      </c>
      <c r="AM253" t="n">
        <v>168621</v>
      </c>
      <c r="AN253" t="n">
        <v>1098072</v>
      </c>
      <c r="AO253" t="n">
        <v>1393778</v>
      </c>
      <c r="AP253" t="n">
        <v>66390</v>
      </c>
      <c r="AQ253" t="n">
        <v>66577</v>
      </c>
      <c r="AR253" t="n">
        <v>88312</v>
      </c>
      <c r="AS253" t="n">
        <v>46936</v>
      </c>
      <c r="AT253" t="n">
        <v>1477307</v>
      </c>
      <c r="AU253" t="n">
        <v>4310</v>
      </c>
      <c r="AV253" t="n">
        <v>487</v>
      </c>
      <c r="AW253" t="n">
        <v>3861</v>
      </c>
      <c r="AX253" t="n">
        <v>4796</v>
      </c>
      <c r="AY253" t="n">
        <v>213</v>
      </c>
      <c r="AZ253" t="n">
        <v>163</v>
      </c>
      <c r="BA253" t="n">
        <v>262</v>
      </c>
      <c r="BB253" t="n">
        <v>130</v>
      </c>
      <c r="BC253" t="n">
        <v>12680</v>
      </c>
    </row>
    <row r="254">
      <c r="A254" t="inlineStr">
        <is>
          <t>02-Mar-21</t>
        </is>
      </c>
      <c r="B254" t="n">
        <v>2371844</v>
      </c>
      <c r="C254" t="n">
        <v>1029340</v>
      </c>
      <c r="D254" t="n">
        <v>5663629</v>
      </c>
      <c r="E254" t="n">
        <v>3327018</v>
      </c>
      <c r="F254" t="n">
        <v>2418675</v>
      </c>
      <c r="G254" t="n">
        <v>1974526</v>
      </c>
      <c r="H254" t="n">
        <v>1660626</v>
      </c>
      <c r="I254" t="n">
        <v>514351</v>
      </c>
      <c r="J254" t="n">
        <v>2040036</v>
      </c>
      <c r="K254" t="n">
        <v>3</v>
      </c>
      <c r="L254" t="n">
        <v>7</v>
      </c>
      <c r="M254" t="n">
        <v>33</v>
      </c>
      <c r="N254" t="n">
        <v>13</v>
      </c>
      <c r="O254" t="n">
        <v>1</v>
      </c>
      <c r="P254" t="n">
        <v>1</v>
      </c>
      <c r="Q254" t="n">
        <v>2</v>
      </c>
      <c r="R254" t="n">
        <v>7</v>
      </c>
      <c r="S254" t="n">
        <v>2</v>
      </c>
      <c r="T254" t="n">
        <v>1</v>
      </c>
      <c r="U254" t="n">
        <v>4</v>
      </c>
      <c r="V254" t="n">
        <v>17</v>
      </c>
      <c r="W254" t="n">
        <v>2</v>
      </c>
      <c r="X254" t="n">
        <v>0</v>
      </c>
      <c r="Y254" t="n">
        <v>1</v>
      </c>
      <c r="Z254" t="n">
        <v>3</v>
      </c>
      <c r="AA254" t="n">
        <v>9</v>
      </c>
      <c r="AB254" t="n">
        <v>0</v>
      </c>
      <c r="AC254" t="n">
        <v>13</v>
      </c>
      <c r="AD254" t="n">
        <v>58</v>
      </c>
      <c r="AE254" t="n">
        <v>120</v>
      </c>
      <c r="AF254" t="n">
        <v>54</v>
      </c>
      <c r="AG254" t="n">
        <v>4</v>
      </c>
      <c r="AH254" t="n">
        <v>6</v>
      </c>
      <c r="AI254" t="n">
        <v>9</v>
      </c>
      <c r="AJ254" t="n">
        <v>38</v>
      </c>
      <c r="AK254" t="n">
        <v>13</v>
      </c>
      <c r="AL254" t="n">
        <v>684573</v>
      </c>
      <c r="AM254" t="n">
        <v>168625</v>
      </c>
      <c r="AN254" t="n">
        <v>1098082</v>
      </c>
      <c r="AO254" t="n">
        <v>1393782</v>
      </c>
      <c r="AP254" t="n">
        <v>66390</v>
      </c>
      <c r="AQ254" t="n">
        <v>66577</v>
      </c>
      <c r="AR254" t="n">
        <v>88312</v>
      </c>
      <c r="AS254" t="n">
        <v>46939</v>
      </c>
      <c r="AT254" t="n">
        <v>1477308</v>
      </c>
      <c r="AU254" t="n">
        <v>4310</v>
      </c>
      <c r="AV254" t="n">
        <v>487</v>
      </c>
      <c r="AW254" t="n">
        <v>3861</v>
      </c>
      <c r="AX254" t="n">
        <v>4796</v>
      </c>
      <c r="AY254" t="n">
        <v>213</v>
      </c>
      <c r="AZ254" t="n">
        <v>163</v>
      </c>
      <c r="BA254" t="n">
        <v>262</v>
      </c>
      <c r="BB254" t="n">
        <v>130</v>
      </c>
      <c r="BC254" t="n">
        <v>12680</v>
      </c>
    </row>
    <row r="255">
      <c r="A255" t="inlineStr">
        <is>
          <t>03-Mar-21</t>
        </is>
      </c>
      <c r="B255" t="n">
        <v>2371843</v>
      </c>
      <c r="C255" t="n">
        <v>1029338</v>
      </c>
      <c r="D255" t="n">
        <v>5663620</v>
      </c>
      <c r="E255" t="n">
        <v>3327015</v>
      </c>
      <c r="F255" t="n">
        <v>2418675</v>
      </c>
      <c r="G255" t="n">
        <v>1974526</v>
      </c>
      <c r="H255" t="n">
        <v>1660625</v>
      </c>
      <c r="I255" t="n">
        <v>514349</v>
      </c>
      <c r="J255" t="n">
        <v>2040036</v>
      </c>
      <c r="K255" t="n">
        <v>3</v>
      </c>
      <c r="L255" t="n">
        <v>7</v>
      </c>
      <c r="M255" t="n">
        <v>33</v>
      </c>
      <c r="N255" t="n">
        <v>13</v>
      </c>
      <c r="O255" t="n">
        <v>1</v>
      </c>
      <c r="P255" t="n">
        <v>1</v>
      </c>
      <c r="Q255" t="n">
        <v>2</v>
      </c>
      <c r="R255" t="n">
        <v>6</v>
      </c>
      <c r="S255" t="n">
        <v>2</v>
      </c>
      <c r="T255" t="n">
        <v>1</v>
      </c>
      <c r="U255" t="n">
        <v>4</v>
      </c>
      <c r="V255" t="n">
        <v>17</v>
      </c>
      <c r="W255" t="n">
        <v>2</v>
      </c>
      <c r="X255" t="n">
        <v>0</v>
      </c>
      <c r="Y255" t="n">
        <v>1</v>
      </c>
      <c r="Z255" t="n">
        <v>3</v>
      </c>
      <c r="AA255" t="n">
        <v>9</v>
      </c>
      <c r="AB255" t="n">
        <v>0</v>
      </c>
      <c r="AC255" t="n">
        <v>13</v>
      </c>
      <c r="AD255" t="n">
        <v>55</v>
      </c>
      <c r="AE255" t="n">
        <v>118</v>
      </c>
      <c r="AF255" t="n">
        <v>53</v>
      </c>
      <c r="AG255" t="n">
        <v>3</v>
      </c>
      <c r="AH255" t="n">
        <v>6</v>
      </c>
      <c r="AI255" t="n">
        <v>8</v>
      </c>
      <c r="AJ255" t="n">
        <v>37</v>
      </c>
      <c r="AK255" t="n">
        <v>13</v>
      </c>
      <c r="AL255" t="n">
        <v>684574</v>
      </c>
      <c r="AM255" t="n">
        <v>168630</v>
      </c>
      <c r="AN255" t="n">
        <v>1098092</v>
      </c>
      <c r="AO255" t="n">
        <v>1393786</v>
      </c>
      <c r="AP255" t="n">
        <v>66391</v>
      </c>
      <c r="AQ255" t="n">
        <v>66578</v>
      </c>
      <c r="AR255" t="n">
        <v>88313</v>
      </c>
      <c r="AS255" t="n">
        <v>46943</v>
      </c>
      <c r="AT255" t="n">
        <v>1477309</v>
      </c>
      <c r="AU255" t="n">
        <v>4310</v>
      </c>
      <c r="AV255" t="n">
        <v>487</v>
      </c>
      <c r="AW255" t="n">
        <v>3861</v>
      </c>
      <c r="AX255" t="n">
        <v>4796</v>
      </c>
      <c r="AY255" t="n">
        <v>213</v>
      </c>
      <c r="AZ255" t="n">
        <v>163</v>
      </c>
      <c r="BA255" t="n">
        <v>262</v>
      </c>
      <c r="BB255" t="n">
        <v>130</v>
      </c>
      <c r="BC255" t="n">
        <v>12680</v>
      </c>
    </row>
    <row r="256">
      <c r="A256" t="inlineStr">
        <is>
          <t>04-Mar-21</t>
        </is>
      </c>
      <c r="B256" t="n">
        <v>2371842</v>
      </c>
      <c r="C256" t="n">
        <v>1029336</v>
      </c>
      <c r="D256" t="n">
        <v>5663612</v>
      </c>
      <c r="E256" t="n">
        <v>3327012</v>
      </c>
      <c r="F256" t="n">
        <v>2418675</v>
      </c>
      <c r="G256" t="n">
        <v>1974525</v>
      </c>
      <c r="H256" t="n">
        <v>1660625</v>
      </c>
      <c r="I256" t="n">
        <v>514348</v>
      </c>
      <c r="J256" t="n">
        <v>2040035</v>
      </c>
      <c r="K256" t="n">
        <v>3</v>
      </c>
      <c r="L256" t="n">
        <v>7</v>
      </c>
      <c r="M256" t="n">
        <v>32</v>
      </c>
      <c r="N256" t="n">
        <v>13</v>
      </c>
      <c r="O256" t="n">
        <v>1</v>
      </c>
      <c r="P256" t="n">
        <v>1</v>
      </c>
      <c r="Q256" t="n">
        <v>2</v>
      </c>
      <c r="R256" t="n">
        <v>6</v>
      </c>
      <c r="S256" t="n">
        <v>2</v>
      </c>
      <c r="T256" t="n">
        <v>1</v>
      </c>
      <c r="U256" t="n">
        <v>4</v>
      </c>
      <c r="V256" t="n">
        <v>17</v>
      </c>
      <c r="W256" t="n">
        <v>2</v>
      </c>
      <c r="X256" t="n">
        <v>0</v>
      </c>
      <c r="Y256" t="n">
        <v>1</v>
      </c>
      <c r="Z256" t="n">
        <v>3</v>
      </c>
      <c r="AA256" t="n">
        <v>8</v>
      </c>
      <c r="AB256" t="n">
        <v>0</v>
      </c>
      <c r="AC256" t="n">
        <v>13</v>
      </c>
      <c r="AD256" t="n">
        <v>53</v>
      </c>
      <c r="AE256" t="n">
        <v>117</v>
      </c>
      <c r="AF256" t="n">
        <v>53</v>
      </c>
      <c r="AG256" t="n">
        <v>3</v>
      </c>
      <c r="AH256" t="n">
        <v>5</v>
      </c>
      <c r="AI256" t="n">
        <v>8</v>
      </c>
      <c r="AJ256" t="n">
        <v>36</v>
      </c>
      <c r="AK256" t="n">
        <v>12</v>
      </c>
      <c r="AL256" t="n">
        <v>684575</v>
      </c>
      <c r="AM256" t="n">
        <v>168634</v>
      </c>
      <c r="AN256" t="n">
        <v>1098102</v>
      </c>
      <c r="AO256" t="n">
        <v>1393791</v>
      </c>
      <c r="AP256" t="n">
        <v>66391</v>
      </c>
      <c r="AQ256" t="n">
        <v>66579</v>
      </c>
      <c r="AR256" t="n">
        <v>88314</v>
      </c>
      <c r="AS256" t="n">
        <v>46946</v>
      </c>
      <c r="AT256" t="n">
        <v>1477310</v>
      </c>
      <c r="AU256" t="n">
        <v>4310</v>
      </c>
      <c r="AV256" t="n">
        <v>487</v>
      </c>
      <c r="AW256" t="n">
        <v>3861</v>
      </c>
      <c r="AX256" t="n">
        <v>4796</v>
      </c>
      <c r="AY256" t="n">
        <v>213</v>
      </c>
      <c r="AZ256" t="n">
        <v>163</v>
      </c>
      <c r="BA256" t="n">
        <v>262</v>
      </c>
      <c r="BB256" t="n">
        <v>130</v>
      </c>
      <c r="BC256" t="n">
        <v>12680</v>
      </c>
    </row>
    <row r="257">
      <c r="A257" t="inlineStr">
        <is>
          <t>05-Mar-21</t>
        </is>
      </c>
      <c r="B257" t="n">
        <v>2371841</v>
      </c>
      <c r="C257" t="n">
        <v>1029335</v>
      </c>
      <c r="D257" t="n">
        <v>5663605</v>
      </c>
      <c r="E257" t="n">
        <v>3327009</v>
      </c>
      <c r="F257" t="n">
        <v>2418675</v>
      </c>
      <c r="G257" t="n">
        <v>1974525</v>
      </c>
      <c r="H257" t="n">
        <v>1660624</v>
      </c>
      <c r="I257" t="n">
        <v>514346</v>
      </c>
      <c r="J257" t="n">
        <v>2040035</v>
      </c>
      <c r="K257" t="n">
        <v>3</v>
      </c>
      <c r="L257" t="n">
        <v>7</v>
      </c>
      <c r="M257" t="n">
        <v>32</v>
      </c>
      <c r="N257" t="n">
        <v>13</v>
      </c>
      <c r="O257" t="n">
        <v>1</v>
      </c>
      <c r="P257" t="n">
        <v>1</v>
      </c>
      <c r="Q257" t="n">
        <v>2</v>
      </c>
      <c r="R257" t="n">
        <v>6</v>
      </c>
      <c r="S257" t="n">
        <v>2</v>
      </c>
      <c r="T257" t="n">
        <v>1</v>
      </c>
      <c r="U257" t="n">
        <v>3</v>
      </c>
      <c r="V257" t="n">
        <v>17</v>
      </c>
      <c r="W257" t="n">
        <v>2</v>
      </c>
      <c r="X257" t="n">
        <v>0</v>
      </c>
      <c r="Y257" t="n">
        <v>1</v>
      </c>
      <c r="Z257" t="n">
        <v>3</v>
      </c>
      <c r="AA257" t="n">
        <v>8</v>
      </c>
      <c r="AB257" t="n">
        <v>0</v>
      </c>
      <c r="AC257" t="n">
        <v>13</v>
      </c>
      <c r="AD257" t="n">
        <v>51</v>
      </c>
      <c r="AE257" t="n">
        <v>116</v>
      </c>
      <c r="AF257" t="n">
        <v>52</v>
      </c>
      <c r="AG257" t="n">
        <v>3</v>
      </c>
      <c r="AH257" t="n">
        <v>5</v>
      </c>
      <c r="AI257" t="n">
        <v>8</v>
      </c>
      <c r="AJ257" t="n">
        <v>34</v>
      </c>
      <c r="AK257" t="n">
        <v>12</v>
      </c>
      <c r="AL257" t="n">
        <v>684576</v>
      </c>
      <c r="AM257" t="n">
        <v>168638</v>
      </c>
      <c r="AN257" t="n">
        <v>1098112</v>
      </c>
      <c r="AO257" t="n">
        <v>1393795</v>
      </c>
      <c r="AP257" t="n">
        <v>66391</v>
      </c>
      <c r="AQ257" t="n">
        <v>66579</v>
      </c>
      <c r="AR257" t="n">
        <v>88315</v>
      </c>
      <c r="AS257" t="n">
        <v>46949</v>
      </c>
      <c r="AT257" t="n">
        <v>1477310</v>
      </c>
      <c r="AU257" t="n">
        <v>4310</v>
      </c>
      <c r="AV257" t="n">
        <v>487</v>
      </c>
      <c r="AW257" t="n">
        <v>3861</v>
      </c>
      <c r="AX257" t="n">
        <v>4796</v>
      </c>
      <c r="AY257" t="n">
        <v>213</v>
      </c>
      <c r="AZ257" t="n">
        <v>163</v>
      </c>
      <c r="BA257" t="n">
        <v>262</v>
      </c>
      <c r="BB257" t="n">
        <v>130</v>
      </c>
      <c r="BC257" t="n">
        <v>12680</v>
      </c>
    </row>
    <row r="258">
      <c r="A258" t="inlineStr">
        <is>
          <t>06-Mar-21</t>
        </is>
      </c>
      <c r="B258" t="n">
        <v>2371841</v>
      </c>
      <c r="C258" t="n">
        <v>1029334</v>
      </c>
      <c r="D258" t="n">
        <v>5663597</v>
      </c>
      <c r="E258" t="n">
        <v>3327006</v>
      </c>
      <c r="F258" t="n">
        <v>2418674</v>
      </c>
      <c r="G258" t="n">
        <v>1974525</v>
      </c>
      <c r="H258" t="n">
        <v>1660624</v>
      </c>
      <c r="I258" t="n">
        <v>514345</v>
      </c>
      <c r="J258" t="n">
        <v>2040034</v>
      </c>
      <c r="K258" t="n">
        <v>3</v>
      </c>
      <c r="L258" t="n">
        <v>6</v>
      </c>
      <c r="M258" t="n">
        <v>31</v>
      </c>
      <c r="N258" t="n">
        <v>13</v>
      </c>
      <c r="O258" t="n">
        <v>1</v>
      </c>
      <c r="P258" t="n">
        <v>1</v>
      </c>
      <c r="Q258" t="n">
        <v>2</v>
      </c>
      <c r="R258" t="n">
        <v>6</v>
      </c>
      <c r="S258" t="n">
        <v>2</v>
      </c>
      <c r="T258" t="n">
        <v>1</v>
      </c>
      <c r="U258" t="n">
        <v>3</v>
      </c>
      <c r="V258" t="n">
        <v>16</v>
      </c>
      <c r="W258" t="n">
        <v>2</v>
      </c>
      <c r="X258" t="n">
        <v>0</v>
      </c>
      <c r="Y258" t="n">
        <v>1</v>
      </c>
      <c r="Z258" t="n">
        <v>3</v>
      </c>
      <c r="AA258" t="n">
        <v>8</v>
      </c>
      <c r="AB258" t="n">
        <v>0</v>
      </c>
      <c r="AC258" t="n">
        <v>13</v>
      </c>
      <c r="AD258" t="n">
        <v>49</v>
      </c>
      <c r="AE258" t="n">
        <v>114</v>
      </c>
      <c r="AF258" t="n">
        <v>51</v>
      </c>
      <c r="AG258" t="n">
        <v>3</v>
      </c>
      <c r="AH258" t="n">
        <v>5</v>
      </c>
      <c r="AI258" t="n">
        <v>8</v>
      </c>
      <c r="AJ258" t="n">
        <v>33</v>
      </c>
      <c r="AK258" t="n">
        <v>11</v>
      </c>
      <c r="AL258" t="n">
        <v>684577</v>
      </c>
      <c r="AM258" t="n">
        <v>168642</v>
      </c>
      <c r="AN258" t="n">
        <v>1098122</v>
      </c>
      <c r="AO258" t="n">
        <v>1393799</v>
      </c>
      <c r="AP258" t="n">
        <v>66392</v>
      </c>
      <c r="AQ258" t="n">
        <v>66580</v>
      </c>
      <c r="AR258" t="n">
        <v>88316</v>
      </c>
      <c r="AS258" t="n">
        <v>46952</v>
      </c>
      <c r="AT258" t="n">
        <v>1477311</v>
      </c>
      <c r="AU258" t="n">
        <v>4310</v>
      </c>
      <c r="AV258" t="n">
        <v>487</v>
      </c>
      <c r="AW258" t="n">
        <v>3861</v>
      </c>
      <c r="AX258" t="n">
        <v>4796</v>
      </c>
      <c r="AY258" t="n">
        <v>213</v>
      </c>
      <c r="AZ258" t="n">
        <v>163</v>
      </c>
      <c r="BA258" t="n">
        <v>262</v>
      </c>
      <c r="BB258" t="n">
        <v>130</v>
      </c>
      <c r="BC258" t="n">
        <v>12680</v>
      </c>
    </row>
    <row r="259">
      <c r="A259" t="inlineStr">
        <is>
          <t>07-Mar-21</t>
        </is>
      </c>
      <c r="B259" t="n">
        <v>2371840</v>
      </c>
      <c r="C259" t="n">
        <v>1029332</v>
      </c>
      <c r="D259" t="n">
        <v>5663589</v>
      </c>
      <c r="E259" t="n">
        <v>3327003</v>
      </c>
      <c r="F259" t="n">
        <v>2418674</v>
      </c>
      <c r="G259" t="n">
        <v>1974524</v>
      </c>
      <c r="H259" t="n">
        <v>1660623</v>
      </c>
      <c r="I259" t="n">
        <v>514344</v>
      </c>
      <c r="J259" t="n">
        <v>2040034</v>
      </c>
      <c r="K259" t="n">
        <v>3</v>
      </c>
      <c r="L259" t="n">
        <v>6</v>
      </c>
      <c r="M259" t="n">
        <v>31</v>
      </c>
      <c r="N259" t="n">
        <v>12</v>
      </c>
      <c r="O259" t="n">
        <v>1</v>
      </c>
      <c r="P259" t="n">
        <v>1</v>
      </c>
      <c r="Q259" t="n">
        <v>2</v>
      </c>
      <c r="R259" t="n">
        <v>5</v>
      </c>
      <c r="S259" t="n">
        <v>2</v>
      </c>
      <c r="T259" t="n">
        <v>1</v>
      </c>
      <c r="U259" t="n">
        <v>3</v>
      </c>
      <c r="V259" t="n">
        <v>16</v>
      </c>
      <c r="W259" t="n">
        <v>2</v>
      </c>
      <c r="X259" t="n">
        <v>0</v>
      </c>
      <c r="Y259" t="n">
        <v>1</v>
      </c>
      <c r="Z259" t="n">
        <v>3</v>
      </c>
      <c r="AA259" t="n">
        <v>7</v>
      </c>
      <c r="AB259" t="n">
        <v>0</v>
      </c>
      <c r="AC259" t="n">
        <v>13</v>
      </c>
      <c r="AD259" t="n">
        <v>47</v>
      </c>
      <c r="AE259" t="n">
        <v>113</v>
      </c>
      <c r="AF259" t="n">
        <v>51</v>
      </c>
      <c r="AG259" t="n">
        <v>3</v>
      </c>
      <c r="AH259" t="n">
        <v>5</v>
      </c>
      <c r="AI259" t="n">
        <v>8</v>
      </c>
      <c r="AJ259" t="n">
        <v>32</v>
      </c>
      <c r="AK259" t="n">
        <v>11</v>
      </c>
      <c r="AL259" t="n">
        <v>684578</v>
      </c>
      <c r="AM259" t="n">
        <v>168646</v>
      </c>
      <c r="AN259" t="n">
        <v>1098131</v>
      </c>
      <c r="AO259" t="n">
        <v>1393803</v>
      </c>
      <c r="AP259" t="n">
        <v>66392</v>
      </c>
      <c r="AQ259" t="n">
        <v>66580</v>
      </c>
      <c r="AR259" t="n">
        <v>88316</v>
      </c>
      <c r="AS259" t="n">
        <v>46955</v>
      </c>
      <c r="AT259" t="n">
        <v>1477312</v>
      </c>
      <c r="AU259" t="n">
        <v>4310</v>
      </c>
      <c r="AV259" t="n">
        <v>487</v>
      </c>
      <c r="AW259" t="n">
        <v>3861</v>
      </c>
      <c r="AX259" t="n">
        <v>4796</v>
      </c>
      <c r="AY259" t="n">
        <v>213</v>
      </c>
      <c r="AZ259" t="n">
        <v>163</v>
      </c>
      <c r="BA259" t="n">
        <v>262</v>
      </c>
      <c r="BB259" t="n">
        <v>130</v>
      </c>
      <c r="BC259" t="n">
        <v>12680</v>
      </c>
    </row>
    <row r="260">
      <c r="A260" t="inlineStr">
        <is>
          <t>08-Mar-21</t>
        </is>
      </c>
      <c r="B260" t="n">
        <v>2371839</v>
      </c>
      <c r="C260" t="n">
        <v>1029331</v>
      </c>
      <c r="D260" t="n">
        <v>5663582</v>
      </c>
      <c r="E260" t="n">
        <v>3327000</v>
      </c>
      <c r="F260" t="n">
        <v>2418674</v>
      </c>
      <c r="G260" t="n">
        <v>1974524</v>
      </c>
      <c r="H260" t="n">
        <v>1660623</v>
      </c>
      <c r="I260" t="n">
        <v>514343</v>
      </c>
      <c r="J260" t="n">
        <v>2040034</v>
      </c>
      <c r="K260" t="n">
        <v>3</v>
      </c>
      <c r="L260" t="n">
        <v>6</v>
      </c>
      <c r="M260" t="n">
        <v>31</v>
      </c>
      <c r="N260" t="n">
        <v>12</v>
      </c>
      <c r="O260" t="n">
        <v>1</v>
      </c>
      <c r="P260" t="n">
        <v>1</v>
      </c>
      <c r="Q260" t="n">
        <v>2</v>
      </c>
      <c r="R260" t="n">
        <v>5</v>
      </c>
      <c r="S260" t="n">
        <v>2</v>
      </c>
      <c r="T260" t="n">
        <v>1</v>
      </c>
      <c r="U260" t="n">
        <v>3</v>
      </c>
      <c r="V260" t="n">
        <v>16</v>
      </c>
      <c r="W260" t="n">
        <v>2</v>
      </c>
      <c r="X260" t="n">
        <v>0</v>
      </c>
      <c r="Y260" t="n">
        <v>1</v>
      </c>
      <c r="Z260" t="n">
        <v>3</v>
      </c>
      <c r="AA260" t="n">
        <v>7</v>
      </c>
      <c r="AB260" t="n">
        <v>0</v>
      </c>
      <c r="AC260" t="n">
        <v>12</v>
      </c>
      <c r="AD260" t="n">
        <v>45</v>
      </c>
      <c r="AE260" t="n">
        <v>112</v>
      </c>
      <c r="AF260" t="n">
        <v>50</v>
      </c>
      <c r="AG260" t="n">
        <v>3</v>
      </c>
      <c r="AH260" t="n">
        <v>5</v>
      </c>
      <c r="AI260" t="n">
        <v>8</v>
      </c>
      <c r="AJ260" t="n">
        <v>31</v>
      </c>
      <c r="AK260" t="n">
        <v>11</v>
      </c>
      <c r="AL260" t="n">
        <v>684579</v>
      </c>
      <c r="AM260" t="n">
        <v>168649</v>
      </c>
      <c r="AN260" t="n">
        <v>1098141</v>
      </c>
      <c r="AO260" t="n">
        <v>1393806</v>
      </c>
      <c r="AP260" t="n">
        <v>66392</v>
      </c>
      <c r="AQ260" t="n">
        <v>66580</v>
      </c>
      <c r="AR260" t="n">
        <v>88317</v>
      </c>
      <c r="AS260" t="n">
        <v>46958</v>
      </c>
      <c r="AT260" t="n">
        <v>1477313</v>
      </c>
      <c r="AU260" t="n">
        <v>4310</v>
      </c>
      <c r="AV260" t="n">
        <v>487</v>
      </c>
      <c r="AW260" t="n">
        <v>3861</v>
      </c>
      <c r="AX260" t="n">
        <v>4796</v>
      </c>
      <c r="AY260" t="n">
        <v>213</v>
      </c>
      <c r="AZ260" t="n">
        <v>163</v>
      </c>
      <c r="BA260" t="n">
        <v>262</v>
      </c>
      <c r="BB260" t="n">
        <v>130</v>
      </c>
      <c r="BC260" t="n">
        <v>12680</v>
      </c>
    </row>
    <row r="261">
      <c r="A261" t="inlineStr">
        <is>
          <t>09-Mar-21</t>
        </is>
      </c>
      <c r="B261" t="n">
        <v>2371838</v>
      </c>
      <c r="C261" t="n">
        <v>1029330</v>
      </c>
      <c r="D261" t="n">
        <v>5663574</v>
      </c>
      <c r="E261" t="n">
        <v>3326997</v>
      </c>
      <c r="F261" t="n">
        <v>2418674</v>
      </c>
      <c r="G261" t="n">
        <v>1974524</v>
      </c>
      <c r="H261" t="n">
        <v>1660622</v>
      </c>
      <c r="I261" t="n">
        <v>514342</v>
      </c>
      <c r="J261" t="n">
        <v>2040033</v>
      </c>
      <c r="K261" t="n">
        <v>3</v>
      </c>
      <c r="L261" t="n">
        <v>6</v>
      </c>
      <c r="M261" t="n">
        <v>30</v>
      </c>
      <c r="N261" t="n">
        <v>12</v>
      </c>
      <c r="O261" t="n">
        <v>1</v>
      </c>
      <c r="P261" t="n">
        <v>1</v>
      </c>
      <c r="Q261" t="n">
        <v>2</v>
      </c>
      <c r="R261" t="n">
        <v>5</v>
      </c>
      <c r="S261" t="n">
        <v>2</v>
      </c>
      <c r="T261" t="n">
        <v>1</v>
      </c>
      <c r="U261" t="n">
        <v>3</v>
      </c>
      <c r="V261" t="n">
        <v>16</v>
      </c>
      <c r="W261" t="n">
        <v>2</v>
      </c>
      <c r="X261" t="n">
        <v>0</v>
      </c>
      <c r="Y261" t="n">
        <v>1</v>
      </c>
      <c r="Z261" t="n">
        <v>3</v>
      </c>
      <c r="AA261" t="n">
        <v>7</v>
      </c>
      <c r="AB261" t="n">
        <v>0</v>
      </c>
      <c r="AC261" t="n">
        <v>12</v>
      </c>
      <c r="AD261" t="n">
        <v>43</v>
      </c>
      <c r="AE261" t="n">
        <v>110</v>
      </c>
      <c r="AF261" t="n">
        <v>49</v>
      </c>
      <c r="AG261" t="n">
        <v>3</v>
      </c>
      <c r="AH261" t="n">
        <v>5</v>
      </c>
      <c r="AI261" t="n">
        <v>7</v>
      </c>
      <c r="AJ261" t="n">
        <v>29</v>
      </c>
      <c r="AK261" t="n">
        <v>10</v>
      </c>
      <c r="AL261" t="n">
        <v>684580</v>
      </c>
      <c r="AM261" t="n">
        <v>168653</v>
      </c>
      <c r="AN261" t="n">
        <v>1098150</v>
      </c>
      <c r="AO261" t="n">
        <v>1393810</v>
      </c>
      <c r="AP261" t="n">
        <v>66392</v>
      </c>
      <c r="AQ261" t="n">
        <v>66581</v>
      </c>
      <c r="AR261" t="n">
        <v>88318</v>
      </c>
      <c r="AS261" t="n">
        <v>46961</v>
      </c>
      <c r="AT261" t="n">
        <v>1477314</v>
      </c>
      <c r="AU261" t="n">
        <v>4310</v>
      </c>
      <c r="AV261" t="n">
        <v>487</v>
      </c>
      <c r="AW261" t="n">
        <v>3861</v>
      </c>
      <c r="AX261" t="n">
        <v>4796</v>
      </c>
      <c r="AY261" t="n">
        <v>213</v>
      </c>
      <c r="AZ261" t="n">
        <v>163</v>
      </c>
      <c r="BA261" t="n">
        <v>262</v>
      </c>
      <c r="BB261" t="n">
        <v>130</v>
      </c>
      <c r="BC261" t="n">
        <v>12680</v>
      </c>
    </row>
    <row r="262">
      <c r="A262" t="inlineStr">
        <is>
          <t>10-Mar-21</t>
        </is>
      </c>
      <c r="B262" t="n">
        <v>2371838</v>
      </c>
      <c r="C262" t="n">
        <v>1029329</v>
      </c>
      <c r="D262" t="n">
        <v>5663567</v>
      </c>
      <c r="E262" t="n">
        <v>3326994</v>
      </c>
      <c r="F262" t="n">
        <v>2418674</v>
      </c>
      <c r="G262" t="n">
        <v>1974524</v>
      </c>
      <c r="H262" t="n">
        <v>1660622</v>
      </c>
      <c r="I262" t="n">
        <v>514340</v>
      </c>
      <c r="J262" t="n">
        <v>2040033</v>
      </c>
      <c r="K262" t="n">
        <v>3</v>
      </c>
      <c r="L262" t="n">
        <v>5</v>
      </c>
      <c r="M262" t="n">
        <v>30</v>
      </c>
      <c r="N262" t="n">
        <v>12</v>
      </c>
      <c r="O262" t="n">
        <v>1</v>
      </c>
      <c r="P262" t="n">
        <v>1</v>
      </c>
      <c r="Q262" t="n">
        <v>2</v>
      </c>
      <c r="R262" t="n">
        <v>5</v>
      </c>
      <c r="S262" t="n">
        <v>2</v>
      </c>
      <c r="T262" t="n">
        <v>1</v>
      </c>
      <c r="U262" t="n">
        <v>3</v>
      </c>
      <c r="V262" t="n">
        <v>16</v>
      </c>
      <c r="W262" t="n">
        <v>2</v>
      </c>
      <c r="X262" t="n">
        <v>0</v>
      </c>
      <c r="Y262" t="n">
        <v>1</v>
      </c>
      <c r="Z262" t="n">
        <v>3</v>
      </c>
      <c r="AA262" t="n">
        <v>7</v>
      </c>
      <c r="AB262" t="n">
        <v>0</v>
      </c>
      <c r="AC262" t="n">
        <v>12</v>
      </c>
      <c r="AD262" t="n">
        <v>41</v>
      </c>
      <c r="AE262" t="n">
        <v>109</v>
      </c>
      <c r="AF262" t="n">
        <v>49</v>
      </c>
      <c r="AG262" t="n">
        <v>3</v>
      </c>
      <c r="AH262" t="n">
        <v>5</v>
      </c>
      <c r="AI262" t="n">
        <v>7</v>
      </c>
      <c r="AJ262" t="n">
        <v>28</v>
      </c>
      <c r="AK262" t="n">
        <v>10</v>
      </c>
      <c r="AL262" t="n">
        <v>684581</v>
      </c>
      <c r="AM262" t="n">
        <v>168656</v>
      </c>
      <c r="AN262" t="n">
        <v>1098159</v>
      </c>
      <c r="AO262" t="n">
        <v>1393814</v>
      </c>
      <c r="AP262" t="n">
        <v>66393</v>
      </c>
      <c r="AQ262" t="n">
        <v>66581</v>
      </c>
      <c r="AR262" t="n">
        <v>88319</v>
      </c>
      <c r="AS262" t="n">
        <v>46963</v>
      </c>
      <c r="AT262" t="n">
        <v>1477315</v>
      </c>
      <c r="AU262" t="n">
        <v>4310</v>
      </c>
      <c r="AV262" t="n">
        <v>487</v>
      </c>
      <c r="AW262" t="n">
        <v>3861</v>
      </c>
      <c r="AX262" t="n">
        <v>4796</v>
      </c>
      <c r="AY262" t="n">
        <v>213</v>
      </c>
      <c r="AZ262" t="n">
        <v>163</v>
      </c>
      <c r="BA262" t="n">
        <v>262</v>
      </c>
      <c r="BB262" t="n">
        <v>130</v>
      </c>
      <c r="BC262" t="n">
        <v>12680</v>
      </c>
    </row>
    <row r="263">
      <c r="A263" t="inlineStr">
        <is>
          <t>11-Mar-21</t>
        </is>
      </c>
      <c r="B263" t="n">
        <v>2371837</v>
      </c>
      <c r="C263" t="n">
        <v>1029327</v>
      </c>
      <c r="D263" t="n">
        <v>5663559</v>
      </c>
      <c r="E263" t="n">
        <v>3326991</v>
      </c>
      <c r="F263" t="n">
        <v>2418673</v>
      </c>
      <c r="G263" t="n">
        <v>1974523</v>
      </c>
      <c r="H263" t="n">
        <v>1660621</v>
      </c>
      <c r="I263" t="n">
        <v>514339</v>
      </c>
      <c r="J263" t="n">
        <v>2040032</v>
      </c>
      <c r="K263" t="n">
        <v>3</v>
      </c>
      <c r="L263" t="n">
        <v>5</v>
      </c>
      <c r="M263" t="n">
        <v>29</v>
      </c>
      <c r="N263" t="n">
        <v>12</v>
      </c>
      <c r="O263" t="n">
        <v>1</v>
      </c>
      <c r="P263" t="n">
        <v>1</v>
      </c>
      <c r="Q263" t="n">
        <v>2</v>
      </c>
      <c r="R263" t="n">
        <v>5</v>
      </c>
      <c r="S263" t="n">
        <v>2</v>
      </c>
      <c r="T263" t="n">
        <v>1</v>
      </c>
      <c r="U263" t="n">
        <v>3</v>
      </c>
      <c r="V263" t="n">
        <v>15</v>
      </c>
      <c r="W263" t="n">
        <v>2</v>
      </c>
      <c r="X263" t="n">
        <v>0</v>
      </c>
      <c r="Y263" t="n">
        <v>1</v>
      </c>
      <c r="Z263" t="n">
        <v>3</v>
      </c>
      <c r="AA263" t="n">
        <v>6</v>
      </c>
      <c r="AB263" t="n">
        <v>0</v>
      </c>
      <c r="AC263" t="n">
        <v>12</v>
      </c>
      <c r="AD263" t="n">
        <v>39</v>
      </c>
      <c r="AE263" t="n">
        <v>108</v>
      </c>
      <c r="AF263" t="n">
        <v>48</v>
      </c>
      <c r="AG263" t="n">
        <v>3</v>
      </c>
      <c r="AH263" t="n">
        <v>5</v>
      </c>
      <c r="AI263" t="n">
        <v>7</v>
      </c>
      <c r="AJ263" t="n">
        <v>27</v>
      </c>
      <c r="AK263" t="n">
        <v>10</v>
      </c>
      <c r="AL263" t="n">
        <v>684582</v>
      </c>
      <c r="AM263" t="n">
        <v>168659</v>
      </c>
      <c r="AN263" t="n">
        <v>1098168</v>
      </c>
      <c r="AO263" t="n">
        <v>1393818</v>
      </c>
      <c r="AP263" t="n">
        <v>66393</v>
      </c>
      <c r="AQ263" t="n">
        <v>66582</v>
      </c>
      <c r="AR263" t="n">
        <v>88319</v>
      </c>
      <c r="AS263" t="n">
        <v>46966</v>
      </c>
      <c r="AT263" t="n">
        <v>1477315</v>
      </c>
      <c r="AU263" t="n">
        <v>4310</v>
      </c>
      <c r="AV263" t="n">
        <v>487</v>
      </c>
      <c r="AW263" t="n">
        <v>3861</v>
      </c>
      <c r="AX263" t="n">
        <v>4796</v>
      </c>
      <c r="AY263" t="n">
        <v>213</v>
      </c>
      <c r="AZ263" t="n">
        <v>163</v>
      </c>
      <c r="BA263" t="n">
        <v>262</v>
      </c>
      <c r="BB263" t="n">
        <v>130</v>
      </c>
      <c r="BC263" t="n">
        <v>12680</v>
      </c>
    </row>
    <row r="264">
      <c r="A264" t="inlineStr">
        <is>
          <t>12-Mar-21</t>
        </is>
      </c>
      <c r="B264" t="n">
        <v>2371836</v>
      </c>
      <c r="C264" t="n">
        <v>1029326</v>
      </c>
      <c r="D264" t="n">
        <v>5663552</v>
      </c>
      <c r="E264" t="n">
        <v>3326988</v>
      </c>
      <c r="F264" t="n">
        <v>2418673</v>
      </c>
      <c r="G264" t="n">
        <v>1974523</v>
      </c>
      <c r="H264" t="n">
        <v>1660621</v>
      </c>
      <c r="I264" t="n">
        <v>514338</v>
      </c>
      <c r="J264" t="n">
        <v>2040032</v>
      </c>
      <c r="K264" t="n">
        <v>3</v>
      </c>
      <c r="L264" t="n">
        <v>5</v>
      </c>
      <c r="M264" t="n">
        <v>29</v>
      </c>
      <c r="N264" t="n">
        <v>12</v>
      </c>
      <c r="O264" t="n">
        <v>1</v>
      </c>
      <c r="P264" t="n">
        <v>1</v>
      </c>
      <c r="Q264" t="n">
        <v>2</v>
      </c>
      <c r="R264" t="n">
        <v>5</v>
      </c>
      <c r="S264" t="n">
        <v>2</v>
      </c>
      <c r="T264" t="n">
        <v>1</v>
      </c>
      <c r="U264" t="n">
        <v>3</v>
      </c>
      <c r="V264" t="n">
        <v>15</v>
      </c>
      <c r="W264" t="n">
        <v>2</v>
      </c>
      <c r="X264" t="n">
        <v>0</v>
      </c>
      <c r="Y264" t="n">
        <v>1</v>
      </c>
      <c r="Z264" t="n">
        <v>2</v>
      </c>
      <c r="AA264" t="n">
        <v>6</v>
      </c>
      <c r="AB264" t="n">
        <v>0</v>
      </c>
      <c r="AC264" t="n">
        <v>12</v>
      </c>
      <c r="AD264" t="n">
        <v>38</v>
      </c>
      <c r="AE264" t="n">
        <v>107</v>
      </c>
      <c r="AF264" t="n">
        <v>48</v>
      </c>
      <c r="AG264" t="n">
        <v>3</v>
      </c>
      <c r="AH264" t="n">
        <v>5</v>
      </c>
      <c r="AI264" t="n">
        <v>7</v>
      </c>
      <c r="AJ264" t="n">
        <v>26</v>
      </c>
      <c r="AK264" t="n">
        <v>9</v>
      </c>
      <c r="AL264" t="n">
        <v>684583</v>
      </c>
      <c r="AM264" t="n">
        <v>168662</v>
      </c>
      <c r="AN264" t="n">
        <v>1098177</v>
      </c>
      <c r="AO264" t="n">
        <v>1393821</v>
      </c>
      <c r="AP264" t="n">
        <v>66393</v>
      </c>
      <c r="AQ264" t="n">
        <v>66582</v>
      </c>
      <c r="AR264" t="n">
        <v>88320</v>
      </c>
      <c r="AS264" t="n">
        <v>46968</v>
      </c>
      <c r="AT264" t="n">
        <v>1477316</v>
      </c>
      <c r="AU264" t="n">
        <v>4310</v>
      </c>
      <c r="AV264" t="n">
        <v>487</v>
      </c>
      <c r="AW264" t="n">
        <v>3861</v>
      </c>
      <c r="AX264" t="n">
        <v>4796</v>
      </c>
      <c r="AY264" t="n">
        <v>213</v>
      </c>
      <c r="AZ264" t="n">
        <v>163</v>
      </c>
      <c r="BA264" t="n">
        <v>262</v>
      </c>
      <c r="BB264" t="n">
        <v>130</v>
      </c>
      <c r="BC264" t="n">
        <v>12680</v>
      </c>
    </row>
    <row r="265">
      <c r="A265" t="inlineStr">
        <is>
          <t>13-Mar-21</t>
        </is>
      </c>
      <c r="B265" t="n">
        <v>2371835</v>
      </c>
      <c r="C265" t="n">
        <v>1029325</v>
      </c>
      <c r="D265" t="n">
        <v>5663545</v>
      </c>
      <c r="E265" t="n">
        <v>3326985</v>
      </c>
      <c r="F265" t="n">
        <v>2418673</v>
      </c>
      <c r="G265" t="n">
        <v>1974523</v>
      </c>
      <c r="H265" t="n">
        <v>1660620</v>
      </c>
      <c r="I265" t="n">
        <v>514337</v>
      </c>
      <c r="J265" t="n">
        <v>2040032</v>
      </c>
      <c r="K265" t="n">
        <v>3</v>
      </c>
      <c r="L265" t="n">
        <v>5</v>
      </c>
      <c r="M265" t="n">
        <v>29</v>
      </c>
      <c r="N265" t="n">
        <v>11</v>
      </c>
      <c r="O265" t="n">
        <v>1</v>
      </c>
      <c r="P265" t="n">
        <v>1</v>
      </c>
      <c r="Q265" t="n">
        <v>2</v>
      </c>
      <c r="R265" t="n">
        <v>4</v>
      </c>
      <c r="S265" t="n">
        <v>2</v>
      </c>
      <c r="T265" t="n">
        <v>1</v>
      </c>
      <c r="U265" t="n">
        <v>2</v>
      </c>
      <c r="V265" t="n">
        <v>15</v>
      </c>
      <c r="W265" t="n">
        <v>2</v>
      </c>
      <c r="X265" t="n">
        <v>0</v>
      </c>
      <c r="Y265" t="n">
        <v>1</v>
      </c>
      <c r="Z265" t="n">
        <v>2</v>
      </c>
      <c r="AA265" t="n">
        <v>6</v>
      </c>
      <c r="AB265" t="n">
        <v>0</v>
      </c>
      <c r="AC265" t="n">
        <v>12</v>
      </c>
      <c r="AD265" t="n">
        <v>36</v>
      </c>
      <c r="AE265" t="n">
        <v>105</v>
      </c>
      <c r="AF265" t="n">
        <v>47</v>
      </c>
      <c r="AG265" t="n">
        <v>3</v>
      </c>
      <c r="AH265" t="n">
        <v>5</v>
      </c>
      <c r="AI265" t="n">
        <v>7</v>
      </c>
      <c r="AJ265" t="n">
        <v>25</v>
      </c>
      <c r="AK265" t="n">
        <v>9</v>
      </c>
      <c r="AL265" t="n">
        <v>684584</v>
      </c>
      <c r="AM265" t="n">
        <v>168665</v>
      </c>
      <c r="AN265" t="n">
        <v>1098186</v>
      </c>
      <c r="AO265" t="n">
        <v>1393825</v>
      </c>
      <c r="AP265" t="n">
        <v>66393</v>
      </c>
      <c r="AQ265" t="n">
        <v>66583</v>
      </c>
      <c r="AR265" t="n">
        <v>88321</v>
      </c>
      <c r="AS265" t="n">
        <v>46971</v>
      </c>
      <c r="AT265" t="n">
        <v>1477317</v>
      </c>
      <c r="AU265" t="n">
        <v>4310</v>
      </c>
      <c r="AV265" t="n">
        <v>487</v>
      </c>
      <c r="AW265" t="n">
        <v>3861</v>
      </c>
      <c r="AX265" t="n">
        <v>4796</v>
      </c>
      <c r="AY265" t="n">
        <v>213</v>
      </c>
      <c r="AZ265" t="n">
        <v>163</v>
      </c>
      <c r="BA265" t="n">
        <v>262</v>
      </c>
      <c r="BB265" t="n">
        <v>130</v>
      </c>
      <c r="BC265" t="n">
        <v>12680</v>
      </c>
    </row>
    <row r="266">
      <c r="A266" t="inlineStr">
        <is>
          <t>14-Mar-21</t>
        </is>
      </c>
      <c r="B266" t="n">
        <v>2609960</v>
      </c>
      <c r="C266" t="n">
        <v>1129974</v>
      </c>
      <c r="D266" t="n">
        <v>6218102</v>
      </c>
      <c r="E266" t="n">
        <v>3719149</v>
      </c>
      <c r="F266" t="n">
        <v>2629207</v>
      </c>
      <c r="G266" t="n">
        <v>2147517</v>
      </c>
      <c r="H266" t="n">
        <v>1808021</v>
      </c>
      <c r="I266" t="n">
        <v>561884</v>
      </c>
      <c r="J266" t="n">
        <v>2275939</v>
      </c>
      <c r="K266" t="n">
        <v>3</v>
      </c>
      <c r="L266" t="n">
        <v>5</v>
      </c>
      <c r="M266" t="n">
        <v>29</v>
      </c>
      <c r="N266" t="n">
        <v>12</v>
      </c>
      <c r="O266" t="n">
        <v>1</v>
      </c>
      <c r="P266" t="n">
        <v>1</v>
      </c>
      <c r="Q266" t="n">
        <v>2</v>
      </c>
      <c r="R266" t="n">
        <v>4</v>
      </c>
      <c r="S266" t="n">
        <v>1</v>
      </c>
      <c r="T266" t="n">
        <v>1</v>
      </c>
      <c r="U266" t="n">
        <v>2</v>
      </c>
      <c r="V266" t="n">
        <v>15</v>
      </c>
      <c r="W266" t="n">
        <v>2</v>
      </c>
      <c r="X266" t="n">
        <v>0</v>
      </c>
      <c r="Y266" t="n">
        <v>1</v>
      </c>
      <c r="Z266" t="n">
        <v>2</v>
      </c>
      <c r="AA266" t="n">
        <v>6</v>
      </c>
      <c r="AB266" t="n">
        <v>0</v>
      </c>
      <c r="AC266" t="n">
        <v>12</v>
      </c>
      <c r="AD266" t="n">
        <v>35</v>
      </c>
      <c r="AE266" t="n">
        <v>104</v>
      </c>
      <c r="AF266" t="n">
        <v>46</v>
      </c>
      <c r="AG266" t="n">
        <v>3</v>
      </c>
      <c r="AH266" t="n">
        <v>5</v>
      </c>
      <c r="AI266" t="n">
        <v>7</v>
      </c>
      <c r="AJ266" t="n">
        <v>24</v>
      </c>
      <c r="AK266" t="n">
        <v>9</v>
      </c>
      <c r="AL266" t="n">
        <v>684584</v>
      </c>
      <c r="AM266" t="n">
        <v>168668</v>
      </c>
      <c r="AN266" t="n">
        <v>1098195</v>
      </c>
      <c r="AO266" t="n">
        <v>1393829</v>
      </c>
      <c r="AP266" t="n">
        <v>66394</v>
      </c>
      <c r="AQ266" t="n">
        <v>66583</v>
      </c>
      <c r="AR266" t="n">
        <v>88321</v>
      </c>
      <c r="AS266" t="n">
        <v>46973</v>
      </c>
      <c r="AT266" t="n">
        <v>1477317</v>
      </c>
      <c r="AU266" t="n">
        <v>4310</v>
      </c>
      <c r="AV266" t="n">
        <v>487</v>
      </c>
      <c r="AW266" t="n">
        <v>3861</v>
      </c>
      <c r="AX266" t="n">
        <v>4796</v>
      </c>
      <c r="AY266" t="n">
        <v>213</v>
      </c>
      <c r="AZ266" t="n">
        <v>163</v>
      </c>
      <c r="BA266" t="n">
        <v>262</v>
      </c>
      <c r="BB266" t="n">
        <v>130</v>
      </c>
      <c r="BC266" t="n">
        <v>12680</v>
      </c>
    </row>
    <row r="267">
      <c r="A267" t="inlineStr">
        <is>
          <t>15-Mar-21</t>
        </is>
      </c>
      <c r="B267" t="n">
        <v>2609959</v>
      </c>
      <c r="C267" t="n">
        <v>1129973</v>
      </c>
      <c r="D267" t="n">
        <v>6218094</v>
      </c>
      <c r="E267" t="n">
        <v>3719145</v>
      </c>
      <c r="F267" t="n">
        <v>2629206</v>
      </c>
      <c r="G267" t="n">
        <v>2147516</v>
      </c>
      <c r="H267" t="n">
        <v>1808020</v>
      </c>
      <c r="I267" t="n">
        <v>561883</v>
      </c>
      <c r="J267" t="n">
        <v>2275938</v>
      </c>
      <c r="K267" t="n">
        <v>3</v>
      </c>
      <c r="L267" t="n">
        <v>4</v>
      </c>
      <c r="M267" t="n">
        <v>30</v>
      </c>
      <c r="N267" t="n">
        <v>13</v>
      </c>
      <c r="O267" t="n">
        <v>1</v>
      </c>
      <c r="P267" t="n">
        <v>1</v>
      </c>
      <c r="Q267" t="n">
        <v>2</v>
      </c>
      <c r="R267" t="n">
        <v>4</v>
      </c>
      <c r="S267" t="n">
        <v>1</v>
      </c>
      <c r="T267" t="n">
        <v>1</v>
      </c>
      <c r="U267" t="n">
        <v>2</v>
      </c>
      <c r="V267" t="n">
        <v>15</v>
      </c>
      <c r="W267" t="n">
        <v>2</v>
      </c>
      <c r="X267" t="n">
        <v>0</v>
      </c>
      <c r="Y267" t="n">
        <v>1</v>
      </c>
      <c r="Z267" t="n">
        <v>2</v>
      </c>
      <c r="AA267" t="n">
        <v>5</v>
      </c>
      <c r="AB267" t="n">
        <v>0</v>
      </c>
      <c r="AC267" t="n">
        <v>11</v>
      </c>
      <c r="AD267" t="n">
        <v>33</v>
      </c>
      <c r="AE267" t="n">
        <v>103</v>
      </c>
      <c r="AF267" t="n">
        <v>46</v>
      </c>
      <c r="AG267" t="n">
        <v>3</v>
      </c>
      <c r="AH267" t="n">
        <v>4</v>
      </c>
      <c r="AI267" t="n">
        <v>7</v>
      </c>
      <c r="AJ267" t="n">
        <v>24</v>
      </c>
      <c r="AK267" t="n">
        <v>9</v>
      </c>
      <c r="AL267" t="n">
        <v>684585</v>
      </c>
      <c r="AM267" t="n">
        <v>168671</v>
      </c>
      <c r="AN267" t="n">
        <v>1098204</v>
      </c>
      <c r="AO267" t="n">
        <v>1393832</v>
      </c>
      <c r="AP267" t="n">
        <v>66394</v>
      </c>
      <c r="AQ267" t="n">
        <v>66584</v>
      </c>
      <c r="AR267" t="n">
        <v>88322</v>
      </c>
      <c r="AS267" t="n">
        <v>46975</v>
      </c>
      <c r="AT267" t="n">
        <v>1477318</v>
      </c>
      <c r="AU267" t="n">
        <v>4310</v>
      </c>
      <c r="AV267" t="n">
        <v>487</v>
      </c>
      <c r="AW267" t="n">
        <v>3861</v>
      </c>
      <c r="AX267" t="n">
        <v>4796</v>
      </c>
      <c r="AY267" t="n">
        <v>213</v>
      </c>
      <c r="AZ267" t="n">
        <v>163</v>
      </c>
      <c r="BA267" t="n">
        <v>262</v>
      </c>
      <c r="BB267" t="n">
        <v>130</v>
      </c>
      <c r="BC267" t="n">
        <v>12680</v>
      </c>
    </row>
    <row r="268">
      <c r="A268" t="inlineStr">
        <is>
          <t>16-Mar-21</t>
        </is>
      </c>
      <c r="B268" t="n">
        <v>2609959</v>
      </c>
      <c r="C268" t="n">
        <v>1129972</v>
      </c>
      <c r="D268" t="n">
        <v>6218086</v>
      </c>
      <c r="E268" t="n">
        <v>3719141</v>
      </c>
      <c r="F268" t="n">
        <v>2629206</v>
      </c>
      <c r="G268" t="n">
        <v>2147516</v>
      </c>
      <c r="H268" t="n">
        <v>1808020</v>
      </c>
      <c r="I268" t="n">
        <v>561882</v>
      </c>
      <c r="J268" t="n">
        <v>2275938</v>
      </c>
      <c r="K268" t="n">
        <v>3</v>
      </c>
      <c r="L268" t="n">
        <v>4</v>
      </c>
      <c r="M268" t="n">
        <v>30</v>
      </c>
      <c r="N268" t="n">
        <v>13</v>
      </c>
      <c r="O268" t="n">
        <v>1</v>
      </c>
      <c r="P268" t="n">
        <v>1</v>
      </c>
      <c r="Q268" t="n">
        <v>2</v>
      </c>
      <c r="R268" t="n">
        <v>4</v>
      </c>
      <c r="S268" t="n">
        <v>1</v>
      </c>
      <c r="T268" t="n">
        <v>1</v>
      </c>
      <c r="U268" t="n">
        <v>2</v>
      </c>
      <c r="V268" t="n">
        <v>15</v>
      </c>
      <c r="W268" t="n">
        <v>2</v>
      </c>
      <c r="X268" t="n">
        <v>0</v>
      </c>
      <c r="Y268" t="n">
        <v>1</v>
      </c>
      <c r="Z268" t="n">
        <v>2</v>
      </c>
      <c r="AA268" t="n">
        <v>5</v>
      </c>
      <c r="AB268" t="n">
        <v>0</v>
      </c>
      <c r="AC268" t="n">
        <v>11</v>
      </c>
      <c r="AD268" t="n">
        <v>32</v>
      </c>
      <c r="AE268" t="n">
        <v>102</v>
      </c>
      <c r="AF268" t="n">
        <v>46</v>
      </c>
      <c r="AG268" t="n">
        <v>3</v>
      </c>
      <c r="AH268" t="n">
        <v>4</v>
      </c>
      <c r="AI268" t="n">
        <v>6</v>
      </c>
      <c r="AJ268" t="n">
        <v>23</v>
      </c>
      <c r="AK268" t="n">
        <v>8</v>
      </c>
      <c r="AL268" t="n">
        <v>684586</v>
      </c>
      <c r="AM268" t="n">
        <v>168673</v>
      </c>
      <c r="AN268" t="n">
        <v>1098213</v>
      </c>
      <c r="AO268" t="n">
        <v>1393836</v>
      </c>
      <c r="AP268" t="n">
        <v>66394</v>
      </c>
      <c r="AQ268" t="n">
        <v>66584</v>
      </c>
      <c r="AR268" t="n">
        <v>88323</v>
      </c>
      <c r="AS268" t="n">
        <v>46977</v>
      </c>
      <c r="AT268" t="n">
        <v>1477319</v>
      </c>
      <c r="AU268" t="n">
        <v>4310</v>
      </c>
      <c r="AV268" t="n">
        <v>487</v>
      </c>
      <c r="AW268" t="n">
        <v>3861</v>
      </c>
      <c r="AX268" t="n">
        <v>4796</v>
      </c>
      <c r="AY268" t="n">
        <v>213</v>
      </c>
      <c r="AZ268" t="n">
        <v>163</v>
      </c>
      <c r="BA268" t="n">
        <v>262</v>
      </c>
      <c r="BB268" t="n">
        <v>130</v>
      </c>
      <c r="BC268" t="n">
        <v>12680</v>
      </c>
    </row>
    <row r="269">
      <c r="A269" t="inlineStr">
        <is>
          <t>17-Mar-21</t>
        </is>
      </c>
      <c r="B269" t="n">
        <v>2609958</v>
      </c>
      <c r="C269" t="n">
        <v>1129971</v>
      </c>
      <c r="D269" t="n">
        <v>6218078</v>
      </c>
      <c r="E269" t="n">
        <v>3719137</v>
      </c>
      <c r="F269" t="n">
        <v>2629206</v>
      </c>
      <c r="G269" t="n">
        <v>2147516</v>
      </c>
      <c r="H269" t="n">
        <v>1808019</v>
      </c>
      <c r="I269" t="n">
        <v>561881</v>
      </c>
      <c r="J269" t="n">
        <v>2275938</v>
      </c>
      <c r="K269" t="n">
        <v>3</v>
      </c>
      <c r="L269" t="n">
        <v>4</v>
      </c>
      <c r="M269" t="n">
        <v>30</v>
      </c>
      <c r="N269" t="n">
        <v>14</v>
      </c>
      <c r="O269" t="n">
        <v>1</v>
      </c>
      <c r="P269" t="n">
        <v>1</v>
      </c>
      <c r="Q269" t="n">
        <v>2</v>
      </c>
      <c r="R269" t="n">
        <v>4</v>
      </c>
      <c r="S269" t="n">
        <v>1</v>
      </c>
      <c r="T269" t="n">
        <v>1</v>
      </c>
      <c r="U269" t="n">
        <v>2</v>
      </c>
      <c r="V269" t="n">
        <v>15</v>
      </c>
      <c r="W269" t="n">
        <v>2</v>
      </c>
      <c r="X269" t="n">
        <v>0</v>
      </c>
      <c r="Y269" t="n">
        <v>1</v>
      </c>
      <c r="Z269" t="n">
        <v>2</v>
      </c>
      <c r="AA269" t="n">
        <v>5</v>
      </c>
      <c r="AB269" t="n">
        <v>0</v>
      </c>
      <c r="AC269" t="n">
        <v>11</v>
      </c>
      <c r="AD269" t="n">
        <v>31</v>
      </c>
      <c r="AE269" t="n">
        <v>102</v>
      </c>
      <c r="AF269" t="n">
        <v>46</v>
      </c>
      <c r="AG269" t="n">
        <v>3</v>
      </c>
      <c r="AH269" t="n">
        <v>4</v>
      </c>
      <c r="AI269" t="n">
        <v>6</v>
      </c>
      <c r="AJ269" t="n">
        <v>22</v>
      </c>
      <c r="AK269" t="n">
        <v>8</v>
      </c>
      <c r="AL269" t="n">
        <v>684587</v>
      </c>
      <c r="AM269" t="n">
        <v>168676</v>
      </c>
      <c r="AN269" t="n">
        <v>1098221</v>
      </c>
      <c r="AO269" t="n">
        <v>1393839</v>
      </c>
      <c r="AP269" t="n">
        <v>66394</v>
      </c>
      <c r="AQ269" t="n">
        <v>66584</v>
      </c>
      <c r="AR269" t="n">
        <v>88323</v>
      </c>
      <c r="AS269" t="n">
        <v>46979</v>
      </c>
      <c r="AT269" t="n">
        <v>1477319</v>
      </c>
      <c r="AU269" t="n">
        <v>4310</v>
      </c>
      <c r="AV269" t="n">
        <v>487</v>
      </c>
      <c r="AW269" t="n">
        <v>3861</v>
      </c>
      <c r="AX269" t="n">
        <v>4796</v>
      </c>
      <c r="AY269" t="n">
        <v>213</v>
      </c>
      <c r="AZ269" t="n">
        <v>163</v>
      </c>
      <c r="BA269" t="n">
        <v>262</v>
      </c>
      <c r="BB269" t="n">
        <v>130</v>
      </c>
      <c r="BC269" t="n">
        <v>12680</v>
      </c>
    </row>
    <row r="270">
      <c r="A270" t="inlineStr">
        <is>
          <t>18-Mar-21</t>
        </is>
      </c>
      <c r="B270" t="n">
        <v>2609957</v>
      </c>
      <c r="C270" t="n">
        <v>1129970</v>
      </c>
      <c r="D270" t="n">
        <v>6218070</v>
      </c>
      <c r="E270" t="n">
        <v>3719133</v>
      </c>
      <c r="F270" t="n">
        <v>2629206</v>
      </c>
      <c r="G270" t="n">
        <v>2147516</v>
      </c>
      <c r="H270" t="n">
        <v>1808019</v>
      </c>
      <c r="I270" t="n">
        <v>561880</v>
      </c>
      <c r="J270" t="n">
        <v>2275937</v>
      </c>
      <c r="K270" t="n">
        <v>3</v>
      </c>
      <c r="L270" t="n">
        <v>4</v>
      </c>
      <c r="M270" t="n">
        <v>30</v>
      </c>
      <c r="N270" t="n">
        <v>14</v>
      </c>
      <c r="O270" t="n">
        <v>1</v>
      </c>
      <c r="P270" t="n">
        <v>1</v>
      </c>
      <c r="Q270" t="n">
        <v>2</v>
      </c>
      <c r="R270" t="n">
        <v>4</v>
      </c>
      <c r="S270" t="n">
        <v>1</v>
      </c>
      <c r="T270" t="n">
        <v>1</v>
      </c>
      <c r="U270" t="n">
        <v>2</v>
      </c>
      <c r="V270" t="n">
        <v>14</v>
      </c>
      <c r="W270" t="n">
        <v>2</v>
      </c>
      <c r="X270" t="n">
        <v>0</v>
      </c>
      <c r="Y270" t="n">
        <v>1</v>
      </c>
      <c r="Z270" t="n">
        <v>2</v>
      </c>
      <c r="AA270" t="n">
        <v>5</v>
      </c>
      <c r="AB270" t="n">
        <v>0</v>
      </c>
      <c r="AC270" t="n">
        <v>11</v>
      </c>
      <c r="AD270" t="n">
        <v>29</v>
      </c>
      <c r="AE270" t="n">
        <v>101</v>
      </c>
      <c r="AF270" t="n">
        <v>46</v>
      </c>
      <c r="AG270" t="n">
        <v>3</v>
      </c>
      <c r="AH270" t="n">
        <v>4</v>
      </c>
      <c r="AI270" t="n">
        <v>6</v>
      </c>
      <c r="AJ270" t="n">
        <v>21</v>
      </c>
      <c r="AK270" t="n">
        <v>8</v>
      </c>
      <c r="AL270" t="n">
        <v>684588</v>
      </c>
      <c r="AM270" t="n">
        <v>168678</v>
      </c>
      <c r="AN270" t="n">
        <v>1098230</v>
      </c>
      <c r="AO270" t="n">
        <v>1393843</v>
      </c>
      <c r="AP270" t="n">
        <v>66395</v>
      </c>
      <c r="AQ270" t="n">
        <v>66585</v>
      </c>
      <c r="AR270" t="n">
        <v>88324</v>
      </c>
      <c r="AS270" t="n">
        <v>46981</v>
      </c>
      <c r="AT270" t="n">
        <v>1477320</v>
      </c>
      <c r="AU270" t="n">
        <v>4310</v>
      </c>
      <c r="AV270" t="n">
        <v>487</v>
      </c>
      <c r="AW270" t="n">
        <v>3861</v>
      </c>
      <c r="AX270" t="n">
        <v>4796</v>
      </c>
      <c r="AY270" t="n">
        <v>213</v>
      </c>
      <c r="AZ270" t="n">
        <v>163</v>
      </c>
      <c r="BA270" t="n">
        <v>262</v>
      </c>
      <c r="BB270" t="n">
        <v>130</v>
      </c>
      <c r="BC270" t="n">
        <v>12680</v>
      </c>
    </row>
    <row r="271">
      <c r="A271" t="inlineStr">
        <is>
          <t>19-Mar-21</t>
        </is>
      </c>
      <c r="B271" t="n">
        <v>2609957</v>
      </c>
      <c r="C271" t="n">
        <v>1129970</v>
      </c>
      <c r="D271" t="n">
        <v>6218063</v>
      </c>
      <c r="E271" t="n">
        <v>3719130</v>
      </c>
      <c r="F271" t="n">
        <v>2629206</v>
      </c>
      <c r="G271" t="n">
        <v>2147515</v>
      </c>
      <c r="H271" t="n">
        <v>1808018</v>
      </c>
      <c r="I271" t="n">
        <v>561879</v>
      </c>
      <c r="J271" t="n">
        <v>2275937</v>
      </c>
      <c r="K271" t="n">
        <v>3</v>
      </c>
      <c r="L271" t="n">
        <v>4</v>
      </c>
      <c r="M271" t="n">
        <v>30</v>
      </c>
      <c r="N271" t="n">
        <v>14</v>
      </c>
      <c r="O271" t="n">
        <v>1</v>
      </c>
      <c r="P271" t="n">
        <v>1</v>
      </c>
      <c r="Q271" t="n">
        <v>2</v>
      </c>
      <c r="R271" t="n">
        <v>4</v>
      </c>
      <c r="S271" t="n">
        <v>1</v>
      </c>
      <c r="T271" t="n">
        <v>1</v>
      </c>
      <c r="U271" t="n">
        <v>2</v>
      </c>
      <c r="V271" t="n">
        <v>14</v>
      </c>
      <c r="W271" t="n">
        <v>2</v>
      </c>
      <c r="X271" t="n">
        <v>0</v>
      </c>
      <c r="Y271" t="n">
        <v>1</v>
      </c>
      <c r="Z271" t="n">
        <v>2</v>
      </c>
      <c r="AA271" t="n">
        <v>5</v>
      </c>
      <c r="AB271" t="n">
        <v>0</v>
      </c>
      <c r="AC271" t="n">
        <v>11</v>
      </c>
      <c r="AD271" t="n">
        <v>28</v>
      </c>
      <c r="AE271" t="n">
        <v>100</v>
      </c>
      <c r="AF271" t="n">
        <v>46</v>
      </c>
      <c r="AG271" t="n">
        <v>3</v>
      </c>
      <c r="AH271" t="n">
        <v>4</v>
      </c>
      <c r="AI271" t="n">
        <v>6</v>
      </c>
      <c r="AJ271" t="n">
        <v>20</v>
      </c>
      <c r="AK271" t="n">
        <v>7</v>
      </c>
      <c r="AL271" t="n">
        <v>684589</v>
      </c>
      <c r="AM271" t="n">
        <v>168680</v>
      </c>
      <c r="AN271" t="n">
        <v>1098238</v>
      </c>
      <c r="AO271" t="n">
        <v>1393846</v>
      </c>
      <c r="AP271" t="n">
        <v>66395</v>
      </c>
      <c r="AQ271" t="n">
        <v>66585</v>
      </c>
      <c r="AR271" t="n">
        <v>88325</v>
      </c>
      <c r="AS271" t="n">
        <v>46983</v>
      </c>
      <c r="AT271" t="n">
        <v>1477320</v>
      </c>
      <c r="AU271" t="n">
        <v>4310</v>
      </c>
      <c r="AV271" t="n">
        <v>487</v>
      </c>
      <c r="AW271" t="n">
        <v>3861</v>
      </c>
      <c r="AX271" t="n">
        <v>4796</v>
      </c>
      <c r="AY271" t="n">
        <v>213</v>
      </c>
      <c r="AZ271" t="n">
        <v>163</v>
      </c>
      <c r="BA271" t="n">
        <v>262</v>
      </c>
      <c r="BB271" t="n">
        <v>130</v>
      </c>
      <c r="BC271" t="n">
        <v>12680</v>
      </c>
    </row>
    <row r="272">
      <c r="A272" t="inlineStr">
        <is>
          <t>20-Mar-21</t>
        </is>
      </c>
      <c r="B272" t="n">
        <v>2609956</v>
      </c>
      <c r="C272" t="n">
        <v>1129969</v>
      </c>
      <c r="D272" t="n">
        <v>6218055</v>
      </c>
      <c r="E272" t="n">
        <v>3719126</v>
      </c>
      <c r="F272" t="n">
        <v>2629206</v>
      </c>
      <c r="G272" t="n">
        <v>2147515</v>
      </c>
      <c r="H272" t="n">
        <v>1808018</v>
      </c>
      <c r="I272" t="n">
        <v>561878</v>
      </c>
      <c r="J272" t="n">
        <v>2275937</v>
      </c>
      <c r="K272" t="n">
        <v>3</v>
      </c>
      <c r="L272" t="n">
        <v>4</v>
      </c>
      <c r="M272" t="n">
        <v>30</v>
      </c>
      <c r="N272" t="n">
        <v>14</v>
      </c>
      <c r="O272" t="n">
        <v>1</v>
      </c>
      <c r="P272" t="n">
        <v>1</v>
      </c>
      <c r="Q272" t="n">
        <v>2</v>
      </c>
      <c r="R272" t="n">
        <v>3</v>
      </c>
      <c r="S272" t="n">
        <v>1</v>
      </c>
      <c r="T272" t="n">
        <v>1</v>
      </c>
      <c r="U272" t="n">
        <v>2</v>
      </c>
      <c r="V272" t="n">
        <v>14</v>
      </c>
      <c r="W272" t="n">
        <v>2</v>
      </c>
      <c r="X272" t="n">
        <v>0</v>
      </c>
      <c r="Y272" t="n">
        <v>1</v>
      </c>
      <c r="Z272" t="n">
        <v>2</v>
      </c>
      <c r="AA272" t="n">
        <v>5</v>
      </c>
      <c r="AB272" t="n">
        <v>0</v>
      </c>
      <c r="AC272" t="n">
        <v>11</v>
      </c>
      <c r="AD272" t="n">
        <v>27</v>
      </c>
      <c r="AE272" t="n">
        <v>100</v>
      </c>
      <c r="AF272" t="n">
        <v>46</v>
      </c>
      <c r="AG272" t="n">
        <v>3</v>
      </c>
      <c r="AH272" t="n">
        <v>4</v>
      </c>
      <c r="AI272" t="n">
        <v>6</v>
      </c>
      <c r="AJ272" t="n">
        <v>20</v>
      </c>
      <c r="AK272" t="n">
        <v>7</v>
      </c>
      <c r="AL272" t="n">
        <v>684590</v>
      </c>
      <c r="AM272" t="n">
        <v>168683</v>
      </c>
      <c r="AN272" t="n">
        <v>1098247</v>
      </c>
      <c r="AO272" t="n">
        <v>1393850</v>
      </c>
      <c r="AP272" t="n">
        <v>66395</v>
      </c>
      <c r="AQ272" t="n">
        <v>66585</v>
      </c>
      <c r="AR272" t="n">
        <v>88325</v>
      </c>
      <c r="AS272" t="n">
        <v>46985</v>
      </c>
      <c r="AT272" t="n">
        <v>1477321</v>
      </c>
      <c r="AU272" t="n">
        <v>4310</v>
      </c>
      <c r="AV272" t="n">
        <v>487</v>
      </c>
      <c r="AW272" t="n">
        <v>3861</v>
      </c>
      <c r="AX272" t="n">
        <v>4796</v>
      </c>
      <c r="AY272" t="n">
        <v>213</v>
      </c>
      <c r="AZ272" t="n">
        <v>163</v>
      </c>
      <c r="BA272" t="n">
        <v>262</v>
      </c>
      <c r="BB272" t="n">
        <v>130</v>
      </c>
      <c r="BC272" t="n">
        <v>12680</v>
      </c>
    </row>
    <row r="273">
      <c r="A273" t="inlineStr">
        <is>
          <t>21-Mar-21</t>
        </is>
      </c>
      <c r="B273" t="n">
        <v>2609955</v>
      </c>
      <c r="C273" t="n">
        <v>1129968</v>
      </c>
      <c r="D273" t="n">
        <v>6218047</v>
      </c>
      <c r="E273" t="n">
        <v>3719122</v>
      </c>
      <c r="F273" t="n">
        <v>2629205</v>
      </c>
      <c r="G273" t="n">
        <v>2147515</v>
      </c>
      <c r="H273" t="n">
        <v>1808018</v>
      </c>
      <c r="I273" t="n">
        <v>561878</v>
      </c>
      <c r="J273" t="n">
        <v>2275937</v>
      </c>
      <c r="K273" t="n">
        <v>3</v>
      </c>
      <c r="L273" t="n">
        <v>4</v>
      </c>
      <c r="M273" t="n">
        <v>30</v>
      </c>
      <c r="N273" t="n">
        <v>14</v>
      </c>
      <c r="O273" t="n">
        <v>1</v>
      </c>
      <c r="P273" t="n">
        <v>1</v>
      </c>
      <c r="Q273" t="n">
        <v>2</v>
      </c>
      <c r="R273" t="n">
        <v>3</v>
      </c>
      <c r="S273" t="n">
        <v>1</v>
      </c>
      <c r="T273" t="n">
        <v>1</v>
      </c>
      <c r="U273" t="n">
        <v>2</v>
      </c>
      <c r="V273" t="n">
        <v>14</v>
      </c>
      <c r="W273" t="n">
        <v>2</v>
      </c>
      <c r="X273" t="n">
        <v>0</v>
      </c>
      <c r="Y273" t="n">
        <v>1</v>
      </c>
      <c r="Z273" t="n">
        <v>2</v>
      </c>
      <c r="AA273" t="n">
        <v>4</v>
      </c>
      <c r="AB273" t="n">
        <v>0</v>
      </c>
      <c r="AC273" t="n">
        <v>11</v>
      </c>
      <c r="AD273" t="n">
        <v>26</v>
      </c>
      <c r="AE273" t="n">
        <v>99</v>
      </c>
      <c r="AF273" t="n">
        <v>46</v>
      </c>
      <c r="AG273" t="n">
        <v>3</v>
      </c>
      <c r="AH273" t="n">
        <v>4</v>
      </c>
      <c r="AI273" t="n">
        <v>6</v>
      </c>
      <c r="AJ273" t="n">
        <v>19</v>
      </c>
      <c r="AK273" t="n">
        <v>7</v>
      </c>
      <c r="AL273" t="n">
        <v>684590</v>
      </c>
      <c r="AM273" t="n">
        <v>168685</v>
      </c>
      <c r="AN273" t="n">
        <v>1098255</v>
      </c>
      <c r="AO273" t="n">
        <v>1393853</v>
      </c>
      <c r="AP273" t="n">
        <v>66395</v>
      </c>
      <c r="AQ273" t="n">
        <v>66586</v>
      </c>
      <c r="AR273" t="n">
        <v>88326</v>
      </c>
      <c r="AS273" t="n">
        <v>46987</v>
      </c>
      <c r="AT273" t="n">
        <v>1477322</v>
      </c>
      <c r="AU273" t="n">
        <v>4310</v>
      </c>
      <c r="AV273" t="n">
        <v>487</v>
      </c>
      <c r="AW273" t="n">
        <v>3861</v>
      </c>
      <c r="AX273" t="n">
        <v>4796</v>
      </c>
      <c r="AY273" t="n">
        <v>213</v>
      </c>
      <c r="AZ273" t="n">
        <v>163</v>
      </c>
      <c r="BA273" t="n">
        <v>262</v>
      </c>
      <c r="BB273" t="n">
        <v>130</v>
      </c>
      <c r="BC273" t="n">
        <v>12680</v>
      </c>
    </row>
    <row r="274">
      <c r="A274" t="inlineStr">
        <is>
          <t>22-Mar-21</t>
        </is>
      </c>
      <c r="B274" t="n">
        <v>2609955</v>
      </c>
      <c r="C274" t="n">
        <v>1129967</v>
      </c>
      <c r="D274" t="n">
        <v>6218039</v>
      </c>
      <c r="E274" t="n">
        <v>3719118</v>
      </c>
      <c r="F274" t="n">
        <v>2629205</v>
      </c>
      <c r="G274" t="n">
        <v>2147514</v>
      </c>
      <c r="H274" t="n">
        <v>1808017</v>
      </c>
      <c r="I274" t="n">
        <v>561877</v>
      </c>
      <c r="J274" t="n">
        <v>2275936</v>
      </c>
      <c r="K274" t="n">
        <v>3</v>
      </c>
      <c r="L274" t="n">
        <v>3</v>
      </c>
      <c r="M274" t="n">
        <v>30</v>
      </c>
      <c r="N274" t="n">
        <v>15</v>
      </c>
      <c r="O274" t="n">
        <v>1</v>
      </c>
      <c r="P274" t="n">
        <v>1</v>
      </c>
      <c r="Q274" t="n">
        <v>2</v>
      </c>
      <c r="R274" t="n">
        <v>3</v>
      </c>
      <c r="S274" t="n">
        <v>1</v>
      </c>
      <c r="T274" t="n">
        <v>1</v>
      </c>
      <c r="U274" t="n">
        <v>2</v>
      </c>
      <c r="V274" t="n">
        <v>14</v>
      </c>
      <c r="W274" t="n">
        <v>2</v>
      </c>
      <c r="X274" t="n">
        <v>0</v>
      </c>
      <c r="Y274" t="n">
        <v>1</v>
      </c>
      <c r="Z274" t="n">
        <v>2</v>
      </c>
      <c r="AA274" t="n">
        <v>4</v>
      </c>
      <c r="AB274" t="n">
        <v>0</v>
      </c>
      <c r="AC274" t="n">
        <v>10</v>
      </c>
      <c r="AD274" t="n">
        <v>25</v>
      </c>
      <c r="AE274" t="n">
        <v>99</v>
      </c>
      <c r="AF274" t="n">
        <v>46</v>
      </c>
      <c r="AG274" t="n">
        <v>3</v>
      </c>
      <c r="AH274" t="n">
        <v>4</v>
      </c>
      <c r="AI274" t="n">
        <v>6</v>
      </c>
      <c r="AJ274" t="n">
        <v>18</v>
      </c>
      <c r="AK274" t="n">
        <v>7</v>
      </c>
      <c r="AL274" t="n">
        <v>684591</v>
      </c>
      <c r="AM274" t="n">
        <v>168687</v>
      </c>
      <c r="AN274" t="n">
        <v>1098263</v>
      </c>
      <c r="AO274" t="n">
        <v>1393857</v>
      </c>
      <c r="AP274" t="n">
        <v>66395</v>
      </c>
      <c r="AQ274" t="n">
        <v>66586</v>
      </c>
      <c r="AR274" t="n">
        <v>88326</v>
      </c>
      <c r="AS274" t="n">
        <v>46988</v>
      </c>
      <c r="AT274" t="n">
        <v>1477322</v>
      </c>
      <c r="AU274" t="n">
        <v>4310</v>
      </c>
      <c r="AV274" t="n">
        <v>487</v>
      </c>
      <c r="AW274" t="n">
        <v>3861</v>
      </c>
      <c r="AX274" t="n">
        <v>4796</v>
      </c>
      <c r="AY274" t="n">
        <v>213</v>
      </c>
      <c r="AZ274" t="n">
        <v>163</v>
      </c>
      <c r="BA274" t="n">
        <v>262</v>
      </c>
      <c r="BB274" t="n">
        <v>130</v>
      </c>
      <c r="BC274" t="n">
        <v>12680</v>
      </c>
    </row>
    <row r="275">
      <c r="A275" t="inlineStr">
        <is>
          <t>23-Mar-21</t>
        </is>
      </c>
      <c r="B275" t="n">
        <v>2609954</v>
      </c>
      <c r="C275" t="n">
        <v>1129966</v>
      </c>
      <c r="D275" t="n">
        <v>6218032</v>
      </c>
      <c r="E275" t="n">
        <v>3719114</v>
      </c>
      <c r="F275" t="n">
        <v>2629205</v>
      </c>
      <c r="G275" t="n">
        <v>2147514</v>
      </c>
      <c r="H275" t="n">
        <v>1808017</v>
      </c>
      <c r="I275" t="n">
        <v>561876</v>
      </c>
      <c r="J275" t="n">
        <v>2275936</v>
      </c>
      <c r="K275" t="n">
        <v>3</v>
      </c>
      <c r="L275" t="n">
        <v>3</v>
      </c>
      <c r="M275" t="n">
        <v>30</v>
      </c>
      <c r="N275" t="n">
        <v>15</v>
      </c>
      <c r="O275" t="n">
        <v>1</v>
      </c>
      <c r="P275" t="n">
        <v>1</v>
      </c>
      <c r="Q275" t="n">
        <v>2</v>
      </c>
      <c r="R275" t="n">
        <v>3</v>
      </c>
      <c r="S275" t="n">
        <v>1</v>
      </c>
      <c r="T275" t="n">
        <v>1</v>
      </c>
      <c r="U275" t="n">
        <v>2</v>
      </c>
      <c r="V275" t="n">
        <v>14</v>
      </c>
      <c r="W275" t="n">
        <v>2</v>
      </c>
      <c r="X275" t="n">
        <v>0</v>
      </c>
      <c r="Y275" t="n">
        <v>1</v>
      </c>
      <c r="Z275" t="n">
        <v>2</v>
      </c>
      <c r="AA275" t="n">
        <v>4</v>
      </c>
      <c r="AB275" t="n">
        <v>0</v>
      </c>
      <c r="AC275" t="n">
        <v>10</v>
      </c>
      <c r="AD275" t="n">
        <v>24</v>
      </c>
      <c r="AE275" t="n">
        <v>98</v>
      </c>
      <c r="AF275" t="n">
        <v>47</v>
      </c>
      <c r="AG275" t="n">
        <v>3</v>
      </c>
      <c r="AH275" t="n">
        <v>4</v>
      </c>
      <c r="AI275" t="n">
        <v>6</v>
      </c>
      <c r="AJ275" t="n">
        <v>18</v>
      </c>
      <c r="AK275" t="n">
        <v>7</v>
      </c>
      <c r="AL275" t="n">
        <v>684592</v>
      </c>
      <c r="AM275" t="n">
        <v>168689</v>
      </c>
      <c r="AN275" t="n">
        <v>1098272</v>
      </c>
      <c r="AO275" t="n">
        <v>1393861</v>
      </c>
      <c r="AP275" t="n">
        <v>66396</v>
      </c>
      <c r="AQ275" t="n">
        <v>66587</v>
      </c>
      <c r="AR275" t="n">
        <v>88327</v>
      </c>
      <c r="AS275" t="n">
        <v>46990</v>
      </c>
      <c r="AT275" t="n">
        <v>1477323</v>
      </c>
      <c r="AU275" t="n">
        <v>4310</v>
      </c>
      <c r="AV275" t="n">
        <v>487</v>
      </c>
      <c r="AW275" t="n">
        <v>3861</v>
      </c>
      <c r="AX275" t="n">
        <v>4796</v>
      </c>
      <c r="AY275" t="n">
        <v>213</v>
      </c>
      <c r="AZ275" t="n">
        <v>163</v>
      </c>
      <c r="BA275" t="n">
        <v>262</v>
      </c>
      <c r="BB275" t="n">
        <v>130</v>
      </c>
      <c r="BC275" t="n">
        <v>12680</v>
      </c>
    </row>
    <row r="276">
      <c r="A276" t="inlineStr">
        <is>
          <t>24-Mar-21</t>
        </is>
      </c>
      <c r="B276" t="n">
        <v>2609954</v>
      </c>
      <c r="C276" t="n">
        <v>1129966</v>
      </c>
      <c r="D276" t="n">
        <v>6218024</v>
      </c>
      <c r="E276" t="n">
        <v>3719110</v>
      </c>
      <c r="F276" t="n">
        <v>2629205</v>
      </c>
      <c r="G276" t="n">
        <v>2147514</v>
      </c>
      <c r="H276" t="n">
        <v>1808016</v>
      </c>
      <c r="I276" t="n">
        <v>561875</v>
      </c>
      <c r="J276" t="n">
        <v>2275936</v>
      </c>
      <c r="K276" t="n">
        <v>2</v>
      </c>
      <c r="L276" t="n">
        <v>3</v>
      </c>
      <c r="M276" t="n">
        <v>30</v>
      </c>
      <c r="N276" t="n">
        <v>15</v>
      </c>
      <c r="O276" t="n">
        <v>1</v>
      </c>
      <c r="P276" t="n">
        <v>1</v>
      </c>
      <c r="Q276" t="n">
        <v>2</v>
      </c>
      <c r="R276" t="n">
        <v>3</v>
      </c>
      <c r="S276" t="n">
        <v>1</v>
      </c>
      <c r="T276" t="n">
        <v>1</v>
      </c>
      <c r="U276" t="n">
        <v>2</v>
      </c>
      <c r="V276" t="n">
        <v>14</v>
      </c>
      <c r="W276" t="n">
        <v>2</v>
      </c>
      <c r="X276" t="n">
        <v>0</v>
      </c>
      <c r="Y276" t="n">
        <v>1</v>
      </c>
      <c r="Z276" t="n">
        <v>2</v>
      </c>
      <c r="AA276" t="n">
        <v>4</v>
      </c>
      <c r="AB276" t="n">
        <v>0</v>
      </c>
      <c r="AC276" t="n">
        <v>10</v>
      </c>
      <c r="AD276" t="n">
        <v>23</v>
      </c>
      <c r="AE276" t="n">
        <v>98</v>
      </c>
      <c r="AF276" t="n">
        <v>47</v>
      </c>
      <c r="AG276" t="n">
        <v>3</v>
      </c>
      <c r="AH276" t="n">
        <v>4</v>
      </c>
      <c r="AI276" t="n">
        <v>6</v>
      </c>
      <c r="AJ276" t="n">
        <v>17</v>
      </c>
      <c r="AK276" t="n">
        <v>6</v>
      </c>
      <c r="AL276" t="n">
        <v>684593</v>
      </c>
      <c r="AM276" t="n">
        <v>168691</v>
      </c>
      <c r="AN276" t="n">
        <v>1098280</v>
      </c>
      <c r="AO276" t="n">
        <v>1393864</v>
      </c>
      <c r="AP276" t="n">
        <v>66396</v>
      </c>
      <c r="AQ276" t="n">
        <v>66587</v>
      </c>
      <c r="AR276" t="n">
        <v>88328</v>
      </c>
      <c r="AS276" t="n">
        <v>46991</v>
      </c>
      <c r="AT276" t="n">
        <v>1477323</v>
      </c>
      <c r="AU276" t="n">
        <v>4310</v>
      </c>
      <c r="AV276" t="n">
        <v>487</v>
      </c>
      <c r="AW276" t="n">
        <v>3861</v>
      </c>
      <c r="AX276" t="n">
        <v>4796</v>
      </c>
      <c r="AY276" t="n">
        <v>213</v>
      </c>
      <c r="AZ276" t="n">
        <v>163</v>
      </c>
      <c r="BA276" t="n">
        <v>262</v>
      </c>
      <c r="BB276" t="n">
        <v>130</v>
      </c>
      <c r="BC276" t="n">
        <v>12680</v>
      </c>
    </row>
    <row r="277">
      <c r="A277" t="inlineStr">
        <is>
          <t>25-Mar-21</t>
        </is>
      </c>
      <c r="B277" t="n">
        <v>2609953</v>
      </c>
      <c r="C277" t="n">
        <v>1129965</v>
      </c>
      <c r="D277" t="n">
        <v>6218016</v>
      </c>
      <c r="E277" t="n">
        <v>3719106</v>
      </c>
      <c r="F277" t="n">
        <v>2629205</v>
      </c>
      <c r="G277" t="n">
        <v>2147514</v>
      </c>
      <c r="H277" t="n">
        <v>1808016</v>
      </c>
      <c r="I277" t="n">
        <v>561875</v>
      </c>
      <c r="J277" t="n">
        <v>2275936</v>
      </c>
      <c r="K277" t="n">
        <v>2</v>
      </c>
      <c r="L277" t="n">
        <v>3</v>
      </c>
      <c r="M277" t="n">
        <v>30</v>
      </c>
      <c r="N277" t="n">
        <v>15</v>
      </c>
      <c r="O277" t="n">
        <v>1</v>
      </c>
      <c r="P277" t="n">
        <v>1</v>
      </c>
      <c r="Q277" t="n">
        <v>2</v>
      </c>
      <c r="R277" t="n">
        <v>3</v>
      </c>
      <c r="S277" t="n">
        <v>1</v>
      </c>
      <c r="T277" t="n">
        <v>1</v>
      </c>
      <c r="U277" t="n">
        <v>2</v>
      </c>
      <c r="V277" t="n">
        <v>14</v>
      </c>
      <c r="W277" t="n">
        <v>2</v>
      </c>
      <c r="X277" t="n">
        <v>0</v>
      </c>
      <c r="Y277" t="n">
        <v>1</v>
      </c>
      <c r="Z277" t="n">
        <v>2</v>
      </c>
      <c r="AA277" t="n">
        <v>4</v>
      </c>
      <c r="AB277" t="n">
        <v>0</v>
      </c>
      <c r="AC277" t="n">
        <v>10</v>
      </c>
      <c r="AD277" t="n">
        <v>22</v>
      </c>
      <c r="AE277" t="n">
        <v>98</v>
      </c>
      <c r="AF277" t="n">
        <v>47</v>
      </c>
      <c r="AG277" t="n">
        <v>3</v>
      </c>
      <c r="AH277" t="n">
        <v>4</v>
      </c>
      <c r="AI277" t="n">
        <v>5</v>
      </c>
      <c r="AJ277" t="n">
        <v>16</v>
      </c>
      <c r="AK277" t="n">
        <v>6</v>
      </c>
      <c r="AL277" t="n">
        <v>684594</v>
      </c>
      <c r="AM277" t="n">
        <v>168692</v>
      </c>
      <c r="AN277" t="n">
        <v>1098288</v>
      </c>
      <c r="AO277" t="n">
        <v>1393868</v>
      </c>
      <c r="AP277" t="n">
        <v>66396</v>
      </c>
      <c r="AQ277" t="n">
        <v>66587</v>
      </c>
      <c r="AR277" t="n">
        <v>88328</v>
      </c>
      <c r="AS277" t="n">
        <v>46993</v>
      </c>
      <c r="AT277" t="n">
        <v>1477324</v>
      </c>
      <c r="AU277" t="n">
        <v>4310</v>
      </c>
      <c r="AV277" t="n">
        <v>487</v>
      </c>
      <c r="AW277" t="n">
        <v>3861</v>
      </c>
      <c r="AX277" t="n">
        <v>4796</v>
      </c>
      <c r="AY277" t="n">
        <v>213</v>
      </c>
      <c r="AZ277" t="n">
        <v>163</v>
      </c>
      <c r="BA277" t="n">
        <v>262</v>
      </c>
      <c r="BB277" t="n">
        <v>130</v>
      </c>
      <c r="BC277" t="n">
        <v>12680</v>
      </c>
    </row>
    <row r="278">
      <c r="A278" t="inlineStr">
        <is>
          <t>26-Mar-21</t>
        </is>
      </c>
      <c r="B278" t="n">
        <v>2609952</v>
      </c>
      <c r="C278" t="n">
        <v>1129964</v>
      </c>
      <c r="D278" t="n">
        <v>6218009</v>
      </c>
      <c r="E278" t="n">
        <v>3719102</v>
      </c>
      <c r="F278" t="n">
        <v>2629204</v>
      </c>
      <c r="G278" t="n">
        <v>2147513</v>
      </c>
      <c r="H278" t="n">
        <v>1808016</v>
      </c>
      <c r="I278" t="n">
        <v>561874</v>
      </c>
      <c r="J278" t="n">
        <v>2275936</v>
      </c>
      <c r="K278" t="n">
        <v>2</v>
      </c>
      <c r="L278" t="n">
        <v>3</v>
      </c>
      <c r="M278" t="n">
        <v>30</v>
      </c>
      <c r="N278" t="n">
        <v>15</v>
      </c>
      <c r="O278" t="n">
        <v>1</v>
      </c>
      <c r="P278" t="n">
        <v>1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14</v>
      </c>
      <c r="W278" t="n">
        <v>2</v>
      </c>
      <c r="X278" t="n">
        <v>0</v>
      </c>
      <c r="Y278" t="n">
        <v>1</v>
      </c>
      <c r="Z278" t="n">
        <v>2</v>
      </c>
      <c r="AA278" t="n">
        <v>4</v>
      </c>
      <c r="AB278" t="n">
        <v>0</v>
      </c>
      <c r="AC278" t="n">
        <v>10</v>
      </c>
      <c r="AD278" t="n">
        <v>21</v>
      </c>
      <c r="AE278" t="n">
        <v>97</v>
      </c>
      <c r="AF278" t="n">
        <v>47</v>
      </c>
      <c r="AG278" t="n">
        <v>3</v>
      </c>
      <c r="AH278" t="n">
        <v>4</v>
      </c>
      <c r="AI278" t="n">
        <v>5</v>
      </c>
      <c r="AJ278" t="n">
        <v>16</v>
      </c>
      <c r="AK278" t="n">
        <v>6</v>
      </c>
      <c r="AL278" t="n">
        <v>684594</v>
      </c>
      <c r="AM278" t="n">
        <v>168694</v>
      </c>
      <c r="AN278" t="n">
        <v>1098296</v>
      </c>
      <c r="AO278" t="n">
        <v>1393871</v>
      </c>
      <c r="AP278" t="n">
        <v>66396</v>
      </c>
      <c r="AQ278" t="n">
        <v>66588</v>
      </c>
      <c r="AR278" t="n">
        <v>88329</v>
      </c>
      <c r="AS278" t="n">
        <v>46994</v>
      </c>
      <c r="AT278" t="n">
        <v>1477324</v>
      </c>
      <c r="AU278" t="n">
        <v>4310</v>
      </c>
      <c r="AV278" t="n">
        <v>487</v>
      </c>
      <c r="AW278" t="n">
        <v>3861</v>
      </c>
      <c r="AX278" t="n">
        <v>4796</v>
      </c>
      <c r="AY278" t="n">
        <v>213</v>
      </c>
      <c r="AZ278" t="n">
        <v>163</v>
      </c>
      <c r="BA278" t="n">
        <v>262</v>
      </c>
      <c r="BB278" t="n">
        <v>130</v>
      </c>
      <c r="BC278" t="n">
        <v>12680</v>
      </c>
    </row>
    <row r="279">
      <c r="A279" t="inlineStr">
        <is>
          <t>27-Mar-21</t>
        </is>
      </c>
      <c r="B279" t="n">
        <v>2609952</v>
      </c>
      <c r="C279" t="n">
        <v>1129964</v>
      </c>
      <c r="D279" t="n">
        <v>6218001</v>
      </c>
      <c r="E279" t="n">
        <v>3719099</v>
      </c>
      <c r="F279" t="n">
        <v>2629204</v>
      </c>
      <c r="G279" t="n">
        <v>2147513</v>
      </c>
      <c r="H279" t="n">
        <v>1808015</v>
      </c>
      <c r="I279" t="n">
        <v>561874</v>
      </c>
      <c r="J279" t="n">
        <v>2275935</v>
      </c>
      <c r="K279" t="n">
        <v>2</v>
      </c>
      <c r="L279" t="n">
        <v>3</v>
      </c>
      <c r="M279" t="n">
        <v>29</v>
      </c>
      <c r="N279" t="n">
        <v>15</v>
      </c>
      <c r="O279" t="n">
        <v>1</v>
      </c>
      <c r="P279" t="n">
        <v>1</v>
      </c>
      <c r="Q279" t="n">
        <v>2</v>
      </c>
      <c r="R279" t="n">
        <v>3</v>
      </c>
      <c r="S279" t="n">
        <v>1</v>
      </c>
      <c r="T279" t="n">
        <v>1</v>
      </c>
      <c r="U279" t="n">
        <v>1</v>
      </c>
      <c r="V279" t="n">
        <v>14</v>
      </c>
      <c r="W279" t="n">
        <v>2</v>
      </c>
      <c r="X279" t="n">
        <v>0</v>
      </c>
      <c r="Y279" t="n">
        <v>1</v>
      </c>
      <c r="Z279" t="n">
        <v>2</v>
      </c>
      <c r="AA279" t="n">
        <v>4</v>
      </c>
      <c r="AB279" t="n">
        <v>0</v>
      </c>
      <c r="AC279" t="n">
        <v>10</v>
      </c>
      <c r="AD279" t="n">
        <v>20</v>
      </c>
      <c r="AE279" t="n">
        <v>97</v>
      </c>
      <c r="AF279" t="n">
        <v>47</v>
      </c>
      <c r="AG279" t="n">
        <v>3</v>
      </c>
      <c r="AH279" t="n">
        <v>4</v>
      </c>
      <c r="AI279" t="n">
        <v>5</v>
      </c>
      <c r="AJ279" t="n">
        <v>15</v>
      </c>
      <c r="AK279" t="n">
        <v>6</v>
      </c>
      <c r="AL279" t="n">
        <v>684595</v>
      </c>
      <c r="AM279" t="n">
        <v>168696</v>
      </c>
      <c r="AN279" t="n">
        <v>1098305</v>
      </c>
      <c r="AO279" t="n">
        <v>1393875</v>
      </c>
      <c r="AP279" t="n">
        <v>66396</v>
      </c>
      <c r="AQ279" t="n">
        <v>66588</v>
      </c>
      <c r="AR279" t="n">
        <v>88329</v>
      </c>
      <c r="AS279" t="n">
        <v>46996</v>
      </c>
      <c r="AT279" t="n">
        <v>1477324</v>
      </c>
      <c r="AU279" t="n">
        <v>4310</v>
      </c>
      <c r="AV279" t="n">
        <v>487</v>
      </c>
      <c r="AW279" t="n">
        <v>3861</v>
      </c>
      <c r="AX279" t="n">
        <v>4796</v>
      </c>
      <c r="AY279" t="n">
        <v>213</v>
      </c>
      <c r="AZ279" t="n">
        <v>163</v>
      </c>
      <c r="BA279" t="n">
        <v>262</v>
      </c>
      <c r="BB279" t="n">
        <v>130</v>
      </c>
      <c r="BC279" t="n">
        <v>12680</v>
      </c>
    </row>
    <row r="280">
      <c r="A280" t="inlineStr">
        <is>
          <t>28-Mar-21</t>
        </is>
      </c>
      <c r="B280" t="n">
        <v>2609951</v>
      </c>
      <c r="C280" t="n">
        <v>1129963</v>
      </c>
      <c r="D280" t="n">
        <v>6217994</v>
      </c>
      <c r="E280" t="n">
        <v>3719095</v>
      </c>
      <c r="F280" t="n">
        <v>2629204</v>
      </c>
      <c r="G280" t="n">
        <v>2147513</v>
      </c>
      <c r="H280" t="n">
        <v>1808015</v>
      </c>
      <c r="I280" t="n">
        <v>561873</v>
      </c>
      <c r="J280" t="n">
        <v>2275935</v>
      </c>
      <c r="K280" t="n">
        <v>2</v>
      </c>
      <c r="L280" t="n">
        <v>3</v>
      </c>
      <c r="M280" t="n">
        <v>29</v>
      </c>
      <c r="N280" t="n">
        <v>15</v>
      </c>
      <c r="O280" t="n">
        <v>1</v>
      </c>
      <c r="P280" t="n">
        <v>1</v>
      </c>
      <c r="Q280" t="n">
        <v>2</v>
      </c>
      <c r="R280" t="n">
        <v>3</v>
      </c>
      <c r="S280" t="n">
        <v>1</v>
      </c>
      <c r="T280" t="n">
        <v>1</v>
      </c>
      <c r="U280" t="n">
        <v>1</v>
      </c>
      <c r="V280" t="n">
        <v>14</v>
      </c>
      <c r="W280" t="n">
        <v>2</v>
      </c>
      <c r="X280" t="n">
        <v>0</v>
      </c>
      <c r="Y280" t="n">
        <v>1</v>
      </c>
      <c r="Z280" t="n">
        <v>2</v>
      </c>
      <c r="AA280" t="n">
        <v>3</v>
      </c>
      <c r="AB280" t="n">
        <v>0</v>
      </c>
      <c r="AC280" t="n">
        <v>10</v>
      </c>
      <c r="AD280" t="n">
        <v>20</v>
      </c>
      <c r="AE280" t="n">
        <v>96</v>
      </c>
      <c r="AF280" t="n">
        <v>48</v>
      </c>
      <c r="AG280" t="n">
        <v>3</v>
      </c>
      <c r="AH280" t="n">
        <v>4</v>
      </c>
      <c r="AI280" t="n">
        <v>5</v>
      </c>
      <c r="AJ280" t="n">
        <v>15</v>
      </c>
      <c r="AK280" t="n">
        <v>6</v>
      </c>
      <c r="AL280" t="n">
        <v>684596</v>
      </c>
      <c r="AM280" t="n">
        <v>168697</v>
      </c>
      <c r="AN280" t="n">
        <v>1098313</v>
      </c>
      <c r="AO280" t="n">
        <v>1393879</v>
      </c>
      <c r="AP280" t="n">
        <v>66397</v>
      </c>
      <c r="AQ280" t="n">
        <v>66588</v>
      </c>
      <c r="AR280" t="n">
        <v>88330</v>
      </c>
      <c r="AS280" t="n">
        <v>46997</v>
      </c>
      <c r="AT280" t="n">
        <v>1477325</v>
      </c>
      <c r="AU280" t="n">
        <v>4310</v>
      </c>
      <c r="AV280" t="n">
        <v>487</v>
      </c>
      <c r="AW280" t="n">
        <v>3861</v>
      </c>
      <c r="AX280" t="n">
        <v>4796</v>
      </c>
      <c r="AY280" t="n">
        <v>213</v>
      </c>
      <c r="AZ280" t="n">
        <v>163</v>
      </c>
      <c r="BA280" t="n">
        <v>262</v>
      </c>
      <c r="BB280" t="n">
        <v>130</v>
      </c>
      <c r="BC280" t="n">
        <v>12680</v>
      </c>
    </row>
    <row r="281">
      <c r="A281" t="inlineStr">
        <is>
          <t>29-Mar-21</t>
        </is>
      </c>
      <c r="B281" t="n">
        <v>2609951</v>
      </c>
      <c r="C281" t="n">
        <v>1129962</v>
      </c>
      <c r="D281" t="n">
        <v>6217987</v>
      </c>
      <c r="E281" t="n">
        <v>3719091</v>
      </c>
      <c r="F281" t="n">
        <v>2629204</v>
      </c>
      <c r="G281" t="n">
        <v>2147513</v>
      </c>
      <c r="H281" t="n">
        <v>1808014</v>
      </c>
      <c r="I281" t="n">
        <v>561872</v>
      </c>
      <c r="J281" t="n">
        <v>2275935</v>
      </c>
      <c r="K281" t="n">
        <v>2</v>
      </c>
      <c r="L281" t="n">
        <v>3</v>
      </c>
      <c r="M281" t="n">
        <v>29</v>
      </c>
      <c r="N281" t="n">
        <v>15</v>
      </c>
      <c r="O281" t="n">
        <v>1</v>
      </c>
      <c r="P281" t="n">
        <v>1</v>
      </c>
      <c r="Q281" t="n">
        <v>2</v>
      </c>
      <c r="R281" t="n">
        <v>3</v>
      </c>
      <c r="S281" t="n">
        <v>1</v>
      </c>
      <c r="T281" t="n">
        <v>0</v>
      </c>
      <c r="U281" t="n">
        <v>1</v>
      </c>
      <c r="V281" t="n">
        <v>14</v>
      </c>
      <c r="W281" t="n">
        <v>2</v>
      </c>
      <c r="X281" t="n">
        <v>0</v>
      </c>
      <c r="Y281" t="n">
        <v>1</v>
      </c>
      <c r="Z281" t="n">
        <v>2</v>
      </c>
      <c r="AA281" t="n">
        <v>3</v>
      </c>
      <c r="AB281" t="n">
        <v>0</v>
      </c>
      <c r="AC281" t="n">
        <v>9</v>
      </c>
      <c r="AD281" t="n">
        <v>19</v>
      </c>
      <c r="AE281" t="n">
        <v>96</v>
      </c>
      <c r="AF281" t="n">
        <v>48</v>
      </c>
      <c r="AG281" t="n">
        <v>2</v>
      </c>
      <c r="AH281" t="n">
        <v>4</v>
      </c>
      <c r="AI281" t="n">
        <v>5</v>
      </c>
      <c r="AJ281" t="n">
        <v>14</v>
      </c>
      <c r="AK281" t="n">
        <v>5</v>
      </c>
      <c r="AL281" t="n">
        <v>684597</v>
      </c>
      <c r="AM281" t="n">
        <v>168699</v>
      </c>
      <c r="AN281" t="n">
        <v>1098321</v>
      </c>
      <c r="AO281" t="n">
        <v>1393882</v>
      </c>
      <c r="AP281" t="n">
        <v>66397</v>
      </c>
      <c r="AQ281" t="n">
        <v>66589</v>
      </c>
      <c r="AR281" t="n">
        <v>88330</v>
      </c>
      <c r="AS281" t="n">
        <v>46998</v>
      </c>
      <c r="AT281" t="n">
        <v>1477325</v>
      </c>
      <c r="AU281" t="n">
        <v>4310</v>
      </c>
      <c r="AV281" t="n">
        <v>487</v>
      </c>
      <c r="AW281" t="n">
        <v>3861</v>
      </c>
      <c r="AX281" t="n">
        <v>4796</v>
      </c>
      <c r="AY281" t="n">
        <v>213</v>
      </c>
      <c r="AZ281" t="n">
        <v>163</v>
      </c>
      <c r="BA281" t="n">
        <v>262</v>
      </c>
      <c r="BB281" t="n">
        <v>130</v>
      </c>
      <c r="BC281" t="n">
        <v>12680</v>
      </c>
    </row>
    <row r="282">
      <c r="A282" t="inlineStr">
        <is>
          <t>30-Mar-21</t>
        </is>
      </c>
      <c r="B282" t="n">
        <v>2609950</v>
      </c>
      <c r="C282" t="n">
        <v>1129962</v>
      </c>
      <c r="D282" t="n">
        <v>6217979</v>
      </c>
      <c r="E282" t="n">
        <v>3719087</v>
      </c>
      <c r="F282" t="n">
        <v>2629204</v>
      </c>
      <c r="G282" t="n">
        <v>2147512</v>
      </c>
      <c r="H282" t="n">
        <v>1808014</v>
      </c>
      <c r="I282" t="n">
        <v>561872</v>
      </c>
      <c r="J282" t="n">
        <v>2275935</v>
      </c>
      <c r="K282" t="n">
        <v>2</v>
      </c>
      <c r="L282" t="n">
        <v>3</v>
      </c>
      <c r="M282" t="n">
        <v>29</v>
      </c>
      <c r="N282" t="n">
        <v>15</v>
      </c>
      <c r="O282" t="n">
        <v>1</v>
      </c>
      <c r="P282" t="n">
        <v>1</v>
      </c>
      <c r="Q282" t="n">
        <v>1</v>
      </c>
      <c r="R282" t="n">
        <v>2</v>
      </c>
      <c r="S282" t="n">
        <v>1</v>
      </c>
      <c r="T282" t="n">
        <v>0</v>
      </c>
      <c r="U282" t="n">
        <v>1</v>
      </c>
      <c r="V282" t="n">
        <v>14</v>
      </c>
      <c r="W282" t="n">
        <v>2</v>
      </c>
      <c r="X282" t="n">
        <v>0</v>
      </c>
      <c r="Y282" t="n">
        <v>1</v>
      </c>
      <c r="Z282" t="n">
        <v>2</v>
      </c>
      <c r="AA282" t="n">
        <v>3</v>
      </c>
      <c r="AB282" t="n">
        <v>0</v>
      </c>
      <c r="AC282" t="n">
        <v>9</v>
      </c>
      <c r="AD282" t="n">
        <v>18</v>
      </c>
      <c r="AE282" t="n">
        <v>95</v>
      </c>
      <c r="AF282" t="n">
        <v>48</v>
      </c>
      <c r="AG282" t="n">
        <v>2</v>
      </c>
      <c r="AH282" t="n">
        <v>3</v>
      </c>
      <c r="AI282" t="n">
        <v>5</v>
      </c>
      <c r="AJ282" t="n">
        <v>14</v>
      </c>
      <c r="AK282" t="n">
        <v>5</v>
      </c>
      <c r="AL282" t="n">
        <v>684597</v>
      </c>
      <c r="AM282" t="n">
        <v>168700</v>
      </c>
      <c r="AN282" t="n">
        <v>1098329</v>
      </c>
      <c r="AO282" t="n">
        <v>1393886</v>
      </c>
      <c r="AP282" t="n">
        <v>66397</v>
      </c>
      <c r="AQ282" t="n">
        <v>66589</v>
      </c>
      <c r="AR282" t="n">
        <v>88331</v>
      </c>
      <c r="AS282" t="n">
        <v>47000</v>
      </c>
      <c r="AT282" t="n">
        <v>1477326</v>
      </c>
      <c r="AU282" t="n">
        <v>4310</v>
      </c>
      <c r="AV282" t="n">
        <v>487</v>
      </c>
      <c r="AW282" t="n">
        <v>3861</v>
      </c>
      <c r="AX282" t="n">
        <v>4796</v>
      </c>
      <c r="AY282" t="n">
        <v>213</v>
      </c>
      <c r="AZ282" t="n">
        <v>163</v>
      </c>
      <c r="BA282" t="n">
        <v>262</v>
      </c>
      <c r="BB282" t="n">
        <v>130</v>
      </c>
      <c r="BC282" t="n">
        <v>12680</v>
      </c>
    </row>
    <row r="283">
      <c r="A283" t="inlineStr">
        <is>
          <t>31-Mar-21</t>
        </is>
      </c>
      <c r="B283" t="n">
        <v>2609950</v>
      </c>
      <c r="C283" t="n">
        <v>1129961</v>
      </c>
      <c r="D283" t="n">
        <v>6217972</v>
      </c>
      <c r="E283" t="n">
        <v>3719083</v>
      </c>
      <c r="F283" t="n">
        <v>2629204</v>
      </c>
      <c r="G283" t="n">
        <v>2147512</v>
      </c>
      <c r="H283" t="n">
        <v>1808014</v>
      </c>
      <c r="I283" t="n">
        <v>561871</v>
      </c>
      <c r="J283" t="n">
        <v>2275934</v>
      </c>
      <c r="K283" t="n">
        <v>2</v>
      </c>
      <c r="L283" t="n">
        <v>2</v>
      </c>
      <c r="M283" t="n">
        <v>29</v>
      </c>
      <c r="N283" t="n">
        <v>15</v>
      </c>
      <c r="O283" t="n">
        <v>1</v>
      </c>
      <c r="P283" t="n">
        <v>1</v>
      </c>
      <c r="Q283" t="n">
        <v>1</v>
      </c>
      <c r="R283" t="n">
        <v>2</v>
      </c>
      <c r="S283" t="n">
        <v>1</v>
      </c>
      <c r="T283" t="n">
        <v>0</v>
      </c>
      <c r="U283" t="n">
        <v>1</v>
      </c>
      <c r="V283" t="n">
        <v>14</v>
      </c>
      <c r="W283" t="n">
        <v>2</v>
      </c>
      <c r="X283" t="n">
        <v>0</v>
      </c>
      <c r="Y283" t="n">
        <v>1</v>
      </c>
      <c r="Z283" t="n">
        <v>2</v>
      </c>
      <c r="AA283" t="n">
        <v>3</v>
      </c>
      <c r="AB283" t="n">
        <v>0</v>
      </c>
      <c r="AC283" t="n">
        <v>9</v>
      </c>
      <c r="AD283" t="n">
        <v>17</v>
      </c>
      <c r="AE283" t="n">
        <v>95</v>
      </c>
      <c r="AF283" t="n">
        <v>48</v>
      </c>
      <c r="AG283" t="n">
        <v>2</v>
      </c>
      <c r="AH283" t="n">
        <v>3</v>
      </c>
      <c r="AI283" t="n">
        <v>5</v>
      </c>
      <c r="AJ283" t="n">
        <v>13</v>
      </c>
      <c r="AK283" t="n">
        <v>5</v>
      </c>
      <c r="AL283" t="n">
        <v>684598</v>
      </c>
      <c r="AM283" t="n">
        <v>168702</v>
      </c>
      <c r="AN283" t="n">
        <v>1098337</v>
      </c>
      <c r="AO283" t="n">
        <v>1393890</v>
      </c>
      <c r="AP283" t="n">
        <v>66397</v>
      </c>
      <c r="AQ283" t="n">
        <v>66589</v>
      </c>
      <c r="AR283" t="n">
        <v>88331</v>
      </c>
      <c r="AS283" t="n">
        <v>47001</v>
      </c>
      <c r="AT283" t="n">
        <v>1477326</v>
      </c>
      <c r="AU283" t="n">
        <v>4310</v>
      </c>
      <c r="AV283" t="n">
        <v>487</v>
      </c>
      <c r="AW283" t="n">
        <v>3861</v>
      </c>
      <c r="AX283" t="n">
        <v>4796</v>
      </c>
      <c r="AY283" t="n">
        <v>213</v>
      </c>
      <c r="AZ283" t="n">
        <v>163</v>
      </c>
      <c r="BA283" t="n">
        <v>262</v>
      </c>
      <c r="BB283" t="n">
        <v>130</v>
      </c>
      <c r="BC283" t="n">
        <v>12680</v>
      </c>
    </row>
    <row r="284">
      <c r="A284" t="inlineStr">
        <is>
          <t>01-Apr-21</t>
        </is>
      </c>
      <c r="B284" t="n">
        <v>2609949</v>
      </c>
      <c r="C284" t="n">
        <v>1129961</v>
      </c>
      <c r="D284" t="n">
        <v>6217965</v>
      </c>
      <c r="E284" t="n">
        <v>3719079</v>
      </c>
      <c r="F284" t="n">
        <v>2629203</v>
      </c>
      <c r="G284" t="n">
        <v>2147512</v>
      </c>
      <c r="H284" t="n">
        <v>1808013</v>
      </c>
      <c r="I284" t="n">
        <v>561871</v>
      </c>
      <c r="J284" t="n">
        <v>2275934</v>
      </c>
      <c r="K284" t="n">
        <v>2</v>
      </c>
      <c r="L284" t="n">
        <v>2</v>
      </c>
      <c r="M284" t="n">
        <v>29</v>
      </c>
      <c r="N284" t="n">
        <v>15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0</v>
      </c>
      <c r="U284" t="n">
        <v>1</v>
      </c>
      <c r="V284" t="n">
        <v>13</v>
      </c>
      <c r="W284" t="n">
        <v>2</v>
      </c>
      <c r="X284" t="n">
        <v>0</v>
      </c>
      <c r="Y284" t="n">
        <v>1</v>
      </c>
      <c r="Z284" t="n">
        <v>2</v>
      </c>
      <c r="AA284" t="n">
        <v>3</v>
      </c>
      <c r="AB284" t="n">
        <v>0</v>
      </c>
      <c r="AC284" t="n">
        <v>9</v>
      </c>
      <c r="AD284" t="n">
        <v>17</v>
      </c>
      <c r="AE284" t="n">
        <v>94</v>
      </c>
      <c r="AF284" t="n">
        <v>48</v>
      </c>
      <c r="AG284" t="n">
        <v>2</v>
      </c>
      <c r="AH284" t="n">
        <v>3</v>
      </c>
      <c r="AI284" t="n">
        <v>5</v>
      </c>
      <c r="AJ284" t="n">
        <v>13</v>
      </c>
      <c r="AK284" t="n">
        <v>5</v>
      </c>
      <c r="AL284" t="n">
        <v>684599</v>
      </c>
      <c r="AM284" t="n">
        <v>168703</v>
      </c>
      <c r="AN284" t="n">
        <v>1098345</v>
      </c>
      <c r="AO284" t="n">
        <v>1393893</v>
      </c>
      <c r="AP284" t="n">
        <v>66397</v>
      </c>
      <c r="AQ284" t="n">
        <v>66590</v>
      </c>
      <c r="AR284" t="n">
        <v>88332</v>
      </c>
      <c r="AS284" t="n">
        <v>47002</v>
      </c>
      <c r="AT284" t="n">
        <v>1477326</v>
      </c>
      <c r="AU284" t="n">
        <v>4310</v>
      </c>
      <c r="AV284" t="n">
        <v>487</v>
      </c>
      <c r="AW284" t="n">
        <v>3862</v>
      </c>
      <c r="AX284" t="n">
        <v>4796</v>
      </c>
      <c r="AY284" t="n">
        <v>213</v>
      </c>
      <c r="AZ284" t="n">
        <v>163</v>
      </c>
      <c r="BA284" t="n">
        <v>262</v>
      </c>
      <c r="BB284" t="n">
        <v>130</v>
      </c>
      <c r="BC284" t="n">
        <v>12680</v>
      </c>
    </row>
    <row r="285">
      <c r="A285" t="inlineStr">
        <is>
          <t>02-Apr-21</t>
        </is>
      </c>
      <c r="B285" t="n">
        <v>2609948</v>
      </c>
      <c r="C285" t="n">
        <v>1129960</v>
      </c>
      <c r="D285" t="n">
        <v>6217957</v>
      </c>
      <c r="E285" t="n">
        <v>3719075</v>
      </c>
      <c r="F285" t="n">
        <v>2629203</v>
      </c>
      <c r="G285" t="n">
        <v>2147512</v>
      </c>
      <c r="H285" t="n">
        <v>1808013</v>
      </c>
      <c r="I285" t="n">
        <v>561870</v>
      </c>
      <c r="J285" t="n">
        <v>2275934</v>
      </c>
      <c r="K285" t="n">
        <v>2</v>
      </c>
      <c r="L285" t="n">
        <v>2</v>
      </c>
      <c r="M285" t="n">
        <v>29</v>
      </c>
      <c r="N285" t="n">
        <v>15</v>
      </c>
      <c r="O285" t="n">
        <v>1</v>
      </c>
      <c r="P285" t="n">
        <v>1</v>
      </c>
      <c r="Q285" t="n">
        <v>1</v>
      </c>
      <c r="R285" t="n">
        <v>2</v>
      </c>
      <c r="S285" t="n">
        <v>1</v>
      </c>
      <c r="T285" t="n">
        <v>0</v>
      </c>
      <c r="U285" t="n">
        <v>1</v>
      </c>
      <c r="V285" t="n">
        <v>13</v>
      </c>
      <c r="W285" t="n">
        <v>2</v>
      </c>
      <c r="X285" t="n">
        <v>0</v>
      </c>
      <c r="Y285" t="n">
        <v>1</v>
      </c>
      <c r="Z285" t="n">
        <v>2</v>
      </c>
      <c r="AA285" t="n">
        <v>3</v>
      </c>
      <c r="AB285" t="n">
        <v>0</v>
      </c>
      <c r="AC285" t="n">
        <v>9</v>
      </c>
      <c r="AD285" t="n">
        <v>16</v>
      </c>
      <c r="AE285" t="n">
        <v>94</v>
      </c>
      <c r="AF285" t="n">
        <v>49</v>
      </c>
      <c r="AG285" t="n">
        <v>2</v>
      </c>
      <c r="AH285" t="n">
        <v>3</v>
      </c>
      <c r="AI285" t="n">
        <v>5</v>
      </c>
      <c r="AJ285" t="n">
        <v>12</v>
      </c>
      <c r="AK285" t="n">
        <v>5</v>
      </c>
      <c r="AL285" t="n">
        <v>684599</v>
      </c>
      <c r="AM285" t="n">
        <v>168704</v>
      </c>
      <c r="AN285" t="n">
        <v>1098353</v>
      </c>
      <c r="AO285" t="n">
        <v>1393897</v>
      </c>
      <c r="AP285" t="n">
        <v>66398</v>
      </c>
      <c r="AQ285" t="n">
        <v>66590</v>
      </c>
      <c r="AR285" t="n">
        <v>88332</v>
      </c>
      <c r="AS285" t="n">
        <v>47003</v>
      </c>
      <c r="AT285" t="n">
        <v>1477327</v>
      </c>
      <c r="AU285" t="n">
        <v>4310</v>
      </c>
      <c r="AV285" t="n">
        <v>487</v>
      </c>
      <c r="AW285" t="n">
        <v>3862</v>
      </c>
      <c r="AX285" t="n">
        <v>4796</v>
      </c>
      <c r="AY285" t="n">
        <v>213</v>
      </c>
      <c r="AZ285" t="n">
        <v>163</v>
      </c>
      <c r="BA285" t="n">
        <v>262</v>
      </c>
      <c r="BB285" t="n">
        <v>130</v>
      </c>
      <c r="BC285" t="n">
        <v>12680</v>
      </c>
    </row>
    <row r="286">
      <c r="A286" t="inlineStr">
        <is>
          <t>03-Apr-21</t>
        </is>
      </c>
      <c r="B286" t="n">
        <v>2609948</v>
      </c>
      <c r="C286" t="n">
        <v>1129960</v>
      </c>
      <c r="D286" t="n">
        <v>6217950</v>
      </c>
      <c r="E286" t="n">
        <v>3719071</v>
      </c>
      <c r="F286" t="n">
        <v>2629203</v>
      </c>
      <c r="G286" t="n">
        <v>2147511</v>
      </c>
      <c r="H286" t="n">
        <v>1808013</v>
      </c>
      <c r="I286" t="n">
        <v>561870</v>
      </c>
      <c r="J286" t="n">
        <v>2275934</v>
      </c>
      <c r="K286" t="n">
        <v>2</v>
      </c>
      <c r="L286" t="n">
        <v>2</v>
      </c>
      <c r="M286" t="n">
        <v>28</v>
      </c>
      <c r="N286" t="n">
        <v>15</v>
      </c>
      <c r="O286" t="n">
        <v>1</v>
      </c>
      <c r="P286" t="n">
        <v>1</v>
      </c>
      <c r="Q286" t="n">
        <v>1</v>
      </c>
      <c r="R286" t="n">
        <v>2</v>
      </c>
      <c r="S286" t="n">
        <v>1</v>
      </c>
      <c r="T286" t="n">
        <v>0</v>
      </c>
      <c r="U286" t="n">
        <v>1</v>
      </c>
      <c r="V286" t="n">
        <v>13</v>
      </c>
      <c r="W286" t="n">
        <v>2</v>
      </c>
      <c r="X286" t="n">
        <v>0</v>
      </c>
      <c r="Y286" t="n">
        <v>1</v>
      </c>
      <c r="Z286" t="n">
        <v>2</v>
      </c>
      <c r="AA286" t="n">
        <v>3</v>
      </c>
      <c r="AB286" t="n">
        <v>0</v>
      </c>
      <c r="AC286" t="n">
        <v>9</v>
      </c>
      <c r="AD286" t="n">
        <v>16</v>
      </c>
      <c r="AE286" t="n">
        <v>93</v>
      </c>
      <c r="AF286" t="n">
        <v>49</v>
      </c>
      <c r="AG286" t="n">
        <v>2</v>
      </c>
      <c r="AH286" t="n">
        <v>3</v>
      </c>
      <c r="AI286" t="n">
        <v>5</v>
      </c>
      <c r="AJ286" t="n">
        <v>12</v>
      </c>
      <c r="AK286" t="n">
        <v>5</v>
      </c>
      <c r="AL286" t="n">
        <v>684600</v>
      </c>
      <c r="AM286" t="n">
        <v>168706</v>
      </c>
      <c r="AN286" t="n">
        <v>1098360</v>
      </c>
      <c r="AO286" t="n">
        <v>1393901</v>
      </c>
      <c r="AP286" t="n">
        <v>66398</v>
      </c>
      <c r="AQ286" t="n">
        <v>66590</v>
      </c>
      <c r="AR286" t="n">
        <v>88333</v>
      </c>
      <c r="AS286" t="n">
        <v>47004</v>
      </c>
      <c r="AT286" t="n">
        <v>1477327</v>
      </c>
      <c r="AU286" t="n">
        <v>4310</v>
      </c>
      <c r="AV286" t="n">
        <v>487</v>
      </c>
      <c r="AW286" t="n">
        <v>3862</v>
      </c>
      <c r="AX286" t="n">
        <v>4796</v>
      </c>
      <c r="AY286" t="n">
        <v>213</v>
      </c>
      <c r="AZ286" t="n">
        <v>163</v>
      </c>
      <c r="BA286" t="n">
        <v>262</v>
      </c>
      <c r="BB286" t="n">
        <v>130</v>
      </c>
      <c r="BC286" t="n">
        <v>12680</v>
      </c>
    </row>
    <row r="287">
      <c r="A287" t="inlineStr">
        <is>
          <t>04-Apr-21</t>
        </is>
      </c>
      <c r="B287" t="n">
        <v>2609947</v>
      </c>
      <c r="C287" t="n">
        <v>1129959</v>
      </c>
      <c r="D287" t="n">
        <v>6217943</v>
      </c>
      <c r="E287" t="n">
        <v>3719067</v>
      </c>
      <c r="F287" t="n">
        <v>2629203</v>
      </c>
      <c r="G287" t="n">
        <v>2147511</v>
      </c>
      <c r="H287" t="n">
        <v>1808012</v>
      </c>
      <c r="I287" t="n">
        <v>561869</v>
      </c>
      <c r="J287" t="n">
        <v>2275934</v>
      </c>
      <c r="K287" t="n">
        <v>2</v>
      </c>
      <c r="L287" t="n">
        <v>2</v>
      </c>
      <c r="M287" t="n">
        <v>28</v>
      </c>
      <c r="N287" t="n">
        <v>15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0</v>
      </c>
      <c r="U287" t="n">
        <v>1</v>
      </c>
      <c r="V287" t="n">
        <v>13</v>
      </c>
      <c r="W287" t="n">
        <v>2</v>
      </c>
      <c r="X287" t="n">
        <v>0</v>
      </c>
      <c r="Y287" t="n">
        <v>1</v>
      </c>
      <c r="Z287" t="n">
        <v>2</v>
      </c>
      <c r="AA287" t="n">
        <v>3</v>
      </c>
      <c r="AB287" t="n">
        <v>0</v>
      </c>
      <c r="AC287" t="n">
        <v>9</v>
      </c>
      <c r="AD287" t="n">
        <v>15</v>
      </c>
      <c r="AE287" t="n">
        <v>93</v>
      </c>
      <c r="AF287" t="n">
        <v>49</v>
      </c>
      <c r="AG287" t="n">
        <v>2</v>
      </c>
      <c r="AH287" t="n">
        <v>3</v>
      </c>
      <c r="AI287" t="n">
        <v>5</v>
      </c>
      <c r="AJ287" t="n">
        <v>11</v>
      </c>
      <c r="AK287" t="n">
        <v>4</v>
      </c>
      <c r="AL287" t="n">
        <v>684601</v>
      </c>
      <c r="AM287" t="n">
        <v>168707</v>
      </c>
      <c r="AN287" t="n">
        <v>1098368</v>
      </c>
      <c r="AO287" t="n">
        <v>1393905</v>
      </c>
      <c r="AP287" t="n">
        <v>66398</v>
      </c>
      <c r="AQ287" t="n">
        <v>66591</v>
      </c>
      <c r="AR287" t="n">
        <v>88333</v>
      </c>
      <c r="AS287" t="n">
        <v>47005</v>
      </c>
      <c r="AT287" t="n">
        <v>1477328</v>
      </c>
      <c r="AU287" t="n">
        <v>4310</v>
      </c>
      <c r="AV287" t="n">
        <v>487</v>
      </c>
      <c r="AW287" t="n">
        <v>3862</v>
      </c>
      <c r="AX287" t="n">
        <v>4796</v>
      </c>
      <c r="AY287" t="n">
        <v>213</v>
      </c>
      <c r="AZ287" t="n">
        <v>163</v>
      </c>
      <c r="BA287" t="n">
        <v>262</v>
      </c>
      <c r="BB287" t="n">
        <v>130</v>
      </c>
      <c r="BC287" t="n">
        <v>12680</v>
      </c>
    </row>
    <row r="288">
      <c r="A288" t="inlineStr">
        <is>
          <t>05-Apr-21</t>
        </is>
      </c>
      <c r="B288" t="n">
        <v>2609947</v>
      </c>
      <c r="C288" t="n">
        <v>1129959</v>
      </c>
      <c r="D288" t="n">
        <v>6217936</v>
      </c>
      <c r="E288" t="n">
        <v>3719063</v>
      </c>
      <c r="F288" t="n">
        <v>2629203</v>
      </c>
      <c r="G288" t="n">
        <v>2147511</v>
      </c>
      <c r="H288" t="n">
        <v>1808012</v>
      </c>
      <c r="I288" t="n">
        <v>561869</v>
      </c>
      <c r="J288" t="n">
        <v>2275934</v>
      </c>
      <c r="K288" t="n">
        <v>2</v>
      </c>
      <c r="L288" t="n">
        <v>2</v>
      </c>
      <c r="M288" t="n">
        <v>28</v>
      </c>
      <c r="N288" t="n">
        <v>16</v>
      </c>
      <c r="O288" t="n">
        <v>1</v>
      </c>
      <c r="P288" t="n">
        <v>1</v>
      </c>
      <c r="Q288" t="n">
        <v>1</v>
      </c>
      <c r="R288" t="n">
        <v>2</v>
      </c>
      <c r="S288" t="n">
        <v>1</v>
      </c>
      <c r="T288" t="n">
        <v>0</v>
      </c>
      <c r="U288" t="n">
        <v>1</v>
      </c>
      <c r="V288" t="n">
        <v>13</v>
      </c>
      <c r="W288" t="n">
        <v>2</v>
      </c>
      <c r="X288" t="n">
        <v>0</v>
      </c>
      <c r="Y288" t="n">
        <v>1</v>
      </c>
      <c r="Z288" t="n">
        <v>2</v>
      </c>
      <c r="AA288" t="n">
        <v>3</v>
      </c>
      <c r="AB288" t="n">
        <v>0</v>
      </c>
      <c r="AC288" t="n">
        <v>9</v>
      </c>
      <c r="AD288" t="n">
        <v>14</v>
      </c>
      <c r="AE288" t="n">
        <v>92</v>
      </c>
      <c r="AF288" t="n">
        <v>49</v>
      </c>
      <c r="AG288" t="n">
        <v>2</v>
      </c>
      <c r="AH288" t="n">
        <v>3</v>
      </c>
      <c r="AI288" t="n">
        <v>5</v>
      </c>
      <c r="AJ288" t="n">
        <v>11</v>
      </c>
      <c r="AK288" t="n">
        <v>4</v>
      </c>
      <c r="AL288" t="n">
        <v>684601</v>
      </c>
      <c r="AM288" t="n">
        <v>168708</v>
      </c>
      <c r="AN288" t="n">
        <v>1098376</v>
      </c>
      <c r="AO288" t="n">
        <v>1393908</v>
      </c>
      <c r="AP288" t="n">
        <v>66398</v>
      </c>
      <c r="AQ288" t="n">
        <v>66591</v>
      </c>
      <c r="AR288" t="n">
        <v>88334</v>
      </c>
      <c r="AS288" t="n">
        <v>47006</v>
      </c>
      <c r="AT288" t="n">
        <v>1477328</v>
      </c>
      <c r="AU288" t="n">
        <v>4310</v>
      </c>
      <c r="AV288" t="n">
        <v>487</v>
      </c>
      <c r="AW288" t="n">
        <v>3862</v>
      </c>
      <c r="AX288" t="n">
        <v>4796</v>
      </c>
      <c r="AY288" t="n">
        <v>213</v>
      </c>
      <c r="AZ288" t="n">
        <v>163</v>
      </c>
      <c r="BA288" t="n">
        <v>262</v>
      </c>
      <c r="BB288" t="n">
        <v>130</v>
      </c>
      <c r="BC288" t="n">
        <v>12680</v>
      </c>
    </row>
    <row r="289">
      <c r="A289" t="inlineStr">
        <is>
          <t>06-Apr-21</t>
        </is>
      </c>
      <c r="B289" t="n">
        <v>2609946</v>
      </c>
      <c r="C289" t="n">
        <v>1129958</v>
      </c>
      <c r="D289" t="n">
        <v>6217929</v>
      </c>
      <c r="E289" t="n">
        <v>3719058</v>
      </c>
      <c r="F289" t="n">
        <v>2629203</v>
      </c>
      <c r="G289" t="n">
        <v>2147511</v>
      </c>
      <c r="H289" t="n">
        <v>1808012</v>
      </c>
      <c r="I289" t="n">
        <v>561868</v>
      </c>
      <c r="J289" t="n">
        <v>2275933</v>
      </c>
      <c r="K289" t="n">
        <v>2</v>
      </c>
      <c r="L289" t="n">
        <v>2</v>
      </c>
      <c r="M289" t="n">
        <v>28</v>
      </c>
      <c r="N289" t="n">
        <v>16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0</v>
      </c>
      <c r="U289" t="n">
        <v>1</v>
      </c>
      <c r="V289" t="n">
        <v>13</v>
      </c>
      <c r="W289" t="n">
        <v>2</v>
      </c>
      <c r="X289" t="n">
        <v>0</v>
      </c>
      <c r="Y289" t="n">
        <v>1</v>
      </c>
      <c r="Z289" t="n">
        <v>2</v>
      </c>
      <c r="AA289" t="n">
        <v>2</v>
      </c>
      <c r="AB289" t="n">
        <v>0</v>
      </c>
      <c r="AC289" t="n">
        <v>8</v>
      </c>
      <c r="AD289" t="n">
        <v>14</v>
      </c>
      <c r="AE289" t="n">
        <v>92</v>
      </c>
      <c r="AF289" t="n">
        <v>49</v>
      </c>
      <c r="AG289" t="n">
        <v>2</v>
      </c>
      <c r="AH289" t="n">
        <v>3</v>
      </c>
      <c r="AI289" t="n">
        <v>4</v>
      </c>
      <c r="AJ289" t="n">
        <v>11</v>
      </c>
      <c r="AK289" t="n">
        <v>4</v>
      </c>
      <c r="AL289" t="n">
        <v>684602</v>
      </c>
      <c r="AM289" t="n">
        <v>168709</v>
      </c>
      <c r="AN289" t="n">
        <v>1098384</v>
      </c>
      <c r="AO289" t="n">
        <v>1393912</v>
      </c>
      <c r="AP289" t="n">
        <v>66398</v>
      </c>
      <c r="AQ289" t="n">
        <v>66591</v>
      </c>
      <c r="AR289" t="n">
        <v>88334</v>
      </c>
      <c r="AS289" t="n">
        <v>47007</v>
      </c>
      <c r="AT289" t="n">
        <v>1477328</v>
      </c>
      <c r="AU289" t="n">
        <v>4310</v>
      </c>
      <c r="AV289" t="n">
        <v>487</v>
      </c>
      <c r="AW289" t="n">
        <v>3862</v>
      </c>
      <c r="AX289" t="n">
        <v>4796</v>
      </c>
      <c r="AY289" t="n">
        <v>213</v>
      </c>
      <c r="AZ289" t="n">
        <v>163</v>
      </c>
      <c r="BA289" t="n">
        <v>262</v>
      </c>
      <c r="BB289" t="n">
        <v>130</v>
      </c>
      <c r="BC289" t="n">
        <v>12680</v>
      </c>
    </row>
    <row r="290">
      <c r="A290" t="inlineStr">
        <is>
          <t>07-Apr-21</t>
        </is>
      </c>
      <c r="B290" t="n">
        <v>2609946</v>
      </c>
      <c r="C290" t="n">
        <v>1129958</v>
      </c>
      <c r="D290" t="n">
        <v>6217922</v>
      </c>
      <c r="E290" t="n">
        <v>3719054</v>
      </c>
      <c r="F290" t="n">
        <v>2629202</v>
      </c>
      <c r="G290" t="n">
        <v>2147511</v>
      </c>
      <c r="H290" t="n">
        <v>1808011</v>
      </c>
      <c r="I290" t="n">
        <v>561868</v>
      </c>
      <c r="J290" t="n">
        <v>2275933</v>
      </c>
      <c r="K290" t="n">
        <v>2</v>
      </c>
      <c r="L290" t="n">
        <v>2</v>
      </c>
      <c r="M290" t="n">
        <v>28</v>
      </c>
      <c r="N290" t="n">
        <v>16</v>
      </c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0</v>
      </c>
      <c r="U290" t="n">
        <v>1</v>
      </c>
      <c r="V290" t="n">
        <v>13</v>
      </c>
      <c r="W290" t="n">
        <v>2</v>
      </c>
      <c r="X290" t="n">
        <v>0</v>
      </c>
      <c r="Y290" t="n">
        <v>1</v>
      </c>
      <c r="Z290" t="n">
        <v>2</v>
      </c>
      <c r="AA290" t="n">
        <v>2</v>
      </c>
      <c r="AB290" t="n">
        <v>0</v>
      </c>
      <c r="AC290" t="n">
        <v>8</v>
      </c>
      <c r="AD290" t="n">
        <v>13</v>
      </c>
      <c r="AE290" t="n">
        <v>91</v>
      </c>
      <c r="AF290" t="n">
        <v>50</v>
      </c>
      <c r="AG290" t="n">
        <v>2</v>
      </c>
      <c r="AH290" t="n">
        <v>3</v>
      </c>
      <c r="AI290" t="n">
        <v>4</v>
      </c>
      <c r="AJ290" t="n">
        <v>10</v>
      </c>
      <c r="AK290" t="n">
        <v>4</v>
      </c>
      <c r="AL290" t="n">
        <v>684603</v>
      </c>
      <c r="AM290" t="n">
        <v>168710</v>
      </c>
      <c r="AN290" t="n">
        <v>1098392</v>
      </c>
      <c r="AO290" t="n">
        <v>1393916</v>
      </c>
      <c r="AP290" t="n">
        <v>66399</v>
      </c>
      <c r="AQ290" t="n">
        <v>66591</v>
      </c>
      <c r="AR290" t="n">
        <v>88335</v>
      </c>
      <c r="AS290" t="n">
        <v>47008</v>
      </c>
      <c r="AT290" t="n">
        <v>1477328</v>
      </c>
      <c r="AU290" t="n">
        <v>4310</v>
      </c>
      <c r="AV290" t="n">
        <v>487</v>
      </c>
      <c r="AW290" t="n">
        <v>3862</v>
      </c>
      <c r="AX290" t="n">
        <v>4796</v>
      </c>
      <c r="AY290" t="n">
        <v>213</v>
      </c>
      <c r="AZ290" t="n">
        <v>163</v>
      </c>
      <c r="BA290" t="n">
        <v>262</v>
      </c>
      <c r="BB290" t="n">
        <v>130</v>
      </c>
      <c r="BC290" t="n">
        <v>12680</v>
      </c>
    </row>
    <row r="291">
      <c r="A291" t="inlineStr">
        <is>
          <t>08-Apr-21</t>
        </is>
      </c>
      <c r="B291" t="n">
        <v>2609945</v>
      </c>
      <c r="C291" t="n">
        <v>1129957</v>
      </c>
      <c r="D291" t="n">
        <v>6217915</v>
      </c>
      <c r="E291" t="n">
        <v>3719050</v>
      </c>
      <c r="F291" t="n">
        <v>2629202</v>
      </c>
      <c r="G291" t="n">
        <v>2147510</v>
      </c>
      <c r="H291" t="n">
        <v>1808011</v>
      </c>
      <c r="I291" t="n">
        <v>561868</v>
      </c>
      <c r="J291" t="n">
        <v>2275933</v>
      </c>
      <c r="K291" t="n">
        <v>2</v>
      </c>
      <c r="L291" t="n">
        <v>2</v>
      </c>
      <c r="M291" t="n">
        <v>28</v>
      </c>
      <c r="N291" t="n">
        <v>16</v>
      </c>
      <c r="O291" t="n">
        <v>1</v>
      </c>
      <c r="P291" t="n">
        <v>1</v>
      </c>
      <c r="Q291" t="n">
        <v>1</v>
      </c>
      <c r="R291" t="n">
        <v>2</v>
      </c>
      <c r="S291" t="n">
        <v>1</v>
      </c>
      <c r="T291" t="n">
        <v>0</v>
      </c>
      <c r="U291" t="n">
        <v>1</v>
      </c>
      <c r="V291" t="n">
        <v>13</v>
      </c>
      <c r="W291" t="n">
        <v>2</v>
      </c>
      <c r="X291" t="n">
        <v>0</v>
      </c>
      <c r="Y291" t="n">
        <v>1</v>
      </c>
      <c r="Z291" t="n">
        <v>2</v>
      </c>
      <c r="AA291" t="n">
        <v>2</v>
      </c>
      <c r="AB291" t="n">
        <v>0</v>
      </c>
      <c r="AC291" t="n">
        <v>8</v>
      </c>
      <c r="AD291" t="n">
        <v>13</v>
      </c>
      <c r="AE291" t="n">
        <v>91</v>
      </c>
      <c r="AF291" t="n">
        <v>50</v>
      </c>
      <c r="AG291" t="n">
        <v>2</v>
      </c>
      <c r="AH291" t="n">
        <v>3</v>
      </c>
      <c r="AI291" t="n">
        <v>4</v>
      </c>
      <c r="AJ291" t="n">
        <v>10</v>
      </c>
      <c r="AK291" t="n">
        <v>4</v>
      </c>
      <c r="AL291" t="n">
        <v>684603</v>
      </c>
      <c r="AM291" t="n">
        <v>168711</v>
      </c>
      <c r="AN291" t="n">
        <v>1098399</v>
      </c>
      <c r="AO291" t="n">
        <v>1393920</v>
      </c>
      <c r="AP291" t="n">
        <v>66399</v>
      </c>
      <c r="AQ291" t="n">
        <v>66592</v>
      </c>
      <c r="AR291" t="n">
        <v>88335</v>
      </c>
      <c r="AS291" t="n">
        <v>47009</v>
      </c>
      <c r="AT291" t="n">
        <v>1477329</v>
      </c>
      <c r="AU291" t="n">
        <v>4310</v>
      </c>
      <c r="AV291" t="n">
        <v>487</v>
      </c>
      <c r="AW291" t="n">
        <v>3862</v>
      </c>
      <c r="AX291" t="n">
        <v>4796</v>
      </c>
      <c r="AY291" t="n">
        <v>213</v>
      </c>
      <c r="AZ291" t="n">
        <v>163</v>
      </c>
      <c r="BA291" t="n">
        <v>262</v>
      </c>
      <c r="BB291" t="n">
        <v>130</v>
      </c>
      <c r="BC291" t="n">
        <v>12680</v>
      </c>
    </row>
    <row r="292">
      <c r="A292" t="inlineStr">
        <is>
          <t>09-Apr-21</t>
        </is>
      </c>
      <c r="B292" t="n">
        <v>2609945</v>
      </c>
      <c r="C292" t="n">
        <v>1129957</v>
      </c>
      <c r="D292" t="n">
        <v>6217908</v>
      </c>
      <c r="E292" t="n">
        <v>3719046</v>
      </c>
      <c r="F292" t="n">
        <v>2629202</v>
      </c>
      <c r="G292" t="n">
        <v>2147510</v>
      </c>
      <c r="H292" t="n">
        <v>1808011</v>
      </c>
      <c r="I292" t="n">
        <v>561867</v>
      </c>
      <c r="J292" t="n">
        <v>2275933</v>
      </c>
      <c r="K292" t="n">
        <v>2</v>
      </c>
      <c r="L292" t="n">
        <v>2</v>
      </c>
      <c r="M292" t="n">
        <v>27</v>
      </c>
      <c r="N292" t="n">
        <v>16</v>
      </c>
      <c r="O292" t="n">
        <v>1</v>
      </c>
      <c r="P292" t="n">
        <v>1</v>
      </c>
      <c r="Q292" t="n">
        <v>1</v>
      </c>
      <c r="R292" t="n">
        <v>2</v>
      </c>
      <c r="S292" t="n">
        <v>1</v>
      </c>
      <c r="T292" t="n">
        <v>0</v>
      </c>
      <c r="U292" t="n">
        <v>1</v>
      </c>
      <c r="V292" t="n">
        <v>13</v>
      </c>
      <c r="W292" t="n">
        <v>2</v>
      </c>
      <c r="X292" t="n">
        <v>0</v>
      </c>
      <c r="Y292" t="n">
        <v>1</v>
      </c>
      <c r="Z292" t="n">
        <v>1</v>
      </c>
      <c r="AA292" t="n">
        <v>2</v>
      </c>
      <c r="AB292" t="n">
        <v>0</v>
      </c>
      <c r="AC292" t="n">
        <v>8</v>
      </c>
      <c r="AD292" t="n">
        <v>12</v>
      </c>
      <c r="AE292" t="n">
        <v>91</v>
      </c>
      <c r="AF292" t="n">
        <v>50</v>
      </c>
      <c r="AG292" t="n">
        <v>2</v>
      </c>
      <c r="AH292" t="n">
        <v>3</v>
      </c>
      <c r="AI292" t="n">
        <v>4</v>
      </c>
      <c r="AJ292" t="n">
        <v>9</v>
      </c>
      <c r="AK292" t="n">
        <v>4</v>
      </c>
      <c r="AL292" t="n">
        <v>684604</v>
      </c>
      <c r="AM292" t="n">
        <v>168712</v>
      </c>
      <c r="AN292" t="n">
        <v>1098407</v>
      </c>
      <c r="AO292" t="n">
        <v>1393924</v>
      </c>
      <c r="AP292" t="n">
        <v>66399</v>
      </c>
      <c r="AQ292" t="n">
        <v>66592</v>
      </c>
      <c r="AR292" t="n">
        <v>88335</v>
      </c>
      <c r="AS292" t="n">
        <v>47010</v>
      </c>
      <c r="AT292" t="n">
        <v>1477329</v>
      </c>
      <c r="AU292" t="n">
        <v>4310</v>
      </c>
      <c r="AV292" t="n">
        <v>487</v>
      </c>
      <c r="AW292" t="n">
        <v>3862</v>
      </c>
      <c r="AX292" t="n">
        <v>4796</v>
      </c>
      <c r="AY292" t="n">
        <v>213</v>
      </c>
      <c r="AZ292" t="n">
        <v>163</v>
      </c>
      <c r="BA292" t="n">
        <v>262</v>
      </c>
      <c r="BB292" t="n">
        <v>130</v>
      </c>
      <c r="BC292" t="n">
        <v>12680</v>
      </c>
    </row>
    <row r="293">
      <c r="A293" t="inlineStr">
        <is>
          <t>10-Apr-21</t>
        </is>
      </c>
      <c r="B293" t="n">
        <v>2609944</v>
      </c>
      <c r="C293" t="n">
        <v>1129957</v>
      </c>
      <c r="D293" t="n">
        <v>6217901</v>
      </c>
      <c r="E293" t="n">
        <v>3719042</v>
      </c>
      <c r="F293" t="n">
        <v>2629202</v>
      </c>
      <c r="G293" t="n">
        <v>2147510</v>
      </c>
      <c r="H293" t="n">
        <v>1808010</v>
      </c>
      <c r="I293" t="n">
        <v>561867</v>
      </c>
      <c r="J293" t="n">
        <v>2275933</v>
      </c>
      <c r="K293" t="n">
        <v>2</v>
      </c>
      <c r="L293" t="n">
        <v>2</v>
      </c>
      <c r="M293" t="n">
        <v>27</v>
      </c>
      <c r="N293" t="n">
        <v>16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0</v>
      </c>
      <c r="U293" t="n">
        <v>1</v>
      </c>
      <c r="V293" t="n">
        <v>13</v>
      </c>
      <c r="W293" t="n">
        <v>2</v>
      </c>
      <c r="X293" t="n">
        <v>0</v>
      </c>
      <c r="Y293" t="n">
        <v>1</v>
      </c>
      <c r="Z293" t="n">
        <v>1</v>
      </c>
      <c r="AA293" t="n">
        <v>2</v>
      </c>
      <c r="AB293" t="n">
        <v>0</v>
      </c>
      <c r="AC293" t="n">
        <v>8</v>
      </c>
      <c r="AD293" t="n">
        <v>12</v>
      </c>
      <c r="AE293" t="n">
        <v>90</v>
      </c>
      <c r="AF293" t="n">
        <v>50</v>
      </c>
      <c r="AG293" t="n">
        <v>2</v>
      </c>
      <c r="AH293" t="n">
        <v>3</v>
      </c>
      <c r="AI293" t="n">
        <v>4</v>
      </c>
      <c r="AJ293" t="n">
        <v>9</v>
      </c>
      <c r="AK293" t="n">
        <v>4</v>
      </c>
      <c r="AL293" t="n">
        <v>684605</v>
      </c>
      <c r="AM293" t="n">
        <v>168713</v>
      </c>
      <c r="AN293" t="n">
        <v>1098415</v>
      </c>
      <c r="AO293" t="n">
        <v>1393928</v>
      </c>
      <c r="AP293" t="n">
        <v>66399</v>
      </c>
      <c r="AQ293" t="n">
        <v>66592</v>
      </c>
      <c r="AR293" t="n">
        <v>88336</v>
      </c>
      <c r="AS293" t="n">
        <v>47011</v>
      </c>
      <c r="AT293" t="n">
        <v>1477329</v>
      </c>
      <c r="AU293" t="n">
        <v>4310</v>
      </c>
      <c r="AV293" t="n">
        <v>487</v>
      </c>
      <c r="AW293" t="n">
        <v>3862</v>
      </c>
      <c r="AX293" t="n">
        <v>4796</v>
      </c>
      <c r="AY293" t="n">
        <v>213</v>
      </c>
      <c r="AZ293" t="n">
        <v>163</v>
      </c>
      <c r="BA293" t="n">
        <v>262</v>
      </c>
      <c r="BB293" t="n">
        <v>130</v>
      </c>
      <c r="BC293" t="n">
        <v>12680</v>
      </c>
    </row>
    <row r="294">
      <c r="A294" t="inlineStr">
        <is>
          <t>11-Apr-21</t>
        </is>
      </c>
      <c r="B294" t="n">
        <v>2609944</v>
      </c>
      <c r="C294" t="n">
        <v>1129956</v>
      </c>
      <c r="D294" t="n">
        <v>6217894</v>
      </c>
      <c r="E294" t="n">
        <v>3719038</v>
      </c>
      <c r="F294" t="n">
        <v>2629202</v>
      </c>
      <c r="G294" t="n">
        <v>2147510</v>
      </c>
      <c r="H294" t="n">
        <v>1808010</v>
      </c>
      <c r="I294" t="n">
        <v>561867</v>
      </c>
      <c r="J294" t="n">
        <v>2275933</v>
      </c>
      <c r="K294" t="n">
        <v>2</v>
      </c>
      <c r="L294" t="n">
        <v>2</v>
      </c>
      <c r="M294" t="n">
        <v>27</v>
      </c>
      <c r="N294" t="n">
        <v>16</v>
      </c>
      <c r="O294" t="n">
        <v>1</v>
      </c>
      <c r="P294" t="n">
        <v>1</v>
      </c>
      <c r="Q294" t="n">
        <v>1</v>
      </c>
      <c r="R294" t="n">
        <v>2</v>
      </c>
      <c r="S294" t="n">
        <v>1</v>
      </c>
      <c r="T294" t="n">
        <v>0</v>
      </c>
      <c r="U294" t="n">
        <v>1</v>
      </c>
      <c r="V294" t="n">
        <v>13</v>
      </c>
      <c r="W294" t="n">
        <v>2</v>
      </c>
      <c r="X294" t="n">
        <v>0</v>
      </c>
      <c r="Y294" t="n">
        <v>1</v>
      </c>
      <c r="Z294" t="n">
        <v>1</v>
      </c>
      <c r="AA294" t="n">
        <v>2</v>
      </c>
      <c r="AB294" t="n">
        <v>0</v>
      </c>
      <c r="AC294" t="n">
        <v>8</v>
      </c>
      <c r="AD294" t="n">
        <v>11</v>
      </c>
      <c r="AE294" t="n">
        <v>90</v>
      </c>
      <c r="AF294" t="n">
        <v>50</v>
      </c>
      <c r="AG294" t="n">
        <v>2</v>
      </c>
      <c r="AH294" t="n">
        <v>3</v>
      </c>
      <c r="AI294" t="n">
        <v>4</v>
      </c>
      <c r="AJ294" t="n">
        <v>9</v>
      </c>
      <c r="AK294" t="n">
        <v>4</v>
      </c>
      <c r="AL294" t="n">
        <v>684605</v>
      </c>
      <c r="AM294" t="n">
        <v>168714</v>
      </c>
      <c r="AN294" t="n">
        <v>1098422</v>
      </c>
      <c r="AO294" t="n">
        <v>1393931</v>
      </c>
      <c r="AP294" t="n">
        <v>66399</v>
      </c>
      <c r="AQ294" t="n">
        <v>66593</v>
      </c>
      <c r="AR294" t="n">
        <v>88336</v>
      </c>
      <c r="AS294" t="n">
        <v>47012</v>
      </c>
      <c r="AT294" t="n">
        <v>1477330</v>
      </c>
      <c r="AU294" t="n">
        <v>4310</v>
      </c>
      <c r="AV294" t="n">
        <v>487</v>
      </c>
      <c r="AW294" t="n">
        <v>3862</v>
      </c>
      <c r="AX294" t="n">
        <v>4796</v>
      </c>
      <c r="AY294" t="n">
        <v>213</v>
      </c>
      <c r="AZ294" t="n">
        <v>163</v>
      </c>
      <c r="BA294" t="n">
        <v>262</v>
      </c>
      <c r="BB294" t="n">
        <v>130</v>
      </c>
      <c r="BC294" t="n">
        <v>12680</v>
      </c>
    </row>
    <row r="295">
      <c r="A295" t="inlineStr">
        <is>
          <t>12-Apr-21</t>
        </is>
      </c>
      <c r="B295" t="n">
        <v>2848069</v>
      </c>
      <c r="C295" t="n">
        <v>1230606</v>
      </c>
      <c r="D295" t="n">
        <v>6772452</v>
      </c>
      <c r="E295" t="n">
        <v>4111200</v>
      </c>
      <c r="F295" t="n">
        <v>2839736</v>
      </c>
      <c r="G295" t="n">
        <v>2320504</v>
      </c>
      <c r="H295" t="n">
        <v>1955411</v>
      </c>
      <c r="I295" t="n">
        <v>609413</v>
      </c>
      <c r="J295" t="n">
        <v>2511840</v>
      </c>
      <c r="K295" t="n">
        <v>2</v>
      </c>
      <c r="L295" t="n">
        <v>2</v>
      </c>
      <c r="M295" t="n">
        <v>28</v>
      </c>
      <c r="N295" t="n">
        <v>17</v>
      </c>
      <c r="O295" t="n">
        <v>1</v>
      </c>
      <c r="P295" t="n">
        <v>1</v>
      </c>
      <c r="Q295" t="n">
        <v>1</v>
      </c>
      <c r="R295" t="n">
        <v>2</v>
      </c>
      <c r="S295" t="n">
        <v>1</v>
      </c>
      <c r="T295" t="n">
        <v>0</v>
      </c>
      <c r="U295" t="n">
        <v>1</v>
      </c>
      <c r="V295" t="n">
        <v>13</v>
      </c>
      <c r="W295" t="n">
        <v>2</v>
      </c>
      <c r="X295" t="n">
        <v>0</v>
      </c>
      <c r="Y295" t="n">
        <v>1</v>
      </c>
      <c r="Z295" t="n">
        <v>1</v>
      </c>
      <c r="AA295" t="n">
        <v>2</v>
      </c>
      <c r="AB295" t="n">
        <v>0</v>
      </c>
      <c r="AC295" t="n">
        <v>8</v>
      </c>
      <c r="AD295" t="n">
        <v>11</v>
      </c>
      <c r="AE295" t="n">
        <v>89</v>
      </c>
      <c r="AF295" t="n">
        <v>51</v>
      </c>
      <c r="AG295" t="n">
        <v>2</v>
      </c>
      <c r="AH295" t="n">
        <v>3</v>
      </c>
      <c r="AI295" t="n">
        <v>4</v>
      </c>
      <c r="AJ295" t="n">
        <v>8</v>
      </c>
      <c r="AK295" t="n">
        <v>3</v>
      </c>
      <c r="AL295" t="n">
        <v>684606</v>
      </c>
      <c r="AM295" t="n">
        <v>168715</v>
      </c>
      <c r="AN295" t="n">
        <v>1098430</v>
      </c>
      <c r="AO295" t="n">
        <v>1393935</v>
      </c>
      <c r="AP295" t="n">
        <v>66400</v>
      </c>
      <c r="AQ295" t="n">
        <v>66593</v>
      </c>
      <c r="AR295" t="n">
        <v>88337</v>
      </c>
      <c r="AS295" t="n">
        <v>47012</v>
      </c>
      <c r="AT295" t="n">
        <v>1477330</v>
      </c>
      <c r="AU295" t="n">
        <v>4310</v>
      </c>
      <c r="AV295" t="n">
        <v>487</v>
      </c>
      <c r="AW295" t="n">
        <v>3862</v>
      </c>
      <c r="AX295" t="n">
        <v>4796</v>
      </c>
      <c r="AY295" t="n">
        <v>213</v>
      </c>
      <c r="AZ295" t="n">
        <v>163</v>
      </c>
      <c r="BA295" t="n">
        <v>262</v>
      </c>
      <c r="BB295" t="n">
        <v>130</v>
      </c>
      <c r="BC295" t="n">
        <v>12680</v>
      </c>
    </row>
    <row r="296">
      <c r="A296" t="inlineStr">
        <is>
          <t>13-Apr-21</t>
        </is>
      </c>
      <c r="B296" t="n">
        <v>2848068</v>
      </c>
      <c r="C296" t="n">
        <v>1230606</v>
      </c>
      <c r="D296" t="n">
        <v>6772444</v>
      </c>
      <c r="E296" t="n">
        <v>4111195</v>
      </c>
      <c r="F296" t="n">
        <v>2839735</v>
      </c>
      <c r="G296" t="n">
        <v>2320504</v>
      </c>
      <c r="H296" t="n">
        <v>1955410</v>
      </c>
      <c r="I296" t="n">
        <v>609413</v>
      </c>
      <c r="J296" t="n">
        <v>2511840</v>
      </c>
      <c r="K296" t="n">
        <v>2</v>
      </c>
      <c r="L296" t="n">
        <v>2</v>
      </c>
      <c r="M296" t="n">
        <v>29</v>
      </c>
      <c r="N296" t="n">
        <v>18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13</v>
      </c>
      <c r="W296" t="n">
        <v>2</v>
      </c>
      <c r="X296" t="n">
        <v>0</v>
      </c>
      <c r="Y296" t="n">
        <v>1</v>
      </c>
      <c r="Z296" t="n">
        <v>1</v>
      </c>
      <c r="AA296" t="n">
        <v>2</v>
      </c>
      <c r="AB296" t="n">
        <v>0</v>
      </c>
      <c r="AC296" t="n">
        <v>8</v>
      </c>
      <c r="AD296" t="n">
        <v>11</v>
      </c>
      <c r="AE296" t="n">
        <v>89</v>
      </c>
      <c r="AF296" t="n">
        <v>51</v>
      </c>
      <c r="AG296" t="n">
        <v>2</v>
      </c>
      <c r="AH296" t="n">
        <v>3</v>
      </c>
      <c r="AI296" t="n">
        <v>4</v>
      </c>
      <c r="AJ296" t="n">
        <v>8</v>
      </c>
      <c r="AK296" t="n">
        <v>3</v>
      </c>
      <c r="AL296" t="n">
        <v>684607</v>
      </c>
      <c r="AM296" t="n">
        <v>168716</v>
      </c>
      <c r="AN296" t="n">
        <v>1098437</v>
      </c>
      <c r="AO296" t="n">
        <v>1393939</v>
      </c>
      <c r="AP296" t="n">
        <v>66400</v>
      </c>
      <c r="AQ296" t="n">
        <v>66593</v>
      </c>
      <c r="AR296" t="n">
        <v>88337</v>
      </c>
      <c r="AS296" t="n">
        <v>47013</v>
      </c>
      <c r="AT296" t="n">
        <v>1477330</v>
      </c>
      <c r="AU296" t="n">
        <v>4310</v>
      </c>
      <c r="AV296" t="n">
        <v>487</v>
      </c>
      <c r="AW296" t="n">
        <v>3862</v>
      </c>
      <c r="AX296" t="n">
        <v>4796</v>
      </c>
      <c r="AY296" t="n">
        <v>213</v>
      </c>
      <c r="AZ296" t="n">
        <v>163</v>
      </c>
      <c r="BA296" t="n">
        <v>262</v>
      </c>
      <c r="BB296" t="n">
        <v>130</v>
      </c>
      <c r="BC296" t="n">
        <v>12680</v>
      </c>
    </row>
    <row r="297">
      <c r="A297" t="inlineStr">
        <is>
          <t>14-Apr-21</t>
        </is>
      </c>
      <c r="B297" t="n">
        <v>2848068</v>
      </c>
      <c r="C297" t="n">
        <v>1230605</v>
      </c>
      <c r="D297" t="n">
        <v>6772436</v>
      </c>
      <c r="E297" t="n">
        <v>4111189</v>
      </c>
      <c r="F297" t="n">
        <v>2839735</v>
      </c>
      <c r="G297" t="n">
        <v>2320503</v>
      </c>
      <c r="H297" t="n">
        <v>1955410</v>
      </c>
      <c r="I297" t="n">
        <v>609413</v>
      </c>
      <c r="J297" t="n">
        <v>2511840</v>
      </c>
      <c r="K297" t="n">
        <v>2</v>
      </c>
      <c r="L297" t="n">
        <v>2</v>
      </c>
      <c r="M297" t="n">
        <v>29</v>
      </c>
      <c r="N297" t="n">
        <v>19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13</v>
      </c>
      <c r="W297" t="n">
        <v>2</v>
      </c>
      <c r="X297" t="n">
        <v>0</v>
      </c>
      <c r="Y297" t="n">
        <v>1</v>
      </c>
      <c r="Z297" t="n">
        <v>1</v>
      </c>
      <c r="AA297" t="n">
        <v>2</v>
      </c>
      <c r="AB297" t="n">
        <v>0</v>
      </c>
      <c r="AC297" t="n">
        <v>8</v>
      </c>
      <c r="AD297" t="n">
        <v>10</v>
      </c>
      <c r="AE297" t="n">
        <v>89</v>
      </c>
      <c r="AF297" t="n">
        <v>52</v>
      </c>
      <c r="AG297" t="n">
        <v>2</v>
      </c>
      <c r="AH297" t="n">
        <v>3</v>
      </c>
      <c r="AI297" t="n">
        <v>4</v>
      </c>
      <c r="AJ297" t="n">
        <v>8</v>
      </c>
      <c r="AK297" t="n">
        <v>3</v>
      </c>
      <c r="AL297" t="n">
        <v>684607</v>
      </c>
      <c r="AM297" t="n">
        <v>168716</v>
      </c>
      <c r="AN297" t="n">
        <v>1098445</v>
      </c>
      <c r="AO297" t="n">
        <v>1393943</v>
      </c>
      <c r="AP297" t="n">
        <v>66400</v>
      </c>
      <c r="AQ297" t="n">
        <v>66593</v>
      </c>
      <c r="AR297" t="n">
        <v>88337</v>
      </c>
      <c r="AS297" t="n">
        <v>47014</v>
      </c>
      <c r="AT297" t="n">
        <v>1477330</v>
      </c>
      <c r="AU297" t="n">
        <v>4310</v>
      </c>
      <c r="AV297" t="n">
        <v>487</v>
      </c>
      <c r="AW297" t="n">
        <v>3862</v>
      </c>
      <c r="AX297" t="n">
        <v>4796</v>
      </c>
      <c r="AY297" t="n">
        <v>213</v>
      </c>
      <c r="AZ297" t="n">
        <v>163</v>
      </c>
      <c r="BA297" t="n">
        <v>262</v>
      </c>
      <c r="BB297" t="n">
        <v>130</v>
      </c>
      <c r="BC297" t="n">
        <v>12680</v>
      </c>
    </row>
    <row r="298">
      <c r="A298" t="inlineStr">
        <is>
          <t>15-Apr-21</t>
        </is>
      </c>
      <c r="B298" t="n">
        <v>2848067</v>
      </c>
      <c r="C298" t="n">
        <v>1230605</v>
      </c>
      <c r="D298" t="n">
        <v>6772428</v>
      </c>
      <c r="E298" t="n">
        <v>4111184</v>
      </c>
      <c r="F298" t="n">
        <v>2839735</v>
      </c>
      <c r="G298" t="n">
        <v>2320503</v>
      </c>
      <c r="H298" t="n">
        <v>1955410</v>
      </c>
      <c r="I298" t="n">
        <v>609412</v>
      </c>
      <c r="J298" t="n">
        <v>2511839</v>
      </c>
      <c r="K298" t="n">
        <v>2</v>
      </c>
      <c r="L298" t="n">
        <v>2</v>
      </c>
      <c r="M298" t="n">
        <v>29</v>
      </c>
      <c r="N298" t="n">
        <v>19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13</v>
      </c>
      <c r="W298" t="n">
        <v>2</v>
      </c>
      <c r="X298" t="n">
        <v>0</v>
      </c>
      <c r="Y298" t="n">
        <v>1</v>
      </c>
      <c r="Z298" t="n">
        <v>1</v>
      </c>
      <c r="AA298" t="n">
        <v>2</v>
      </c>
      <c r="AB298" t="n">
        <v>0</v>
      </c>
      <c r="AC298" t="n">
        <v>8</v>
      </c>
      <c r="AD298" t="n">
        <v>10</v>
      </c>
      <c r="AE298" t="n">
        <v>89</v>
      </c>
      <c r="AF298" t="n">
        <v>53</v>
      </c>
      <c r="AG298" t="n">
        <v>2</v>
      </c>
      <c r="AH298" t="n">
        <v>3</v>
      </c>
      <c r="AI298" t="n">
        <v>4</v>
      </c>
      <c r="AJ298" t="n">
        <v>8</v>
      </c>
      <c r="AK298" t="n">
        <v>3</v>
      </c>
      <c r="AL298" t="n">
        <v>684608</v>
      </c>
      <c r="AM298" t="n">
        <v>168717</v>
      </c>
      <c r="AN298" t="n">
        <v>1098452</v>
      </c>
      <c r="AO298" t="n">
        <v>1393947</v>
      </c>
      <c r="AP298" t="n">
        <v>66400</v>
      </c>
      <c r="AQ298" t="n">
        <v>66594</v>
      </c>
      <c r="AR298" t="n">
        <v>88338</v>
      </c>
      <c r="AS298" t="n">
        <v>47015</v>
      </c>
      <c r="AT298" t="n">
        <v>1477331</v>
      </c>
      <c r="AU298" t="n">
        <v>4310</v>
      </c>
      <c r="AV298" t="n">
        <v>487</v>
      </c>
      <c r="AW298" t="n">
        <v>3862</v>
      </c>
      <c r="AX298" t="n">
        <v>4796</v>
      </c>
      <c r="AY298" t="n">
        <v>213</v>
      </c>
      <c r="AZ298" t="n">
        <v>163</v>
      </c>
      <c r="BA298" t="n">
        <v>262</v>
      </c>
      <c r="BB298" t="n">
        <v>130</v>
      </c>
      <c r="BC298" t="n">
        <v>12680</v>
      </c>
    </row>
    <row r="299">
      <c r="A299" t="inlineStr">
        <is>
          <t>16-Apr-21</t>
        </is>
      </c>
      <c r="B299" t="n">
        <v>2848067</v>
      </c>
      <c r="C299" t="n">
        <v>1230605</v>
      </c>
      <c r="D299" t="n">
        <v>6772420</v>
      </c>
      <c r="E299" t="n">
        <v>4111178</v>
      </c>
      <c r="F299" t="n">
        <v>2839735</v>
      </c>
      <c r="G299" t="n">
        <v>2320503</v>
      </c>
      <c r="H299" t="n">
        <v>1955409</v>
      </c>
      <c r="I299" t="n">
        <v>609412</v>
      </c>
      <c r="J299" t="n">
        <v>2511839</v>
      </c>
      <c r="K299" t="n">
        <v>2</v>
      </c>
      <c r="L299" t="n">
        <v>1</v>
      </c>
      <c r="M299" t="n">
        <v>30</v>
      </c>
      <c r="N299" t="n">
        <v>20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13</v>
      </c>
      <c r="W299" t="n">
        <v>2</v>
      </c>
      <c r="X299" t="n">
        <v>0</v>
      </c>
      <c r="Y299" t="n">
        <v>1</v>
      </c>
      <c r="Z299" t="n">
        <v>1</v>
      </c>
      <c r="AA299" t="n">
        <v>2</v>
      </c>
      <c r="AB299" t="n">
        <v>0</v>
      </c>
      <c r="AC299" t="n">
        <v>7</v>
      </c>
      <c r="AD299" t="n">
        <v>9</v>
      </c>
      <c r="AE299" t="n">
        <v>89</v>
      </c>
      <c r="AF299" t="n">
        <v>54</v>
      </c>
      <c r="AG299" t="n">
        <v>2</v>
      </c>
      <c r="AH299" t="n">
        <v>3</v>
      </c>
      <c r="AI299" t="n">
        <v>4</v>
      </c>
      <c r="AJ299" t="n">
        <v>7</v>
      </c>
      <c r="AK299" t="n">
        <v>3</v>
      </c>
      <c r="AL299" t="n">
        <v>684608</v>
      </c>
      <c r="AM299" t="n">
        <v>168718</v>
      </c>
      <c r="AN299" t="n">
        <v>1098460</v>
      </c>
      <c r="AO299" t="n">
        <v>1393951</v>
      </c>
      <c r="AP299" t="n">
        <v>66400</v>
      </c>
      <c r="AQ299" t="n">
        <v>66594</v>
      </c>
      <c r="AR299" t="n">
        <v>88338</v>
      </c>
      <c r="AS299" t="n">
        <v>47015</v>
      </c>
      <c r="AT299" t="n">
        <v>1477331</v>
      </c>
      <c r="AU299" t="n">
        <v>4310</v>
      </c>
      <c r="AV299" t="n">
        <v>487</v>
      </c>
      <c r="AW299" t="n">
        <v>3862</v>
      </c>
      <c r="AX299" t="n">
        <v>4796</v>
      </c>
      <c r="AY299" t="n">
        <v>213</v>
      </c>
      <c r="AZ299" t="n">
        <v>163</v>
      </c>
      <c r="BA299" t="n">
        <v>262</v>
      </c>
      <c r="BB299" t="n">
        <v>130</v>
      </c>
      <c r="BC299" t="n">
        <v>12680</v>
      </c>
    </row>
    <row r="300">
      <c r="A300" t="inlineStr">
        <is>
          <t>17-Apr-21</t>
        </is>
      </c>
      <c r="B300" t="n">
        <v>2848067</v>
      </c>
      <c r="C300" t="n">
        <v>1230604</v>
      </c>
      <c r="D300" t="n">
        <v>6772412</v>
      </c>
      <c r="E300" t="n">
        <v>4111172</v>
      </c>
      <c r="F300" t="n">
        <v>2839735</v>
      </c>
      <c r="G300" t="n">
        <v>2320503</v>
      </c>
      <c r="H300" t="n">
        <v>1955409</v>
      </c>
      <c r="I300" t="n">
        <v>609412</v>
      </c>
      <c r="J300" t="n">
        <v>2511839</v>
      </c>
      <c r="K300" t="n">
        <v>2</v>
      </c>
      <c r="L300" t="n">
        <v>1</v>
      </c>
      <c r="M300" t="n">
        <v>30</v>
      </c>
      <c r="N300" t="n">
        <v>21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13</v>
      </c>
      <c r="W300" t="n">
        <v>2</v>
      </c>
      <c r="X300" t="n">
        <v>0</v>
      </c>
      <c r="Y300" t="n">
        <v>1</v>
      </c>
      <c r="Z300" t="n">
        <v>1</v>
      </c>
      <c r="AA300" t="n">
        <v>2</v>
      </c>
      <c r="AB300" t="n">
        <v>0</v>
      </c>
      <c r="AC300" t="n">
        <v>7</v>
      </c>
      <c r="AD300" t="n">
        <v>9</v>
      </c>
      <c r="AE300" t="n">
        <v>89</v>
      </c>
      <c r="AF300" t="n">
        <v>55</v>
      </c>
      <c r="AG300" t="n">
        <v>2</v>
      </c>
      <c r="AH300" t="n">
        <v>3</v>
      </c>
      <c r="AI300" t="n">
        <v>4</v>
      </c>
      <c r="AJ300" t="n">
        <v>7</v>
      </c>
      <c r="AK300" t="n">
        <v>3</v>
      </c>
      <c r="AL300" t="n">
        <v>684609</v>
      </c>
      <c r="AM300" t="n">
        <v>168719</v>
      </c>
      <c r="AN300" t="n">
        <v>1098467</v>
      </c>
      <c r="AO300" t="n">
        <v>1393956</v>
      </c>
      <c r="AP300" t="n">
        <v>66400</v>
      </c>
      <c r="AQ300" t="n">
        <v>66594</v>
      </c>
      <c r="AR300" t="n">
        <v>88339</v>
      </c>
      <c r="AS300" t="n">
        <v>47016</v>
      </c>
      <c r="AT300" t="n">
        <v>1477331</v>
      </c>
      <c r="AU300" t="n">
        <v>4310</v>
      </c>
      <c r="AV300" t="n">
        <v>487</v>
      </c>
      <c r="AW300" t="n">
        <v>3862</v>
      </c>
      <c r="AX300" t="n">
        <v>4796</v>
      </c>
      <c r="AY300" t="n">
        <v>213</v>
      </c>
      <c r="AZ300" t="n">
        <v>163</v>
      </c>
      <c r="BA300" t="n">
        <v>262</v>
      </c>
      <c r="BB300" t="n">
        <v>130</v>
      </c>
      <c r="BC300" t="n">
        <v>12680</v>
      </c>
    </row>
    <row r="301">
      <c r="A301" t="inlineStr">
        <is>
          <t>18-Apr-21</t>
        </is>
      </c>
      <c r="B301" t="n">
        <v>2848066</v>
      </c>
      <c r="C301" t="n">
        <v>1230604</v>
      </c>
      <c r="D301" t="n">
        <v>6772404</v>
      </c>
      <c r="E301" t="n">
        <v>4111166</v>
      </c>
      <c r="F301" t="n">
        <v>2839735</v>
      </c>
      <c r="G301" t="n">
        <v>2320502</v>
      </c>
      <c r="H301" t="n">
        <v>1955409</v>
      </c>
      <c r="I301" t="n">
        <v>609411</v>
      </c>
      <c r="J301" t="n">
        <v>2511839</v>
      </c>
      <c r="K301" t="n">
        <v>2</v>
      </c>
      <c r="L301" t="n">
        <v>1</v>
      </c>
      <c r="M301" t="n">
        <v>30</v>
      </c>
      <c r="N301" t="n">
        <v>21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13</v>
      </c>
      <c r="W301" t="n">
        <v>2</v>
      </c>
      <c r="X301" t="n">
        <v>0</v>
      </c>
      <c r="Y301" t="n">
        <v>1</v>
      </c>
      <c r="Z301" t="n">
        <v>1</v>
      </c>
      <c r="AA301" t="n">
        <v>2</v>
      </c>
      <c r="AB301" t="n">
        <v>0</v>
      </c>
      <c r="AC301" t="n">
        <v>7</v>
      </c>
      <c r="AD301" t="n">
        <v>9</v>
      </c>
      <c r="AE301" t="n">
        <v>89</v>
      </c>
      <c r="AF301" t="n">
        <v>56</v>
      </c>
      <c r="AG301" t="n">
        <v>2</v>
      </c>
      <c r="AH301" t="n">
        <v>3</v>
      </c>
      <c r="AI301" t="n">
        <v>4</v>
      </c>
      <c r="AJ301" t="n">
        <v>7</v>
      </c>
      <c r="AK301" t="n">
        <v>3</v>
      </c>
      <c r="AL301" t="n">
        <v>684609</v>
      </c>
      <c r="AM301" t="n">
        <v>168719</v>
      </c>
      <c r="AN301" t="n">
        <v>1098475</v>
      </c>
      <c r="AO301" t="n">
        <v>1393960</v>
      </c>
      <c r="AP301" t="n">
        <v>66401</v>
      </c>
      <c r="AQ301" t="n">
        <v>66594</v>
      </c>
      <c r="AR301" t="n">
        <v>88339</v>
      </c>
      <c r="AS301" t="n">
        <v>47017</v>
      </c>
      <c r="AT301" t="n">
        <v>1477331</v>
      </c>
      <c r="AU301" t="n">
        <v>4310</v>
      </c>
      <c r="AV301" t="n">
        <v>487</v>
      </c>
      <c r="AW301" t="n">
        <v>3862</v>
      </c>
      <c r="AX301" t="n">
        <v>4796</v>
      </c>
      <c r="AY301" t="n">
        <v>213</v>
      </c>
      <c r="AZ301" t="n">
        <v>163</v>
      </c>
      <c r="BA301" t="n">
        <v>262</v>
      </c>
      <c r="BB301" t="n">
        <v>130</v>
      </c>
      <c r="BC301" t="n">
        <v>12680</v>
      </c>
    </row>
    <row r="302">
      <c r="A302" t="inlineStr">
        <is>
          <t>19-Apr-21</t>
        </is>
      </c>
      <c r="B302" t="n">
        <v>2848066</v>
      </c>
      <c r="C302" t="n">
        <v>1230604</v>
      </c>
      <c r="D302" t="n">
        <v>6772396</v>
      </c>
      <c r="E302" t="n">
        <v>4111160</v>
      </c>
      <c r="F302" t="n">
        <v>2839734</v>
      </c>
      <c r="G302" t="n">
        <v>2320502</v>
      </c>
      <c r="H302" t="n">
        <v>1955408</v>
      </c>
      <c r="I302" t="n">
        <v>609411</v>
      </c>
      <c r="J302" t="n">
        <v>2511839</v>
      </c>
      <c r="K302" t="n">
        <v>2</v>
      </c>
      <c r="L302" t="n">
        <v>1</v>
      </c>
      <c r="M302" t="n">
        <v>30</v>
      </c>
      <c r="N302" t="n">
        <v>22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n">
        <v>13</v>
      </c>
      <c r="W302" t="n">
        <v>3</v>
      </c>
      <c r="X302" t="n">
        <v>0</v>
      </c>
      <c r="Y302" t="n">
        <v>1</v>
      </c>
      <c r="Z302" t="n">
        <v>1</v>
      </c>
      <c r="AA302" t="n">
        <v>2</v>
      </c>
      <c r="AB302" t="n">
        <v>0</v>
      </c>
      <c r="AC302" t="n">
        <v>7</v>
      </c>
      <c r="AD302" t="n">
        <v>9</v>
      </c>
      <c r="AE302" t="n">
        <v>89</v>
      </c>
      <c r="AF302" t="n">
        <v>57</v>
      </c>
      <c r="AG302" t="n">
        <v>2</v>
      </c>
      <c r="AH302" t="n">
        <v>3</v>
      </c>
      <c r="AI302" t="n">
        <v>4</v>
      </c>
      <c r="AJ302" t="n">
        <v>7</v>
      </c>
      <c r="AK302" t="n">
        <v>3</v>
      </c>
      <c r="AL302" t="n">
        <v>684610</v>
      </c>
      <c r="AM302" t="n">
        <v>168720</v>
      </c>
      <c r="AN302" t="n">
        <v>1098482</v>
      </c>
      <c r="AO302" t="n">
        <v>1393964</v>
      </c>
      <c r="AP302" t="n">
        <v>66401</v>
      </c>
      <c r="AQ302" t="n">
        <v>66595</v>
      </c>
      <c r="AR302" t="n">
        <v>88339</v>
      </c>
      <c r="AS302" t="n">
        <v>47017</v>
      </c>
      <c r="AT302" t="n">
        <v>1477332</v>
      </c>
      <c r="AU302" t="n">
        <v>4310</v>
      </c>
      <c r="AV302" t="n">
        <v>487</v>
      </c>
      <c r="AW302" t="n">
        <v>3862</v>
      </c>
      <c r="AX302" t="n">
        <v>4796</v>
      </c>
      <c r="AY302" t="n">
        <v>213</v>
      </c>
      <c r="AZ302" t="n">
        <v>163</v>
      </c>
      <c r="BA302" t="n">
        <v>262</v>
      </c>
      <c r="BB302" t="n">
        <v>130</v>
      </c>
      <c r="BC302" t="n">
        <v>12680</v>
      </c>
    </row>
    <row r="303">
      <c r="A303" t="inlineStr">
        <is>
          <t>20-Apr-21</t>
        </is>
      </c>
      <c r="B303" t="n">
        <v>2848065</v>
      </c>
      <c r="C303" t="n">
        <v>1230603</v>
      </c>
      <c r="D303" t="n">
        <v>6772389</v>
      </c>
      <c r="E303" t="n">
        <v>4111154</v>
      </c>
      <c r="F303" t="n">
        <v>2839734</v>
      </c>
      <c r="G303" t="n">
        <v>2320502</v>
      </c>
      <c r="H303" t="n">
        <v>1955408</v>
      </c>
      <c r="I303" t="n">
        <v>609411</v>
      </c>
      <c r="J303" t="n">
        <v>2511839</v>
      </c>
      <c r="K303" t="n">
        <v>2</v>
      </c>
      <c r="L303" t="n">
        <v>1</v>
      </c>
      <c r="M303" t="n">
        <v>30</v>
      </c>
      <c r="N303" t="n">
        <v>22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n">
        <v>13</v>
      </c>
      <c r="W303" t="n">
        <v>3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7</v>
      </c>
      <c r="AD303" t="n">
        <v>8</v>
      </c>
      <c r="AE303" t="n">
        <v>90</v>
      </c>
      <c r="AF303" t="n">
        <v>58</v>
      </c>
      <c r="AG303" t="n">
        <v>2</v>
      </c>
      <c r="AH303" t="n">
        <v>3</v>
      </c>
      <c r="AI303" t="n">
        <v>4</v>
      </c>
      <c r="AJ303" t="n">
        <v>6</v>
      </c>
      <c r="AK303" t="n">
        <v>3</v>
      </c>
      <c r="AL303" t="n">
        <v>684611</v>
      </c>
      <c r="AM303" t="n">
        <v>168721</v>
      </c>
      <c r="AN303" t="n">
        <v>1098490</v>
      </c>
      <c r="AO303" t="n">
        <v>1393969</v>
      </c>
      <c r="AP303" t="n">
        <v>66401</v>
      </c>
      <c r="AQ303" t="n">
        <v>66595</v>
      </c>
      <c r="AR303" t="n">
        <v>88340</v>
      </c>
      <c r="AS303" t="n">
        <v>47018</v>
      </c>
      <c r="AT303" t="n">
        <v>1477332</v>
      </c>
      <c r="AU303" t="n">
        <v>4310</v>
      </c>
      <c r="AV303" t="n">
        <v>487</v>
      </c>
      <c r="AW303" t="n">
        <v>3862</v>
      </c>
      <c r="AX303" t="n">
        <v>4796</v>
      </c>
      <c r="AY303" t="n">
        <v>213</v>
      </c>
      <c r="AZ303" t="n">
        <v>163</v>
      </c>
      <c r="BA303" t="n">
        <v>262</v>
      </c>
      <c r="BB303" t="n">
        <v>130</v>
      </c>
      <c r="BC303" t="n">
        <v>12680</v>
      </c>
    </row>
    <row r="304">
      <c r="A304" t="inlineStr">
        <is>
          <t>21-Apr-21</t>
        </is>
      </c>
      <c r="B304" t="n">
        <v>2848065</v>
      </c>
      <c r="C304" t="n">
        <v>1230603</v>
      </c>
      <c r="D304" t="n">
        <v>6772381</v>
      </c>
      <c r="E304" t="n">
        <v>4111148</v>
      </c>
      <c r="F304" t="n">
        <v>2839734</v>
      </c>
      <c r="G304" t="n">
        <v>2320502</v>
      </c>
      <c r="H304" t="n">
        <v>1955408</v>
      </c>
      <c r="I304" t="n">
        <v>609411</v>
      </c>
      <c r="J304" t="n">
        <v>2511839</v>
      </c>
      <c r="K304" t="n">
        <v>2</v>
      </c>
      <c r="L304" t="n">
        <v>1</v>
      </c>
      <c r="M304" t="n">
        <v>30</v>
      </c>
      <c r="N304" t="n">
        <v>23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13</v>
      </c>
      <c r="W304" t="n">
        <v>3</v>
      </c>
      <c r="X304" t="n">
        <v>0</v>
      </c>
      <c r="Y304" t="n">
        <v>1</v>
      </c>
      <c r="Z304" t="n">
        <v>1</v>
      </c>
      <c r="AA304" t="n">
        <v>1</v>
      </c>
      <c r="AB304" t="n">
        <v>0</v>
      </c>
      <c r="AC304" t="n">
        <v>7</v>
      </c>
      <c r="AD304" t="n">
        <v>8</v>
      </c>
      <c r="AE304" t="n">
        <v>90</v>
      </c>
      <c r="AF304" t="n">
        <v>59</v>
      </c>
      <c r="AG304" t="n">
        <v>2</v>
      </c>
      <c r="AH304" t="n">
        <v>3</v>
      </c>
      <c r="AI304" t="n">
        <v>4</v>
      </c>
      <c r="AJ304" t="n">
        <v>6</v>
      </c>
      <c r="AK304" t="n">
        <v>3</v>
      </c>
      <c r="AL304" t="n">
        <v>684611</v>
      </c>
      <c r="AM304" t="n">
        <v>168721</v>
      </c>
      <c r="AN304" t="n">
        <v>1098497</v>
      </c>
      <c r="AO304" t="n">
        <v>1393973</v>
      </c>
      <c r="AP304" t="n">
        <v>66401</v>
      </c>
      <c r="AQ304" t="n">
        <v>66595</v>
      </c>
      <c r="AR304" t="n">
        <v>88340</v>
      </c>
      <c r="AS304" t="n">
        <v>47018</v>
      </c>
      <c r="AT304" t="n">
        <v>1477332</v>
      </c>
      <c r="AU304" t="n">
        <v>4310</v>
      </c>
      <c r="AV304" t="n">
        <v>487</v>
      </c>
      <c r="AW304" t="n">
        <v>3862</v>
      </c>
      <c r="AX304" t="n">
        <v>4796</v>
      </c>
      <c r="AY304" t="n">
        <v>213</v>
      </c>
      <c r="AZ304" t="n">
        <v>163</v>
      </c>
      <c r="BA304" t="n">
        <v>262</v>
      </c>
      <c r="BB304" t="n">
        <v>130</v>
      </c>
      <c r="BC304" t="n">
        <v>12680</v>
      </c>
    </row>
    <row r="305">
      <c r="A305" t="inlineStr">
        <is>
          <t>22-Apr-21</t>
        </is>
      </c>
      <c r="B305" t="n">
        <v>2848064</v>
      </c>
      <c r="C305" t="n">
        <v>1230603</v>
      </c>
      <c r="D305" t="n">
        <v>6772373</v>
      </c>
      <c r="E305" t="n">
        <v>4111141</v>
      </c>
      <c r="F305" t="n">
        <v>2839734</v>
      </c>
      <c r="G305" t="n">
        <v>2320502</v>
      </c>
      <c r="H305" t="n">
        <v>1955408</v>
      </c>
      <c r="I305" t="n">
        <v>609410</v>
      </c>
      <c r="J305" t="n">
        <v>2511839</v>
      </c>
      <c r="K305" t="n">
        <v>2</v>
      </c>
      <c r="L305" t="n">
        <v>1</v>
      </c>
      <c r="M305" t="n">
        <v>30</v>
      </c>
      <c r="N305" t="n">
        <v>23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t="n">
        <v>13</v>
      </c>
      <c r="W305" t="n">
        <v>3</v>
      </c>
      <c r="X305" t="n">
        <v>0</v>
      </c>
      <c r="Y305" t="n">
        <v>1</v>
      </c>
      <c r="Z305" t="n">
        <v>1</v>
      </c>
      <c r="AA305" t="n">
        <v>1</v>
      </c>
      <c r="AB305" t="n">
        <v>0</v>
      </c>
      <c r="AC305" t="n">
        <v>7</v>
      </c>
      <c r="AD305" t="n">
        <v>8</v>
      </c>
      <c r="AE305" t="n">
        <v>90</v>
      </c>
      <c r="AF305" t="n">
        <v>60</v>
      </c>
      <c r="AG305" t="n">
        <v>2</v>
      </c>
      <c r="AH305" t="n">
        <v>3</v>
      </c>
      <c r="AI305" t="n">
        <v>4</v>
      </c>
      <c r="AJ305" t="n">
        <v>6</v>
      </c>
      <c r="AK305" t="n">
        <v>3</v>
      </c>
      <c r="AL305" t="n">
        <v>684612</v>
      </c>
      <c r="AM305" t="n">
        <v>168722</v>
      </c>
      <c r="AN305" t="n">
        <v>1098505</v>
      </c>
      <c r="AO305" t="n">
        <v>1393978</v>
      </c>
      <c r="AP305" t="n">
        <v>66401</v>
      </c>
      <c r="AQ305" t="n">
        <v>66595</v>
      </c>
      <c r="AR305" t="n">
        <v>88340</v>
      </c>
      <c r="AS305" t="n">
        <v>47019</v>
      </c>
      <c r="AT305" t="n">
        <v>1477332</v>
      </c>
      <c r="AU305" t="n">
        <v>4310</v>
      </c>
      <c r="AV305" t="n">
        <v>487</v>
      </c>
      <c r="AW305" t="n">
        <v>3862</v>
      </c>
      <c r="AX305" t="n">
        <v>4796</v>
      </c>
      <c r="AY305" t="n">
        <v>213</v>
      </c>
      <c r="AZ305" t="n">
        <v>163</v>
      </c>
      <c r="BA305" t="n">
        <v>262</v>
      </c>
      <c r="BB305" t="n">
        <v>130</v>
      </c>
      <c r="BC305" t="n">
        <v>12680</v>
      </c>
    </row>
    <row r="306">
      <c r="A306" t="inlineStr">
        <is>
          <t>23-Apr-21</t>
        </is>
      </c>
      <c r="B306" t="n">
        <v>2848064</v>
      </c>
      <c r="C306" t="n">
        <v>1230602</v>
      </c>
      <c r="D306" t="n">
        <v>6772365</v>
      </c>
      <c r="E306" t="n">
        <v>4111135</v>
      </c>
      <c r="F306" t="n">
        <v>2839734</v>
      </c>
      <c r="G306" t="n">
        <v>2320501</v>
      </c>
      <c r="H306" t="n">
        <v>1955407</v>
      </c>
      <c r="I306" t="n">
        <v>609410</v>
      </c>
      <c r="J306" t="n">
        <v>2511838</v>
      </c>
      <c r="K306" t="n">
        <v>2</v>
      </c>
      <c r="L306" t="n">
        <v>1</v>
      </c>
      <c r="M306" t="n">
        <v>30</v>
      </c>
      <c r="N306" t="n">
        <v>23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n">
        <v>13</v>
      </c>
      <c r="W306" t="n">
        <v>3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7</v>
      </c>
      <c r="AD306" t="n">
        <v>7</v>
      </c>
      <c r="AE306" t="n">
        <v>90</v>
      </c>
      <c r="AF306" t="n">
        <v>62</v>
      </c>
      <c r="AG306" t="n">
        <v>2</v>
      </c>
      <c r="AH306" t="n">
        <v>3</v>
      </c>
      <c r="AI306" t="n">
        <v>4</v>
      </c>
      <c r="AJ306" t="n">
        <v>6</v>
      </c>
      <c r="AK306" t="n">
        <v>2</v>
      </c>
      <c r="AL306" t="n">
        <v>684612</v>
      </c>
      <c r="AM306" t="n">
        <v>168723</v>
      </c>
      <c r="AN306" t="n">
        <v>1098512</v>
      </c>
      <c r="AO306" t="n">
        <v>1393982</v>
      </c>
      <c r="AP306" t="n">
        <v>66401</v>
      </c>
      <c r="AQ306" t="n">
        <v>66596</v>
      </c>
      <c r="AR306" t="n">
        <v>88341</v>
      </c>
      <c r="AS306" t="n">
        <v>47019</v>
      </c>
      <c r="AT306" t="n">
        <v>1477332</v>
      </c>
      <c r="AU306" t="n">
        <v>4310</v>
      </c>
      <c r="AV306" t="n">
        <v>487</v>
      </c>
      <c r="AW306" t="n">
        <v>3862</v>
      </c>
      <c r="AX306" t="n">
        <v>4796</v>
      </c>
      <c r="AY306" t="n">
        <v>213</v>
      </c>
      <c r="AZ306" t="n">
        <v>163</v>
      </c>
      <c r="BA306" t="n">
        <v>262</v>
      </c>
      <c r="BB306" t="n">
        <v>130</v>
      </c>
      <c r="BC306" t="n">
        <v>12680</v>
      </c>
    </row>
    <row r="307">
      <c r="A307" t="inlineStr">
        <is>
          <t>24-Apr-21</t>
        </is>
      </c>
      <c r="B307" t="n">
        <v>2848064</v>
      </c>
      <c r="C307" t="n">
        <v>1230602</v>
      </c>
      <c r="D307" t="n">
        <v>6772357</v>
      </c>
      <c r="E307" t="n">
        <v>4111128</v>
      </c>
      <c r="F307" t="n">
        <v>2839734</v>
      </c>
      <c r="G307" t="n">
        <v>2320501</v>
      </c>
      <c r="H307" t="n">
        <v>1955407</v>
      </c>
      <c r="I307" t="n">
        <v>609410</v>
      </c>
      <c r="J307" t="n">
        <v>2511838</v>
      </c>
      <c r="K307" t="n">
        <v>2</v>
      </c>
      <c r="L307" t="n">
        <v>1</v>
      </c>
      <c r="M307" t="n">
        <v>31</v>
      </c>
      <c r="N307" t="n">
        <v>24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13</v>
      </c>
      <c r="W307" t="n">
        <v>3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7</v>
      </c>
      <c r="AD307" t="n">
        <v>7</v>
      </c>
      <c r="AE307" t="n">
        <v>91</v>
      </c>
      <c r="AF307" t="n">
        <v>63</v>
      </c>
      <c r="AG307" t="n">
        <v>2</v>
      </c>
      <c r="AH307" t="n">
        <v>3</v>
      </c>
      <c r="AI307" t="n">
        <v>3</v>
      </c>
      <c r="AJ307" t="n">
        <v>6</v>
      </c>
      <c r="AK307" t="n">
        <v>2</v>
      </c>
      <c r="AL307" t="n">
        <v>684613</v>
      </c>
      <c r="AM307" t="n">
        <v>168723</v>
      </c>
      <c r="AN307" t="n">
        <v>1098520</v>
      </c>
      <c r="AO307" t="n">
        <v>1393987</v>
      </c>
      <c r="AP307" t="n">
        <v>66402</v>
      </c>
      <c r="AQ307" t="n">
        <v>66596</v>
      </c>
      <c r="AR307" t="n">
        <v>88341</v>
      </c>
      <c r="AS307" t="n">
        <v>47020</v>
      </c>
      <c r="AT307" t="n">
        <v>1477333</v>
      </c>
      <c r="AU307" t="n">
        <v>4310</v>
      </c>
      <c r="AV307" t="n">
        <v>487</v>
      </c>
      <c r="AW307" t="n">
        <v>3862</v>
      </c>
      <c r="AX307" t="n">
        <v>4796</v>
      </c>
      <c r="AY307" t="n">
        <v>213</v>
      </c>
      <c r="AZ307" t="n">
        <v>163</v>
      </c>
      <c r="BA307" t="n">
        <v>262</v>
      </c>
      <c r="BB307" t="n">
        <v>130</v>
      </c>
      <c r="BC307" t="n">
        <v>12680</v>
      </c>
    </row>
    <row r="308">
      <c r="A308" t="inlineStr">
        <is>
          <t>25-Apr-21</t>
        </is>
      </c>
      <c r="B308" t="n">
        <v>2848063</v>
      </c>
      <c r="C308" t="n">
        <v>1230602</v>
      </c>
      <c r="D308" t="n">
        <v>6772349</v>
      </c>
      <c r="E308" t="n">
        <v>4111122</v>
      </c>
      <c r="F308" t="n">
        <v>2839734</v>
      </c>
      <c r="G308" t="n">
        <v>2320501</v>
      </c>
      <c r="H308" t="n">
        <v>1955407</v>
      </c>
      <c r="I308" t="n">
        <v>609410</v>
      </c>
      <c r="J308" t="n">
        <v>2511838</v>
      </c>
      <c r="K308" t="n">
        <v>2</v>
      </c>
      <c r="L308" t="n">
        <v>1</v>
      </c>
      <c r="M308" t="n">
        <v>31</v>
      </c>
      <c r="N308" t="n">
        <v>24</v>
      </c>
      <c r="O308" t="n">
        <v>1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13</v>
      </c>
      <c r="W308" t="n">
        <v>3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7</v>
      </c>
      <c r="AD308" t="n">
        <v>7</v>
      </c>
      <c r="AE308" t="n">
        <v>91</v>
      </c>
      <c r="AF308" t="n">
        <v>64</v>
      </c>
      <c r="AG308" t="n">
        <v>2</v>
      </c>
      <c r="AH308" t="n">
        <v>3</v>
      </c>
      <c r="AI308" t="n">
        <v>3</v>
      </c>
      <c r="AJ308" t="n">
        <v>5</v>
      </c>
      <c r="AK308" t="n">
        <v>2</v>
      </c>
      <c r="AL308" t="n">
        <v>684613</v>
      </c>
      <c r="AM308" t="n">
        <v>168724</v>
      </c>
      <c r="AN308" t="n">
        <v>1098528</v>
      </c>
      <c r="AO308" t="n">
        <v>1393992</v>
      </c>
      <c r="AP308" t="n">
        <v>66402</v>
      </c>
      <c r="AQ308" t="n">
        <v>66596</v>
      </c>
      <c r="AR308" t="n">
        <v>88341</v>
      </c>
      <c r="AS308" t="n">
        <v>47020</v>
      </c>
      <c r="AT308" t="n">
        <v>1477333</v>
      </c>
      <c r="AU308" t="n">
        <v>4310</v>
      </c>
      <c r="AV308" t="n">
        <v>487</v>
      </c>
      <c r="AW308" t="n">
        <v>3862</v>
      </c>
      <c r="AX308" t="n">
        <v>4796</v>
      </c>
      <c r="AY308" t="n">
        <v>213</v>
      </c>
      <c r="AZ308" t="n">
        <v>163</v>
      </c>
      <c r="BA308" t="n">
        <v>262</v>
      </c>
      <c r="BB308" t="n">
        <v>130</v>
      </c>
      <c r="BC308" t="n">
        <v>12680</v>
      </c>
    </row>
    <row r="309">
      <c r="A309" t="inlineStr">
        <is>
          <t>26-Apr-21</t>
        </is>
      </c>
      <c r="B309" t="n">
        <v>2848063</v>
      </c>
      <c r="C309" t="n">
        <v>1230602</v>
      </c>
      <c r="D309" t="n">
        <v>6772341</v>
      </c>
      <c r="E309" t="n">
        <v>4111115</v>
      </c>
      <c r="F309" t="n">
        <v>2839733</v>
      </c>
      <c r="G309" t="n">
        <v>2320501</v>
      </c>
      <c r="H309" t="n">
        <v>1955406</v>
      </c>
      <c r="I309" t="n">
        <v>609409</v>
      </c>
      <c r="J309" t="n">
        <v>2511838</v>
      </c>
      <c r="K309" t="n">
        <v>2</v>
      </c>
      <c r="L309" t="n">
        <v>1</v>
      </c>
      <c r="M309" t="n">
        <v>31</v>
      </c>
      <c r="N309" t="n">
        <v>25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13</v>
      </c>
      <c r="W309" t="n">
        <v>3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7</v>
      </c>
      <c r="AD309" t="n">
        <v>7</v>
      </c>
      <c r="AE309" t="n">
        <v>91</v>
      </c>
      <c r="AF309" t="n">
        <v>66</v>
      </c>
      <c r="AG309" t="n">
        <v>2</v>
      </c>
      <c r="AH309" t="n">
        <v>3</v>
      </c>
      <c r="AI309" t="n">
        <v>3</v>
      </c>
      <c r="AJ309" t="n">
        <v>5</v>
      </c>
      <c r="AK309" t="n">
        <v>2</v>
      </c>
      <c r="AL309" t="n">
        <v>684614</v>
      </c>
      <c r="AM309" t="n">
        <v>168724</v>
      </c>
      <c r="AN309" t="n">
        <v>1098535</v>
      </c>
      <c r="AO309" t="n">
        <v>1393997</v>
      </c>
      <c r="AP309" t="n">
        <v>66402</v>
      </c>
      <c r="AQ309" t="n">
        <v>66596</v>
      </c>
      <c r="AR309" t="n">
        <v>88342</v>
      </c>
      <c r="AS309" t="n">
        <v>47021</v>
      </c>
      <c r="AT309" t="n">
        <v>1477333</v>
      </c>
      <c r="AU309" t="n">
        <v>4310</v>
      </c>
      <c r="AV309" t="n">
        <v>487</v>
      </c>
      <c r="AW309" t="n">
        <v>3862</v>
      </c>
      <c r="AX309" t="n">
        <v>4796</v>
      </c>
      <c r="AY309" t="n">
        <v>213</v>
      </c>
      <c r="AZ309" t="n">
        <v>163</v>
      </c>
      <c r="BA309" t="n">
        <v>262</v>
      </c>
      <c r="BB309" t="n">
        <v>130</v>
      </c>
      <c r="BC309" t="n">
        <v>12680</v>
      </c>
    </row>
    <row r="310">
      <c r="A310" t="inlineStr">
        <is>
          <t>27-Apr-21</t>
        </is>
      </c>
      <c r="B310" t="n">
        <v>2848062</v>
      </c>
      <c r="C310" t="n">
        <v>1230601</v>
      </c>
      <c r="D310" t="n">
        <v>6772333</v>
      </c>
      <c r="E310" t="n">
        <v>4111108</v>
      </c>
      <c r="F310" t="n">
        <v>2839733</v>
      </c>
      <c r="G310" t="n">
        <v>2320500</v>
      </c>
      <c r="H310" t="n">
        <v>1955406</v>
      </c>
      <c r="I310" t="n">
        <v>609409</v>
      </c>
      <c r="J310" t="n">
        <v>2511838</v>
      </c>
      <c r="K310" t="n">
        <v>2</v>
      </c>
      <c r="L310" t="n">
        <v>1</v>
      </c>
      <c r="M310" t="n">
        <v>31</v>
      </c>
      <c r="N310" t="n">
        <v>25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13</v>
      </c>
      <c r="W310" t="n">
        <v>3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6</v>
      </c>
      <c r="AD310" t="n">
        <v>6</v>
      </c>
      <c r="AE310" t="n">
        <v>91</v>
      </c>
      <c r="AF310" t="n">
        <v>67</v>
      </c>
      <c r="AG310" t="n">
        <v>2</v>
      </c>
      <c r="AH310" t="n">
        <v>3</v>
      </c>
      <c r="AI310" t="n">
        <v>3</v>
      </c>
      <c r="AJ310" t="n">
        <v>5</v>
      </c>
      <c r="AK310" t="n">
        <v>2</v>
      </c>
      <c r="AL310" t="n">
        <v>684614</v>
      </c>
      <c r="AM310" t="n">
        <v>168725</v>
      </c>
      <c r="AN310" t="n">
        <v>1098543</v>
      </c>
      <c r="AO310" t="n">
        <v>1394002</v>
      </c>
      <c r="AP310" t="n">
        <v>66402</v>
      </c>
      <c r="AQ310" t="n">
        <v>66597</v>
      </c>
      <c r="AR310" t="n">
        <v>88342</v>
      </c>
      <c r="AS310" t="n">
        <v>47021</v>
      </c>
      <c r="AT310" t="n">
        <v>1477333</v>
      </c>
      <c r="AU310" t="n">
        <v>4310</v>
      </c>
      <c r="AV310" t="n">
        <v>487</v>
      </c>
      <c r="AW310" t="n">
        <v>3862</v>
      </c>
      <c r="AX310" t="n">
        <v>4797</v>
      </c>
      <c r="AY310" t="n">
        <v>213</v>
      </c>
      <c r="AZ310" t="n">
        <v>163</v>
      </c>
      <c r="BA310" t="n">
        <v>262</v>
      </c>
      <c r="BB310" t="n">
        <v>130</v>
      </c>
      <c r="BC310" t="n">
        <v>12680</v>
      </c>
    </row>
    <row r="311">
      <c r="A311" t="inlineStr">
        <is>
          <t>28-Apr-21</t>
        </is>
      </c>
      <c r="B311" t="n">
        <v>2848062</v>
      </c>
      <c r="C311" t="n">
        <v>1230601</v>
      </c>
      <c r="D311" t="n">
        <v>6772325</v>
      </c>
      <c r="E311" t="n">
        <v>4111100</v>
      </c>
      <c r="F311" t="n">
        <v>2839733</v>
      </c>
      <c r="G311" t="n">
        <v>2320500</v>
      </c>
      <c r="H311" t="n">
        <v>1955406</v>
      </c>
      <c r="I311" t="n">
        <v>609409</v>
      </c>
      <c r="J311" t="n">
        <v>2511838</v>
      </c>
      <c r="K311" t="n">
        <v>2</v>
      </c>
      <c r="L311" t="n">
        <v>1</v>
      </c>
      <c r="M311" t="n">
        <v>31</v>
      </c>
      <c r="N311" t="n">
        <v>26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13</v>
      </c>
      <c r="W311" t="n">
        <v>3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6</v>
      </c>
      <c r="AD311" t="n">
        <v>6</v>
      </c>
      <c r="AE311" t="n">
        <v>91</v>
      </c>
      <c r="AF311" t="n">
        <v>68</v>
      </c>
      <c r="AG311" t="n">
        <v>2</v>
      </c>
      <c r="AH311" t="n">
        <v>3</v>
      </c>
      <c r="AI311" t="n">
        <v>3</v>
      </c>
      <c r="AJ311" t="n">
        <v>5</v>
      </c>
      <c r="AK311" t="n">
        <v>2</v>
      </c>
      <c r="AL311" t="n">
        <v>684615</v>
      </c>
      <c r="AM311" t="n">
        <v>168725</v>
      </c>
      <c r="AN311" t="n">
        <v>1098551</v>
      </c>
      <c r="AO311" t="n">
        <v>1394007</v>
      </c>
      <c r="AP311" t="n">
        <v>66402</v>
      </c>
      <c r="AQ311" t="n">
        <v>66597</v>
      </c>
      <c r="AR311" t="n">
        <v>88342</v>
      </c>
      <c r="AS311" t="n">
        <v>47022</v>
      </c>
      <c r="AT311" t="n">
        <v>1477333</v>
      </c>
      <c r="AU311" t="n">
        <v>4310</v>
      </c>
      <c r="AV311" t="n">
        <v>487</v>
      </c>
      <c r="AW311" t="n">
        <v>3862</v>
      </c>
      <c r="AX311" t="n">
        <v>4797</v>
      </c>
      <c r="AY311" t="n">
        <v>213</v>
      </c>
      <c r="AZ311" t="n">
        <v>163</v>
      </c>
      <c r="BA311" t="n">
        <v>262</v>
      </c>
      <c r="BB311" t="n">
        <v>130</v>
      </c>
      <c r="BC311" t="n">
        <v>12680</v>
      </c>
    </row>
    <row r="312">
      <c r="A312" t="inlineStr">
        <is>
          <t>29-Apr-21</t>
        </is>
      </c>
      <c r="B312" t="n">
        <v>2848061</v>
      </c>
      <c r="C312" t="n">
        <v>1230601</v>
      </c>
      <c r="D312" t="n">
        <v>6772317</v>
      </c>
      <c r="E312" t="n">
        <v>4111093</v>
      </c>
      <c r="F312" t="n">
        <v>2839733</v>
      </c>
      <c r="G312" t="n">
        <v>2320500</v>
      </c>
      <c r="H312" t="n">
        <v>1955405</v>
      </c>
      <c r="I312" t="n">
        <v>609409</v>
      </c>
      <c r="J312" t="n">
        <v>2511838</v>
      </c>
      <c r="K312" t="n">
        <v>2</v>
      </c>
      <c r="L312" t="n">
        <v>1</v>
      </c>
      <c r="M312" t="n">
        <v>31</v>
      </c>
      <c r="N312" t="n">
        <v>27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13</v>
      </c>
      <c r="W312" t="n">
        <v>3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6</v>
      </c>
      <c r="AD312" t="n">
        <v>6</v>
      </c>
      <c r="AE312" t="n">
        <v>92</v>
      </c>
      <c r="AF312" t="n">
        <v>70</v>
      </c>
      <c r="AG312" t="n">
        <v>2</v>
      </c>
      <c r="AH312" t="n">
        <v>3</v>
      </c>
      <c r="AI312" t="n">
        <v>3</v>
      </c>
      <c r="AJ312" t="n">
        <v>5</v>
      </c>
      <c r="AK312" t="n">
        <v>2</v>
      </c>
      <c r="AL312" t="n">
        <v>684615</v>
      </c>
      <c r="AM312" t="n">
        <v>168726</v>
      </c>
      <c r="AN312" t="n">
        <v>1098558</v>
      </c>
      <c r="AO312" t="n">
        <v>1394013</v>
      </c>
      <c r="AP312" t="n">
        <v>66402</v>
      </c>
      <c r="AQ312" t="n">
        <v>66597</v>
      </c>
      <c r="AR312" t="n">
        <v>88343</v>
      </c>
      <c r="AS312" t="n">
        <v>47022</v>
      </c>
      <c r="AT312" t="n">
        <v>1477333</v>
      </c>
      <c r="AU312" t="n">
        <v>4310</v>
      </c>
      <c r="AV312" t="n">
        <v>487</v>
      </c>
      <c r="AW312" t="n">
        <v>3862</v>
      </c>
      <c r="AX312" t="n">
        <v>4797</v>
      </c>
      <c r="AY312" t="n">
        <v>213</v>
      </c>
      <c r="AZ312" t="n">
        <v>163</v>
      </c>
      <c r="BA312" t="n">
        <v>262</v>
      </c>
      <c r="BB312" t="n">
        <v>130</v>
      </c>
      <c r="BC312" t="n">
        <v>12680</v>
      </c>
    </row>
    <row r="313">
      <c r="A313" t="inlineStr">
        <is>
          <t>30-Apr-21</t>
        </is>
      </c>
      <c r="B313" t="n">
        <v>2848061</v>
      </c>
      <c r="C313" t="n">
        <v>1230601</v>
      </c>
      <c r="D313" t="n">
        <v>6772308</v>
      </c>
      <c r="E313" t="n">
        <v>4111086</v>
      </c>
      <c r="F313" t="n">
        <v>2839733</v>
      </c>
      <c r="G313" t="n">
        <v>2320500</v>
      </c>
      <c r="H313" t="n">
        <v>1955405</v>
      </c>
      <c r="I313" t="n">
        <v>609409</v>
      </c>
      <c r="J313" t="n">
        <v>2511838</v>
      </c>
      <c r="K313" t="n">
        <v>2</v>
      </c>
      <c r="L313" t="n">
        <v>1</v>
      </c>
      <c r="M313" t="n">
        <v>31</v>
      </c>
      <c r="N313" t="n">
        <v>27</v>
      </c>
      <c r="O313" t="n">
        <v>1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13</v>
      </c>
      <c r="W313" t="n">
        <v>3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6</v>
      </c>
      <c r="AD313" t="n">
        <v>6</v>
      </c>
      <c r="AE313" t="n">
        <v>92</v>
      </c>
      <c r="AF313" t="n">
        <v>71</v>
      </c>
      <c r="AG313" t="n">
        <v>2</v>
      </c>
      <c r="AH313" t="n">
        <v>3</v>
      </c>
      <c r="AI313" t="n">
        <v>3</v>
      </c>
      <c r="AJ313" t="n">
        <v>5</v>
      </c>
      <c r="AK313" t="n">
        <v>2</v>
      </c>
      <c r="AL313" t="n">
        <v>684616</v>
      </c>
      <c r="AM313" t="n">
        <v>168726</v>
      </c>
      <c r="AN313" t="n">
        <v>1098566</v>
      </c>
      <c r="AO313" t="n">
        <v>1394018</v>
      </c>
      <c r="AP313" t="n">
        <v>66403</v>
      </c>
      <c r="AQ313" t="n">
        <v>66597</v>
      </c>
      <c r="AR313" t="n">
        <v>88343</v>
      </c>
      <c r="AS313" t="n">
        <v>47023</v>
      </c>
      <c r="AT313" t="n">
        <v>1477334</v>
      </c>
      <c r="AU313" t="n">
        <v>4310</v>
      </c>
      <c r="AV313" t="n">
        <v>487</v>
      </c>
      <c r="AW313" t="n">
        <v>3862</v>
      </c>
      <c r="AX313" t="n">
        <v>4797</v>
      </c>
      <c r="AY313" t="n">
        <v>213</v>
      </c>
      <c r="AZ313" t="n">
        <v>163</v>
      </c>
      <c r="BA313" t="n">
        <v>262</v>
      </c>
      <c r="BB313" t="n">
        <v>130</v>
      </c>
      <c r="BC313" t="n">
        <v>12680</v>
      </c>
    </row>
    <row r="314">
      <c r="A314" t="inlineStr">
        <is>
          <t>01-May-21</t>
        </is>
      </c>
      <c r="B314" t="n">
        <v>2848061</v>
      </c>
      <c r="C314" t="n">
        <v>1230600</v>
      </c>
      <c r="D314" t="n">
        <v>6772300</v>
      </c>
      <c r="E314" t="n">
        <v>4111078</v>
      </c>
      <c r="F314" t="n">
        <v>2839733</v>
      </c>
      <c r="G314" t="n">
        <v>2320499</v>
      </c>
      <c r="H314" t="n">
        <v>1955405</v>
      </c>
      <c r="I314" t="n">
        <v>609408</v>
      </c>
      <c r="J314" t="n">
        <v>2511838</v>
      </c>
      <c r="K314" t="n">
        <v>2</v>
      </c>
      <c r="L314" t="n">
        <v>1</v>
      </c>
      <c r="M314" t="n">
        <v>31</v>
      </c>
      <c r="N314" t="n">
        <v>28</v>
      </c>
      <c r="O314" t="n">
        <v>1</v>
      </c>
      <c r="P314" t="n">
        <v>1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13</v>
      </c>
      <c r="W314" t="n">
        <v>3</v>
      </c>
      <c r="X314" t="n">
        <v>0</v>
      </c>
      <c r="Y314" t="n">
        <v>1</v>
      </c>
      <c r="Z314" t="n">
        <v>1</v>
      </c>
      <c r="AA314" t="n">
        <v>1</v>
      </c>
      <c r="AB314" t="n">
        <v>0</v>
      </c>
      <c r="AC314" t="n">
        <v>6</v>
      </c>
      <c r="AD314" t="n">
        <v>6</v>
      </c>
      <c r="AE314" t="n">
        <v>92</v>
      </c>
      <c r="AF314" t="n">
        <v>73</v>
      </c>
      <c r="AG314" t="n">
        <v>2</v>
      </c>
      <c r="AH314" t="n">
        <v>3</v>
      </c>
      <c r="AI314" t="n">
        <v>3</v>
      </c>
      <c r="AJ314" t="n">
        <v>4</v>
      </c>
      <c r="AK314" t="n">
        <v>2</v>
      </c>
      <c r="AL314" t="n">
        <v>684616</v>
      </c>
      <c r="AM314" t="n">
        <v>168727</v>
      </c>
      <c r="AN314" t="n">
        <v>1098574</v>
      </c>
      <c r="AO314" t="n">
        <v>1394024</v>
      </c>
      <c r="AP314" t="n">
        <v>66403</v>
      </c>
      <c r="AQ314" t="n">
        <v>66598</v>
      </c>
      <c r="AR314" t="n">
        <v>88343</v>
      </c>
      <c r="AS314" t="n">
        <v>47023</v>
      </c>
      <c r="AT314" t="n">
        <v>1477334</v>
      </c>
      <c r="AU314" t="n">
        <v>4310</v>
      </c>
      <c r="AV314" t="n">
        <v>487</v>
      </c>
      <c r="AW314" t="n">
        <v>3862</v>
      </c>
      <c r="AX314" t="n">
        <v>4797</v>
      </c>
      <c r="AY314" t="n">
        <v>213</v>
      </c>
      <c r="AZ314" t="n">
        <v>163</v>
      </c>
      <c r="BA314" t="n">
        <v>262</v>
      </c>
      <c r="BB314" t="n">
        <v>130</v>
      </c>
      <c r="BC314" t="n">
        <v>12680</v>
      </c>
    </row>
    <row r="315">
      <c r="A315" t="inlineStr">
        <is>
          <t>02-May-21</t>
        </is>
      </c>
      <c r="B315" t="n">
        <v>2848060</v>
      </c>
      <c r="C315" t="n">
        <v>1230600</v>
      </c>
      <c r="D315" t="n">
        <v>6772292</v>
      </c>
      <c r="E315" t="n">
        <v>4111070</v>
      </c>
      <c r="F315" t="n">
        <v>2839732</v>
      </c>
      <c r="G315" t="n">
        <v>2320499</v>
      </c>
      <c r="H315" t="n">
        <v>1955405</v>
      </c>
      <c r="I315" t="n">
        <v>609408</v>
      </c>
      <c r="J315" t="n">
        <v>2511837</v>
      </c>
      <c r="K315" t="n">
        <v>2</v>
      </c>
      <c r="L315" t="n">
        <v>1</v>
      </c>
      <c r="M315" t="n">
        <v>31</v>
      </c>
      <c r="N315" t="n">
        <v>28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13</v>
      </c>
      <c r="W315" t="n">
        <v>3</v>
      </c>
      <c r="X315" t="n">
        <v>0</v>
      </c>
      <c r="Y315" t="n">
        <v>1</v>
      </c>
      <c r="Z315" t="n">
        <v>1</v>
      </c>
      <c r="AA315" t="n">
        <v>1</v>
      </c>
      <c r="AB315" t="n">
        <v>0</v>
      </c>
      <c r="AC315" t="n">
        <v>6</v>
      </c>
      <c r="AD315" t="n">
        <v>6</v>
      </c>
      <c r="AE315" t="n">
        <v>92</v>
      </c>
      <c r="AF315" t="n">
        <v>74</v>
      </c>
      <c r="AG315" t="n">
        <v>2</v>
      </c>
      <c r="AH315" t="n">
        <v>3</v>
      </c>
      <c r="AI315" t="n">
        <v>3</v>
      </c>
      <c r="AJ315" t="n">
        <v>4</v>
      </c>
      <c r="AK315" t="n">
        <v>2</v>
      </c>
      <c r="AL315" t="n">
        <v>684617</v>
      </c>
      <c r="AM315" t="n">
        <v>168727</v>
      </c>
      <c r="AN315" t="n">
        <v>1098582</v>
      </c>
      <c r="AO315" t="n">
        <v>1394029</v>
      </c>
      <c r="AP315" t="n">
        <v>66403</v>
      </c>
      <c r="AQ315" t="n">
        <v>66598</v>
      </c>
      <c r="AR315" t="n">
        <v>88344</v>
      </c>
      <c r="AS315" t="n">
        <v>47024</v>
      </c>
      <c r="AT315" t="n">
        <v>1477334</v>
      </c>
      <c r="AU315" t="n">
        <v>4310</v>
      </c>
      <c r="AV315" t="n">
        <v>487</v>
      </c>
      <c r="AW315" t="n">
        <v>3862</v>
      </c>
      <c r="AX315" t="n">
        <v>4797</v>
      </c>
      <c r="AY315" t="n">
        <v>213</v>
      </c>
      <c r="AZ315" t="n">
        <v>163</v>
      </c>
      <c r="BA315" t="n">
        <v>262</v>
      </c>
      <c r="BB315" t="n">
        <v>130</v>
      </c>
      <c r="BC315" t="n">
        <v>12680</v>
      </c>
    </row>
    <row r="316">
      <c r="A316" t="inlineStr">
        <is>
          <t>03-May-21</t>
        </is>
      </c>
      <c r="B316" t="n">
        <v>2848060</v>
      </c>
      <c r="C316" t="n">
        <v>1230600</v>
      </c>
      <c r="D316" t="n">
        <v>6772284</v>
      </c>
      <c r="E316" t="n">
        <v>4111062</v>
      </c>
      <c r="F316" t="n">
        <v>2839732</v>
      </c>
      <c r="G316" t="n">
        <v>2320499</v>
      </c>
      <c r="H316" t="n">
        <v>1955404</v>
      </c>
      <c r="I316" t="n">
        <v>609408</v>
      </c>
      <c r="J316" t="n">
        <v>2511837</v>
      </c>
      <c r="K316" t="n">
        <v>2</v>
      </c>
      <c r="L316" t="n">
        <v>1</v>
      </c>
      <c r="M316" t="n">
        <v>31</v>
      </c>
      <c r="N316" t="n">
        <v>29</v>
      </c>
      <c r="O316" t="n">
        <v>1</v>
      </c>
      <c r="P316" t="n">
        <v>1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13</v>
      </c>
      <c r="W316" t="n">
        <v>3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6</v>
      </c>
      <c r="AD316" t="n">
        <v>5</v>
      </c>
      <c r="AE316" t="n">
        <v>93</v>
      </c>
      <c r="AF316" t="n">
        <v>76</v>
      </c>
      <c r="AG316" t="n">
        <v>2</v>
      </c>
      <c r="AH316" t="n">
        <v>3</v>
      </c>
      <c r="AI316" t="n">
        <v>3</v>
      </c>
      <c r="AJ316" t="n">
        <v>4</v>
      </c>
      <c r="AK316" t="n">
        <v>2</v>
      </c>
      <c r="AL316" t="n">
        <v>684617</v>
      </c>
      <c r="AM316" t="n">
        <v>168728</v>
      </c>
      <c r="AN316" t="n">
        <v>1098589</v>
      </c>
      <c r="AO316" t="n">
        <v>1394035</v>
      </c>
      <c r="AP316" t="n">
        <v>66403</v>
      </c>
      <c r="AQ316" t="n">
        <v>66598</v>
      </c>
      <c r="AR316" t="n">
        <v>88344</v>
      </c>
      <c r="AS316" t="n">
        <v>47024</v>
      </c>
      <c r="AT316" t="n">
        <v>1477334</v>
      </c>
      <c r="AU316" t="n">
        <v>4310</v>
      </c>
      <c r="AV316" t="n">
        <v>487</v>
      </c>
      <c r="AW316" t="n">
        <v>3862</v>
      </c>
      <c r="AX316" t="n">
        <v>4797</v>
      </c>
      <c r="AY316" t="n">
        <v>213</v>
      </c>
      <c r="AZ316" t="n">
        <v>163</v>
      </c>
      <c r="BA316" t="n">
        <v>262</v>
      </c>
      <c r="BB316" t="n">
        <v>130</v>
      </c>
      <c r="BC316" t="n">
        <v>12680</v>
      </c>
    </row>
    <row r="317">
      <c r="A317" t="inlineStr">
        <is>
          <t>04-May-21</t>
        </is>
      </c>
      <c r="B317" t="n">
        <v>2848060</v>
      </c>
      <c r="C317" t="n">
        <v>1230600</v>
      </c>
      <c r="D317" t="n">
        <v>6772276</v>
      </c>
      <c r="E317" t="n">
        <v>4111054</v>
      </c>
      <c r="F317" t="n">
        <v>2839732</v>
      </c>
      <c r="G317" t="n">
        <v>2320499</v>
      </c>
      <c r="H317" t="n">
        <v>1955404</v>
      </c>
      <c r="I317" t="n">
        <v>609408</v>
      </c>
      <c r="J317" t="n">
        <v>2511837</v>
      </c>
      <c r="K317" t="n">
        <v>2</v>
      </c>
      <c r="L317" t="n">
        <v>1</v>
      </c>
      <c r="M317" t="n">
        <v>31</v>
      </c>
      <c r="N317" t="n">
        <v>29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13</v>
      </c>
      <c r="W317" t="n">
        <v>3</v>
      </c>
      <c r="X317" t="n">
        <v>0</v>
      </c>
      <c r="Y317" t="n">
        <v>1</v>
      </c>
      <c r="Z317" t="n">
        <v>1</v>
      </c>
      <c r="AA317" t="n">
        <v>1</v>
      </c>
      <c r="AB317" t="n">
        <v>0</v>
      </c>
      <c r="AC317" t="n">
        <v>6</v>
      </c>
      <c r="AD317" t="n">
        <v>5</v>
      </c>
      <c r="AE317" t="n">
        <v>93</v>
      </c>
      <c r="AF317" t="n">
        <v>77</v>
      </c>
      <c r="AG317" t="n">
        <v>2</v>
      </c>
      <c r="AH317" t="n">
        <v>3</v>
      </c>
      <c r="AI317" t="n">
        <v>3</v>
      </c>
      <c r="AJ317" t="n">
        <v>4</v>
      </c>
      <c r="AK317" t="n">
        <v>2</v>
      </c>
      <c r="AL317" t="n">
        <v>684618</v>
      </c>
      <c r="AM317" t="n">
        <v>168728</v>
      </c>
      <c r="AN317" t="n">
        <v>1098597</v>
      </c>
      <c r="AO317" t="n">
        <v>1394041</v>
      </c>
      <c r="AP317" t="n">
        <v>66403</v>
      </c>
      <c r="AQ317" t="n">
        <v>66598</v>
      </c>
      <c r="AR317" t="n">
        <v>88344</v>
      </c>
      <c r="AS317" t="n">
        <v>47024</v>
      </c>
      <c r="AT317" t="n">
        <v>1477334</v>
      </c>
      <c r="AU317" t="n">
        <v>4310</v>
      </c>
      <c r="AV317" t="n">
        <v>487</v>
      </c>
      <c r="AW317" t="n">
        <v>3862</v>
      </c>
      <c r="AX317" t="n">
        <v>4797</v>
      </c>
      <c r="AY317" t="n">
        <v>213</v>
      </c>
      <c r="AZ317" t="n">
        <v>163</v>
      </c>
      <c r="BA317" t="n">
        <v>262</v>
      </c>
      <c r="BB317" t="n">
        <v>130</v>
      </c>
      <c r="BC317" t="n">
        <v>12680</v>
      </c>
    </row>
    <row r="318">
      <c r="A318" t="inlineStr">
        <is>
          <t>05-May-21</t>
        </is>
      </c>
      <c r="B318" t="n">
        <v>2848059</v>
      </c>
      <c r="C318" t="n">
        <v>1230599</v>
      </c>
      <c r="D318" t="n">
        <v>6772268</v>
      </c>
      <c r="E318" t="n">
        <v>4111046</v>
      </c>
      <c r="F318" t="n">
        <v>2839732</v>
      </c>
      <c r="G318" t="n">
        <v>2320498</v>
      </c>
      <c r="H318" t="n">
        <v>1955404</v>
      </c>
      <c r="I318" t="n">
        <v>609408</v>
      </c>
      <c r="J318" t="n">
        <v>2511837</v>
      </c>
      <c r="K318" t="n">
        <v>2</v>
      </c>
      <c r="L318" t="n">
        <v>1</v>
      </c>
      <c r="M318" t="n">
        <v>31</v>
      </c>
      <c r="N318" t="n">
        <v>30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13</v>
      </c>
      <c r="W318" t="n">
        <v>4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6</v>
      </c>
      <c r="AD318" t="n">
        <v>5</v>
      </c>
      <c r="AE318" t="n">
        <v>93</v>
      </c>
      <c r="AF318" t="n">
        <v>79</v>
      </c>
      <c r="AG318" t="n">
        <v>2</v>
      </c>
      <c r="AH318" t="n">
        <v>3</v>
      </c>
      <c r="AI318" t="n">
        <v>3</v>
      </c>
      <c r="AJ318" t="n">
        <v>4</v>
      </c>
      <c r="AK318" t="n">
        <v>2</v>
      </c>
      <c r="AL318" t="n">
        <v>684618</v>
      </c>
      <c r="AM318" t="n">
        <v>168728</v>
      </c>
      <c r="AN318" t="n">
        <v>1098605</v>
      </c>
      <c r="AO318" t="n">
        <v>1394047</v>
      </c>
      <c r="AP318" t="n">
        <v>66403</v>
      </c>
      <c r="AQ318" t="n">
        <v>66599</v>
      </c>
      <c r="AR318" t="n">
        <v>88345</v>
      </c>
      <c r="AS318" t="n">
        <v>47025</v>
      </c>
      <c r="AT318" t="n">
        <v>1477334</v>
      </c>
      <c r="AU318" t="n">
        <v>4310</v>
      </c>
      <c r="AV318" t="n">
        <v>487</v>
      </c>
      <c r="AW318" t="n">
        <v>3862</v>
      </c>
      <c r="AX318" t="n">
        <v>4797</v>
      </c>
      <c r="AY318" t="n">
        <v>213</v>
      </c>
      <c r="AZ318" t="n">
        <v>163</v>
      </c>
      <c r="BA318" t="n">
        <v>262</v>
      </c>
      <c r="BB318" t="n">
        <v>130</v>
      </c>
      <c r="BC318" t="n">
        <v>12680</v>
      </c>
    </row>
    <row r="319">
      <c r="A319" t="inlineStr">
        <is>
          <t>06-May-21</t>
        </is>
      </c>
      <c r="B319" t="n">
        <v>2848059</v>
      </c>
      <c r="C319" t="n">
        <v>1230599</v>
      </c>
      <c r="D319" t="n">
        <v>6772259</v>
      </c>
      <c r="E319" t="n">
        <v>4111037</v>
      </c>
      <c r="F319" t="n">
        <v>2839732</v>
      </c>
      <c r="G319" t="n">
        <v>2320498</v>
      </c>
      <c r="H319" t="n">
        <v>1955403</v>
      </c>
      <c r="I319" t="n">
        <v>609408</v>
      </c>
      <c r="J319" t="n">
        <v>2511837</v>
      </c>
      <c r="K319" t="n">
        <v>2</v>
      </c>
      <c r="L319" t="n">
        <v>1</v>
      </c>
      <c r="M319" t="n">
        <v>32</v>
      </c>
      <c r="N319" t="n">
        <v>31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13</v>
      </c>
      <c r="W319" t="n">
        <v>4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6</v>
      </c>
      <c r="AD319" t="n">
        <v>5</v>
      </c>
      <c r="AE319" t="n">
        <v>93</v>
      </c>
      <c r="AF319" t="n">
        <v>80</v>
      </c>
      <c r="AG319" t="n">
        <v>2</v>
      </c>
      <c r="AH319" t="n">
        <v>3</v>
      </c>
      <c r="AI319" t="n">
        <v>3</v>
      </c>
      <c r="AJ319" t="n">
        <v>4</v>
      </c>
      <c r="AK319" t="n">
        <v>2</v>
      </c>
      <c r="AL319" t="n">
        <v>684619</v>
      </c>
      <c r="AM319" t="n">
        <v>168729</v>
      </c>
      <c r="AN319" t="n">
        <v>1098613</v>
      </c>
      <c r="AO319" t="n">
        <v>1394053</v>
      </c>
      <c r="AP319" t="n">
        <v>66404</v>
      </c>
      <c r="AQ319" t="n">
        <v>66599</v>
      </c>
      <c r="AR319" t="n">
        <v>88345</v>
      </c>
      <c r="AS319" t="n">
        <v>47025</v>
      </c>
      <c r="AT319" t="n">
        <v>1477334</v>
      </c>
      <c r="AU319" t="n">
        <v>4310</v>
      </c>
      <c r="AV319" t="n">
        <v>487</v>
      </c>
      <c r="AW319" t="n">
        <v>3862</v>
      </c>
      <c r="AX319" t="n">
        <v>4797</v>
      </c>
      <c r="AY319" t="n">
        <v>213</v>
      </c>
      <c r="AZ319" t="n">
        <v>163</v>
      </c>
      <c r="BA319" t="n">
        <v>262</v>
      </c>
      <c r="BB319" t="n">
        <v>130</v>
      </c>
      <c r="BC319" t="n">
        <v>12680</v>
      </c>
    </row>
    <row r="320">
      <c r="A320" t="inlineStr">
        <is>
          <t>07-May-21</t>
        </is>
      </c>
      <c r="B320" t="n">
        <v>2848058</v>
      </c>
      <c r="C320" t="n">
        <v>1230599</v>
      </c>
      <c r="D320" t="n">
        <v>6772251</v>
      </c>
      <c r="E320" t="n">
        <v>4111029</v>
      </c>
      <c r="F320" t="n">
        <v>2839732</v>
      </c>
      <c r="G320" t="n">
        <v>2320498</v>
      </c>
      <c r="H320" t="n">
        <v>1955403</v>
      </c>
      <c r="I320" t="n">
        <v>609407</v>
      </c>
      <c r="J320" t="n">
        <v>2511837</v>
      </c>
      <c r="K320" t="n">
        <v>2</v>
      </c>
      <c r="L320" t="n">
        <v>1</v>
      </c>
      <c r="M320" t="n">
        <v>32</v>
      </c>
      <c r="N320" t="n">
        <v>31</v>
      </c>
      <c r="O320" t="n">
        <v>1</v>
      </c>
      <c r="P320" t="n">
        <v>1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13</v>
      </c>
      <c r="W320" t="n">
        <v>4</v>
      </c>
      <c r="X320" t="n">
        <v>0</v>
      </c>
      <c r="Y320" t="n">
        <v>1</v>
      </c>
      <c r="Z320" t="n">
        <v>1</v>
      </c>
      <c r="AA320" t="n">
        <v>1</v>
      </c>
      <c r="AB320" t="n">
        <v>0</v>
      </c>
      <c r="AC320" t="n">
        <v>6</v>
      </c>
      <c r="AD320" t="n">
        <v>5</v>
      </c>
      <c r="AE320" t="n">
        <v>94</v>
      </c>
      <c r="AF320" t="n">
        <v>82</v>
      </c>
      <c r="AG320" t="n">
        <v>2</v>
      </c>
      <c r="AH320" t="n">
        <v>3</v>
      </c>
      <c r="AI320" t="n">
        <v>3</v>
      </c>
      <c r="AJ320" t="n">
        <v>4</v>
      </c>
      <c r="AK320" t="n">
        <v>2</v>
      </c>
      <c r="AL320" t="n">
        <v>684619</v>
      </c>
      <c r="AM320" t="n">
        <v>168729</v>
      </c>
      <c r="AN320" t="n">
        <v>1098621</v>
      </c>
      <c r="AO320" t="n">
        <v>1394059</v>
      </c>
      <c r="AP320" t="n">
        <v>66404</v>
      </c>
      <c r="AQ320" t="n">
        <v>66599</v>
      </c>
      <c r="AR320" t="n">
        <v>88345</v>
      </c>
      <c r="AS320" t="n">
        <v>47025</v>
      </c>
      <c r="AT320" t="n">
        <v>1477335</v>
      </c>
      <c r="AU320" t="n">
        <v>4310</v>
      </c>
      <c r="AV320" t="n">
        <v>487</v>
      </c>
      <c r="AW320" t="n">
        <v>3862</v>
      </c>
      <c r="AX320" t="n">
        <v>4797</v>
      </c>
      <c r="AY320" t="n">
        <v>213</v>
      </c>
      <c r="AZ320" t="n">
        <v>163</v>
      </c>
      <c r="BA320" t="n">
        <v>262</v>
      </c>
      <c r="BB320" t="n">
        <v>130</v>
      </c>
      <c r="BC320" t="n">
        <v>12680</v>
      </c>
    </row>
    <row r="321">
      <c r="A321" t="inlineStr">
        <is>
          <t>08-May-21</t>
        </is>
      </c>
      <c r="B321" t="n">
        <v>2848058</v>
      </c>
      <c r="C321" t="n">
        <v>1230599</v>
      </c>
      <c r="D321" t="n">
        <v>6772243</v>
      </c>
      <c r="E321" t="n">
        <v>4111020</v>
      </c>
      <c r="F321" t="n">
        <v>2839731</v>
      </c>
      <c r="G321" t="n">
        <v>2320498</v>
      </c>
      <c r="H321" t="n">
        <v>1955403</v>
      </c>
      <c r="I321" t="n">
        <v>609407</v>
      </c>
      <c r="J321" t="n">
        <v>2511837</v>
      </c>
      <c r="K321" t="n">
        <v>2</v>
      </c>
      <c r="L321" t="n">
        <v>1</v>
      </c>
      <c r="M321" t="n">
        <v>32</v>
      </c>
      <c r="N321" t="n">
        <v>32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13</v>
      </c>
      <c r="W321" t="n">
        <v>4</v>
      </c>
      <c r="X321" t="n">
        <v>0</v>
      </c>
      <c r="Y321" t="n">
        <v>1</v>
      </c>
      <c r="Z321" t="n">
        <v>1</v>
      </c>
      <c r="AA321" t="n">
        <v>1</v>
      </c>
      <c r="AB321" t="n">
        <v>0</v>
      </c>
      <c r="AC321" t="n">
        <v>6</v>
      </c>
      <c r="AD321" t="n">
        <v>5</v>
      </c>
      <c r="AE321" t="n">
        <v>94</v>
      </c>
      <c r="AF321" t="n">
        <v>84</v>
      </c>
      <c r="AG321" t="n">
        <v>2</v>
      </c>
      <c r="AH321" t="n">
        <v>3</v>
      </c>
      <c r="AI321" t="n">
        <v>3</v>
      </c>
      <c r="AJ321" t="n">
        <v>3</v>
      </c>
      <c r="AK321" t="n">
        <v>2</v>
      </c>
      <c r="AL321" t="n">
        <v>684619</v>
      </c>
      <c r="AM321" t="n">
        <v>168730</v>
      </c>
      <c r="AN321" t="n">
        <v>1098629</v>
      </c>
      <c r="AO321" t="n">
        <v>1394066</v>
      </c>
      <c r="AP321" t="n">
        <v>66404</v>
      </c>
      <c r="AQ321" t="n">
        <v>66599</v>
      </c>
      <c r="AR321" t="n">
        <v>88346</v>
      </c>
      <c r="AS321" t="n">
        <v>47026</v>
      </c>
      <c r="AT321" t="n">
        <v>1477335</v>
      </c>
      <c r="AU321" t="n">
        <v>4310</v>
      </c>
      <c r="AV321" t="n">
        <v>487</v>
      </c>
      <c r="AW321" t="n">
        <v>3862</v>
      </c>
      <c r="AX321" t="n">
        <v>4797</v>
      </c>
      <c r="AY321" t="n">
        <v>213</v>
      </c>
      <c r="AZ321" t="n">
        <v>163</v>
      </c>
      <c r="BA321" t="n">
        <v>262</v>
      </c>
      <c r="BB321" t="n">
        <v>130</v>
      </c>
      <c r="BC321" t="n">
        <v>12680</v>
      </c>
    </row>
    <row r="322">
      <c r="A322" t="inlineStr">
        <is>
          <t>09-May-21</t>
        </is>
      </c>
      <c r="B322" t="n">
        <v>2848058</v>
      </c>
      <c r="C322" t="n">
        <v>1230599</v>
      </c>
      <c r="D322" t="n">
        <v>6772235</v>
      </c>
      <c r="E322" t="n">
        <v>4111011</v>
      </c>
      <c r="F322" t="n">
        <v>2839731</v>
      </c>
      <c r="G322" t="n">
        <v>2320498</v>
      </c>
      <c r="H322" t="n">
        <v>1955403</v>
      </c>
      <c r="I322" t="n">
        <v>609407</v>
      </c>
      <c r="J322" t="n">
        <v>2511837</v>
      </c>
      <c r="K322" t="n">
        <v>1</v>
      </c>
      <c r="L322" t="n">
        <v>1</v>
      </c>
      <c r="M322" t="n">
        <v>32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13</v>
      </c>
      <c r="W322" t="n">
        <v>4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6</v>
      </c>
      <c r="AD322" t="n">
        <v>4</v>
      </c>
      <c r="AE322" t="n">
        <v>94</v>
      </c>
      <c r="AF322" t="n">
        <v>85</v>
      </c>
      <c r="AG322" t="n">
        <v>2</v>
      </c>
      <c r="AH322" t="n">
        <v>3</v>
      </c>
      <c r="AI322" t="n">
        <v>3</v>
      </c>
      <c r="AJ322" t="n">
        <v>3</v>
      </c>
      <c r="AK322" t="n">
        <v>2</v>
      </c>
      <c r="AL322" t="n">
        <v>684620</v>
      </c>
      <c r="AM322" t="n">
        <v>168730</v>
      </c>
      <c r="AN322" t="n">
        <v>1098637</v>
      </c>
      <c r="AO322" t="n">
        <v>1394072</v>
      </c>
      <c r="AP322" t="n">
        <v>66404</v>
      </c>
      <c r="AQ322" t="n">
        <v>66599</v>
      </c>
      <c r="AR322" t="n">
        <v>88346</v>
      </c>
      <c r="AS322" t="n">
        <v>47026</v>
      </c>
      <c r="AT322" t="n">
        <v>1477335</v>
      </c>
      <c r="AU322" t="n">
        <v>4310</v>
      </c>
      <c r="AV322" t="n">
        <v>487</v>
      </c>
      <c r="AW322" t="n">
        <v>3862</v>
      </c>
      <c r="AX322" t="n">
        <v>4797</v>
      </c>
      <c r="AY322" t="n">
        <v>213</v>
      </c>
      <c r="AZ322" t="n">
        <v>163</v>
      </c>
      <c r="BA322" t="n">
        <v>262</v>
      </c>
      <c r="BB322" t="n">
        <v>130</v>
      </c>
      <c r="BC322" t="n">
        <v>12680</v>
      </c>
    </row>
    <row r="323">
      <c r="A323" t="inlineStr">
        <is>
          <t>10-May-21</t>
        </is>
      </c>
      <c r="B323" t="n">
        <v>2848057</v>
      </c>
      <c r="C323" t="n">
        <v>1230598</v>
      </c>
      <c r="D323" t="n">
        <v>6772226</v>
      </c>
      <c r="E323" t="n">
        <v>4111002</v>
      </c>
      <c r="F323" t="n">
        <v>2839731</v>
      </c>
      <c r="G323" t="n">
        <v>2320497</v>
      </c>
      <c r="H323" t="n">
        <v>1955402</v>
      </c>
      <c r="I323" t="n">
        <v>609407</v>
      </c>
      <c r="J323" t="n">
        <v>2511837</v>
      </c>
      <c r="K323" t="n">
        <v>1</v>
      </c>
      <c r="L323" t="n">
        <v>1</v>
      </c>
      <c r="M323" t="n">
        <v>32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13</v>
      </c>
      <c r="W323" t="n">
        <v>4</v>
      </c>
      <c r="X323" t="n">
        <v>0</v>
      </c>
      <c r="Y323" t="n">
        <v>1</v>
      </c>
      <c r="Z323" t="n">
        <v>1</v>
      </c>
      <c r="AA323" t="n">
        <v>1</v>
      </c>
      <c r="AB323" t="n">
        <v>0</v>
      </c>
      <c r="AC323" t="n">
        <v>6</v>
      </c>
      <c r="AD323" t="n">
        <v>4</v>
      </c>
      <c r="AE323" t="n">
        <v>94</v>
      </c>
      <c r="AF323" t="n">
        <v>87</v>
      </c>
      <c r="AG323" t="n">
        <v>2</v>
      </c>
      <c r="AH323" t="n">
        <v>3</v>
      </c>
      <c r="AI323" t="n">
        <v>3</v>
      </c>
      <c r="AJ323" t="n">
        <v>3</v>
      </c>
      <c r="AK323" t="n">
        <v>2</v>
      </c>
      <c r="AL323" t="n">
        <v>684620</v>
      </c>
      <c r="AM323" t="n">
        <v>168730</v>
      </c>
      <c r="AN323" t="n">
        <v>1098644</v>
      </c>
      <c r="AO323" t="n">
        <v>1394079</v>
      </c>
      <c r="AP323" t="n">
        <v>66404</v>
      </c>
      <c r="AQ323" t="n">
        <v>66600</v>
      </c>
      <c r="AR323" t="n">
        <v>88346</v>
      </c>
      <c r="AS323" t="n">
        <v>47026</v>
      </c>
      <c r="AT323" t="n">
        <v>1477335</v>
      </c>
      <c r="AU323" t="n">
        <v>4310</v>
      </c>
      <c r="AV323" t="n">
        <v>487</v>
      </c>
      <c r="AW323" t="n">
        <v>3862</v>
      </c>
      <c r="AX323" t="n">
        <v>4797</v>
      </c>
      <c r="AY323" t="n">
        <v>213</v>
      </c>
      <c r="AZ323" t="n">
        <v>163</v>
      </c>
      <c r="BA323" t="n">
        <v>262</v>
      </c>
      <c r="BB323" t="n">
        <v>130</v>
      </c>
      <c r="BC323" t="n">
        <v>12680</v>
      </c>
    </row>
    <row r="324">
      <c r="A324" t="inlineStr">
        <is>
          <t>11-May-21</t>
        </is>
      </c>
      <c r="B324" t="n">
        <v>3086182</v>
      </c>
      <c r="C324" t="n">
        <v>1331248</v>
      </c>
      <c r="D324" t="n">
        <v>7326783</v>
      </c>
      <c r="E324" t="n">
        <v>4503160</v>
      </c>
      <c r="F324" t="n">
        <v>3050265</v>
      </c>
      <c r="G324" t="n">
        <v>2493492</v>
      </c>
      <c r="H324" t="n">
        <v>2102803</v>
      </c>
      <c r="I324" t="n">
        <v>656954</v>
      </c>
      <c r="J324" t="n">
        <v>2747744</v>
      </c>
      <c r="K324" t="n">
        <v>1</v>
      </c>
      <c r="L324" t="n">
        <v>1</v>
      </c>
      <c r="M324" t="n">
        <v>32</v>
      </c>
      <c r="N324" t="n">
        <v>34</v>
      </c>
      <c r="O324" t="n">
        <v>1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13</v>
      </c>
      <c r="W324" t="n">
        <v>4</v>
      </c>
      <c r="X324" t="n">
        <v>0</v>
      </c>
      <c r="Y324" t="n">
        <v>1</v>
      </c>
      <c r="Z324" t="n">
        <v>1</v>
      </c>
      <c r="AA324" t="n">
        <v>1</v>
      </c>
      <c r="AB324" t="n">
        <v>0</v>
      </c>
      <c r="AC324" t="n">
        <v>6</v>
      </c>
      <c r="AD324" t="n">
        <v>4</v>
      </c>
      <c r="AE324" t="n">
        <v>95</v>
      </c>
      <c r="AF324" t="n">
        <v>89</v>
      </c>
      <c r="AG324" t="n">
        <v>2</v>
      </c>
      <c r="AH324" t="n">
        <v>3</v>
      </c>
      <c r="AI324" t="n">
        <v>3</v>
      </c>
      <c r="AJ324" t="n">
        <v>3</v>
      </c>
      <c r="AK324" t="n">
        <v>2</v>
      </c>
      <c r="AL324" t="n">
        <v>684621</v>
      </c>
      <c r="AM324" t="n">
        <v>168731</v>
      </c>
      <c r="AN324" t="n">
        <v>1098652</v>
      </c>
      <c r="AO324" t="n">
        <v>1394086</v>
      </c>
      <c r="AP324" t="n">
        <v>66404</v>
      </c>
      <c r="AQ324" t="n">
        <v>66600</v>
      </c>
      <c r="AR324" t="n">
        <v>88347</v>
      </c>
      <c r="AS324" t="n">
        <v>47026</v>
      </c>
      <c r="AT324" t="n">
        <v>1477335</v>
      </c>
      <c r="AU324" t="n">
        <v>4310</v>
      </c>
      <c r="AV324" t="n">
        <v>487</v>
      </c>
      <c r="AW324" t="n">
        <v>3862</v>
      </c>
      <c r="AX324" t="n">
        <v>4797</v>
      </c>
      <c r="AY324" t="n">
        <v>213</v>
      </c>
      <c r="AZ324" t="n">
        <v>163</v>
      </c>
      <c r="BA324" t="n">
        <v>262</v>
      </c>
      <c r="BB324" t="n">
        <v>130</v>
      </c>
      <c r="BC324" t="n">
        <v>12680</v>
      </c>
    </row>
    <row r="325">
      <c r="A325" t="inlineStr">
        <is>
          <t>12-May-21</t>
        </is>
      </c>
      <c r="B325" t="n">
        <v>3086182</v>
      </c>
      <c r="C325" t="n">
        <v>1331248</v>
      </c>
      <c r="D325" t="n">
        <v>7326775</v>
      </c>
      <c r="E325" t="n">
        <v>4503150</v>
      </c>
      <c r="F325" t="n">
        <v>3050265</v>
      </c>
      <c r="G325" t="n">
        <v>2493491</v>
      </c>
      <c r="H325" t="n">
        <v>2102803</v>
      </c>
      <c r="I325" t="n">
        <v>656954</v>
      </c>
      <c r="J325" t="n">
        <v>2747744</v>
      </c>
      <c r="K325" t="n">
        <v>1</v>
      </c>
      <c r="L325" t="n">
        <v>1</v>
      </c>
      <c r="M325" t="n">
        <v>32</v>
      </c>
      <c r="N325" t="n">
        <v>35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14</v>
      </c>
      <c r="W325" t="n">
        <v>4</v>
      </c>
      <c r="X325" t="n">
        <v>0</v>
      </c>
      <c r="Y325" t="n">
        <v>1</v>
      </c>
      <c r="Z325" t="n">
        <v>1</v>
      </c>
      <c r="AA325" t="n">
        <v>1</v>
      </c>
      <c r="AB325" t="n">
        <v>0</v>
      </c>
      <c r="AC325" t="n">
        <v>6</v>
      </c>
      <c r="AD325" t="n">
        <v>4</v>
      </c>
      <c r="AE325" t="n">
        <v>95</v>
      </c>
      <c r="AF325" t="n">
        <v>91</v>
      </c>
      <c r="AG325" t="n">
        <v>2</v>
      </c>
      <c r="AH325" t="n">
        <v>3</v>
      </c>
      <c r="AI325" t="n">
        <v>3</v>
      </c>
      <c r="AJ325" t="n">
        <v>3</v>
      </c>
      <c r="AK325" t="n">
        <v>2</v>
      </c>
      <c r="AL325" t="n">
        <v>684621</v>
      </c>
      <c r="AM325" t="n">
        <v>168731</v>
      </c>
      <c r="AN325" t="n">
        <v>1098660</v>
      </c>
      <c r="AO325" t="n">
        <v>1394093</v>
      </c>
      <c r="AP325" t="n">
        <v>66404</v>
      </c>
      <c r="AQ325" t="n">
        <v>66600</v>
      </c>
      <c r="AR325" t="n">
        <v>88347</v>
      </c>
      <c r="AS325" t="n">
        <v>47027</v>
      </c>
      <c r="AT325" t="n">
        <v>1477335</v>
      </c>
      <c r="AU325" t="n">
        <v>4310</v>
      </c>
      <c r="AV325" t="n">
        <v>487</v>
      </c>
      <c r="AW325" t="n">
        <v>3862</v>
      </c>
      <c r="AX325" t="n">
        <v>4797</v>
      </c>
      <c r="AY325" t="n">
        <v>213</v>
      </c>
      <c r="AZ325" t="n">
        <v>163</v>
      </c>
      <c r="BA325" t="n">
        <v>262</v>
      </c>
      <c r="BB325" t="n">
        <v>130</v>
      </c>
      <c r="BC325" t="n">
        <v>12680</v>
      </c>
    </row>
    <row r="326">
      <c r="A326" t="inlineStr">
        <is>
          <t>13-May-21</t>
        </is>
      </c>
      <c r="B326" t="n">
        <v>3086182</v>
      </c>
      <c r="C326" t="n">
        <v>1331248</v>
      </c>
      <c r="D326" t="n">
        <v>7326766</v>
      </c>
      <c r="E326" t="n">
        <v>4503140</v>
      </c>
      <c r="F326" t="n">
        <v>3050265</v>
      </c>
      <c r="G326" t="n">
        <v>2493491</v>
      </c>
      <c r="H326" t="n">
        <v>2102802</v>
      </c>
      <c r="I326" t="n">
        <v>656954</v>
      </c>
      <c r="J326" t="n">
        <v>2747744</v>
      </c>
      <c r="K326" t="n">
        <v>1</v>
      </c>
      <c r="L326" t="n">
        <v>1</v>
      </c>
      <c r="M326" t="n">
        <v>32</v>
      </c>
      <c r="N326" t="n">
        <v>36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14</v>
      </c>
      <c r="W326" t="n">
        <v>4</v>
      </c>
      <c r="X326" t="n">
        <v>0</v>
      </c>
      <c r="Y326" t="n">
        <v>1</v>
      </c>
      <c r="Z326" t="n">
        <v>1</v>
      </c>
      <c r="AA326" t="n">
        <v>1</v>
      </c>
      <c r="AB326" t="n">
        <v>0</v>
      </c>
      <c r="AC326" t="n">
        <v>5</v>
      </c>
      <c r="AD326" t="n">
        <v>4</v>
      </c>
      <c r="AE326" t="n">
        <v>95</v>
      </c>
      <c r="AF326" t="n">
        <v>93</v>
      </c>
      <c r="AG326" t="n">
        <v>2</v>
      </c>
      <c r="AH326" t="n">
        <v>3</v>
      </c>
      <c r="AI326" t="n">
        <v>3</v>
      </c>
      <c r="AJ326" t="n">
        <v>3</v>
      </c>
      <c r="AK326" t="n">
        <v>2</v>
      </c>
      <c r="AL326" t="n">
        <v>684622</v>
      </c>
      <c r="AM326" t="n">
        <v>168731</v>
      </c>
      <c r="AN326" t="n">
        <v>1098668</v>
      </c>
      <c r="AO326" t="n">
        <v>1394100</v>
      </c>
      <c r="AP326" t="n">
        <v>66405</v>
      </c>
      <c r="AQ326" t="n">
        <v>66600</v>
      </c>
      <c r="AR326" t="n">
        <v>88347</v>
      </c>
      <c r="AS326" t="n">
        <v>47027</v>
      </c>
      <c r="AT326" t="n">
        <v>1477335</v>
      </c>
      <c r="AU326" t="n">
        <v>4310</v>
      </c>
      <c r="AV326" t="n">
        <v>487</v>
      </c>
      <c r="AW326" t="n">
        <v>3862</v>
      </c>
      <c r="AX326" t="n">
        <v>4797</v>
      </c>
      <c r="AY326" t="n">
        <v>213</v>
      </c>
      <c r="AZ326" t="n">
        <v>163</v>
      </c>
      <c r="BA326" t="n">
        <v>262</v>
      </c>
      <c r="BB326" t="n">
        <v>130</v>
      </c>
      <c r="BC326" t="n">
        <v>12680</v>
      </c>
    </row>
    <row r="327">
      <c r="A327" t="inlineStr">
        <is>
          <t>14-May-21</t>
        </is>
      </c>
      <c r="B327" t="n">
        <v>3086181</v>
      </c>
      <c r="C327" t="n">
        <v>1331248</v>
      </c>
      <c r="D327" t="n">
        <v>7326758</v>
      </c>
      <c r="E327" t="n">
        <v>4503130</v>
      </c>
      <c r="F327" t="n">
        <v>3050264</v>
      </c>
      <c r="G327" t="n">
        <v>2493491</v>
      </c>
      <c r="H327" t="n">
        <v>2102802</v>
      </c>
      <c r="I327" t="n">
        <v>656954</v>
      </c>
      <c r="J327" t="n">
        <v>2747743</v>
      </c>
      <c r="K327" t="n">
        <v>1</v>
      </c>
      <c r="L327" t="n">
        <v>1</v>
      </c>
      <c r="M327" t="n">
        <v>32</v>
      </c>
      <c r="N327" t="n">
        <v>37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14</v>
      </c>
      <c r="W327" t="n">
        <v>4</v>
      </c>
      <c r="X327" t="n">
        <v>0</v>
      </c>
      <c r="Y327" t="n">
        <v>1</v>
      </c>
      <c r="Z327" t="n">
        <v>1</v>
      </c>
      <c r="AA327" t="n">
        <v>1</v>
      </c>
      <c r="AB327" t="n">
        <v>0</v>
      </c>
      <c r="AC327" t="n">
        <v>5</v>
      </c>
      <c r="AD327" t="n">
        <v>4</v>
      </c>
      <c r="AE327" t="n">
        <v>95</v>
      </c>
      <c r="AF327" t="n">
        <v>95</v>
      </c>
      <c r="AG327" t="n">
        <v>2</v>
      </c>
      <c r="AH327" t="n">
        <v>3</v>
      </c>
      <c r="AI327" t="n">
        <v>3</v>
      </c>
      <c r="AJ327" t="n">
        <v>3</v>
      </c>
      <c r="AK327" t="n">
        <v>2</v>
      </c>
      <c r="AL327" t="n">
        <v>684622</v>
      </c>
      <c r="AM327" t="n">
        <v>168732</v>
      </c>
      <c r="AN327" t="n">
        <v>1098676</v>
      </c>
      <c r="AO327" t="n">
        <v>1394107</v>
      </c>
      <c r="AP327" t="n">
        <v>66405</v>
      </c>
      <c r="AQ327" t="n">
        <v>66601</v>
      </c>
      <c r="AR327" t="n">
        <v>88347</v>
      </c>
      <c r="AS327" t="n">
        <v>47027</v>
      </c>
      <c r="AT327" t="n">
        <v>1477335</v>
      </c>
      <c r="AU327" t="n">
        <v>4310</v>
      </c>
      <c r="AV327" t="n">
        <v>487</v>
      </c>
      <c r="AW327" t="n">
        <v>3862</v>
      </c>
      <c r="AX327" t="n">
        <v>4797</v>
      </c>
      <c r="AY327" t="n">
        <v>213</v>
      </c>
      <c r="AZ327" t="n">
        <v>163</v>
      </c>
      <c r="BA327" t="n">
        <v>262</v>
      </c>
      <c r="BB327" t="n">
        <v>130</v>
      </c>
      <c r="BC327" t="n">
        <v>12680</v>
      </c>
    </row>
    <row r="328">
      <c r="A328" t="inlineStr">
        <is>
          <t>15-May-21</t>
        </is>
      </c>
      <c r="B328" t="n">
        <v>3086181</v>
      </c>
      <c r="C328" t="n">
        <v>1331248</v>
      </c>
      <c r="D328" t="n">
        <v>7326749</v>
      </c>
      <c r="E328" t="n">
        <v>4503120</v>
      </c>
      <c r="F328" t="n">
        <v>3050264</v>
      </c>
      <c r="G328" t="n">
        <v>2493491</v>
      </c>
      <c r="H328" t="n">
        <v>2102802</v>
      </c>
      <c r="I328" t="n">
        <v>656953</v>
      </c>
      <c r="J328" t="n">
        <v>2747743</v>
      </c>
      <c r="K328" t="n">
        <v>1</v>
      </c>
      <c r="L328" t="n">
        <v>1</v>
      </c>
      <c r="M328" t="n">
        <v>33</v>
      </c>
      <c r="N328" t="n">
        <v>37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14</v>
      </c>
      <c r="W328" t="n">
        <v>4</v>
      </c>
      <c r="X328" t="n">
        <v>0</v>
      </c>
      <c r="Y328" t="n">
        <v>1</v>
      </c>
      <c r="Z328" t="n">
        <v>1</v>
      </c>
      <c r="AA328" t="n">
        <v>1</v>
      </c>
      <c r="AB328" t="n">
        <v>0</v>
      </c>
      <c r="AC328" t="n">
        <v>5</v>
      </c>
      <c r="AD328" t="n">
        <v>4</v>
      </c>
      <c r="AE328" t="n">
        <v>96</v>
      </c>
      <c r="AF328" t="n">
        <v>97</v>
      </c>
      <c r="AG328" t="n">
        <v>2</v>
      </c>
      <c r="AH328" t="n">
        <v>3</v>
      </c>
      <c r="AI328" t="n">
        <v>3</v>
      </c>
      <c r="AJ328" t="n">
        <v>3</v>
      </c>
      <c r="AK328" t="n">
        <v>2</v>
      </c>
      <c r="AL328" t="n">
        <v>684622</v>
      </c>
      <c r="AM328" t="n">
        <v>168732</v>
      </c>
      <c r="AN328" t="n">
        <v>1098684</v>
      </c>
      <c r="AO328" t="n">
        <v>1394114</v>
      </c>
      <c r="AP328" t="n">
        <v>66405</v>
      </c>
      <c r="AQ328" t="n">
        <v>66601</v>
      </c>
      <c r="AR328" t="n">
        <v>88348</v>
      </c>
      <c r="AS328" t="n">
        <v>47028</v>
      </c>
      <c r="AT328" t="n">
        <v>1477336</v>
      </c>
      <c r="AU328" t="n">
        <v>4310</v>
      </c>
      <c r="AV328" t="n">
        <v>487</v>
      </c>
      <c r="AW328" t="n">
        <v>3863</v>
      </c>
      <c r="AX328" t="n">
        <v>4797</v>
      </c>
      <c r="AY328" t="n">
        <v>213</v>
      </c>
      <c r="AZ328" t="n">
        <v>163</v>
      </c>
      <c r="BA328" t="n">
        <v>262</v>
      </c>
      <c r="BB328" t="n">
        <v>130</v>
      </c>
      <c r="BC328" t="n">
        <v>12680</v>
      </c>
    </row>
    <row r="329">
      <c r="A329" t="inlineStr">
        <is>
          <t>16-May-21</t>
        </is>
      </c>
      <c r="B329" t="n">
        <v>3086180</v>
      </c>
      <c r="C329" t="n">
        <v>1331247</v>
      </c>
      <c r="D329" t="n">
        <v>7326741</v>
      </c>
      <c r="E329" t="n">
        <v>4503109</v>
      </c>
      <c r="F329" t="n">
        <v>3050264</v>
      </c>
      <c r="G329" t="n">
        <v>2493490</v>
      </c>
      <c r="H329" t="n">
        <v>2102802</v>
      </c>
      <c r="I329" t="n">
        <v>656953</v>
      </c>
      <c r="J329" t="n">
        <v>2747743</v>
      </c>
      <c r="K329" t="n">
        <v>1</v>
      </c>
      <c r="L329" t="n">
        <v>1</v>
      </c>
      <c r="M329" t="n">
        <v>33</v>
      </c>
      <c r="N329" t="n">
        <v>38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14</v>
      </c>
      <c r="W329" t="n">
        <v>4</v>
      </c>
      <c r="X329" t="n">
        <v>0</v>
      </c>
      <c r="Y329" t="n">
        <v>1</v>
      </c>
      <c r="Z329" t="n">
        <v>1</v>
      </c>
      <c r="AA329" t="n">
        <v>1</v>
      </c>
      <c r="AB329" t="n">
        <v>0</v>
      </c>
      <c r="AC329" t="n">
        <v>5</v>
      </c>
      <c r="AD329" t="n">
        <v>4</v>
      </c>
      <c r="AE329" t="n">
        <v>96</v>
      </c>
      <c r="AF329" t="n">
        <v>99</v>
      </c>
      <c r="AG329" t="n">
        <v>2</v>
      </c>
      <c r="AH329" t="n">
        <v>3</v>
      </c>
      <c r="AI329" t="n">
        <v>3</v>
      </c>
      <c r="AJ329" t="n">
        <v>3</v>
      </c>
      <c r="AK329" t="n">
        <v>2</v>
      </c>
      <c r="AL329" t="n">
        <v>684623</v>
      </c>
      <c r="AM329" t="n">
        <v>168732</v>
      </c>
      <c r="AN329" t="n">
        <v>1098693</v>
      </c>
      <c r="AO329" t="n">
        <v>1394122</v>
      </c>
      <c r="AP329" t="n">
        <v>66405</v>
      </c>
      <c r="AQ329" t="n">
        <v>66601</v>
      </c>
      <c r="AR329" t="n">
        <v>88348</v>
      </c>
      <c r="AS329" t="n">
        <v>47028</v>
      </c>
      <c r="AT329" t="n">
        <v>1477336</v>
      </c>
      <c r="AU329" t="n">
        <v>4310</v>
      </c>
      <c r="AV329" t="n">
        <v>487</v>
      </c>
      <c r="AW329" t="n">
        <v>3863</v>
      </c>
      <c r="AX329" t="n">
        <v>4797</v>
      </c>
      <c r="AY329" t="n">
        <v>213</v>
      </c>
      <c r="AZ329" t="n">
        <v>163</v>
      </c>
      <c r="BA329" t="n">
        <v>262</v>
      </c>
      <c r="BB329" t="n">
        <v>130</v>
      </c>
      <c r="BC329" t="n">
        <v>12680</v>
      </c>
    </row>
    <row r="330">
      <c r="A330" t="inlineStr">
        <is>
          <t>17-May-21</t>
        </is>
      </c>
      <c r="B330" t="n">
        <v>3086180</v>
      </c>
      <c r="C330" t="n">
        <v>1331247</v>
      </c>
      <c r="D330" t="n">
        <v>7326732</v>
      </c>
      <c r="E330" t="n">
        <v>4503098</v>
      </c>
      <c r="F330" t="n">
        <v>3050264</v>
      </c>
      <c r="G330" t="n">
        <v>2493490</v>
      </c>
      <c r="H330" t="n">
        <v>2102801</v>
      </c>
      <c r="I330" t="n">
        <v>656953</v>
      </c>
      <c r="J330" t="n">
        <v>2747743</v>
      </c>
      <c r="K330" t="n">
        <v>1</v>
      </c>
      <c r="L330" t="n">
        <v>1</v>
      </c>
      <c r="M330" t="n">
        <v>33</v>
      </c>
      <c r="N330" t="n">
        <v>39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14</v>
      </c>
      <c r="W330" t="n">
        <v>5</v>
      </c>
      <c r="X330" t="n">
        <v>0</v>
      </c>
      <c r="Y330" t="n">
        <v>1</v>
      </c>
      <c r="Z330" t="n">
        <v>1</v>
      </c>
      <c r="AA330" t="n">
        <v>1</v>
      </c>
      <c r="AB330" t="n">
        <v>0</v>
      </c>
      <c r="AC330" t="n">
        <v>5</v>
      </c>
      <c r="AD330" t="n">
        <v>4</v>
      </c>
      <c r="AE330" t="n">
        <v>96</v>
      </c>
      <c r="AF330" t="n">
        <v>101</v>
      </c>
      <c r="AG330" t="n">
        <v>2</v>
      </c>
      <c r="AH330" t="n">
        <v>3</v>
      </c>
      <c r="AI330" t="n">
        <v>3</v>
      </c>
      <c r="AJ330" t="n">
        <v>3</v>
      </c>
      <c r="AK330" t="n">
        <v>2</v>
      </c>
      <c r="AL330" t="n">
        <v>684623</v>
      </c>
      <c r="AM330" t="n">
        <v>168732</v>
      </c>
      <c r="AN330" t="n">
        <v>1098701</v>
      </c>
      <c r="AO330" t="n">
        <v>1394129</v>
      </c>
      <c r="AP330" t="n">
        <v>66405</v>
      </c>
      <c r="AQ330" t="n">
        <v>66601</v>
      </c>
      <c r="AR330" t="n">
        <v>88348</v>
      </c>
      <c r="AS330" t="n">
        <v>47028</v>
      </c>
      <c r="AT330" t="n">
        <v>1477336</v>
      </c>
      <c r="AU330" t="n">
        <v>4310</v>
      </c>
      <c r="AV330" t="n">
        <v>487</v>
      </c>
      <c r="AW330" t="n">
        <v>3863</v>
      </c>
      <c r="AX330" t="n">
        <v>4797</v>
      </c>
      <c r="AY330" t="n">
        <v>213</v>
      </c>
      <c r="AZ330" t="n">
        <v>163</v>
      </c>
      <c r="BA330" t="n">
        <v>262</v>
      </c>
      <c r="BB330" t="n">
        <v>130</v>
      </c>
      <c r="BC330" t="n">
        <v>12680</v>
      </c>
    </row>
    <row r="331">
      <c r="A331" t="inlineStr">
        <is>
          <t>18-May-21</t>
        </is>
      </c>
      <c r="B331" t="n">
        <v>3086180</v>
      </c>
      <c r="C331" t="n">
        <v>1331247</v>
      </c>
      <c r="D331" t="n">
        <v>7326724</v>
      </c>
      <c r="E331" t="n">
        <v>4503087</v>
      </c>
      <c r="F331" t="n">
        <v>3050264</v>
      </c>
      <c r="G331" t="n">
        <v>2493490</v>
      </c>
      <c r="H331" t="n">
        <v>2102801</v>
      </c>
      <c r="I331" t="n">
        <v>656953</v>
      </c>
      <c r="J331" t="n">
        <v>2747743</v>
      </c>
      <c r="K331" t="n">
        <v>1</v>
      </c>
      <c r="L331" t="n">
        <v>1</v>
      </c>
      <c r="M331" t="n">
        <v>33</v>
      </c>
      <c r="N331" t="n">
        <v>40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14</v>
      </c>
      <c r="W331" t="n">
        <v>5</v>
      </c>
      <c r="X331" t="n">
        <v>0</v>
      </c>
      <c r="Y331" t="n">
        <v>1</v>
      </c>
      <c r="Z331" t="n">
        <v>1</v>
      </c>
      <c r="AA331" t="n">
        <v>1</v>
      </c>
      <c r="AB331" t="n">
        <v>0</v>
      </c>
      <c r="AC331" t="n">
        <v>5</v>
      </c>
      <c r="AD331" t="n">
        <v>4</v>
      </c>
      <c r="AE331" t="n">
        <v>97</v>
      </c>
      <c r="AF331" t="n">
        <v>103</v>
      </c>
      <c r="AG331" t="n">
        <v>2</v>
      </c>
      <c r="AH331" t="n">
        <v>3</v>
      </c>
      <c r="AI331" t="n">
        <v>3</v>
      </c>
      <c r="AJ331" t="n">
        <v>2</v>
      </c>
      <c r="AK331" t="n">
        <v>2</v>
      </c>
      <c r="AL331" t="n">
        <v>684624</v>
      </c>
      <c r="AM331" t="n">
        <v>168733</v>
      </c>
      <c r="AN331" t="n">
        <v>1098709</v>
      </c>
      <c r="AO331" t="n">
        <v>1394137</v>
      </c>
      <c r="AP331" t="n">
        <v>66405</v>
      </c>
      <c r="AQ331" t="n">
        <v>66602</v>
      </c>
      <c r="AR331" t="n">
        <v>88349</v>
      </c>
      <c r="AS331" t="n">
        <v>47028</v>
      </c>
      <c r="AT331" t="n">
        <v>1477336</v>
      </c>
      <c r="AU331" t="n">
        <v>4310</v>
      </c>
      <c r="AV331" t="n">
        <v>487</v>
      </c>
      <c r="AW331" t="n">
        <v>3863</v>
      </c>
      <c r="AX331" t="n">
        <v>4797</v>
      </c>
      <c r="AY331" t="n">
        <v>213</v>
      </c>
      <c r="AZ331" t="n">
        <v>163</v>
      </c>
      <c r="BA331" t="n">
        <v>262</v>
      </c>
      <c r="BB331" t="n">
        <v>130</v>
      </c>
      <c r="BC331" t="n">
        <v>12680</v>
      </c>
    </row>
    <row r="332">
      <c r="A332" t="inlineStr">
        <is>
          <t>19-May-21</t>
        </is>
      </c>
      <c r="B332" t="n">
        <v>3086179</v>
      </c>
      <c r="C332" t="n">
        <v>1331247</v>
      </c>
      <c r="D332" t="n">
        <v>7326715</v>
      </c>
      <c r="E332" t="n">
        <v>4503076</v>
      </c>
      <c r="F332" t="n">
        <v>3050264</v>
      </c>
      <c r="G332" t="n">
        <v>2493490</v>
      </c>
      <c r="H332" t="n">
        <v>2102801</v>
      </c>
      <c r="I332" t="n">
        <v>656953</v>
      </c>
      <c r="J332" t="n">
        <v>2747743</v>
      </c>
      <c r="K332" t="n">
        <v>1</v>
      </c>
      <c r="L332" t="n">
        <v>1</v>
      </c>
      <c r="M332" t="n">
        <v>33</v>
      </c>
      <c r="N332" t="n">
        <v>41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14</v>
      </c>
      <c r="W332" t="n">
        <v>5</v>
      </c>
      <c r="X332" t="n">
        <v>0</v>
      </c>
      <c r="Y332" t="n">
        <v>1</v>
      </c>
      <c r="Z332" t="n">
        <v>1</v>
      </c>
      <c r="AA332" t="n">
        <v>1</v>
      </c>
      <c r="AB332" t="n">
        <v>0</v>
      </c>
      <c r="AC332" t="n">
        <v>5</v>
      </c>
      <c r="AD332" t="n">
        <v>3</v>
      </c>
      <c r="AE332" t="n">
        <v>97</v>
      </c>
      <c r="AF332" t="n">
        <v>106</v>
      </c>
      <c r="AG332" t="n">
        <v>2</v>
      </c>
      <c r="AH332" t="n">
        <v>3</v>
      </c>
      <c r="AI332" t="n">
        <v>3</v>
      </c>
      <c r="AJ332" t="n">
        <v>2</v>
      </c>
      <c r="AK332" t="n">
        <v>2</v>
      </c>
      <c r="AL332" t="n">
        <v>684624</v>
      </c>
      <c r="AM332" t="n">
        <v>168733</v>
      </c>
      <c r="AN332" t="n">
        <v>1098717</v>
      </c>
      <c r="AO332" t="n">
        <v>1394145</v>
      </c>
      <c r="AP332" t="n">
        <v>66406</v>
      </c>
      <c r="AQ332" t="n">
        <v>66602</v>
      </c>
      <c r="AR332" t="n">
        <v>88349</v>
      </c>
      <c r="AS332" t="n">
        <v>47028</v>
      </c>
      <c r="AT332" t="n">
        <v>1477336</v>
      </c>
      <c r="AU332" t="n">
        <v>4310</v>
      </c>
      <c r="AV332" t="n">
        <v>487</v>
      </c>
      <c r="AW332" t="n">
        <v>3863</v>
      </c>
      <c r="AX332" t="n">
        <v>4797</v>
      </c>
      <c r="AY332" t="n">
        <v>213</v>
      </c>
      <c r="AZ332" t="n">
        <v>163</v>
      </c>
      <c r="BA332" t="n">
        <v>262</v>
      </c>
      <c r="BB332" t="n">
        <v>130</v>
      </c>
      <c r="BC332" t="n">
        <v>12680</v>
      </c>
    </row>
    <row r="333">
      <c r="A333" t="inlineStr">
        <is>
          <t>20-May-21</t>
        </is>
      </c>
      <c r="B333" t="n">
        <v>3086179</v>
      </c>
      <c r="C333" t="n">
        <v>1331247</v>
      </c>
      <c r="D333" t="n">
        <v>7326706</v>
      </c>
      <c r="E333" t="n">
        <v>4503064</v>
      </c>
      <c r="F333" t="n">
        <v>3050263</v>
      </c>
      <c r="G333" t="n">
        <v>2493489</v>
      </c>
      <c r="H333" t="n">
        <v>2102800</v>
      </c>
      <c r="I333" t="n">
        <v>656953</v>
      </c>
      <c r="J333" t="n">
        <v>2747743</v>
      </c>
      <c r="K333" t="n">
        <v>1</v>
      </c>
      <c r="L333" t="n">
        <v>1</v>
      </c>
      <c r="M333" t="n">
        <v>33</v>
      </c>
      <c r="N333" t="n">
        <v>42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14</v>
      </c>
      <c r="W333" t="n">
        <v>5</v>
      </c>
      <c r="X333" t="n">
        <v>0</v>
      </c>
      <c r="Y333" t="n">
        <v>1</v>
      </c>
      <c r="Z333" t="n">
        <v>1</v>
      </c>
      <c r="AA333" t="n">
        <v>1</v>
      </c>
      <c r="AB333" t="n">
        <v>0</v>
      </c>
      <c r="AC333" t="n">
        <v>5</v>
      </c>
      <c r="AD333" t="n">
        <v>3</v>
      </c>
      <c r="AE333" t="n">
        <v>97</v>
      </c>
      <c r="AF333" t="n">
        <v>108</v>
      </c>
      <c r="AG333" t="n">
        <v>2</v>
      </c>
      <c r="AH333" t="n">
        <v>3</v>
      </c>
      <c r="AI333" t="n">
        <v>3</v>
      </c>
      <c r="AJ333" t="n">
        <v>2</v>
      </c>
      <c r="AK333" t="n">
        <v>2</v>
      </c>
      <c r="AL333" t="n">
        <v>684624</v>
      </c>
      <c r="AM333" t="n">
        <v>168733</v>
      </c>
      <c r="AN333" t="n">
        <v>1098725</v>
      </c>
      <c r="AO333" t="n">
        <v>1394154</v>
      </c>
      <c r="AP333" t="n">
        <v>66406</v>
      </c>
      <c r="AQ333" t="n">
        <v>66602</v>
      </c>
      <c r="AR333" t="n">
        <v>88349</v>
      </c>
      <c r="AS333" t="n">
        <v>47029</v>
      </c>
      <c r="AT333" t="n">
        <v>1477336</v>
      </c>
      <c r="AU333" t="n">
        <v>4310</v>
      </c>
      <c r="AV333" t="n">
        <v>487</v>
      </c>
      <c r="AW333" t="n">
        <v>3863</v>
      </c>
      <c r="AX333" t="n">
        <v>4797</v>
      </c>
      <c r="AY333" t="n">
        <v>213</v>
      </c>
      <c r="AZ333" t="n">
        <v>163</v>
      </c>
      <c r="BA333" t="n">
        <v>262</v>
      </c>
      <c r="BB333" t="n">
        <v>130</v>
      </c>
      <c r="BC333" t="n">
        <v>12680</v>
      </c>
    </row>
    <row r="334">
      <c r="A334" t="inlineStr">
        <is>
          <t>21-May-21</t>
        </is>
      </c>
      <c r="B334" t="n">
        <v>3086179</v>
      </c>
      <c r="C334" t="n">
        <v>1331247</v>
      </c>
      <c r="D334" t="n">
        <v>7326697</v>
      </c>
      <c r="E334" t="n">
        <v>4503053</v>
      </c>
      <c r="F334" t="n">
        <v>3050263</v>
      </c>
      <c r="G334" t="n">
        <v>2493489</v>
      </c>
      <c r="H334" t="n">
        <v>2102800</v>
      </c>
      <c r="I334" t="n">
        <v>656953</v>
      </c>
      <c r="J334" t="n">
        <v>2747743</v>
      </c>
      <c r="K334" t="n">
        <v>1</v>
      </c>
      <c r="L334" t="n">
        <v>1</v>
      </c>
      <c r="M334" t="n">
        <v>33</v>
      </c>
      <c r="N334" t="n">
        <v>43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14</v>
      </c>
      <c r="W334" t="n">
        <v>5</v>
      </c>
      <c r="X334" t="n">
        <v>0</v>
      </c>
      <c r="Y334" t="n">
        <v>1</v>
      </c>
      <c r="Z334" t="n">
        <v>1</v>
      </c>
      <c r="AA334" t="n">
        <v>1</v>
      </c>
      <c r="AB334" t="n">
        <v>0</v>
      </c>
      <c r="AC334" t="n">
        <v>5</v>
      </c>
      <c r="AD334" t="n">
        <v>3</v>
      </c>
      <c r="AE334" t="n">
        <v>98</v>
      </c>
      <c r="AF334" t="n">
        <v>110</v>
      </c>
      <c r="AG334" t="n">
        <v>2</v>
      </c>
      <c r="AH334" t="n">
        <v>3</v>
      </c>
      <c r="AI334" t="n">
        <v>3</v>
      </c>
      <c r="AJ334" t="n">
        <v>2</v>
      </c>
      <c r="AK334" t="n">
        <v>2</v>
      </c>
      <c r="AL334" t="n">
        <v>684625</v>
      </c>
      <c r="AM334" t="n">
        <v>168734</v>
      </c>
      <c r="AN334" t="n">
        <v>1098733</v>
      </c>
      <c r="AO334" t="n">
        <v>1394162</v>
      </c>
      <c r="AP334" t="n">
        <v>66406</v>
      </c>
      <c r="AQ334" t="n">
        <v>66602</v>
      </c>
      <c r="AR334" t="n">
        <v>88350</v>
      </c>
      <c r="AS334" t="n">
        <v>47029</v>
      </c>
      <c r="AT334" t="n">
        <v>1477336</v>
      </c>
      <c r="AU334" t="n">
        <v>4310</v>
      </c>
      <c r="AV334" t="n">
        <v>487</v>
      </c>
      <c r="AW334" t="n">
        <v>3863</v>
      </c>
      <c r="AX334" t="n">
        <v>4797</v>
      </c>
      <c r="AY334" t="n">
        <v>213</v>
      </c>
      <c r="AZ334" t="n">
        <v>163</v>
      </c>
      <c r="BA334" t="n">
        <v>262</v>
      </c>
      <c r="BB334" t="n">
        <v>130</v>
      </c>
      <c r="BC334" t="n">
        <v>12680</v>
      </c>
    </row>
    <row r="335">
      <c r="A335" t="inlineStr">
        <is>
          <t>22-May-21</t>
        </is>
      </c>
      <c r="B335" t="n">
        <v>3086178</v>
      </c>
      <c r="C335" t="n">
        <v>1331246</v>
      </c>
      <c r="D335" t="n">
        <v>7326689</v>
      </c>
      <c r="E335" t="n">
        <v>4503040</v>
      </c>
      <c r="F335" t="n">
        <v>3050263</v>
      </c>
      <c r="G335" t="n">
        <v>2493489</v>
      </c>
      <c r="H335" t="n">
        <v>2102800</v>
      </c>
      <c r="I335" t="n">
        <v>656953</v>
      </c>
      <c r="J335" t="n">
        <v>2747743</v>
      </c>
      <c r="K335" t="n">
        <v>1</v>
      </c>
      <c r="L335" t="n">
        <v>1</v>
      </c>
      <c r="M335" t="n">
        <v>33</v>
      </c>
      <c r="N335" t="n">
        <v>44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14</v>
      </c>
      <c r="W335" t="n">
        <v>5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5</v>
      </c>
      <c r="AD335" t="n">
        <v>3</v>
      </c>
      <c r="AE335" t="n">
        <v>98</v>
      </c>
      <c r="AF335" t="n">
        <v>113</v>
      </c>
      <c r="AG335" t="n">
        <v>2</v>
      </c>
      <c r="AH335" t="n">
        <v>3</v>
      </c>
      <c r="AI335" t="n">
        <v>3</v>
      </c>
      <c r="AJ335" t="n">
        <v>2</v>
      </c>
      <c r="AK335" t="n">
        <v>2</v>
      </c>
      <c r="AL335" t="n">
        <v>684625</v>
      </c>
      <c r="AM335" t="n">
        <v>168734</v>
      </c>
      <c r="AN335" t="n">
        <v>1098742</v>
      </c>
      <c r="AO335" t="n">
        <v>1394171</v>
      </c>
      <c r="AP335" t="n">
        <v>66406</v>
      </c>
      <c r="AQ335" t="n">
        <v>66603</v>
      </c>
      <c r="AR335" t="n">
        <v>88350</v>
      </c>
      <c r="AS335" t="n">
        <v>47029</v>
      </c>
      <c r="AT335" t="n">
        <v>1477336</v>
      </c>
      <c r="AU335" t="n">
        <v>4310</v>
      </c>
      <c r="AV335" t="n">
        <v>487</v>
      </c>
      <c r="AW335" t="n">
        <v>3863</v>
      </c>
      <c r="AX335" t="n">
        <v>4797</v>
      </c>
      <c r="AY335" t="n">
        <v>213</v>
      </c>
      <c r="AZ335" t="n">
        <v>163</v>
      </c>
      <c r="BA335" t="n">
        <v>262</v>
      </c>
      <c r="BB335" t="n">
        <v>130</v>
      </c>
      <c r="BC335" t="n">
        <v>12680</v>
      </c>
    </row>
    <row r="336">
      <c r="A336" t="inlineStr">
        <is>
          <t>23-May-21</t>
        </is>
      </c>
      <c r="B336" t="n">
        <v>3086178</v>
      </c>
      <c r="C336" t="n">
        <v>1331246</v>
      </c>
      <c r="D336" t="n">
        <v>7326680</v>
      </c>
      <c r="E336" t="n">
        <v>4503028</v>
      </c>
      <c r="F336" t="n">
        <v>3050263</v>
      </c>
      <c r="G336" t="n">
        <v>2493488</v>
      </c>
      <c r="H336" t="n">
        <v>2102800</v>
      </c>
      <c r="I336" t="n">
        <v>656953</v>
      </c>
      <c r="J336" t="n">
        <v>2747742</v>
      </c>
      <c r="K336" t="n">
        <v>1</v>
      </c>
      <c r="L336" t="n">
        <v>1</v>
      </c>
      <c r="M336" t="n">
        <v>34</v>
      </c>
      <c r="N336" t="n">
        <v>44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14</v>
      </c>
      <c r="W336" t="n">
        <v>5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5</v>
      </c>
      <c r="AD336" t="n">
        <v>3</v>
      </c>
      <c r="AE336" t="n">
        <v>98</v>
      </c>
      <c r="AF336" t="n">
        <v>115</v>
      </c>
      <c r="AG336" t="n">
        <v>2</v>
      </c>
      <c r="AH336" t="n">
        <v>3</v>
      </c>
      <c r="AI336" t="n">
        <v>3</v>
      </c>
      <c r="AJ336" t="n">
        <v>2</v>
      </c>
      <c r="AK336" t="n">
        <v>2</v>
      </c>
      <c r="AL336" t="n">
        <v>684626</v>
      </c>
      <c r="AM336" t="n">
        <v>168734</v>
      </c>
      <c r="AN336" t="n">
        <v>1098750</v>
      </c>
      <c r="AO336" t="n">
        <v>1394179</v>
      </c>
      <c r="AP336" t="n">
        <v>66406</v>
      </c>
      <c r="AQ336" t="n">
        <v>66603</v>
      </c>
      <c r="AR336" t="n">
        <v>88350</v>
      </c>
      <c r="AS336" t="n">
        <v>47029</v>
      </c>
      <c r="AT336" t="n">
        <v>1477337</v>
      </c>
      <c r="AU336" t="n">
        <v>4310</v>
      </c>
      <c r="AV336" t="n">
        <v>487</v>
      </c>
      <c r="AW336" t="n">
        <v>3863</v>
      </c>
      <c r="AX336" t="n">
        <v>4797</v>
      </c>
      <c r="AY336" t="n">
        <v>213</v>
      </c>
      <c r="AZ336" t="n">
        <v>163</v>
      </c>
      <c r="BA336" t="n">
        <v>262</v>
      </c>
      <c r="BB336" t="n">
        <v>130</v>
      </c>
      <c r="BC336" t="n">
        <v>12680</v>
      </c>
    </row>
    <row r="337">
      <c r="A337" t="inlineStr">
        <is>
          <t>24-May-21</t>
        </is>
      </c>
      <c r="B337" t="n">
        <v>3086177</v>
      </c>
      <c r="C337" t="n">
        <v>1331246</v>
      </c>
      <c r="D337" t="n">
        <v>7326671</v>
      </c>
      <c r="E337" t="n">
        <v>4503016</v>
      </c>
      <c r="F337" t="n">
        <v>3050263</v>
      </c>
      <c r="G337" t="n">
        <v>2493488</v>
      </c>
      <c r="H337" t="n">
        <v>2102799</v>
      </c>
      <c r="I337" t="n">
        <v>656953</v>
      </c>
      <c r="J337" t="n">
        <v>2747742</v>
      </c>
      <c r="K337" t="n">
        <v>1</v>
      </c>
      <c r="L337" t="n">
        <v>1</v>
      </c>
      <c r="M337" t="n">
        <v>34</v>
      </c>
      <c r="N337" t="n">
        <v>45</v>
      </c>
      <c r="O337" t="n">
        <v>1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14</v>
      </c>
      <c r="W337" t="n">
        <v>5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5</v>
      </c>
      <c r="AD337" t="n">
        <v>3</v>
      </c>
      <c r="AE337" t="n">
        <v>99</v>
      </c>
      <c r="AF337" t="n">
        <v>118</v>
      </c>
      <c r="AG337" t="n">
        <v>2</v>
      </c>
      <c r="AH337" t="n">
        <v>3</v>
      </c>
      <c r="AI337" t="n">
        <v>3</v>
      </c>
      <c r="AJ337" t="n">
        <v>2</v>
      </c>
      <c r="AK337" t="n">
        <v>2</v>
      </c>
      <c r="AL337" t="n">
        <v>684626</v>
      </c>
      <c r="AM337" t="n">
        <v>168734</v>
      </c>
      <c r="AN337" t="n">
        <v>1098758</v>
      </c>
      <c r="AO337" t="n">
        <v>1394188</v>
      </c>
      <c r="AP337" t="n">
        <v>66406</v>
      </c>
      <c r="AQ337" t="n">
        <v>66603</v>
      </c>
      <c r="AR337" t="n">
        <v>88350</v>
      </c>
      <c r="AS337" t="n">
        <v>47029</v>
      </c>
      <c r="AT337" t="n">
        <v>1477337</v>
      </c>
      <c r="AU337" t="n">
        <v>4310</v>
      </c>
      <c r="AV337" t="n">
        <v>487</v>
      </c>
      <c r="AW337" t="n">
        <v>3863</v>
      </c>
      <c r="AX337" t="n">
        <v>4797</v>
      </c>
      <c r="AY337" t="n">
        <v>213</v>
      </c>
      <c r="AZ337" t="n">
        <v>163</v>
      </c>
      <c r="BA337" t="n">
        <v>262</v>
      </c>
      <c r="BB337" t="n">
        <v>130</v>
      </c>
      <c r="BC337" t="n">
        <v>12680</v>
      </c>
    </row>
    <row r="338">
      <c r="A338" t="inlineStr">
        <is>
          <t>25-May-21</t>
        </is>
      </c>
      <c r="B338" t="n">
        <v>3086177</v>
      </c>
      <c r="C338" t="n">
        <v>1331246</v>
      </c>
      <c r="D338" t="n">
        <v>7326662</v>
      </c>
      <c r="E338" t="n">
        <v>4503003</v>
      </c>
      <c r="F338" t="n">
        <v>3050263</v>
      </c>
      <c r="G338" t="n">
        <v>2493488</v>
      </c>
      <c r="H338" t="n">
        <v>2102799</v>
      </c>
      <c r="I338" t="n">
        <v>656953</v>
      </c>
      <c r="J338" t="n">
        <v>2747742</v>
      </c>
      <c r="K338" t="n">
        <v>1</v>
      </c>
      <c r="L338" t="n">
        <v>1</v>
      </c>
      <c r="M338" t="n">
        <v>34</v>
      </c>
      <c r="N338" t="n">
        <v>46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14</v>
      </c>
      <c r="W338" t="n">
        <v>5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5</v>
      </c>
      <c r="AD338" t="n">
        <v>3</v>
      </c>
      <c r="AE338" t="n">
        <v>99</v>
      </c>
      <c r="AF338" t="n">
        <v>120</v>
      </c>
      <c r="AG338" t="n">
        <v>2</v>
      </c>
      <c r="AH338" t="n">
        <v>3</v>
      </c>
      <c r="AI338" t="n">
        <v>3</v>
      </c>
      <c r="AJ338" t="n">
        <v>2</v>
      </c>
      <c r="AK338" t="n">
        <v>2</v>
      </c>
      <c r="AL338" t="n">
        <v>684626</v>
      </c>
      <c r="AM338" t="n">
        <v>168735</v>
      </c>
      <c r="AN338" t="n">
        <v>1098766</v>
      </c>
      <c r="AO338" t="n">
        <v>1394197</v>
      </c>
      <c r="AP338" t="n">
        <v>66407</v>
      </c>
      <c r="AQ338" t="n">
        <v>66603</v>
      </c>
      <c r="AR338" t="n">
        <v>88351</v>
      </c>
      <c r="AS338" t="n">
        <v>47030</v>
      </c>
      <c r="AT338" t="n">
        <v>1477337</v>
      </c>
      <c r="AU338" t="n">
        <v>4310</v>
      </c>
      <c r="AV338" t="n">
        <v>487</v>
      </c>
      <c r="AW338" t="n">
        <v>3863</v>
      </c>
      <c r="AX338" t="n">
        <v>4797</v>
      </c>
      <c r="AY338" t="n">
        <v>213</v>
      </c>
      <c r="AZ338" t="n">
        <v>163</v>
      </c>
      <c r="BA338" t="n">
        <v>262</v>
      </c>
      <c r="BB338" t="n">
        <v>130</v>
      </c>
      <c r="BC338" t="n">
        <v>12680</v>
      </c>
    </row>
    <row r="339">
      <c r="A339" t="inlineStr">
        <is>
          <t>26-May-21</t>
        </is>
      </c>
      <c r="B339" t="n">
        <v>3086177</v>
      </c>
      <c r="C339" t="n">
        <v>1331246</v>
      </c>
      <c r="D339" t="n">
        <v>7326653</v>
      </c>
      <c r="E339" t="n">
        <v>4502990</v>
      </c>
      <c r="F339" t="n">
        <v>3050262</v>
      </c>
      <c r="G339" t="n">
        <v>2493488</v>
      </c>
      <c r="H339" t="n">
        <v>2102799</v>
      </c>
      <c r="I339" t="n">
        <v>656952</v>
      </c>
      <c r="J339" t="n">
        <v>2747742</v>
      </c>
      <c r="K339" t="n">
        <v>1</v>
      </c>
      <c r="L339" t="n">
        <v>1</v>
      </c>
      <c r="M339" t="n">
        <v>34</v>
      </c>
      <c r="N339" t="n">
        <v>47</v>
      </c>
      <c r="O339" t="n">
        <v>1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14</v>
      </c>
      <c r="W339" t="n">
        <v>5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  <c r="AC339" t="n">
        <v>5</v>
      </c>
      <c r="AD339" t="n">
        <v>3</v>
      </c>
      <c r="AE339" t="n">
        <v>99</v>
      </c>
      <c r="AF339" t="n">
        <v>123</v>
      </c>
      <c r="AG339" t="n">
        <v>2</v>
      </c>
      <c r="AH339" t="n">
        <v>3</v>
      </c>
      <c r="AI339" t="n">
        <v>3</v>
      </c>
      <c r="AJ339" t="n">
        <v>2</v>
      </c>
      <c r="AK339" t="n">
        <v>2</v>
      </c>
      <c r="AL339" t="n">
        <v>684627</v>
      </c>
      <c r="AM339" t="n">
        <v>168735</v>
      </c>
      <c r="AN339" t="n">
        <v>1098775</v>
      </c>
      <c r="AO339" t="n">
        <v>1394207</v>
      </c>
      <c r="AP339" t="n">
        <v>66407</v>
      </c>
      <c r="AQ339" t="n">
        <v>66604</v>
      </c>
      <c r="AR339" t="n">
        <v>88351</v>
      </c>
      <c r="AS339" t="n">
        <v>47030</v>
      </c>
      <c r="AT339" t="n">
        <v>1477337</v>
      </c>
      <c r="AU339" t="n">
        <v>4310</v>
      </c>
      <c r="AV339" t="n">
        <v>487</v>
      </c>
      <c r="AW339" t="n">
        <v>3863</v>
      </c>
      <c r="AX339" t="n">
        <v>4797</v>
      </c>
      <c r="AY339" t="n">
        <v>213</v>
      </c>
      <c r="AZ339" t="n">
        <v>163</v>
      </c>
      <c r="BA339" t="n">
        <v>262</v>
      </c>
      <c r="BB339" t="n">
        <v>130</v>
      </c>
      <c r="BC339" t="n">
        <v>12680</v>
      </c>
    </row>
    <row r="340">
      <c r="A340" t="inlineStr">
        <is>
          <t>27-May-21</t>
        </is>
      </c>
      <c r="B340" t="n">
        <v>3086176</v>
      </c>
      <c r="C340" t="n">
        <v>1331246</v>
      </c>
      <c r="D340" t="n">
        <v>7326644</v>
      </c>
      <c r="E340" t="n">
        <v>4502976</v>
      </c>
      <c r="F340" t="n">
        <v>3050262</v>
      </c>
      <c r="G340" t="n">
        <v>2493487</v>
      </c>
      <c r="H340" t="n">
        <v>2102798</v>
      </c>
      <c r="I340" t="n">
        <v>656952</v>
      </c>
      <c r="J340" t="n">
        <v>2747742</v>
      </c>
      <c r="K340" t="n">
        <v>1</v>
      </c>
      <c r="L340" t="n">
        <v>1</v>
      </c>
      <c r="M340" t="n">
        <v>34</v>
      </c>
      <c r="N340" t="n">
        <v>48</v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14</v>
      </c>
      <c r="W340" t="n">
        <v>6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5</v>
      </c>
      <c r="AD340" t="n">
        <v>3</v>
      </c>
      <c r="AE340" t="n">
        <v>100</v>
      </c>
      <c r="AF340" t="n">
        <v>126</v>
      </c>
      <c r="AG340" t="n">
        <v>2</v>
      </c>
      <c r="AH340" t="n">
        <v>3</v>
      </c>
      <c r="AI340" t="n">
        <v>3</v>
      </c>
      <c r="AJ340" t="n">
        <v>2</v>
      </c>
      <c r="AK340" t="n">
        <v>2</v>
      </c>
      <c r="AL340" t="n">
        <v>684627</v>
      </c>
      <c r="AM340" t="n">
        <v>168735</v>
      </c>
      <c r="AN340" t="n">
        <v>1098783</v>
      </c>
      <c r="AO340" t="n">
        <v>1394216</v>
      </c>
      <c r="AP340" t="n">
        <v>66407</v>
      </c>
      <c r="AQ340" t="n">
        <v>66604</v>
      </c>
      <c r="AR340" t="n">
        <v>88351</v>
      </c>
      <c r="AS340" t="n">
        <v>47030</v>
      </c>
      <c r="AT340" t="n">
        <v>1477337</v>
      </c>
      <c r="AU340" t="n">
        <v>4310</v>
      </c>
      <c r="AV340" t="n">
        <v>487</v>
      </c>
      <c r="AW340" t="n">
        <v>3863</v>
      </c>
      <c r="AX340" t="n">
        <v>4797</v>
      </c>
      <c r="AY340" t="n">
        <v>213</v>
      </c>
      <c r="AZ340" t="n">
        <v>163</v>
      </c>
      <c r="BA340" t="n">
        <v>262</v>
      </c>
      <c r="BB340" t="n">
        <v>130</v>
      </c>
      <c r="BC340" t="n">
        <v>12680</v>
      </c>
    </row>
    <row r="341">
      <c r="A341" t="inlineStr">
        <is>
          <t>28-May-21</t>
        </is>
      </c>
      <c r="B341" t="n">
        <v>3086176</v>
      </c>
      <c r="C341" t="n">
        <v>1331245</v>
      </c>
      <c r="D341" t="n">
        <v>7326635</v>
      </c>
      <c r="E341" t="n">
        <v>4502962</v>
      </c>
      <c r="F341" t="n">
        <v>3050262</v>
      </c>
      <c r="G341" t="n">
        <v>2493487</v>
      </c>
      <c r="H341" t="n">
        <v>2102798</v>
      </c>
      <c r="I341" t="n">
        <v>656952</v>
      </c>
      <c r="J341" t="n">
        <v>2747742</v>
      </c>
      <c r="K341" t="n">
        <v>1</v>
      </c>
      <c r="L341" t="n">
        <v>1</v>
      </c>
      <c r="M341" t="n">
        <v>34</v>
      </c>
      <c r="N341" t="n">
        <v>50</v>
      </c>
      <c r="O341" t="n">
        <v>1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14</v>
      </c>
      <c r="W341" t="n">
        <v>6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5</v>
      </c>
      <c r="AD341" t="n">
        <v>3</v>
      </c>
      <c r="AE341" t="n">
        <v>100</v>
      </c>
      <c r="AF341" t="n">
        <v>128</v>
      </c>
      <c r="AG341" t="n">
        <v>2</v>
      </c>
      <c r="AH341" t="n">
        <v>3</v>
      </c>
      <c r="AI341" t="n">
        <v>3</v>
      </c>
      <c r="AJ341" t="n">
        <v>2</v>
      </c>
      <c r="AK341" t="n">
        <v>2</v>
      </c>
      <c r="AL341" t="n">
        <v>684628</v>
      </c>
      <c r="AM341" t="n">
        <v>168735</v>
      </c>
      <c r="AN341" t="n">
        <v>1098792</v>
      </c>
      <c r="AO341" t="n">
        <v>1394226</v>
      </c>
      <c r="AP341" t="n">
        <v>66407</v>
      </c>
      <c r="AQ341" t="n">
        <v>66604</v>
      </c>
      <c r="AR341" t="n">
        <v>88352</v>
      </c>
      <c r="AS341" t="n">
        <v>47030</v>
      </c>
      <c r="AT341" t="n">
        <v>1477337</v>
      </c>
      <c r="AU341" t="n">
        <v>4310</v>
      </c>
      <c r="AV341" t="n">
        <v>487</v>
      </c>
      <c r="AW341" t="n">
        <v>3863</v>
      </c>
      <c r="AX341" t="n">
        <v>4797</v>
      </c>
      <c r="AY341" t="n">
        <v>213</v>
      </c>
      <c r="AZ341" t="n">
        <v>163</v>
      </c>
      <c r="BA341" t="n">
        <v>262</v>
      </c>
      <c r="BB341" t="n">
        <v>130</v>
      </c>
      <c r="BC341" t="n">
        <v>12680</v>
      </c>
    </row>
    <row r="342">
      <c r="A342" t="inlineStr">
        <is>
          <t>29-May-21</t>
        </is>
      </c>
      <c r="B342" t="n">
        <v>3086176</v>
      </c>
      <c r="C342" t="n">
        <v>1331245</v>
      </c>
      <c r="D342" t="n">
        <v>7326626</v>
      </c>
      <c r="E342" t="n">
        <v>4502948</v>
      </c>
      <c r="F342" t="n">
        <v>3050262</v>
      </c>
      <c r="G342" t="n">
        <v>2493487</v>
      </c>
      <c r="H342" t="n">
        <v>2102798</v>
      </c>
      <c r="I342" t="n">
        <v>656952</v>
      </c>
      <c r="J342" t="n">
        <v>2747742</v>
      </c>
      <c r="K342" t="n">
        <v>1</v>
      </c>
      <c r="L342" t="n">
        <v>1</v>
      </c>
      <c r="M342" t="n">
        <v>34</v>
      </c>
      <c r="N342" t="n">
        <v>51</v>
      </c>
      <c r="O342" t="n">
        <v>1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14</v>
      </c>
      <c r="W342" t="n">
        <v>6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5</v>
      </c>
      <c r="AD342" t="n">
        <v>3</v>
      </c>
      <c r="AE342" t="n">
        <v>100</v>
      </c>
      <c r="AF342" t="n">
        <v>131</v>
      </c>
      <c r="AG342" t="n">
        <v>2</v>
      </c>
      <c r="AH342" t="n">
        <v>3</v>
      </c>
      <c r="AI342" t="n">
        <v>3</v>
      </c>
      <c r="AJ342" t="n">
        <v>2</v>
      </c>
      <c r="AK342" t="n">
        <v>2</v>
      </c>
      <c r="AL342" t="n">
        <v>684628</v>
      </c>
      <c r="AM342" t="n">
        <v>168735</v>
      </c>
      <c r="AN342" t="n">
        <v>1098800</v>
      </c>
      <c r="AO342" t="n">
        <v>1394236</v>
      </c>
      <c r="AP342" t="n">
        <v>66407</v>
      </c>
      <c r="AQ342" t="n">
        <v>66604</v>
      </c>
      <c r="AR342" t="n">
        <v>88352</v>
      </c>
      <c r="AS342" t="n">
        <v>47030</v>
      </c>
      <c r="AT342" t="n">
        <v>1477337</v>
      </c>
      <c r="AU342" t="n">
        <v>4310</v>
      </c>
      <c r="AV342" t="n">
        <v>487</v>
      </c>
      <c r="AW342" t="n">
        <v>3863</v>
      </c>
      <c r="AX342" t="n">
        <v>4797</v>
      </c>
      <c r="AY342" t="n">
        <v>213</v>
      </c>
      <c r="AZ342" t="n">
        <v>163</v>
      </c>
      <c r="BA342" t="n">
        <v>262</v>
      </c>
      <c r="BB342" t="n">
        <v>130</v>
      </c>
      <c r="BC342" t="n">
        <v>12680</v>
      </c>
    </row>
    <row r="343">
      <c r="A343" t="inlineStr">
        <is>
          <t>30-May-21</t>
        </is>
      </c>
      <c r="B343" t="n">
        <v>3086175</v>
      </c>
      <c r="C343" t="n">
        <v>1331245</v>
      </c>
      <c r="D343" t="n">
        <v>7326617</v>
      </c>
      <c r="E343" t="n">
        <v>4502934</v>
      </c>
      <c r="F343" t="n">
        <v>3050262</v>
      </c>
      <c r="G343" t="n">
        <v>2493487</v>
      </c>
      <c r="H343" t="n">
        <v>2102798</v>
      </c>
      <c r="I343" t="n">
        <v>656952</v>
      </c>
      <c r="J343" t="n">
        <v>2747742</v>
      </c>
      <c r="K343" t="n">
        <v>1</v>
      </c>
      <c r="L343" t="n">
        <v>1</v>
      </c>
      <c r="M343" t="n">
        <v>35</v>
      </c>
      <c r="N343" t="n">
        <v>52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14</v>
      </c>
      <c r="W343" t="n">
        <v>6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5</v>
      </c>
      <c r="AD343" t="n">
        <v>3</v>
      </c>
      <c r="AE343" t="n">
        <v>101</v>
      </c>
      <c r="AF343" t="n">
        <v>134</v>
      </c>
      <c r="AG343" t="n">
        <v>2</v>
      </c>
      <c r="AH343" t="n">
        <v>3</v>
      </c>
      <c r="AI343" t="n">
        <v>3</v>
      </c>
      <c r="AJ343" t="n">
        <v>2</v>
      </c>
      <c r="AK343" t="n">
        <v>2</v>
      </c>
      <c r="AL343" t="n">
        <v>684628</v>
      </c>
      <c r="AM343" t="n">
        <v>168736</v>
      </c>
      <c r="AN343" t="n">
        <v>1098808</v>
      </c>
      <c r="AO343" t="n">
        <v>1394246</v>
      </c>
      <c r="AP343" t="n">
        <v>66407</v>
      </c>
      <c r="AQ343" t="n">
        <v>66605</v>
      </c>
      <c r="AR343" t="n">
        <v>88352</v>
      </c>
      <c r="AS343" t="n">
        <v>47030</v>
      </c>
      <c r="AT343" t="n">
        <v>1477337</v>
      </c>
      <c r="AU343" t="n">
        <v>4310</v>
      </c>
      <c r="AV343" t="n">
        <v>487</v>
      </c>
      <c r="AW343" t="n">
        <v>3863</v>
      </c>
      <c r="AX343" t="n">
        <v>4797</v>
      </c>
      <c r="AY343" t="n">
        <v>213</v>
      </c>
      <c r="AZ343" t="n">
        <v>163</v>
      </c>
      <c r="BA343" t="n">
        <v>262</v>
      </c>
      <c r="BB343" t="n">
        <v>130</v>
      </c>
      <c r="BC343" t="n">
        <v>12680</v>
      </c>
    </row>
    <row r="344">
      <c r="A344" t="inlineStr">
        <is>
          <t>31-May-21</t>
        </is>
      </c>
      <c r="B344" t="n">
        <v>3086175</v>
      </c>
      <c r="C344" t="n">
        <v>1331245</v>
      </c>
      <c r="D344" t="n">
        <v>7326608</v>
      </c>
      <c r="E344" t="n">
        <v>4502919</v>
      </c>
      <c r="F344" t="n">
        <v>3050262</v>
      </c>
      <c r="G344" t="n">
        <v>2493486</v>
      </c>
      <c r="H344" t="n">
        <v>2102797</v>
      </c>
      <c r="I344" t="n">
        <v>656952</v>
      </c>
      <c r="J344" t="n">
        <v>2747742</v>
      </c>
      <c r="K344" t="n">
        <v>1</v>
      </c>
      <c r="L344" t="n">
        <v>1</v>
      </c>
      <c r="M344" t="n">
        <v>35</v>
      </c>
      <c r="N344" t="n">
        <v>53</v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14</v>
      </c>
      <c r="W344" t="n">
        <v>6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5</v>
      </c>
      <c r="AD344" t="n">
        <v>3</v>
      </c>
      <c r="AE344" t="n">
        <v>101</v>
      </c>
      <c r="AF344" t="n">
        <v>137</v>
      </c>
      <c r="AG344" t="n">
        <v>2</v>
      </c>
      <c r="AH344" t="n">
        <v>3</v>
      </c>
      <c r="AI344" t="n">
        <v>3</v>
      </c>
      <c r="AJ344" t="n">
        <v>2</v>
      </c>
      <c r="AK344" t="n">
        <v>2</v>
      </c>
      <c r="AL344" t="n">
        <v>684629</v>
      </c>
      <c r="AM344" t="n">
        <v>168736</v>
      </c>
      <c r="AN344" t="n">
        <v>1098817</v>
      </c>
      <c r="AO344" t="n">
        <v>1394257</v>
      </c>
      <c r="AP344" t="n">
        <v>66407</v>
      </c>
      <c r="AQ344" t="n">
        <v>66605</v>
      </c>
      <c r="AR344" t="n">
        <v>88352</v>
      </c>
      <c r="AS344" t="n">
        <v>47031</v>
      </c>
      <c r="AT344" t="n">
        <v>1477337</v>
      </c>
      <c r="AU344" t="n">
        <v>4310</v>
      </c>
      <c r="AV344" t="n">
        <v>487</v>
      </c>
      <c r="AW344" t="n">
        <v>3863</v>
      </c>
      <c r="AX344" t="n">
        <v>4797</v>
      </c>
      <c r="AY344" t="n">
        <v>213</v>
      </c>
      <c r="AZ344" t="n">
        <v>163</v>
      </c>
      <c r="BA344" t="n">
        <v>262</v>
      </c>
      <c r="BB344" t="n">
        <v>130</v>
      </c>
      <c r="BC344" t="n">
        <v>12680</v>
      </c>
    </row>
    <row r="345">
      <c r="A345" t="inlineStr">
        <is>
          <t>01-Jun-21</t>
        </is>
      </c>
      <c r="B345" t="n">
        <v>3086174</v>
      </c>
      <c r="C345" t="n">
        <v>1331245</v>
      </c>
      <c r="D345" t="n">
        <v>7326599</v>
      </c>
      <c r="E345" t="n">
        <v>4502904</v>
      </c>
      <c r="F345" t="n">
        <v>3050261</v>
      </c>
      <c r="G345" t="n">
        <v>2493486</v>
      </c>
      <c r="H345" t="n">
        <v>2102797</v>
      </c>
      <c r="I345" t="n">
        <v>656952</v>
      </c>
      <c r="J345" t="n">
        <v>2747741</v>
      </c>
      <c r="K345" t="n">
        <v>1</v>
      </c>
      <c r="L345" t="n">
        <v>1</v>
      </c>
      <c r="M345" t="n">
        <v>35</v>
      </c>
      <c r="N345" t="n">
        <v>54</v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14</v>
      </c>
      <c r="W345" t="n">
        <v>6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5</v>
      </c>
      <c r="AD345" t="n">
        <v>3</v>
      </c>
      <c r="AE345" t="n">
        <v>102</v>
      </c>
      <c r="AF345" t="n">
        <v>140</v>
      </c>
      <c r="AG345" t="n">
        <v>2</v>
      </c>
      <c r="AH345" t="n">
        <v>3</v>
      </c>
      <c r="AI345" t="n">
        <v>3</v>
      </c>
      <c r="AJ345" t="n">
        <v>2</v>
      </c>
      <c r="AK345" t="n">
        <v>2</v>
      </c>
      <c r="AL345" t="n">
        <v>684629</v>
      </c>
      <c r="AM345" t="n">
        <v>168736</v>
      </c>
      <c r="AN345" t="n">
        <v>1098826</v>
      </c>
      <c r="AO345" t="n">
        <v>1394267</v>
      </c>
      <c r="AP345" t="n">
        <v>66408</v>
      </c>
      <c r="AQ345" t="n">
        <v>66605</v>
      </c>
      <c r="AR345" t="n">
        <v>88353</v>
      </c>
      <c r="AS345" t="n">
        <v>47031</v>
      </c>
      <c r="AT345" t="n">
        <v>1477338</v>
      </c>
      <c r="AU345" t="n">
        <v>4310</v>
      </c>
      <c r="AV345" t="n">
        <v>487</v>
      </c>
      <c r="AW345" t="n">
        <v>3863</v>
      </c>
      <c r="AX345" t="n">
        <v>4797</v>
      </c>
      <c r="AY345" t="n">
        <v>213</v>
      </c>
      <c r="AZ345" t="n">
        <v>163</v>
      </c>
      <c r="BA345" t="n">
        <v>262</v>
      </c>
      <c r="BB345" t="n">
        <v>130</v>
      </c>
      <c r="BC345" t="n">
        <v>12680</v>
      </c>
    </row>
    <row r="346">
      <c r="A346" t="inlineStr">
        <is>
          <t>02-Jun-21</t>
        </is>
      </c>
      <c r="B346" t="n">
        <v>3086174</v>
      </c>
      <c r="C346" t="n">
        <v>1331245</v>
      </c>
      <c r="D346" t="n">
        <v>7326590</v>
      </c>
      <c r="E346" t="n">
        <v>4502889</v>
      </c>
      <c r="F346" t="n">
        <v>3050261</v>
      </c>
      <c r="G346" t="n">
        <v>2493486</v>
      </c>
      <c r="H346" t="n">
        <v>2102797</v>
      </c>
      <c r="I346" t="n">
        <v>656952</v>
      </c>
      <c r="J346" t="n">
        <v>2747741</v>
      </c>
      <c r="K346" t="n">
        <v>1</v>
      </c>
      <c r="L346" t="n">
        <v>1</v>
      </c>
      <c r="M346" t="n">
        <v>35</v>
      </c>
      <c r="N346" t="n">
        <v>55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15</v>
      </c>
      <c r="W346" t="n">
        <v>6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5</v>
      </c>
      <c r="AD346" t="n">
        <v>3</v>
      </c>
      <c r="AE346" t="n">
        <v>102</v>
      </c>
      <c r="AF346" t="n">
        <v>143</v>
      </c>
      <c r="AG346" t="n">
        <v>2</v>
      </c>
      <c r="AH346" t="n">
        <v>3</v>
      </c>
      <c r="AI346" t="n">
        <v>3</v>
      </c>
      <c r="AJ346" t="n">
        <v>1</v>
      </c>
      <c r="AK346" t="n">
        <v>2</v>
      </c>
      <c r="AL346" t="n">
        <v>684630</v>
      </c>
      <c r="AM346" t="n">
        <v>168736</v>
      </c>
      <c r="AN346" t="n">
        <v>1098834</v>
      </c>
      <c r="AO346" t="n">
        <v>1394278</v>
      </c>
      <c r="AP346" t="n">
        <v>66408</v>
      </c>
      <c r="AQ346" t="n">
        <v>66605</v>
      </c>
      <c r="AR346" t="n">
        <v>88353</v>
      </c>
      <c r="AS346" t="n">
        <v>47031</v>
      </c>
      <c r="AT346" t="n">
        <v>1477338</v>
      </c>
      <c r="AU346" t="n">
        <v>4310</v>
      </c>
      <c r="AV346" t="n">
        <v>487</v>
      </c>
      <c r="AW346" t="n">
        <v>3863</v>
      </c>
      <c r="AX346" t="n">
        <v>4797</v>
      </c>
      <c r="AY346" t="n">
        <v>213</v>
      </c>
      <c r="AZ346" t="n">
        <v>163</v>
      </c>
      <c r="BA346" t="n">
        <v>262</v>
      </c>
      <c r="BB346" t="n">
        <v>130</v>
      </c>
      <c r="BC346" t="n">
        <v>12680</v>
      </c>
    </row>
    <row r="347">
      <c r="A347" t="inlineStr">
        <is>
          <t>03-Jun-21</t>
        </is>
      </c>
      <c r="B347" t="n">
        <v>3086174</v>
      </c>
      <c r="C347" t="n">
        <v>1331244</v>
      </c>
      <c r="D347" t="n">
        <v>7326581</v>
      </c>
      <c r="E347" t="n">
        <v>4502873</v>
      </c>
      <c r="F347" t="n">
        <v>3050261</v>
      </c>
      <c r="G347" t="n">
        <v>2493485</v>
      </c>
      <c r="H347" t="n">
        <v>2102796</v>
      </c>
      <c r="I347" t="n">
        <v>656952</v>
      </c>
      <c r="J347" t="n">
        <v>2747741</v>
      </c>
      <c r="K347" t="n">
        <v>1</v>
      </c>
      <c r="L347" t="n">
        <v>1</v>
      </c>
      <c r="M347" t="n">
        <v>35</v>
      </c>
      <c r="N347" t="n">
        <v>56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15</v>
      </c>
      <c r="W347" t="n">
        <v>7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5</v>
      </c>
      <c r="AD347" t="n">
        <v>3</v>
      </c>
      <c r="AE347" t="n">
        <v>102</v>
      </c>
      <c r="AF347" t="n">
        <v>146</v>
      </c>
      <c r="AG347" t="n">
        <v>2</v>
      </c>
      <c r="AH347" t="n">
        <v>3</v>
      </c>
      <c r="AI347" t="n">
        <v>3</v>
      </c>
      <c r="AJ347" t="n">
        <v>1</v>
      </c>
      <c r="AK347" t="n">
        <v>2</v>
      </c>
      <c r="AL347" t="n">
        <v>684630</v>
      </c>
      <c r="AM347" t="n">
        <v>168737</v>
      </c>
      <c r="AN347" t="n">
        <v>1098843</v>
      </c>
      <c r="AO347" t="n">
        <v>1394289</v>
      </c>
      <c r="AP347" t="n">
        <v>66408</v>
      </c>
      <c r="AQ347" t="n">
        <v>66606</v>
      </c>
      <c r="AR347" t="n">
        <v>88353</v>
      </c>
      <c r="AS347" t="n">
        <v>47031</v>
      </c>
      <c r="AT347" t="n">
        <v>1477338</v>
      </c>
      <c r="AU347" t="n">
        <v>4310</v>
      </c>
      <c r="AV347" t="n">
        <v>487</v>
      </c>
      <c r="AW347" t="n">
        <v>3863</v>
      </c>
      <c r="AX347" t="n">
        <v>4797</v>
      </c>
      <c r="AY347" t="n">
        <v>213</v>
      </c>
      <c r="AZ347" t="n">
        <v>163</v>
      </c>
      <c r="BA347" t="n">
        <v>262</v>
      </c>
      <c r="BB347" t="n">
        <v>130</v>
      </c>
      <c r="BC347" t="n">
        <v>12680</v>
      </c>
    </row>
    <row r="348">
      <c r="A348" t="inlineStr">
        <is>
          <t>04-Jun-21</t>
        </is>
      </c>
      <c r="B348" t="n">
        <v>3086173</v>
      </c>
      <c r="C348" t="n">
        <v>1331244</v>
      </c>
      <c r="D348" t="n">
        <v>7326571</v>
      </c>
      <c r="E348" t="n">
        <v>4502857</v>
      </c>
      <c r="F348" t="n">
        <v>3050261</v>
      </c>
      <c r="G348" t="n">
        <v>2493485</v>
      </c>
      <c r="H348" t="n">
        <v>2102796</v>
      </c>
      <c r="I348" t="n">
        <v>656952</v>
      </c>
      <c r="J348" t="n">
        <v>2747741</v>
      </c>
      <c r="K348" t="n">
        <v>1</v>
      </c>
      <c r="L348" t="n">
        <v>1</v>
      </c>
      <c r="M348" t="n">
        <v>35</v>
      </c>
      <c r="N348" t="n">
        <v>58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15</v>
      </c>
      <c r="W348" t="n">
        <v>7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5</v>
      </c>
      <c r="AD348" t="n">
        <v>3</v>
      </c>
      <c r="AE348" t="n">
        <v>103</v>
      </c>
      <c r="AF348" t="n">
        <v>149</v>
      </c>
      <c r="AG348" t="n">
        <v>2</v>
      </c>
      <c r="AH348" t="n">
        <v>3</v>
      </c>
      <c r="AI348" t="n">
        <v>3</v>
      </c>
      <c r="AJ348" t="n">
        <v>1</v>
      </c>
      <c r="AK348" t="n">
        <v>2</v>
      </c>
      <c r="AL348" t="n">
        <v>684630</v>
      </c>
      <c r="AM348" t="n">
        <v>168737</v>
      </c>
      <c r="AN348" t="n">
        <v>1098851</v>
      </c>
      <c r="AO348" t="n">
        <v>1394301</v>
      </c>
      <c r="AP348" t="n">
        <v>66408</v>
      </c>
      <c r="AQ348" t="n">
        <v>66606</v>
      </c>
      <c r="AR348" t="n">
        <v>88354</v>
      </c>
      <c r="AS348" t="n">
        <v>47031</v>
      </c>
      <c r="AT348" t="n">
        <v>1477338</v>
      </c>
      <c r="AU348" t="n">
        <v>4310</v>
      </c>
      <c r="AV348" t="n">
        <v>487</v>
      </c>
      <c r="AW348" t="n">
        <v>3863</v>
      </c>
      <c r="AX348" t="n">
        <v>4797</v>
      </c>
      <c r="AY348" t="n">
        <v>213</v>
      </c>
      <c r="AZ348" t="n">
        <v>163</v>
      </c>
      <c r="BA348" t="n">
        <v>262</v>
      </c>
      <c r="BB348" t="n">
        <v>130</v>
      </c>
      <c r="BC348" t="n">
        <v>12680</v>
      </c>
    </row>
    <row r="349">
      <c r="A349" t="inlineStr">
        <is>
          <t>05-Jun-21</t>
        </is>
      </c>
      <c r="B349" t="n">
        <v>3086173</v>
      </c>
      <c r="C349" t="n">
        <v>1331244</v>
      </c>
      <c r="D349" t="n">
        <v>7326562</v>
      </c>
      <c r="E349" t="n">
        <v>4502841</v>
      </c>
      <c r="F349" t="n">
        <v>3050261</v>
      </c>
      <c r="G349" t="n">
        <v>2493485</v>
      </c>
      <c r="H349" t="n">
        <v>2102796</v>
      </c>
      <c r="I349" t="n">
        <v>656952</v>
      </c>
      <c r="J349" t="n">
        <v>2747741</v>
      </c>
      <c r="K349" t="n">
        <v>1</v>
      </c>
      <c r="L349" t="n">
        <v>1</v>
      </c>
      <c r="M349" t="n">
        <v>35</v>
      </c>
      <c r="N349" t="n">
        <v>59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15</v>
      </c>
      <c r="W349" t="n">
        <v>7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5</v>
      </c>
      <c r="AD349" t="n">
        <v>3</v>
      </c>
      <c r="AE349" t="n">
        <v>103</v>
      </c>
      <c r="AF349" t="n">
        <v>153</v>
      </c>
      <c r="AG349" t="n">
        <v>2</v>
      </c>
      <c r="AH349" t="n">
        <v>3</v>
      </c>
      <c r="AI349" t="n">
        <v>3</v>
      </c>
      <c r="AJ349" t="n">
        <v>1</v>
      </c>
      <c r="AK349" t="n">
        <v>2</v>
      </c>
      <c r="AL349" t="n">
        <v>684631</v>
      </c>
      <c r="AM349" t="n">
        <v>168737</v>
      </c>
      <c r="AN349" t="n">
        <v>1098860</v>
      </c>
      <c r="AO349" t="n">
        <v>1394312</v>
      </c>
      <c r="AP349" t="n">
        <v>66408</v>
      </c>
      <c r="AQ349" t="n">
        <v>66606</v>
      </c>
      <c r="AR349" t="n">
        <v>88354</v>
      </c>
      <c r="AS349" t="n">
        <v>47031</v>
      </c>
      <c r="AT349" t="n">
        <v>1477338</v>
      </c>
      <c r="AU349" t="n">
        <v>4310</v>
      </c>
      <c r="AV349" t="n">
        <v>487</v>
      </c>
      <c r="AW349" t="n">
        <v>3863</v>
      </c>
      <c r="AX349" t="n">
        <v>4797</v>
      </c>
      <c r="AY349" t="n">
        <v>213</v>
      </c>
      <c r="AZ349" t="n">
        <v>163</v>
      </c>
      <c r="BA349" t="n">
        <v>262</v>
      </c>
      <c r="BB349" t="n">
        <v>130</v>
      </c>
      <c r="BC349" t="n">
        <v>12680</v>
      </c>
    </row>
    <row r="350">
      <c r="A350" t="inlineStr">
        <is>
          <t>06-Jun-21</t>
        </is>
      </c>
      <c r="B350" t="n">
        <v>3086172</v>
      </c>
      <c r="C350" t="n">
        <v>1331244</v>
      </c>
      <c r="D350" t="n">
        <v>7326553</v>
      </c>
      <c r="E350" t="n">
        <v>4502825</v>
      </c>
      <c r="F350" t="n">
        <v>3050261</v>
      </c>
      <c r="G350" t="n">
        <v>2493485</v>
      </c>
      <c r="H350" t="n">
        <v>2102795</v>
      </c>
      <c r="I350" t="n">
        <v>656952</v>
      </c>
      <c r="J350" t="n">
        <v>2747741</v>
      </c>
      <c r="K350" t="n">
        <v>1</v>
      </c>
      <c r="L350" t="n">
        <v>1</v>
      </c>
      <c r="M350" t="n">
        <v>36</v>
      </c>
      <c r="N350" t="n">
        <v>60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15</v>
      </c>
      <c r="W350" t="n">
        <v>7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5</v>
      </c>
      <c r="AD350" t="n">
        <v>2</v>
      </c>
      <c r="AE350" t="n">
        <v>104</v>
      </c>
      <c r="AF350" t="n">
        <v>156</v>
      </c>
      <c r="AG350" t="n">
        <v>2</v>
      </c>
      <c r="AH350" t="n">
        <v>3</v>
      </c>
      <c r="AI350" t="n">
        <v>3</v>
      </c>
      <c r="AJ350" t="n">
        <v>1</v>
      </c>
      <c r="AK350" t="n">
        <v>2</v>
      </c>
      <c r="AL350" t="n">
        <v>684631</v>
      </c>
      <c r="AM350" t="n">
        <v>168737</v>
      </c>
      <c r="AN350" t="n">
        <v>1098869</v>
      </c>
      <c r="AO350" t="n">
        <v>1394324</v>
      </c>
      <c r="AP350" t="n">
        <v>66408</v>
      </c>
      <c r="AQ350" t="n">
        <v>66606</v>
      </c>
      <c r="AR350" t="n">
        <v>88354</v>
      </c>
      <c r="AS350" t="n">
        <v>47031</v>
      </c>
      <c r="AT350" t="n">
        <v>1477338</v>
      </c>
      <c r="AU350" t="n">
        <v>4310</v>
      </c>
      <c r="AV350" t="n">
        <v>487</v>
      </c>
      <c r="AW350" t="n">
        <v>3863</v>
      </c>
      <c r="AX350" t="n">
        <v>4798</v>
      </c>
      <c r="AY350" t="n">
        <v>213</v>
      </c>
      <c r="AZ350" t="n">
        <v>163</v>
      </c>
      <c r="BA350" t="n">
        <v>262</v>
      </c>
      <c r="BB350" t="n">
        <v>130</v>
      </c>
      <c r="BC350" t="n">
        <v>12680</v>
      </c>
    </row>
    <row r="351">
      <c r="A351" t="inlineStr">
        <is>
          <t>07-Jun-21</t>
        </is>
      </c>
      <c r="B351" t="n">
        <v>3086172</v>
      </c>
      <c r="C351" t="n">
        <v>1331244</v>
      </c>
      <c r="D351" t="n">
        <v>7326543</v>
      </c>
      <c r="E351" t="n">
        <v>4502807</v>
      </c>
      <c r="F351" t="n">
        <v>3050260</v>
      </c>
      <c r="G351" t="n">
        <v>2493484</v>
      </c>
      <c r="H351" t="n">
        <v>2102795</v>
      </c>
      <c r="I351" t="n">
        <v>656952</v>
      </c>
      <c r="J351" t="n">
        <v>2747741</v>
      </c>
      <c r="K351" t="n">
        <v>2</v>
      </c>
      <c r="L351" t="n">
        <v>1</v>
      </c>
      <c r="M351" t="n">
        <v>36</v>
      </c>
      <c r="N351" t="n">
        <v>61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15</v>
      </c>
      <c r="W351" t="n">
        <v>7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5</v>
      </c>
      <c r="AD351" t="n">
        <v>2</v>
      </c>
      <c r="AE351" t="n">
        <v>104</v>
      </c>
      <c r="AF351" t="n">
        <v>159</v>
      </c>
      <c r="AG351" t="n">
        <v>2</v>
      </c>
      <c r="AH351" t="n">
        <v>3</v>
      </c>
      <c r="AI351" t="n">
        <v>3</v>
      </c>
      <c r="AJ351" t="n">
        <v>1</v>
      </c>
      <c r="AK351" t="n">
        <v>2</v>
      </c>
      <c r="AL351" t="n">
        <v>684632</v>
      </c>
      <c r="AM351" t="n">
        <v>168737</v>
      </c>
      <c r="AN351" t="n">
        <v>1098877</v>
      </c>
      <c r="AO351" t="n">
        <v>1394336</v>
      </c>
      <c r="AP351" t="n">
        <v>66409</v>
      </c>
      <c r="AQ351" t="n">
        <v>66607</v>
      </c>
      <c r="AR351" t="n">
        <v>88354</v>
      </c>
      <c r="AS351" t="n">
        <v>47031</v>
      </c>
      <c r="AT351" t="n">
        <v>1477338</v>
      </c>
      <c r="AU351" t="n">
        <v>4310</v>
      </c>
      <c r="AV351" t="n">
        <v>487</v>
      </c>
      <c r="AW351" t="n">
        <v>3863</v>
      </c>
      <c r="AX351" t="n">
        <v>4798</v>
      </c>
      <c r="AY351" t="n">
        <v>213</v>
      </c>
      <c r="AZ351" t="n">
        <v>163</v>
      </c>
      <c r="BA351" t="n">
        <v>262</v>
      </c>
      <c r="BB351" t="n">
        <v>130</v>
      </c>
      <c r="BC351" t="n">
        <v>12680</v>
      </c>
    </row>
    <row r="352">
      <c r="A352" t="inlineStr">
        <is>
          <t>08-Jun-21</t>
        </is>
      </c>
      <c r="B352" t="n">
        <v>3086172</v>
      </c>
      <c r="C352" t="n">
        <v>1331244</v>
      </c>
      <c r="D352" t="n">
        <v>7326534</v>
      </c>
      <c r="E352" t="n">
        <v>4502790</v>
      </c>
      <c r="F352" t="n">
        <v>3050260</v>
      </c>
      <c r="G352" t="n">
        <v>2493484</v>
      </c>
      <c r="H352" t="n">
        <v>2102795</v>
      </c>
      <c r="I352" t="n">
        <v>656952</v>
      </c>
      <c r="J352" t="n">
        <v>2747741</v>
      </c>
      <c r="K352" t="n">
        <v>2</v>
      </c>
      <c r="L352" t="n">
        <v>1</v>
      </c>
      <c r="M352" t="n">
        <v>36</v>
      </c>
      <c r="N352" t="n">
        <v>63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15</v>
      </c>
      <c r="W352" t="n">
        <v>7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5</v>
      </c>
      <c r="AD352" t="n">
        <v>2</v>
      </c>
      <c r="AE352" t="n">
        <v>104</v>
      </c>
      <c r="AF352" t="n">
        <v>163</v>
      </c>
      <c r="AG352" t="n">
        <v>2</v>
      </c>
      <c r="AH352" t="n">
        <v>3</v>
      </c>
      <c r="AI352" t="n">
        <v>3</v>
      </c>
      <c r="AJ352" t="n">
        <v>1</v>
      </c>
      <c r="AK352" t="n">
        <v>2</v>
      </c>
      <c r="AL352" t="n">
        <v>684632</v>
      </c>
      <c r="AM352" t="n">
        <v>168738</v>
      </c>
      <c r="AN352" t="n">
        <v>1098886</v>
      </c>
      <c r="AO352" t="n">
        <v>1394349</v>
      </c>
      <c r="AP352" t="n">
        <v>66409</v>
      </c>
      <c r="AQ352" t="n">
        <v>66607</v>
      </c>
      <c r="AR352" t="n">
        <v>88355</v>
      </c>
      <c r="AS352" t="n">
        <v>47032</v>
      </c>
      <c r="AT352" t="n">
        <v>1477338</v>
      </c>
      <c r="AU352" t="n">
        <v>4310</v>
      </c>
      <c r="AV352" t="n">
        <v>487</v>
      </c>
      <c r="AW352" t="n">
        <v>3863</v>
      </c>
      <c r="AX352" t="n">
        <v>4798</v>
      </c>
      <c r="AY352" t="n">
        <v>213</v>
      </c>
      <c r="AZ352" t="n">
        <v>163</v>
      </c>
      <c r="BA352" t="n">
        <v>262</v>
      </c>
      <c r="BB352" t="n">
        <v>130</v>
      </c>
      <c r="BC352" t="n">
        <v>12680</v>
      </c>
    </row>
    <row r="353">
      <c r="A353" t="inlineStr">
        <is>
          <t>09-Jun-21</t>
        </is>
      </c>
    </row>
    <row r="354">
      <c r="A354" t="inlineStr">
        <is>
          <t>10-Jun-21</t>
        </is>
      </c>
    </row>
    <row r="355">
      <c r="A355" t="inlineStr">
        <is>
          <t>11-Jun-21</t>
        </is>
      </c>
    </row>
    <row r="356">
      <c r="A356" t="inlineStr">
        <is>
          <t>12-Jun-21</t>
        </is>
      </c>
    </row>
    <row r="357">
      <c r="A357" t="inlineStr">
        <is>
          <t>13-Jun-21</t>
        </is>
      </c>
    </row>
    <row r="358">
      <c r="A358" t="inlineStr">
        <is>
          <t>14-Jun-21</t>
        </is>
      </c>
    </row>
    <row r="359">
      <c r="A359" t="inlineStr">
        <is>
          <t>15-Jun-21</t>
        </is>
      </c>
    </row>
    <row r="360">
      <c r="A360" t="inlineStr">
        <is>
          <t>16-Jun-21</t>
        </is>
      </c>
    </row>
    <row r="361">
      <c r="A361" t="inlineStr">
        <is>
          <t>17-Jun-21</t>
        </is>
      </c>
    </row>
    <row r="362">
      <c r="A362" t="inlineStr">
        <is>
          <t>18-Jun-21</t>
        </is>
      </c>
    </row>
    <row r="363">
      <c r="A363" t="inlineStr">
        <is>
          <t>19-Jun-21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2">
    <tabColor rgb="FFD60093"/>
    <outlinePr summaryBelow="1" summaryRight="1"/>
    <pageSetUpPr/>
  </sheetPr>
  <dimension ref="A1:N10"/>
  <sheetViews>
    <sheetView tabSelected="1" workbookViewId="0">
      <selection activeCell="R11" sqref="R11"/>
    </sheetView>
  </sheetViews>
  <sheetFormatPr baseColWidth="10" defaultColWidth="8.6640625" defaultRowHeight="12"/>
  <cols>
    <col width="2.5" bestFit="1" customWidth="1" style="206" min="1" max="1"/>
    <col width="13.1640625" bestFit="1" customWidth="1" style="197" min="2" max="2"/>
    <col width="3.83203125" bestFit="1" customWidth="1" style="197" min="3" max="4"/>
    <col width="4.33203125" bestFit="1" customWidth="1" style="197" min="5" max="8"/>
    <col width="3.83203125" bestFit="1" customWidth="1" style="197" min="9" max="14"/>
    <col width="8.6640625" customWidth="1" style="197" min="15" max="17"/>
    <col width="8.6640625" customWidth="1" style="197" min="18" max="16384"/>
  </cols>
  <sheetData>
    <row r="1">
      <c r="A1" s="27" t="inlineStr">
        <is>
          <t>Nr</t>
        </is>
      </c>
      <c r="B1" s="27" t="inlineStr">
        <is>
          <t>Location</t>
        </is>
      </c>
      <c r="C1" s="27" t="n">
        <v>0</v>
      </c>
      <c r="D1" s="27" t="n">
        <v>1</v>
      </c>
      <c r="E1" s="27" t="n">
        <v>2</v>
      </c>
      <c r="F1" s="27" t="n">
        <v>3</v>
      </c>
      <c r="G1" s="27" t="n">
        <v>4</v>
      </c>
      <c r="H1" s="27" t="n">
        <v>5</v>
      </c>
      <c r="I1" s="27" t="n">
        <v>6</v>
      </c>
      <c r="J1" s="27" t="n">
        <v>7</v>
      </c>
      <c r="K1" s="27" t="n">
        <v>8</v>
      </c>
      <c r="L1" s="27" t="n">
        <v>9</v>
      </c>
      <c r="M1" s="27" t="n">
        <v>10</v>
      </c>
      <c r="N1" s="27" t="n">
        <v>11</v>
      </c>
    </row>
    <row r="2">
      <c r="A2" s="206" t="n">
        <v>1</v>
      </c>
      <c r="B2" s="206">
        <f>Census_SEIR_Province!B4</f>
        <v/>
      </c>
      <c r="C2" s="30">
        <f>Census_SEIR_Province!D16</f>
        <v/>
      </c>
      <c r="D2" s="30">
        <f>Census_SEIR_Province!E16</f>
        <v/>
      </c>
      <c r="E2" s="30">
        <f>Census_SEIR_Province!F16</f>
        <v/>
      </c>
      <c r="F2" s="30">
        <f>Census_SEIR_Province!G16</f>
        <v/>
      </c>
      <c r="G2" s="30">
        <f>Census_SEIR_Province!H16</f>
        <v/>
      </c>
      <c r="H2" s="30">
        <f>Census_SEIR_Province!I16</f>
        <v/>
      </c>
      <c r="I2" s="30">
        <f>Census_SEIR_Province!J16</f>
        <v/>
      </c>
      <c r="J2" s="30">
        <f>Census_SEIR_Province!K16</f>
        <v/>
      </c>
      <c r="K2" s="30">
        <f>Census_SEIR_Province!L16</f>
        <v/>
      </c>
      <c r="L2" s="30">
        <f>Census_SEIR_Province!M16</f>
        <v/>
      </c>
      <c r="M2" s="30">
        <f>Census_SEIR_Province!N16</f>
        <v/>
      </c>
      <c r="N2" s="30">
        <f>Census_SEIR_Province!O16</f>
        <v/>
      </c>
    </row>
    <row r="3">
      <c r="A3" s="206" t="n">
        <v>2</v>
      </c>
      <c r="B3" s="206">
        <f>Census_SEIR_Province!B5</f>
        <v/>
      </c>
      <c r="C3" s="30">
        <f>Census_SEIR_Province!D17</f>
        <v/>
      </c>
      <c r="D3" s="30">
        <f>Census_SEIR_Province!E17</f>
        <v/>
      </c>
      <c r="E3" s="30">
        <f>Census_SEIR_Province!F17</f>
        <v/>
      </c>
      <c r="F3" s="30">
        <f>Census_SEIR_Province!G17</f>
        <v/>
      </c>
      <c r="G3" s="30">
        <f>Census_SEIR_Province!H17</f>
        <v/>
      </c>
      <c r="H3" s="30">
        <f>Census_SEIR_Province!I17</f>
        <v/>
      </c>
      <c r="I3" s="30">
        <f>Census_SEIR_Province!J17</f>
        <v/>
      </c>
      <c r="J3" s="30">
        <f>Census_SEIR_Province!K17</f>
        <v/>
      </c>
      <c r="K3" s="30">
        <f>Census_SEIR_Province!L17</f>
        <v/>
      </c>
      <c r="L3" s="30">
        <f>Census_SEIR_Province!M17</f>
        <v/>
      </c>
      <c r="M3" s="30">
        <f>Census_SEIR_Province!N17</f>
        <v/>
      </c>
      <c r="N3" s="30">
        <f>Census_SEIR_Province!O17</f>
        <v/>
      </c>
    </row>
    <row r="4">
      <c r="A4" s="206" t="n">
        <v>3</v>
      </c>
      <c r="B4" s="206">
        <f>Census_SEIR_Province!B6</f>
        <v/>
      </c>
      <c r="C4" s="30">
        <f>Census_SEIR_Province!D18</f>
        <v/>
      </c>
      <c r="D4" s="30">
        <f>Census_SEIR_Province!E18</f>
        <v/>
      </c>
      <c r="E4" s="30">
        <f>Census_SEIR_Province!F18</f>
        <v/>
      </c>
      <c r="F4" s="30">
        <f>Census_SEIR_Province!G18</f>
        <v/>
      </c>
      <c r="G4" s="30">
        <f>Census_SEIR_Province!H18</f>
        <v/>
      </c>
      <c r="H4" s="30">
        <f>Census_SEIR_Province!I18</f>
        <v/>
      </c>
      <c r="I4" s="30">
        <f>Census_SEIR_Province!J18</f>
        <v/>
      </c>
      <c r="J4" s="30">
        <f>Census_SEIR_Province!K18</f>
        <v/>
      </c>
      <c r="K4" s="30">
        <f>Census_SEIR_Province!L18</f>
        <v/>
      </c>
      <c r="L4" s="30">
        <f>Census_SEIR_Province!M18</f>
        <v/>
      </c>
      <c r="M4" s="30">
        <f>Census_SEIR_Province!N18</f>
        <v/>
      </c>
      <c r="N4" s="30">
        <f>Census_SEIR_Province!O18</f>
        <v/>
      </c>
    </row>
    <row r="5">
      <c r="A5" s="206" t="n">
        <v>4</v>
      </c>
      <c r="B5" s="206">
        <f>Census_SEIR_Province!B7</f>
        <v/>
      </c>
      <c r="C5" s="30">
        <f>Census_SEIR_Province!D19</f>
        <v/>
      </c>
      <c r="D5" s="30">
        <f>Census_SEIR_Province!E19</f>
        <v/>
      </c>
      <c r="E5" s="30">
        <f>Census_SEIR_Province!F19</f>
        <v/>
      </c>
      <c r="F5" s="30">
        <f>Census_SEIR_Province!G19</f>
        <v/>
      </c>
      <c r="G5" s="30">
        <f>Census_SEIR_Province!H19</f>
        <v/>
      </c>
      <c r="H5" s="30">
        <f>Census_SEIR_Province!I19</f>
        <v/>
      </c>
      <c r="I5" s="30">
        <f>Census_SEIR_Province!J19</f>
        <v/>
      </c>
      <c r="J5" s="30">
        <f>Census_SEIR_Province!K19</f>
        <v/>
      </c>
      <c r="K5" s="30">
        <f>Census_SEIR_Province!L19</f>
        <v/>
      </c>
      <c r="L5" s="30">
        <f>Census_SEIR_Province!M19</f>
        <v/>
      </c>
      <c r="M5" s="30">
        <f>Census_SEIR_Province!N19</f>
        <v/>
      </c>
      <c r="N5" s="30">
        <f>Census_SEIR_Province!O19</f>
        <v/>
      </c>
    </row>
    <row r="6">
      <c r="A6" s="206" t="n">
        <v>5</v>
      </c>
      <c r="B6" s="206">
        <f>Census_SEIR_Province!B8</f>
        <v/>
      </c>
      <c r="C6" s="30">
        <f>Census_SEIR_Province!D20</f>
        <v/>
      </c>
      <c r="D6" s="30">
        <f>Census_SEIR_Province!E20</f>
        <v/>
      </c>
      <c r="E6" s="30">
        <f>Census_SEIR_Province!F20</f>
        <v/>
      </c>
      <c r="F6" s="30">
        <f>Census_SEIR_Province!G20</f>
        <v/>
      </c>
      <c r="G6" s="30">
        <f>Census_SEIR_Province!H20</f>
        <v/>
      </c>
      <c r="H6" s="30">
        <f>Census_SEIR_Province!I20</f>
        <v/>
      </c>
      <c r="I6" s="30">
        <f>Census_SEIR_Province!J20</f>
        <v/>
      </c>
      <c r="J6" s="30">
        <f>Census_SEIR_Province!K20</f>
        <v/>
      </c>
      <c r="K6" s="30">
        <f>Census_SEIR_Province!L20</f>
        <v/>
      </c>
      <c r="L6" s="30">
        <f>Census_SEIR_Province!M20</f>
        <v/>
      </c>
      <c r="M6" s="30">
        <f>Census_SEIR_Province!N20</f>
        <v/>
      </c>
      <c r="N6" s="30">
        <f>Census_SEIR_Province!O20</f>
        <v/>
      </c>
    </row>
    <row r="7">
      <c r="A7" s="206" t="n">
        <v>6</v>
      </c>
      <c r="B7" s="206">
        <f>Census_SEIR_Province!B9</f>
        <v/>
      </c>
      <c r="C7" s="30">
        <f>Census_SEIR_Province!D21</f>
        <v/>
      </c>
      <c r="D7" s="30">
        <f>Census_SEIR_Province!E21</f>
        <v/>
      </c>
      <c r="E7" s="30">
        <f>Census_SEIR_Province!F21</f>
        <v/>
      </c>
      <c r="F7" s="30">
        <f>Census_SEIR_Province!G21</f>
        <v/>
      </c>
      <c r="G7" s="30">
        <f>Census_SEIR_Province!H21</f>
        <v/>
      </c>
      <c r="H7" s="30">
        <f>Census_SEIR_Province!I21</f>
        <v/>
      </c>
      <c r="I7" s="30">
        <f>Census_SEIR_Province!J21</f>
        <v/>
      </c>
      <c r="J7" s="30">
        <f>Census_SEIR_Province!K21</f>
        <v/>
      </c>
      <c r="K7" s="30">
        <f>Census_SEIR_Province!L21</f>
        <v/>
      </c>
      <c r="L7" s="30">
        <f>Census_SEIR_Province!M21</f>
        <v/>
      </c>
      <c r="M7" s="30">
        <f>Census_SEIR_Province!N21</f>
        <v/>
      </c>
      <c r="N7" s="30">
        <f>Census_SEIR_Province!O21</f>
        <v/>
      </c>
    </row>
    <row r="8">
      <c r="A8" s="206" t="n">
        <v>7</v>
      </c>
      <c r="B8" s="206">
        <f>Census_SEIR_Province!B10</f>
        <v/>
      </c>
      <c r="C8" s="30">
        <f>Census_SEIR_Province!D22</f>
        <v/>
      </c>
      <c r="D8" s="30">
        <f>Census_SEIR_Province!E22</f>
        <v/>
      </c>
      <c r="E8" s="30">
        <f>Census_SEIR_Province!F22</f>
        <v/>
      </c>
      <c r="F8" s="30">
        <f>Census_SEIR_Province!G22</f>
        <v/>
      </c>
      <c r="G8" s="30">
        <f>Census_SEIR_Province!H22</f>
        <v/>
      </c>
      <c r="H8" s="30">
        <f>Census_SEIR_Province!I22</f>
        <v/>
      </c>
      <c r="I8" s="30">
        <f>Census_SEIR_Province!J22</f>
        <v/>
      </c>
      <c r="J8" s="30">
        <f>Census_SEIR_Province!K22</f>
        <v/>
      </c>
      <c r="K8" s="30">
        <f>Census_SEIR_Province!L22</f>
        <v/>
      </c>
      <c r="L8" s="30">
        <f>Census_SEIR_Province!M22</f>
        <v/>
      </c>
      <c r="M8" s="30">
        <f>Census_SEIR_Province!N22</f>
        <v/>
      </c>
      <c r="N8" s="30">
        <f>Census_SEIR_Province!O22</f>
        <v/>
      </c>
    </row>
    <row r="9">
      <c r="A9" s="206" t="n">
        <v>8</v>
      </c>
      <c r="B9" s="206">
        <f>Census_SEIR_Province!B11</f>
        <v/>
      </c>
      <c r="C9" s="30">
        <f>Census_SEIR_Province!D23</f>
        <v/>
      </c>
      <c r="D9" s="30">
        <f>Census_SEIR_Province!E23</f>
        <v/>
      </c>
      <c r="E9" s="30">
        <f>Census_SEIR_Province!F23</f>
        <v/>
      </c>
      <c r="F9" s="30">
        <f>Census_SEIR_Province!G23</f>
        <v/>
      </c>
      <c r="G9" s="30">
        <f>Census_SEIR_Province!H23</f>
        <v/>
      </c>
      <c r="H9" s="30">
        <f>Census_SEIR_Province!I23</f>
        <v/>
      </c>
      <c r="I9" s="30">
        <f>Census_SEIR_Province!J23</f>
        <v/>
      </c>
      <c r="J9" s="30">
        <f>Census_SEIR_Province!K23</f>
        <v/>
      </c>
      <c r="K9" s="30">
        <f>Census_SEIR_Province!L23</f>
        <v/>
      </c>
      <c r="L9" s="30">
        <f>Census_SEIR_Province!M23</f>
        <v/>
      </c>
      <c r="M9" s="30">
        <f>Census_SEIR_Province!N23</f>
        <v/>
      </c>
      <c r="N9" s="30">
        <f>Census_SEIR_Province!O23</f>
        <v/>
      </c>
    </row>
    <row r="10">
      <c r="A10" s="206" t="n">
        <v>9</v>
      </c>
      <c r="B10" s="206">
        <f>Census_SEIR_Province!B12</f>
        <v/>
      </c>
      <c r="C10" s="30">
        <f>Census_SEIR_Province!D24</f>
        <v/>
      </c>
      <c r="D10" s="30">
        <f>Census_SEIR_Province!E24</f>
        <v/>
      </c>
      <c r="E10" s="30">
        <f>Census_SEIR_Province!F24</f>
        <v/>
      </c>
      <c r="F10" s="30">
        <f>Census_SEIR_Province!G24</f>
        <v/>
      </c>
      <c r="G10" s="30">
        <f>Census_SEIR_Province!H24</f>
        <v/>
      </c>
      <c r="H10" s="30">
        <f>Census_SEIR_Province!I24</f>
        <v/>
      </c>
      <c r="I10" s="30">
        <f>Census_SEIR_Province!J24</f>
        <v/>
      </c>
      <c r="J10" s="30">
        <f>Census_SEIR_Province!K24</f>
        <v/>
      </c>
      <c r="K10" s="30">
        <f>Census_SEIR_Province!L24</f>
        <v/>
      </c>
      <c r="L10" s="30">
        <f>Census_SEIR_Province!M24</f>
        <v/>
      </c>
      <c r="M10" s="30">
        <f>Census_SEIR_Province!N24</f>
        <v/>
      </c>
      <c r="N10" s="30">
        <f>Census_SEIR_Province!O24</f>
        <v/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1">
    <tabColor rgb="FFFF0066"/>
    <outlinePr summaryBelow="1" summaryRight="1"/>
    <pageSetUpPr/>
  </sheetPr>
  <dimension ref="A1:W53"/>
  <sheetViews>
    <sheetView workbookViewId="0">
      <selection activeCell="J13" sqref="J13"/>
    </sheetView>
  </sheetViews>
  <sheetFormatPr baseColWidth="10" defaultColWidth="8.6640625" defaultRowHeight="12"/>
  <cols>
    <col width="2.5" bestFit="1" customWidth="1" style="206" min="1" max="1"/>
    <col width="12.6640625" bestFit="1" customWidth="1" style="197" min="2" max="2"/>
    <col width="7.33203125" bestFit="1" customWidth="1" style="197" min="3" max="3"/>
    <col width="4.83203125" bestFit="1" customWidth="1" style="197" min="4" max="5"/>
    <col width="6" bestFit="1" customWidth="1" style="197" min="6" max="7"/>
    <col width="4.1640625" bestFit="1" customWidth="1" style="197" min="8" max="8"/>
    <col width="6" bestFit="1" customWidth="1" style="197" min="9" max="10"/>
    <col width="3.6640625" bestFit="1" customWidth="1" style="197" min="11" max="11"/>
    <col width="3.83203125" bestFit="1" customWidth="1" style="197" min="12" max="12"/>
    <col width="3.5" bestFit="1" customWidth="1" style="197" min="13" max="13"/>
    <col width="3.33203125" bestFit="1" customWidth="1" style="197" min="14" max="14"/>
    <col width="11.83203125" bestFit="1" customWidth="1" style="197" min="15" max="15"/>
    <col width="9.6640625" bestFit="1" customWidth="1" style="197" min="16" max="16"/>
    <col width="8.6640625" bestFit="1" customWidth="1" style="197" min="17" max="17"/>
    <col width="13.83203125" bestFit="1" customWidth="1" style="197" min="18" max="18"/>
    <col width="8.33203125" bestFit="1" customWidth="1" style="197" min="19" max="19"/>
    <col width="12.1640625" bestFit="1" customWidth="1" style="197" min="20" max="20"/>
    <col width="11.1640625" bestFit="1" customWidth="1" style="197" min="21" max="21"/>
    <col width="13.6640625" bestFit="1" customWidth="1" style="197" min="22" max="22"/>
    <col width="12.5" bestFit="1" customWidth="1" style="197" min="23" max="23"/>
    <col width="8.6640625" customWidth="1" style="197" min="24" max="29"/>
    <col width="8.6640625" customWidth="1" style="197" min="30" max="16384"/>
  </cols>
  <sheetData>
    <row r="1">
      <c r="A1" s="27" t="inlineStr">
        <is>
          <t>Nr</t>
        </is>
      </c>
      <c r="B1" s="27" t="inlineStr">
        <is>
          <t>Location</t>
        </is>
      </c>
      <c r="C1" s="27" t="inlineStr">
        <is>
          <t>N</t>
        </is>
      </c>
      <c r="D1" s="27" t="inlineStr">
        <is>
          <t>R</t>
        </is>
      </c>
      <c r="E1" s="27" t="inlineStr">
        <is>
          <t>I</t>
        </is>
      </c>
      <c r="F1" s="27" t="inlineStr">
        <is>
          <t>U</t>
        </is>
      </c>
      <c r="G1" s="27" t="inlineStr">
        <is>
          <t>E</t>
        </is>
      </c>
      <c r="H1" s="27" t="inlineStr">
        <is>
          <t>D</t>
        </is>
      </c>
      <c r="I1" s="27" t="inlineStr">
        <is>
          <t>mu</t>
        </is>
      </c>
      <c r="J1" s="27" t="inlineStr">
        <is>
          <t>perc_u</t>
        </is>
      </c>
      <c r="K1" s="27" t="inlineStr">
        <is>
          <t>R0</t>
        </is>
      </c>
      <c r="L1" s="27" t="inlineStr">
        <is>
          <t>beta</t>
        </is>
      </c>
      <c r="M1" s="27" t="inlineStr">
        <is>
          <t>Tinc</t>
        </is>
      </c>
      <c r="N1" s="27" t="inlineStr">
        <is>
          <t>Tinf</t>
        </is>
      </c>
      <c r="O1" s="27">
        <f>IF(N1="","",IF(OFFSET($B$1,COUNTA($N$1:N1),0)="","","i_" &amp; OFFSET($B$1,COUNTA($N$1:N1),0)))</f>
        <v/>
      </c>
      <c r="P1" s="27">
        <f>IF(O1="","",IF(OFFSET($B$1,COUNTA($N$1:O1),0)="","","i_" &amp; OFFSET($B$1,COUNTA($N$1:O1),0)))</f>
        <v/>
      </c>
      <c r="Q1" s="27">
        <f>IF(P1="","",IF(OFFSET($B$1,COUNTA($N$1:P1),0)="","","i_" &amp; OFFSET($B$1,COUNTA($N$1:P1),0)))</f>
        <v/>
      </c>
      <c r="R1" s="27">
        <f>IF(Q1="","",IF(OFFSET($B$1,COUNTA($N$1:Q1),0)="","","i_" &amp; OFFSET($B$1,COUNTA($N$1:Q1),0)))</f>
        <v/>
      </c>
      <c r="S1" s="27">
        <f>IF(R1="","",IF(OFFSET($B$1,COUNTA($N$1:R1),0)="","","i_" &amp; OFFSET($B$1,COUNTA($N$1:R1),0)))</f>
        <v/>
      </c>
      <c r="T1" s="27">
        <f>IF(S1="","",IF(OFFSET($B$1,COUNTA($N$1:S1),0)="","","i_" &amp; OFFSET($B$1,COUNTA($N$1:S1),0)))</f>
        <v/>
      </c>
      <c r="U1" s="27">
        <f>IF(T1="","",IF(OFFSET($B$1,COUNTA($N$1:T1),0)="","","i_" &amp; OFFSET($B$1,COUNTA($N$1:T1),0)))</f>
        <v/>
      </c>
      <c r="V1" s="27">
        <f>IF(U1="","",IF(OFFSET($B$1,COUNTA($N$1:U1),0)="","","i_" &amp; OFFSET($B$1,COUNTA($N$1:U1),0)))</f>
        <v/>
      </c>
      <c r="W1" s="27">
        <f>IF(V1="","",IF(OFFSET($B$1,COUNTA($N$1:V1),0)="","","i_" &amp; OFFSET($B$1,COUNTA($N$1:V1),0)))</f>
        <v/>
      </c>
    </row>
    <row r="2">
      <c r="A2" s="206" t="n">
        <v>1</v>
      </c>
      <c r="B2" s="206">
        <f>Census_SEIR_Province!B4</f>
        <v/>
      </c>
      <c r="C2" s="28">
        <f>Census_SEIR_Province!C4</f>
        <v/>
      </c>
      <c r="D2" s="28">
        <f>Census_SEIR_Province!V4</f>
        <v/>
      </c>
      <c r="E2" s="28">
        <f>Census_SEIR_Province!R4</f>
        <v/>
      </c>
      <c r="F2" s="28">
        <f>Census_SEIR_Province!S4</f>
        <v/>
      </c>
      <c r="G2" s="28">
        <f>Census_SEIR_Province!U4</f>
        <v/>
      </c>
      <c r="H2" s="28">
        <f>Census_SEIR_Province!T4</f>
        <v/>
      </c>
      <c r="I2" s="81">
        <f>Census_SEIR_Province!M4</f>
        <v/>
      </c>
      <c r="J2" s="242">
        <f>Census_SEIR_Province!Q4</f>
        <v/>
      </c>
      <c r="K2" s="30">
        <f>Census_SEIR_Province!Z4</f>
        <v/>
      </c>
      <c r="L2" s="31">
        <f>Census_SEIR_Province!AA4</f>
        <v/>
      </c>
      <c r="M2" s="28">
        <f>IF($A2="","",4)</f>
        <v/>
      </c>
      <c r="N2" s="28">
        <f>IF($A2="","",14)</f>
        <v/>
      </c>
      <c r="O2" s="242">
        <f>Census_SEIR_Province!AB4</f>
        <v/>
      </c>
      <c r="P2" s="242">
        <f>Census_SEIR_Province!AC4</f>
        <v/>
      </c>
      <c r="Q2" s="242">
        <f>Census_SEIR_Province!AD4</f>
        <v/>
      </c>
      <c r="R2" s="242">
        <f>Census_SEIR_Province!AE4</f>
        <v/>
      </c>
      <c r="S2" s="242">
        <f>Census_SEIR_Province!AF4</f>
        <v/>
      </c>
      <c r="T2" s="242">
        <f>Census_SEIR_Province!AG4</f>
        <v/>
      </c>
      <c r="U2" s="242">
        <f>Census_SEIR_Province!AH4</f>
        <v/>
      </c>
      <c r="V2" s="242">
        <f>Census_SEIR_Province!AI4</f>
        <v/>
      </c>
      <c r="W2" s="242">
        <f>Census_SEIR_Province!AJ4</f>
        <v/>
      </c>
    </row>
    <row r="3">
      <c r="A3" s="206" t="n">
        <v>2</v>
      </c>
      <c r="B3" s="206">
        <f>Census_SEIR_Province!B5</f>
        <v/>
      </c>
      <c r="C3" s="28">
        <f>Census_SEIR_Province!C5</f>
        <v/>
      </c>
      <c r="D3" s="28">
        <f>Census_SEIR_Province!V5</f>
        <v/>
      </c>
      <c r="E3" s="28">
        <f>Census_SEIR_Province!R5</f>
        <v/>
      </c>
      <c r="F3" s="28">
        <f>Census_SEIR_Province!S5</f>
        <v/>
      </c>
      <c r="G3" s="28">
        <f>Census_SEIR_Province!U5</f>
        <v/>
      </c>
      <c r="H3" s="28">
        <f>Census_SEIR_Province!T5</f>
        <v/>
      </c>
      <c r="I3" s="81">
        <f>Census_SEIR_Province!M5</f>
        <v/>
      </c>
      <c r="J3" s="242">
        <f>Census_SEIR_Province!Q5</f>
        <v/>
      </c>
      <c r="K3" s="30">
        <f>Census_SEIR_Province!Z5</f>
        <v/>
      </c>
      <c r="L3" s="31">
        <f>Census_SEIR_Province!AA5</f>
        <v/>
      </c>
      <c r="M3" s="28">
        <f>IF($A3="","",4)</f>
        <v/>
      </c>
      <c r="N3" s="28">
        <f>IF($A3="","",14)</f>
        <v/>
      </c>
      <c r="O3" s="242">
        <f>Census_SEIR_Province!AB5</f>
        <v/>
      </c>
      <c r="P3" s="242">
        <f>Census_SEIR_Province!AC5</f>
        <v/>
      </c>
      <c r="Q3" s="242">
        <f>Census_SEIR_Province!AD5</f>
        <v/>
      </c>
      <c r="R3" s="242">
        <f>Census_SEIR_Province!AE5</f>
        <v/>
      </c>
      <c r="S3" s="242">
        <f>Census_SEIR_Province!AF5</f>
        <v/>
      </c>
      <c r="T3" s="242">
        <f>Census_SEIR_Province!AG5</f>
        <v/>
      </c>
      <c r="U3" s="242">
        <f>Census_SEIR_Province!AH5</f>
        <v/>
      </c>
      <c r="V3" s="242">
        <f>Census_SEIR_Province!AI5</f>
        <v/>
      </c>
      <c r="W3" s="242">
        <f>Census_SEIR_Province!AJ5</f>
        <v/>
      </c>
    </row>
    <row r="4">
      <c r="A4" s="206" t="n">
        <v>3</v>
      </c>
      <c r="B4" s="206">
        <f>Census_SEIR_Province!B6</f>
        <v/>
      </c>
      <c r="C4" s="28">
        <f>Census_SEIR_Province!C6</f>
        <v/>
      </c>
      <c r="D4" s="28">
        <f>Census_SEIR_Province!V6</f>
        <v/>
      </c>
      <c r="E4" s="28">
        <f>Census_SEIR_Province!R6</f>
        <v/>
      </c>
      <c r="F4" s="28">
        <f>Census_SEIR_Province!S6</f>
        <v/>
      </c>
      <c r="G4" s="28">
        <f>Census_SEIR_Province!U6</f>
        <v/>
      </c>
      <c r="H4" s="28">
        <f>Census_SEIR_Province!T6</f>
        <v/>
      </c>
      <c r="I4" s="81">
        <f>Census_SEIR_Province!M6</f>
        <v/>
      </c>
      <c r="J4" s="242">
        <f>Census_SEIR_Province!Q6</f>
        <v/>
      </c>
      <c r="K4" s="30">
        <f>Census_SEIR_Province!Z6</f>
        <v/>
      </c>
      <c r="L4" s="31">
        <f>Census_SEIR_Province!AA6</f>
        <v/>
      </c>
      <c r="M4" s="28">
        <f>IF($A4="","",4)</f>
        <v/>
      </c>
      <c r="N4" s="28">
        <f>IF($A4="","",14)</f>
        <v/>
      </c>
      <c r="O4" s="242">
        <f>Census_SEIR_Province!AB6</f>
        <v/>
      </c>
      <c r="P4" s="242">
        <f>Census_SEIR_Province!AC6</f>
        <v/>
      </c>
      <c r="Q4" s="242">
        <f>Census_SEIR_Province!AD6</f>
        <v/>
      </c>
      <c r="R4" s="242">
        <f>Census_SEIR_Province!AE6</f>
        <v/>
      </c>
      <c r="S4" s="242">
        <f>Census_SEIR_Province!AF6</f>
        <v/>
      </c>
      <c r="T4" s="242">
        <f>Census_SEIR_Province!AG6</f>
        <v/>
      </c>
      <c r="U4" s="242">
        <f>Census_SEIR_Province!AH6</f>
        <v/>
      </c>
      <c r="V4" s="242">
        <f>Census_SEIR_Province!AI6</f>
        <v/>
      </c>
      <c r="W4" s="242">
        <f>Census_SEIR_Province!AJ6</f>
        <v/>
      </c>
    </row>
    <row r="5">
      <c r="A5" s="206" t="n">
        <v>4</v>
      </c>
      <c r="B5" s="206">
        <f>Census_SEIR_Province!B7</f>
        <v/>
      </c>
      <c r="C5" s="28">
        <f>Census_SEIR_Province!C7</f>
        <v/>
      </c>
      <c r="D5" s="28">
        <f>Census_SEIR_Province!V7</f>
        <v/>
      </c>
      <c r="E5" s="28">
        <f>Census_SEIR_Province!R7</f>
        <v/>
      </c>
      <c r="F5" s="28">
        <f>Census_SEIR_Province!S7</f>
        <v/>
      </c>
      <c r="G5" s="28">
        <f>Census_SEIR_Province!U7</f>
        <v/>
      </c>
      <c r="H5" s="28">
        <f>Census_SEIR_Province!T7</f>
        <v/>
      </c>
      <c r="I5" s="81">
        <f>Census_SEIR_Province!M7</f>
        <v/>
      </c>
      <c r="J5" s="242">
        <f>Census_SEIR_Province!Q7</f>
        <v/>
      </c>
      <c r="K5" s="30">
        <f>Census_SEIR_Province!Z7</f>
        <v/>
      </c>
      <c r="L5" s="31">
        <f>Census_SEIR_Province!AA7</f>
        <v/>
      </c>
      <c r="M5" s="28">
        <f>IF($A5="","",4)</f>
        <v/>
      </c>
      <c r="N5" s="28">
        <f>IF($A5="","",14)</f>
        <v/>
      </c>
      <c r="O5" s="242">
        <f>Census_SEIR_Province!AB7</f>
        <v/>
      </c>
      <c r="P5" s="242">
        <f>Census_SEIR_Province!AC7</f>
        <v/>
      </c>
      <c r="Q5" s="242">
        <f>Census_SEIR_Province!AD7</f>
        <v/>
      </c>
      <c r="R5" s="242">
        <f>Census_SEIR_Province!AE7</f>
        <v/>
      </c>
      <c r="S5" s="242">
        <f>Census_SEIR_Province!AF7</f>
        <v/>
      </c>
      <c r="T5" s="242">
        <f>Census_SEIR_Province!AG7</f>
        <v/>
      </c>
      <c r="U5" s="242">
        <f>Census_SEIR_Province!AH7</f>
        <v/>
      </c>
      <c r="V5" s="242">
        <f>Census_SEIR_Province!AI7</f>
        <v/>
      </c>
      <c r="W5" s="242">
        <f>Census_SEIR_Province!AJ7</f>
        <v/>
      </c>
    </row>
    <row r="6">
      <c r="A6" s="206" t="n">
        <v>5</v>
      </c>
      <c r="B6" s="206">
        <f>Census_SEIR_Province!B8</f>
        <v/>
      </c>
      <c r="C6" s="28">
        <f>Census_SEIR_Province!C8</f>
        <v/>
      </c>
      <c r="D6" s="28">
        <f>Census_SEIR_Province!V8</f>
        <v/>
      </c>
      <c r="E6" s="28">
        <f>Census_SEIR_Province!R8</f>
        <v/>
      </c>
      <c r="F6" s="28">
        <f>Census_SEIR_Province!S8</f>
        <v/>
      </c>
      <c r="G6" s="28">
        <f>Census_SEIR_Province!U8</f>
        <v/>
      </c>
      <c r="H6" s="28">
        <f>Census_SEIR_Province!T8</f>
        <v/>
      </c>
      <c r="I6" s="81">
        <f>Census_SEIR_Province!M8</f>
        <v/>
      </c>
      <c r="J6" s="242">
        <f>Census_SEIR_Province!Q8</f>
        <v/>
      </c>
      <c r="K6" s="30">
        <f>Census_SEIR_Province!Z8</f>
        <v/>
      </c>
      <c r="L6" s="31">
        <f>Census_SEIR_Province!AA8</f>
        <v/>
      </c>
      <c r="M6" s="28">
        <f>IF($A6="","",4)</f>
        <v/>
      </c>
      <c r="N6" s="28">
        <f>IF($A6="","",14)</f>
        <v/>
      </c>
      <c r="O6" s="242">
        <f>Census_SEIR_Province!AB8</f>
        <v/>
      </c>
      <c r="P6" s="242">
        <f>Census_SEIR_Province!AC8</f>
        <v/>
      </c>
      <c r="Q6" s="242">
        <f>Census_SEIR_Province!AD8</f>
        <v/>
      </c>
      <c r="R6" s="242">
        <f>Census_SEIR_Province!AE8</f>
        <v/>
      </c>
      <c r="S6" s="242">
        <f>Census_SEIR_Province!AF8</f>
        <v/>
      </c>
      <c r="T6" s="242">
        <f>Census_SEIR_Province!AG8</f>
        <v/>
      </c>
      <c r="U6" s="242">
        <f>Census_SEIR_Province!AH8</f>
        <v/>
      </c>
      <c r="V6" s="242">
        <f>Census_SEIR_Province!AI8</f>
        <v/>
      </c>
      <c r="W6" s="242">
        <f>Census_SEIR_Province!AJ8</f>
        <v/>
      </c>
    </row>
    <row r="7">
      <c r="A7" s="206" t="n">
        <v>6</v>
      </c>
      <c r="B7" s="206">
        <f>Census_SEIR_Province!B9</f>
        <v/>
      </c>
      <c r="C7" s="28">
        <f>Census_SEIR_Province!C9</f>
        <v/>
      </c>
      <c r="D7" s="28">
        <f>Census_SEIR_Province!V9</f>
        <v/>
      </c>
      <c r="E7" s="28">
        <f>Census_SEIR_Province!R9</f>
        <v/>
      </c>
      <c r="F7" s="28">
        <f>Census_SEIR_Province!S9</f>
        <v/>
      </c>
      <c r="G7" s="28">
        <f>Census_SEIR_Province!U9</f>
        <v/>
      </c>
      <c r="H7" s="28">
        <f>Census_SEIR_Province!T9</f>
        <v/>
      </c>
      <c r="I7" s="81">
        <f>Census_SEIR_Province!M9</f>
        <v/>
      </c>
      <c r="J7" s="242">
        <f>Census_SEIR_Province!Q9</f>
        <v/>
      </c>
      <c r="K7" s="30">
        <f>Census_SEIR_Province!Z9</f>
        <v/>
      </c>
      <c r="L7" s="31">
        <f>Census_SEIR_Province!AA9</f>
        <v/>
      </c>
      <c r="M7" s="28">
        <f>IF($A7="","",4)</f>
        <v/>
      </c>
      <c r="N7" s="28">
        <f>IF($A7="","",14)</f>
        <v/>
      </c>
      <c r="O7" s="242">
        <f>Census_SEIR_Province!AB9</f>
        <v/>
      </c>
      <c r="P7" s="242">
        <f>Census_SEIR_Province!AC9</f>
        <v/>
      </c>
      <c r="Q7" s="242">
        <f>Census_SEIR_Province!AD9</f>
        <v/>
      </c>
      <c r="R7" s="242">
        <f>Census_SEIR_Province!AE9</f>
        <v/>
      </c>
      <c r="S7" s="242">
        <f>Census_SEIR_Province!AF9</f>
        <v/>
      </c>
      <c r="T7" s="242">
        <f>Census_SEIR_Province!AG9</f>
        <v/>
      </c>
      <c r="U7" s="242">
        <f>Census_SEIR_Province!AH9</f>
        <v/>
      </c>
      <c r="V7" s="242">
        <f>Census_SEIR_Province!AI9</f>
        <v/>
      </c>
      <c r="W7" s="242">
        <f>Census_SEIR_Province!AJ9</f>
        <v/>
      </c>
    </row>
    <row r="8">
      <c r="A8" s="206" t="n">
        <v>7</v>
      </c>
      <c r="B8" s="206">
        <f>Census_SEIR_Province!B10</f>
        <v/>
      </c>
      <c r="C8" s="28">
        <f>Census_SEIR_Province!C10</f>
        <v/>
      </c>
      <c r="D8" s="28">
        <f>Census_SEIR_Province!V10</f>
        <v/>
      </c>
      <c r="E8" s="28">
        <f>Census_SEIR_Province!R10</f>
        <v/>
      </c>
      <c r="F8" s="28">
        <f>Census_SEIR_Province!S10</f>
        <v/>
      </c>
      <c r="G8" s="28">
        <f>Census_SEIR_Province!U10</f>
        <v/>
      </c>
      <c r="H8" s="28">
        <f>Census_SEIR_Province!T10</f>
        <v/>
      </c>
      <c r="I8" s="81">
        <f>Census_SEIR_Province!M10</f>
        <v/>
      </c>
      <c r="J8" s="242">
        <f>Census_SEIR_Province!Q10</f>
        <v/>
      </c>
      <c r="K8" s="30">
        <f>Census_SEIR_Province!Z10</f>
        <v/>
      </c>
      <c r="L8" s="31">
        <f>Census_SEIR_Province!AA10</f>
        <v/>
      </c>
      <c r="M8" s="28">
        <f>IF($A8="","",4)</f>
        <v/>
      </c>
      <c r="N8" s="28">
        <f>IF($A8="","",14)</f>
        <v/>
      </c>
      <c r="O8" s="242">
        <f>Census_SEIR_Province!AB10</f>
        <v/>
      </c>
      <c r="P8" s="242">
        <f>Census_SEIR_Province!AC10</f>
        <v/>
      </c>
      <c r="Q8" s="242">
        <f>Census_SEIR_Province!AD10</f>
        <v/>
      </c>
      <c r="R8" s="242">
        <f>Census_SEIR_Province!AE10</f>
        <v/>
      </c>
      <c r="S8" s="242">
        <f>Census_SEIR_Province!AF10</f>
        <v/>
      </c>
      <c r="T8" s="242">
        <f>Census_SEIR_Province!AG10</f>
        <v/>
      </c>
      <c r="U8" s="242">
        <f>Census_SEIR_Province!AH10</f>
        <v/>
      </c>
      <c r="V8" s="242">
        <f>Census_SEIR_Province!AI10</f>
        <v/>
      </c>
      <c r="W8" s="242">
        <f>Census_SEIR_Province!AJ10</f>
        <v/>
      </c>
    </row>
    <row r="9">
      <c r="A9" s="206" t="n">
        <v>8</v>
      </c>
      <c r="B9" s="206">
        <f>Census_SEIR_Province!B11</f>
        <v/>
      </c>
      <c r="C9" s="28">
        <f>Census_SEIR_Province!C11</f>
        <v/>
      </c>
      <c r="D9" s="28">
        <f>Census_SEIR_Province!V11</f>
        <v/>
      </c>
      <c r="E9" s="28">
        <f>Census_SEIR_Province!R11</f>
        <v/>
      </c>
      <c r="F9" s="28">
        <f>Census_SEIR_Province!S11</f>
        <v/>
      </c>
      <c r="G9" s="28">
        <f>Census_SEIR_Province!U11</f>
        <v/>
      </c>
      <c r="H9" s="28">
        <f>Census_SEIR_Province!T11</f>
        <v/>
      </c>
      <c r="I9" s="81">
        <f>Census_SEIR_Province!M11</f>
        <v/>
      </c>
      <c r="J9" s="242">
        <f>Census_SEIR_Province!Q11</f>
        <v/>
      </c>
      <c r="K9" s="30">
        <f>Census_SEIR_Province!Z11</f>
        <v/>
      </c>
      <c r="L9" s="31">
        <f>Census_SEIR_Province!AA11</f>
        <v/>
      </c>
      <c r="M9" s="28">
        <f>IF($A9="","",4)</f>
        <v/>
      </c>
      <c r="N9" s="28">
        <f>IF($A9="","",14)</f>
        <v/>
      </c>
      <c r="O9" s="242">
        <f>Census_SEIR_Province!AB11</f>
        <v/>
      </c>
      <c r="P9" s="242">
        <f>Census_SEIR_Province!AC11</f>
        <v/>
      </c>
      <c r="Q9" s="242">
        <f>Census_SEIR_Province!AD11</f>
        <v/>
      </c>
      <c r="R9" s="242">
        <f>Census_SEIR_Province!AE11</f>
        <v/>
      </c>
      <c r="S9" s="242">
        <f>Census_SEIR_Province!AF11</f>
        <v/>
      </c>
      <c r="T9" s="242">
        <f>Census_SEIR_Province!AG11</f>
        <v/>
      </c>
      <c r="U9" s="242">
        <f>Census_SEIR_Province!AH11</f>
        <v/>
      </c>
      <c r="V9" s="242">
        <f>Census_SEIR_Province!AI11</f>
        <v/>
      </c>
      <c r="W9" s="242">
        <f>Census_SEIR_Province!AJ11</f>
        <v/>
      </c>
    </row>
    <row r="10">
      <c r="A10" s="206" t="n">
        <v>9</v>
      </c>
      <c r="B10" s="206">
        <f>Census_SEIR_Province!B12</f>
        <v/>
      </c>
      <c r="C10" s="28">
        <f>Census_SEIR_Province!C12</f>
        <v/>
      </c>
      <c r="D10" s="28">
        <f>Census_SEIR_Province!V12</f>
        <v/>
      </c>
      <c r="E10" s="28">
        <f>Census_SEIR_Province!R12</f>
        <v/>
      </c>
      <c r="F10" s="28">
        <f>Census_SEIR_Province!S12</f>
        <v/>
      </c>
      <c r="G10" s="28">
        <f>Census_SEIR_Province!U12</f>
        <v/>
      </c>
      <c r="H10" s="28">
        <f>Census_SEIR_Province!T12</f>
        <v/>
      </c>
      <c r="I10" s="81">
        <f>Census_SEIR_Province!M12</f>
        <v/>
      </c>
      <c r="J10" s="242">
        <f>Census_SEIR_Province!Q12</f>
        <v/>
      </c>
      <c r="K10" s="30">
        <f>Census_SEIR_Province!Z12</f>
        <v/>
      </c>
      <c r="L10" s="31">
        <f>Census_SEIR_Province!AA12</f>
        <v/>
      </c>
      <c r="M10" s="28">
        <f>IF($A10="","",4)</f>
        <v/>
      </c>
      <c r="N10" s="28">
        <f>IF($A10="","",14)</f>
        <v/>
      </c>
      <c r="O10" s="242">
        <f>Census_SEIR_Province!AB12</f>
        <v/>
      </c>
      <c r="P10" s="242">
        <f>Census_SEIR_Province!AC12</f>
        <v/>
      </c>
      <c r="Q10" s="242">
        <f>Census_SEIR_Province!AD12</f>
        <v/>
      </c>
      <c r="R10" s="242">
        <f>Census_SEIR_Province!AE12</f>
        <v/>
      </c>
      <c r="S10" s="242">
        <f>Census_SEIR_Province!AF12</f>
        <v/>
      </c>
      <c r="T10" s="242">
        <f>Census_SEIR_Province!AG12</f>
        <v/>
      </c>
      <c r="U10" s="242">
        <f>Census_SEIR_Province!AH12</f>
        <v/>
      </c>
      <c r="V10" s="242">
        <f>Census_SEIR_Province!AI12</f>
        <v/>
      </c>
      <c r="W10" s="242">
        <f>Census_SEIR_Province!AJ12</f>
        <v/>
      </c>
    </row>
    <row r="11">
      <c r="J11" s="242" t="n"/>
    </row>
    <row r="12">
      <c r="J12" s="242" t="n"/>
    </row>
    <row r="13">
      <c r="J13" s="242" t="n"/>
    </row>
    <row r="14">
      <c r="J14" s="242" t="n"/>
    </row>
    <row r="15">
      <c r="J15" s="242" t="n"/>
    </row>
    <row r="16">
      <c r="J16" s="242" t="n"/>
    </row>
    <row r="17">
      <c r="J17" s="242" t="n"/>
    </row>
    <row r="18">
      <c r="J18" s="242" t="n"/>
    </row>
    <row r="19">
      <c r="J19" s="242" t="n"/>
    </row>
    <row r="20">
      <c r="J20" s="242" t="n"/>
    </row>
    <row r="21">
      <c r="J21" s="242" t="n"/>
    </row>
    <row r="22">
      <c r="J22" s="242" t="n"/>
    </row>
    <row r="23">
      <c r="J23" s="242" t="n"/>
    </row>
    <row r="24">
      <c r="J24" s="242" t="n"/>
    </row>
    <row r="25">
      <c r="J25" s="242" t="n"/>
    </row>
    <row r="26">
      <c r="J26" s="242" t="n"/>
    </row>
    <row r="27">
      <c r="J27" s="242" t="n"/>
    </row>
    <row r="28">
      <c r="J28" s="242" t="n"/>
    </row>
    <row r="29">
      <c r="J29" s="242" t="n"/>
    </row>
    <row r="30">
      <c r="J30" s="242" t="n"/>
    </row>
    <row r="31">
      <c r="J31" s="242" t="n"/>
    </row>
    <row r="32">
      <c r="J32" s="242" t="n"/>
    </row>
    <row r="33">
      <c r="J33" s="242" t="n"/>
    </row>
    <row r="34">
      <c r="J34" s="242" t="n"/>
    </row>
    <row r="35">
      <c r="J35" s="242" t="n"/>
    </row>
    <row r="36">
      <c r="J36" s="242" t="n"/>
    </row>
    <row r="37">
      <c r="J37" s="242" t="n"/>
    </row>
    <row r="38">
      <c r="J38" s="242" t="n"/>
    </row>
    <row r="39">
      <c r="J39" s="242" t="n"/>
    </row>
    <row r="40">
      <c r="J40" s="242" t="n"/>
    </row>
    <row r="41">
      <c r="J41" s="242" t="n"/>
    </row>
    <row r="42">
      <c r="J42" s="242" t="n"/>
    </row>
    <row r="43">
      <c r="J43" s="242" t="n"/>
    </row>
    <row r="44">
      <c r="J44" s="242" t="n"/>
    </row>
    <row r="45">
      <c r="J45" s="242" t="n"/>
    </row>
    <row r="46">
      <c r="J46" s="242" t="n"/>
    </row>
    <row r="47">
      <c r="J47" s="242" t="n"/>
    </row>
    <row r="48">
      <c r="J48" s="242" t="n"/>
    </row>
    <row r="49">
      <c r="J49" s="242" t="n"/>
    </row>
    <row r="50">
      <c r="J50" s="242" t="n"/>
    </row>
    <row r="51">
      <c r="J51" s="242" t="n"/>
    </row>
    <row r="52">
      <c r="J52" s="242" t="n"/>
    </row>
    <row r="53">
      <c r="J53" s="242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6">
    <tabColor rgb="FFFF0066"/>
    <outlinePr summaryBelow="1" summaryRight="1"/>
    <pageSetUpPr/>
  </sheetPr>
  <dimension ref="A1:AK320"/>
  <sheetViews>
    <sheetView topLeftCell="C1" workbookViewId="0">
      <selection activeCell="AB4" sqref="AB4:AJ12"/>
    </sheetView>
  </sheetViews>
  <sheetFormatPr baseColWidth="10" defaultColWidth="8.6640625" defaultRowHeight="11"/>
  <cols>
    <col width="4" bestFit="1" customWidth="1" style="6" min="1" max="1"/>
    <col width="11" bestFit="1" customWidth="1" style="82" min="2" max="2"/>
    <col width="12.6640625" bestFit="1" customWidth="1" style="21" min="3" max="3"/>
    <col width="10.1640625" customWidth="1" style="82" min="4" max="5"/>
    <col width="13.6640625" bestFit="1" customWidth="1" style="82" min="6" max="6"/>
    <col width="12.6640625" bestFit="1" customWidth="1" style="82" min="7" max="11"/>
    <col width="11.1640625" bestFit="1" customWidth="1" style="82" min="12" max="12"/>
    <col width="8.5" bestFit="1" customWidth="1" style="82" min="13" max="13"/>
    <col width="8.5" customWidth="1" style="82" min="14" max="16"/>
    <col width="9.83203125" bestFit="1" customWidth="1" style="6" min="17" max="17"/>
    <col width="11" bestFit="1" customWidth="1" style="6" min="18" max="18"/>
    <col width="14.5" bestFit="1" customWidth="1" style="6" min="19" max="19"/>
    <col width="10.33203125" bestFit="1" customWidth="1" style="6" min="20" max="20"/>
    <col width="11.5" bestFit="1" customWidth="1" style="6" min="21" max="21"/>
    <col width="12.5" bestFit="1" customWidth="1" style="6" min="22" max="22"/>
    <col width="13.33203125" bestFit="1" customWidth="1" style="6" min="23" max="23"/>
    <col width="13.33203125" customWidth="1" style="6" min="24" max="24"/>
    <col width="11.6640625" bestFit="1" customWidth="1" style="6" min="25" max="25"/>
    <col width="5" bestFit="1" customWidth="1" style="6" min="26" max="26"/>
    <col width="4" bestFit="1" customWidth="1" style="6" min="27" max="27"/>
    <col width="9.5" bestFit="1" customWidth="1" style="6" min="28" max="28"/>
    <col width="7.5" bestFit="1" customWidth="1" style="6" min="29" max="29"/>
    <col width="6.5" bestFit="1" customWidth="1" style="6" min="30" max="30"/>
    <col width="11" bestFit="1" customWidth="1" style="6" min="31" max="31"/>
    <col width="6.33203125" bestFit="1" customWidth="1" style="6" min="32" max="32"/>
    <col width="9.5" bestFit="1" customWidth="1" style="6" min="33" max="33"/>
    <col width="8.6640625" bestFit="1" customWidth="1" style="6" min="34" max="34"/>
    <col width="10.83203125" bestFit="1" customWidth="1" style="6" min="35" max="35"/>
    <col width="9.83203125" bestFit="1" customWidth="1" style="6" min="36" max="36"/>
    <col width="8.6640625" customWidth="1" style="82" min="37" max="42"/>
    <col width="8.6640625" customWidth="1" style="82" min="43" max="16384"/>
  </cols>
  <sheetData>
    <row r="1" ht="15" customHeight="1" s="119">
      <c r="B1" s="1" t="inlineStr">
        <is>
          <t>Province</t>
        </is>
      </c>
      <c r="C1" s="2" t="inlineStr">
        <is>
          <t>N = initial popn</t>
        </is>
      </c>
      <c r="D1" s="229" t="inlineStr">
        <is>
          <t>Age based COVID case fatality rate</t>
        </is>
      </c>
      <c r="E1" s="227" t="n"/>
      <c r="F1" s="227" t="n"/>
      <c r="G1" s="227" t="n"/>
      <c r="H1" s="227" t="n"/>
      <c r="I1" s="227" t="n"/>
      <c r="J1" s="227" t="n"/>
      <c r="K1" s="227" t="n"/>
      <c r="L1" s="228" t="n"/>
      <c r="M1" s="230" t="inlineStr">
        <is>
          <t xml:space="preserve">All-in IFR used </t>
        </is>
      </c>
      <c r="N1" s="230" t="inlineStr">
        <is>
          <t>IFR from Imperial + Co-morbidity</t>
        </is>
      </c>
      <c r="O1" s="230" t="inlineStr">
        <is>
          <t>Adj</t>
        </is>
      </c>
      <c r="P1" s="234" t="inlineStr">
        <is>
          <t>Death multiplier</t>
        </is>
      </c>
      <c r="Q1" s="233" t="inlineStr">
        <is>
          <t>% undetected</t>
        </is>
      </c>
      <c r="R1" s="233" t="inlineStr">
        <is>
          <t>I = initial infected</t>
        </is>
      </c>
      <c r="S1" s="237" t="inlineStr">
        <is>
          <t>U= initial undetected</t>
        </is>
      </c>
      <c r="T1" s="234" t="inlineStr">
        <is>
          <t>D= initial deaths</t>
        </is>
      </c>
      <c r="U1" s="233" t="inlineStr">
        <is>
          <t>E = initial exposed</t>
        </is>
      </c>
      <c r="V1" s="233" t="inlineStr">
        <is>
          <t>R = initial recovered</t>
        </is>
      </c>
      <c r="W1" s="233" t="inlineStr">
        <is>
          <t>S = initial susceptible</t>
        </is>
      </c>
      <c r="X1" s="233" t="inlineStr">
        <is>
          <t>Total cases</t>
        </is>
      </c>
      <c r="Y1" s="3" t="inlineStr">
        <is>
          <t>Population Density</t>
        </is>
      </c>
      <c r="Z1" s="3" t="inlineStr">
        <is>
          <t>R0</t>
        </is>
      </c>
      <c r="AA1" s="3" t="inlineStr">
        <is>
          <t>Beta</t>
        </is>
      </c>
      <c r="AB1" s="226" t="inlineStr">
        <is>
          <t>Probability of exiting to:</t>
        </is>
      </c>
      <c r="AC1" s="227" t="n"/>
      <c r="AD1" s="227" t="n"/>
      <c r="AE1" s="227" t="n"/>
      <c r="AF1" s="227" t="n"/>
      <c r="AG1" s="227" t="n"/>
      <c r="AH1" s="227" t="n"/>
      <c r="AI1" s="227" t="n"/>
      <c r="AJ1" s="228" t="n"/>
    </row>
    <row r="2">
      <c r="C2" s="36" t="n">
        <v>1</v>
      </c>
      <c r="D2" s="4" t="inlineStr">
        <is>
          <t>Age 0 - 9</t>
        </is>
      </c>
      <c r="E2" s="4" t="inlineStr">
        <is>
          <t>Age 10 - 19</t>
        </is>
      </c>
      <c r="F2" s="4" t="inlineStr">
        <is>
          <t>Age 20 - 29</t>
        </is>
      </c>
      <c r="G2" s="4" t="inlineStr">
        <is>
          <t>Age 30 - 39</t>
        </is>
      </c>
      <c r="H2" s="4" t="inlineStr">
        <is>
          <t>Age 40 - 49</t>
        </is>
      </c>
      <c r="I2" s="4" t="inlineStr">
        <is>
          <t>Age 50 - 59</t>
        </is>
      </c>
      <c r="J2" s="4" t="inlineStr">
        <is>
          <t>Age 60 - 69</t>
        </is>
      </c>
      <c r="K2" s="4" t="inlineStr">
        <is>
          <t>Age 70 - 79</t>
        </is>
      </c>
      <c r="L2" s="4" t="inlineStr">
        <is>
          <t xml:space="preserve">Age 80 + </t>
        </is>
      </c>
      <c r="M2" s="231" t="n"/>
      <c r="N2" s="231" t="n"/>
      <c r="O2" s="231" t="n"/>
      <c r="P2" s="231" t="n"/>
      <c r="Q2" s="231" t="n"/>
      <c r="R2" s="231" t="n"/>
      <c r="S2" s="231" t="n"/>
      <c r="T2" s="231" t="n"/>
      <c r="U2" s="231" t="n"/>
      <c r="V2" s="231" t="n"/>
      <c r="W2" s="231" t="n"/>
      <c r="X2" s="231" t="n"/>
      <c r="Y2" s="5" t="n"/>
      <c r="Z2" s="18" t="inlineStr">
        <is>
          <t>Actuals</t>
        </is>
      </c>
      <c r="AA2" s="18" t="n"/>
      <c r="AB2" s="20" t="inlineStr">
        <is>
          <t>EASTERN CAPE</t>
        </is>
      </c>
      <c r="AC2" s="9" t="inlineStr">
        <is>
          <t>FREE STATE</t>
        </is>
      </c>
      <c r="AD2" s="9" t="inlineStr">
        <is>
          <t>GAUTENG</t>
        </is>
      </c>
      <c r="AE2" s="9" t="inlineStr">
        <is>
          <t>KWAZULU-NATAL</t>
        </is>
      </c>
      <c r="AF2" s="9" t="inlineStr">
        <is>
          <t>LIMPOPO</t>
        </is>
      </c>
      <c r="AG2" s="9" t="inlineStr">
        <is>
          <t>MPUMALANGA</t>
        </is>
      </c>
      <c r="AH2" s="9" t="inlineStr">
        <is>
          <t>NORTH WEST</t>
        </is>
      </c>
      <c r="AI2" s="9" t="inlineStr">
        <is>
          <t>NORTHERN CAPE</t>
        </is>
      </c>
      <c r="AJ2" s="9" t="inlineStr">
        <is>
          <t>WESTERN CAPE</t>
        </is>
      </c>
    </row>
    <row r="3">
      <c r="C3" s="82" t="n"/>
      <c r="D3" s="243" t="n">
        <v>2e-05</v>
      </c>
      <c r="E3" s="243" t="n">
        <v>6e-05</v>
      </c>
      <c r="F3" s="243" t="n">
        <v>0.0003</v>
      </c>
      <c r="G3" s="243" t="n">
        <v>0.0008</v>
      </c>
      <c r="H3" s="243" t="n">
        <v>0.0015</v>
      </c>
      <c r="I3" s="243" t="n">
        <v>0.006</v>
      </c>
      <c r="J3" s="243" t="n">
        <v>0.022</v>
      </c>
      <c r="K3" s="243" t="n">
        <v>0.051</v>
      </c>
      <c r="L3" s="243" t="n">
        <v>0.093</v>
      </c>
      <c r="M3" s="232" t="n"/>
      <c r="N3" s="232" t="n"/>
      <c r="O3" s="232" t="n"/>
      <c r="P3" s="232" t="n"/>
      <c r="Q3" s="232" t="n"/>
      <c r="R3" s="232" t="n"/>
      <c r="S3" s="232" t="n"/>
      <c r="T3" s="232" t="n"/>
      <c r="U3" s="232" t="n"/>
      <c r="V3" s="232" t="n"/>
      <c r="W3" s="232" t="n"/>
      <c r="X3" s="232" t="n"/>
      <c r="Y3" s="7" t="n"/>
      <c r="Z3" s="7">
        <f>AVERAGE(Z4:Z12)</f>
        <v/>
      </c>
      <c r="AA3" s="19">
        <f>Z3/14</f>
        <v/>
      </c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</row>
    <row r="4">
      <c r="A4" s="6" t="n">
        <v>1</v>
      </c>
      <c r="B4" s="16" t="inlineStr">
        <is>
          <t>EASTERN CAPE</t>
        </is>
      </c>
      <c r="C4" s="10">
        <f>SUMIF(Census!$C$2:$C$235,Census_SEIR_Province!$B4,Census!$CK$2:$CK$235)</f>
        <v/>
      </c>
      <c r="D4" s="244">
        <f>SUMIF(Census!$C$2:$C$235,Census_SEIR_Province!$B4,Census!CL$2:CL$235)/$C4</f>
        <v/>
      </c>
      <c r="E4" s="244">
        <f>SUMIF(Census!$C$2:$C$235,Census_SEIR_Province!$B4,Census!CM$2:CM$235)/$C4</f>
        <v/>
      </c>
      <c r="F4" s="244">
        <f>SUMIF(Census!$C$2:$C$235,Census_SEIR_Province!$B4,Census!CN$2:CN$235)/$C4</f>
        <v/>
      </c>
      <c r="G4" s="244">
        <f>SUMIF(Census!$C$2:$C$235,Census_SEIR_Province!$B4,Census!CO$2:CO$235)/$C4</f>
        <v/>
      </c>
      <c r="H4" s="244">
        <f>SUMIF(Census!$C$2:$C$235,Census_SEIR_Province!$B4,Census!CP$2:CP$235)/$C4</f>
        <v/>
      </c>
      <c r="I4" s="244">
        <f>SUMIF(Census!$C$2:$C$235,Census_SEIR_Province!$B4,Census!CQ$2:CQ$235)/$C4</f>
        <v/>
      </c>
      <c r="J4" s="244">
        <f>SUMIF(Census!$C$2:$C$235,Census_SEIR_Province!$B4,Census!CR$2:CR$235)/$C4</f>
        <v/>
      </c>
      <c r="K4" s="244">
        <f>SUMIF(Census!$C$2:$C$235,Census_SEIR_Province!$B4,Census!CS$2:CS$235)/$C4</f>
        <v/>
      </c>
      <c r="L4" s="244">
        <f>SUMIF(Census!$C$2:$C$235,Census_SEIR_Province!$B4,Census!CT$2:CT$235)/$C4</f>
        <v/>
      </c>
      <c r="M4" s="245">
        <f>N4/O4</f>
        <v/>
      </c>
      <c r="N4" s="245">
        <f>SUMPRODUCT($D$3:$L$3,D4:L4)/O4</f>
        <v/>
      </c>
      <c r="O4" s="89" t="n">
        <v>1.1</v>
      </c>
      <c r="P4" s="223" t="n">
        <v>1.5</v>
      </c>
      <c r="Q4" s="246">
        <f>(T4/M4-X4)/(T4/M4)</f>
        <v/>
      </c>
      <c r="R4" s="115">
        <f>Assumptions!D3</f>
        <v/>
      </c>
      <c r="S4" s="87">
        <f>(R4/X4)*(T4/M4-X4)</f>
        <v/>
      </c>
      <c r="T4" s="222">
        <f>Assumptions!F3*P4*$T$13</f>
        <v/>
      </c>
      <c r="U4" s="13">
        <f>(S4+R4)*1/4</f>
        <v/>
      </c>
      <c r="V4" s="13">
        <f>Assumptions!E3</f>
        <v/>
      </c>
      <c r="W4" s="13">
        <f>IF(R4="","",C4-T4-R4-S4-U4-V4)</f>
        <v/>
      </c>
      <c r="X4" s="13">
        <f>Assumptions!C3</f>
        <v/>
      </c>
      <c r="Y4" s="14">
        <f>SUMIF(Census!$C$2:$C$235,Census_SEIR_Province!$B4,Census!$CV$2:$CV$235)</f>
        <v/>
      </c>
      <c r="Z4" s="86">
        <f>IF(Z$2="Actuals",VLOOKUP($B4,R0_estimation!$K$5:$L$14,2,FALSE),IF(C4="","",AA4*14))</f>
        <v/>
      </c>
      <c r="AA4" s="17">
        <f>IF(C4="","",IF($Z$2="Actuals",Z4/14,$AA$3+0.1*(Y4-AVERAGE($Y$4:$Y$12))/SUM($Y$4:$Y$12)))</f>
        <v/>
      </c>
      <c r="AB4" s="247" t="n">
        <v>1.190014700322877</v>
      </c>
      <c r="AC4" s="247" t="n">
        <v>0.002131041221610528</v>
      </c>
      <c r="AD4" s="247" t="n">
        <v>0.0116627592733917</v>
      </c>
      <c r="AE4" s="247" t="n">
        <v>0.006956798743024591</v>
      </c>
      <c r="AF4" s="247" t="n">
        <v>0.000378971596799378</v>
      </c>
      <c r="AG4" s="247" t="n">
        <v>0.0009259196071533689</v>
      </c>
      <c r="AH4" s="247" t="n">
        <v>0.0009644012899398425</v>
      </c>
      <c r="AI4" s="247" t="n">
        <v>0.0004253521606216134</v>
      </c>
      <c r="AJ4" s="247" t="n">
        <v>0.006997608086314919</v>
      </c>
      <c r="AK4" s="26" t="n"/>
    </row>
    <row r="5">
      <c r="A5" s="6">
        <f>IF(C5="","",MAX(A$4:A4)+1)</f>
        <v/>
      </c>
      <c r="B5" s="16" t="inlineStr">
        <is>
          <t>FREE STATE</t>
        </is>
      </c>
      <c r="C5" s="10">
        <f>SUMIF(Census!$C$2:$C$235,Census_SEIR_Province!$B5,Census!$CK$2:$CK$235)</f>
        <v/>
      </c>
      <c r="D5" s="244">
        <f>SUMIF(Census!$C$2:$C$235,Census_SEIR_Province!$B5,Census!CL$2:CL$235)/$C5</f>
        <v/>
      </c>
      <c r="E5" s="244">
        <f>SUMIF(Census!$C$2:$C$235,Census_SEIR_Province!$B5,Census!CM$2:CM$235)/$C5</f>
        <v/>
      </c>
      <c r="F5" s="244">
        <f>SUMIF(Census!$C$2:$C$235,Census_SEIR_Province!$B5,Census!CN$2:CN$235)/$C5</f>
        <v/>
      </c>
      <c r="G5" s="244">
        <f>SUMIF(Census!$C$2:$C$235,Census_SEIR_Province!$B5,Census!CO$2:CO$235)/$C5</f>
        <v/>
      </c>
      <c r="H5" s="244">
        <f>SUMIF(Census!$C$2:$C$235,Census_SEIR_Province!$B5,Census!CP$2:CP$235)/$C5</f>
        <v/>
      </c>
      <c r="I5" s="244">
        <f>SUMIF(Census!$C$2:$C$235,Census_SEIR_Province!$B5,Census!CQ$2:CQ$235)/$C5</f>
        <v/>
      </c>
      <c r="J5" s="244">
        <f>SUMIF(Census!$C$2:$C$235,Census_SEIR_Province!$B5,Census!CR$2:CR$235)/$C5</f>
        <v/>
      </c>
      <c r="K5" s="244">
        <f>SUMIF(Census!$C$2:$C$235,Census_SEIR_Province!$B5,Census!CS$2:CS$235)/$C5</f>
        <v/>
      </c>
      <c r="L5" s="244">
        <f>SUMIF(Census!$C$2:$C$235,Census_SEIR_Province!$B5,Census!CT$2:CT$235)/$C5</f>
        <v/>
      </c>
      <c r="M5" s="245">
        <f>N5/O5</f>
        <v/>
      </c>
      <c r="N5" s="245">
        <f>SUMPRODUCT($D$3:$L$3,D5:L5)/O5</f>
        <v/>
      </c>
      <c r="O5" s="89" t="n">
        <v>1.25</v>
      </c>
      <c r="P5" s="223" t="n">
        <v>1.5</v>
      </c>
      <c r="Q5" s="246">
        <f>(T5/M5-X5)/(T5/M5)</f>
        <v/>
      </c>
      <c r="R5" s="115">
        <f>Assumptions!D4</f>
        <v/>
      </c>
      <c r="S5" s="87">
        <f>(R5/X5)*(T5/M5-X5)</f>
        <v/>
      </c>
      <c r="T5" s="222">
        <f>Assumptions!F4*P5*$T$13</f>
        <v/>
      </c>
      <c r="U5" s="13">
        <f>(S5+R5)*1/4</f>
        <v/>
      </c>
      <c r="V5" s="13">
        <f>Assumptions!E4</f>
        <v/>
      </c>
      <c r="W5" s="13">
        <f>IF(R5="","",C5-T5-R5-S5-U5-V5)</f>
        <v/>
      </c>
      <c r="X5" s="13">
        <f>Assumptions!C4</f>
        <v/>
      </c>
      <c r="Y5" s="14">
        <f>SUMIF(Census!$C$2:$C$235,Census_SEIR_Province!$B5,Census!$CV$2:$CV$235)</f>
        <v/>
      </c>
      <c r="Z5" s="86">
        <f>IF(Z$2="Actuals",VLOOKUP($B5,R0_estimation!$K$5:$L$14,2,FALSE),IF(C5="","",AA5*14))</f>
        <v/>
      </c>
      <c r="AA5" s="17">
        <f>IF(C5="","",IF($Z$2="Actuals",Z5/14,$AA$3+0.1*(Y5-AVERAGE($Y$4:$Y$12))/SUM($Y$4:$Y$12)))</f>
        <v/>
      </c>
      <c r="AB5" s="247" t="n">
        <v>0.003706037936783977</v>
      </c>
      <c r="AC5" s="247" t="n">
        <v>1.167527648688155</v>
      </c>
      <c r="AD5" s="247" t="n">
        <v>0.04420919810295679</v>
      </c>
      <c r="AE5" s="247" t="n">
        <v>0.004013159446274536</v>
      </c>
      <c r="AF5" s="247" t="n">
        <v>0.001071419780387452</v>
      </c>
      <c r="AG5" s="247" t="n">
        <v>0.002398975547051535</v>
      </c>
      <c r="AH5" s="247" t="n">
        <v>0.005340992862983046</v>
      </c>
      <c r="AI5" s="247" t="n">
        <v>0.00303452639151399</v>
      </c>
      <c r="AJ5" s="247" t="n">
        <v>0.005692839772272836</v>
      </c>
      <c r="AK5" s="26" t="n"/>
    </row>
    <row r="6">
      <c r="A6" s="6">
        <f>IF(C6="","",MAX(A$4:A5)+1)</f>
        <v/>
      </c>
      <c r="B6" s="16" t="inlineStr">
        <is>
          <t>GAUTENG</t>
        </is>
      </c>
      <c r="C6" s="10">
        <f>SUMIF(Census!$C$2:$C$235,Census_SEIR_Province!$B6,Census!$CK$2:$CK$235)</f>
        <v/>
      </c>
      <c r="D6" s="244">
        <f>SUMIF(Census!$C$2:$C$235,Census_SEIR_Province!$B6,Census!CL$2:CL$235)/$C6</f>
        <v/>
      </c>
      <c r="E6" s="244">
        <f>SUMIF(Census!$C$2:$C$235,Census_SEIR_Province!$B6,Census!CM$2:CM$235)/$C6</f>
        <v/>
      </c>
      <c r="F6" s="244">
        <f>SUMIF(Census!$C$2:$C$235,Census_SEIR_Province!$B6,Census!CN$2:CN$235)/$C6</f>
        <v/>
      </c>
      <c r="G6" s="244">
        <f>SUMIF(Census!$C$2:$C$235,Census_SEIR_Province!$B6,Census!CO$2:CO$235)/$C6</f>
        <v/>
      </c>
      <c r="H6" s="244">
        <f>SUMIF(Census!$C$2:$C$235,Census_SEIR_Province!$B6,Census!CP$2:CP$235)/$C6</f>
        <v/>
      </c>
      <c r="I6" s="244">
        <f>SUMIF(Census!$C$2:$C$235,Census_SEIR_Province!$B6,Census!CQ$2:CQ$235)/$C6</f>
        <v/>
      </c>
      <c r="J6" s="244">
        <f>SUMIF(Census!$C$2:$C$235,Census_SEIR_Province!$B6,Census!CR$2:CR$235)/$C6</f>
        <v/>
      </c>
      <c r="K6" s="244">
        <f>SUMIF(Census!$C$2:$C$235,Census_SEIR_Province!$B6,Census!CS$2:CS$235)/$C6</f>
        <v/>
      </c>
      <c r="L6" s="244">
        <f>SUMIF(Census!$C$2:$C$235,Census_SEIR_Province!$B6,Census!CT$2:CT$235)/$C6</f>
        <v/>
      </c>
      <c r="M6" s="245">
        <f>N6/O6</f>
        <v/>
      </c>
      <c r="N6" s="245">
        <f>SUMPRODUCT($D$3:$L$3,D6:L6)/O6</f>
        <v/>
      </c>
      <c r="O6" s="89" t="n">
        <v>1.1</v>
      </c>
      <c r="P6" s="223" t="n">
        <v>1.5</v>
      </c>
      <c r="Q6" s="246">
        <f>(T6/M6-X6)/(T6/M6)</f>
        <v/>
      </c>
      <c r="R6" s="115">
        <f>Assumptions!D5</f>
        <v/>
      </c>
      <c r="S6" s="87">
        <f>(R6/X6)*(T6/M6-X6)</f>
        <v/>
      </c>
      <c r="T6" s="222">
        <f>Assumptions!F5*P6*$T$13</f>
        <v/>
      </c>
      <c r="U6" s="13">
        <f>(S6+R6)*1/4</f>
        <v/>
      </c>
      <c r="V6" s="13">
        <f>Assumptions!E5</f>
        <v/>
      </c>
      <c r="W6" s="13">
        <f>IF(R6="","",C6-T6-R6-S6-U6-V6)</f>
        <v/>
      </c>
      <c r="X6" s="13">
        <f>Assumptions!C5</f>
        <v/>
      </c>
      <c r="Y6" s="14">
        <f>SUMIF(Census!$C$2:$C$235,Census_SEIR_Province!$B6,Census!$CV$2:$CV$235)</f>
        <v/>
      </c>
      <c r="Z6" s="86">
        <f>IF(Z$2="Actuals",VLOOKUP($B6,R0_estimation!$K$5:$L$14,2,FALSE),IF(C6="","",AA6*14))</f>
        <v/>
      </c>
      <c r="AA6" s="17">
        <f>IF(C6="","",IF($Z$2="Actuals",Z6/14,$AA$3+0.1*(Y6-AVERAGE($Y$4:$Y$12))/SUM($Y$4:$Y$12)))</f>
        <v/>
      </c>
      <c r="AB6" s="247" t="n">
        <v>0.002805398811217556</v>
      </c>
      <c r="AC6" s="247" t="n">
        <v>0.005671171144947732</v>
      </c>
      <c r="AD6" s="247" t="n">
        <v>1.291161370320651</v>
      </c>
      <c r="AE6" s="247" t="n">
        <v>0.004815587039023906</v>
      </c>
      <c r="AF6" s="247" t="n">
        <v>0.004734682208982784</v>
      </c>
      <c r="AG6" s="247" t="n">
        <v>0.00429494873660583</v>
      </c>
      <c r="AH6" s="247" t="n">
        <v>0.005343451625191415</v>
      </c>
      <c r="AI6" s="247" t="n">
        <v>0.0002951230835595811</v>
      </c>
      <c r="AJ6" s="247" t="n">
        <v>0.002749195721243527</v>
      </c>
      <c r="AK6" s="26" t="n"/>
    </row>
    <row r="7">
      <c r="A7" s="6">
        <f>IF(C7="","",MAX(A$4:A6)+1)</f>
        <v/>
      </c>
      <c r="B7" s="16" t="inlineStr">
        <is>
          <t>KWAZULU-NATAL</t>
        </is>
      </c>
      <c r="C7" s="10">
        <f>SUMIF(Census!$C$2:$C$235,Census_SEIR_Province!$B7,Census!$CK$2:$CK$235)</f>
        <v/>
      </c>
      <c r="D7" s="244">
        <f>SUMIF(Census!$C$2:$C$235,Census_SEIR_Province!$B7,Census!CL$2:CL$235)/$C7</f>
        <v/>
      </c>
      <c r="E7" s="244">
        <f>SUMIF(Census!$C$2:$C$235,Census_SEIR_Province!$B7,Census!CM$2:CM$235)/$C7</f>
        <v/>
      </c>
      <c r="F7" s="244">
        <f>SUMIF(Census!$C$2:$C$235,Census_SEIR_Province!$B7,Census!CN$2:CN$235)/$C7</f>
        <v/>
      </c>
      <c r="G7" s="244">
        <f>SUMIF(Census!$C$2:$C$235,Census_SEIR_Province!$B7,Census!CO$2:CO$235)/$C7</f>
        <v/>
      </c>
      <c r="H7" s="244">
        <f>SUMIF(Census!$C$2:$C$235,Census_SEIR_Province!$B7,Census!CP$2:CP$235)/$C7</f>
        <v/>
      </c>
      <c r="I7" s="244">
        <f>SUMIF(Census!$C$2:$C$235,Census_SEIR_Province!$B7,Census!CQ$2:CQ$235)/$C7</f>
        <v/>
      </c>
      <c r="J7" s="244">
        <f>SUMIF(Census!$C$2:$C$235,Census_SEIR_Province!$B7,Census!CR$2:CR$235)/$C7</f>
        <v/>
      </c>
      <c r="K7" s="244">
        <f>SUMIF(Census!$C$2:$C$235,Census_SEIR_Province!$B7,Census!CS$2:CS$235)/$C7</f>
        <v/>
      </c>
      <c r="L7" s="244">
        <f>SUMIF(Census!$C$2:$C$235,Census_SEIR_Province!$B7,Census!CT$2:CT$235)/$C7</f>
        <v/>
      </c>
      <c r="M7" s="245">
        <f>N7/O7</f>
        <v/>
      </c>
      <c r="N7" s="245">
        <f>SUMPRODUCT($D$3:$L$3,D7:L7)/O7</f>
        <v/>
      </c>
      <c r="O7" s="89" t="n">
        <v>1.1</v>
      </c>
      <c r="P7" s="223" t="n">
        <v>1.5</v>
      </c>
      <c r="Q7" s="246">
        <f>(T7/M7-X7)/(T7/M7)</f>
        <v/>
      </c>
      <c r="R7" s="115">
        <f>Assumptions!D6</f>
        <v/>
      </c>
      <c r="S7" s="87">
        <f>(R7/X7)*(T7/M7-X7)</f>
        <v/>
      </c>
      <c r="T7" s="222">
        <f>Assumptions!F6*P7*$T$13</f>
        <v/>
      </c>
      <c r="U7" s="13">
        <f>(S7+R7)*1/4</f>
        <v/>
      </c>
      <c r="V7" s="13">
        <f>Assumptions!E6</f>
        <v/>
      </c>
      <c r="W7" s="13">
        <f>IF(R7="","",C7-T7-R7-S7-U7-V7)</f>
        <v/>
      </c>
      <c r="X7" s="13">
        <f>Assumptions!C6</f>
        <v/>
      </c>
      <c r="Y7" s="14">
        <f>SUMIF(Census!$C$2:$C$235,Census_SEIR_Province!$B7,Census!$CV$2:$CV$235)</f>
        <v/>
      </c>
      <c r="Z7" s="86">
        <f>IF(Z$2="Actuals",VLOOKUP($B7,R0_estimation!$K$5:$L$14,2,FALSE),IF(C7="","",AA7*14))</f>
        <v/>
      </c>
      <c r="AA7" s="17">
        <f>IF(C7="","",IF($Z$2="Actuals",Z7/14,$AA$3+0.1*(Y7-AVERAGE($Y$4:$Y$12))/SUM($Y$4:$Y$12)))</f>
        <v/>
      </c>
      <c r="AB7" s="247" t="n">
        <v>0.003552149770552139</v>
      </c>
      <c r="AC7" s="247" t="n">
        <v>0.001030511544035418</v>
      </c>
      <c r="AD7" s="247" t="n">
        <v>0.01219829017424621</v>
      </c>
      <c r="AE7" s="247" t="n">
        <v>1.277340080716237</v>
      </c>
      <c r="AF7" s="247" t="n">
        <v>0.0005548649611750626</v>
      </c>
      <c r="AG7" s="247" t="n">
        <v>0.003424110102789862</v>
      </c>
      <c r="AH7" s="247" t="n">
        <v>0.002046008534165046</v>
      </c>
      <c r="AI7" s="247" t="n">
        <v>9.337790693033579e-05</v>
      </c>
      <c r="AJ7" s="247" t="n">
        <v>0.004355944488625315</v>
      </c>
      <c r="AK7" s="26" t="n"/>
    </row>
    <row r="8">
      <c r="A8" s="6">
        <f>IF(C8="","",MAX(A$4:A7)+1)</f>
        <v/>
      </c>
      <c r="B8" s="16" t="inlineStr">
        <is>
          <t>LIMPOPO</t>
        </is>
      </c>
      <c r="C8" s="10">
        <f>SUMIF(Census!$C$2:$C$235,Census_SEIR_Province!$B8,Census!$CK$2:$CK$235)</f>
        <v/>
      </c>
      <c r="D8" s="244">
        <f>SUMIF(Census!$C$2:$C$235,Census_SEIR_Province!$B8,Census!CL$2:CL$235)/$C8</f>
        <v/>
      </c>
      <c r="E8" s="244">
        <f>SUMIF(Census!$C$2:$C$235,Census_SEIR_Province!$B8,Census!CM$2:CM$235)/$C8</f>
        <v/>
      </c>
      <c r="F8" s="244">
        <f>SUMIF(Census!$C$2:$C$235,Census_SEIR_Province!$B8,Census!CN$2:CN$235)/$C8</f>
        <v/>
      </c>
      <c r="G8" s="244">
        <f>SUMIF(Census!$C$2:$C$235,Census_SEIR_Province!$B8,Census!CO$2:CO$235)/$C8</f>
        <v/>
      </c>
      <c r="H8" s="244">
        <f>SUMIF(Census!$C$2:$C$235,Census_SEIR_Province!$B8,Census!CP$2:CP$235)/$C8</f>
        <v/>
      </c>
      <c r="I8" s="244">
        <f>SUMIF(Census!$C$2:$C$235,Census_SEIR_Province!$B8,Census!CQ$2:CQ$235)/$C8</f>
        <v/>
      </c>
      <c r="J8" s="244">
        <f>SUMIF(Census!$C$2:$C$235,Census_SEIR_Province!$B8,Census!CR$2:CR$235)/$C8</f>
        <v/>
      </c>
      <c r="K8" s="244">
        <f>SUMIF(Census!$C$2:$C$235,Census_SEIR_Province!$B8,Census!CS$2:CS$235)/$C8</f>
        <v/>
      </c>
      <c r="L8" s="244">
        <f>SUMIF(Census!$C$2:$C$235,Census_SEIR_Province!$B8,Census!CT$2:CT$235)/$C8</f>
        <v/>
      </c>
      <c r="M8" s="245">
        <f>N8/O8</f>
        <v/>
      </c>
      <c r="N8" s="245">
        <f>SUMPRODUCT($D$3:$L$3,D8:L8)/O8</f>
        <v/>
      </c>
      <c r="O8" s="89" t="n">
        <v>1.25</v>
      </c>
      <c r="P8" s="223" t="n">
        <v>1.5</v>
      </c>
      <c r="Q8" s="246">
        <f>(T8/M8-X8)/(T8/M8)</f>
        <v/>
      </c>
      <c r="R8" s="115">
        <f>Assumptions!D7</f>
        <v/>
      </c>
      <c r="S8" s="87">
        <f>(R8/X8)*(T8/M8-X8)</f>
        <v/>
      </c>
      <c r="T8" s="222">
        <f>Assumptions!F7*P8*$T$13</f>
        <v/>
      </c>
      <c r="U8" s="13">
        <f>(S8+R8)*1/4</f>
        <v/>
      </c>
      <c r="V8" s="13">
        <f>Assumptions!E7</f>
        <v/>
      </c>
      <c r="W8" s="13">
        <f>IF(R8="","",C8-T8-R8-S8-U8-V8)</f>
        <v/>
      </c>
      <c r="X8" s="13">
        <f>Assumptions!C7</f>
        <v/>
      </c>
      <c r="Y8" s="14">
        <f>SUMIF(Census!$C$2:$C$235,Census_SEIR_Province!$B8,Census!$CV$2:$CV$235)</f>
        <v/>
      </c>
      <c r="Z8" s="86">
        <f>IF(Z$2="Actuals",VLOOKUP($B8,R0_estimation!$K$5:$L$14,2,FALSE),IF(C8="","",AA8*14))</f>
        <v/>
      </c>
      <c r="AA8" s="17">
        <f>IF(C8="","",IF($Z$2="Actuals",Z8/14,$AA$3+0.1*(Y8-AVERAGE($Y$4:$Y$12))/SUM($Y$4:$Y$12)))</f>
        <v/>
      </c>
      <c r="AB8" s="247" t="n">
        <v>0.0007268918603485197</v>
      </c>
      <c r="AC8" s="247" t="n">
        <v>0.0009766107042371024</v>
      </c>
      <c r="AD8" s="247" t="n">
        <v>0.0238962815163708</v>
      </c>
      <c r="AE8" s="247" t="n">
        <v>0.001213016431416099</v>
      </c>
      <c r="AF8" s="247" t="n">
        <v>1.228654863958471</v>
      </c>
      <c r="AG8" s="247" t="n">
        <v>0.008378792052901098</v>
      </c>
      <c r="AH8" s="247" t="n">
        <v>0.003826406494286398</v>
      </c>
      <c r="AI8" s="247" t="n">
        <v>0.0003364090279137498</v>
      </c>
      <c r="AJ8" s="247" t="n">
        <v>0.001453254823083438</v>
      </c>
      <c r="AK8" s="26" t="n"/>
    </row>
    <row r="9">
      <c r="A9" s="6">
        <f>IF(C9="","",MAX(A$4:A8)+1)</f>
        <v/>
      </c>
      <c r="B9" s="16" t="inlineStr">
        <is>
          <t>MPUMALANGA</t>
        </is>
      </c>
      <c r="C9" s="10">
        <f>SUMIF(Census!$C$2:$C$235,Census_SEIR_Province!$B9,Census!$CK$2:$CK$235)</f>
        <v/>
      </c>
      <c r="D9" s="244">
        <f>SUMIF(Census!$C$2:$C$235,Census_SEIR_Province!$B9,Census!CL$2:CL$235)/$C9</f>
        <v/>
      </c>
      <c r="E9" s="244">
        <f>SUMIF(Census!$C$2:$C$235,Census_SEIR_Province!$B9,Census!CM$2:CM$235)/$C9</f>
        <v/>
      </c>
      <c r="F9" s="244">
        <f>SUMIF(Census!$C$2:$C$235,Census_SEIR_Province!$B9,Census!CN$2:CN$235)/$C9</f>
        <v/>
      </c>
      <c r="G9" s="244">
        <f>SUMIF(Census!$C$2:$C$235,Census_SEIR_Province!$B9,Census!CO$2:CO$235)/$C9</f>
        <v/>
      </c>
      <c r="H9" s="244">
        <f>SUMIF(Census!$C$2:$C$235,Census_SEIR_Province!$B9,Census!CP$2:CP$235)/$C9</f>
        <v/>
      </c>
      <c r="I9" s="244">
        <f>SUMIF(Census!$C$2:$C$235,Census_SEIR_Province!$B9,Census!CQ$2:CQ$235)/$C9</f>
        <v/>
      </c>
      <c r="J9" s="244">
        <f>SUMIF(Census!$C$2:$C$235,Census_SEIR_Province!$B9,Census!CR$2:CR$235)/$C9</f>
        <v/>
      </c>
      <c r="K9" s="244">
        <f>SUMIF(Census!$C$2:$C$235,Census_SEIR_Province!$B9,Census!CS$2:CS$235)/$C9</f>
        <v/>
      </c>
      <c r="L9" s="244">
        <f>SUMIF(Census!$C$2:$C$235,Census_SEIR_Province!$B9,Census!CT$2:CT$235)/$C9</f>
        <v/>
      </c>
      <c r="M9" s="245">
        <f>N9/O9</f>
        <v/>
      </c>
      <c r="N9" s="245">
        <f>SUMPRODUCT($D$3:$L$3,D9:L9)/O9</f>
        <v/>
      </c>
      <c r="O9" s="89" t="n">
        <v>1.25</v>
      </c>
      <c r="P9" s="223" t="n">
        <v>1.5</v>
      </c>
      <c r="Q9" s="246">
        <f>(T9/M9-X9)/(T9/M9)</f>
        <v/>
      </c>
      <c r="R9" s="115">
        <f>Assumptions!D8</f>
        <v/>
      </c>
      <c r="S9" s="87">
        <f>(R9/X9)*(T9/M9-X9)</f>
        <v/>
      </c>
      <c r="T9" s="222">
        <f>Assumptions!F8*P9*$T$13</f>
        <v/>
      </c>
      <c r="U9" s="13">
        <f>(S9+R9)*1/4</f>
        <v/>
      </c>
      <c r="V9" s="13">
        <f>Assumptions!E8</f>
        <v/>
      </c>
      <c r="W9" s="13">
        <f>IF(R9="","",C9-T9-R9-S9-U9-V9)</f>
        <v/>
      </c>
      <c r="X9" s="13">
        <f>Assumptions!C8</f>
        <v/>
      </c>
      <c r="Y9" s="14">
        <f>SUMIF(Census!$C$2:$C$235,Census_SEIR_Province!$B9,Census!$CV$2:$CV$235)</f>
        <v/>
      </c>
      <c r="Z9" s="86">
        <f>IF(Z$2="Actuals",VLOOKUP($B9,R0_estimation!$K$5:$L$14,2,FALSE),IF(C9="","",AA9*14))</f>
        <v/>
      </c>
      <c r="AA9" s="17">
        <f>IF(C9="","",IF($Z$2="Actuals",Z9/14,$AA$3+0.1*(Y9-AVERAGE($Y$4:$Y$12))/SUM($Y$4:$Y$12)))</f>
        <v/>
      </c>
      <c r="AB9" s="247" t="n">
        <v>0.001564730342440004</v>
      </c>
      <c r="AC9" s="247" t="n">
        <v>0.00243935534749343</v>
      </c>
      <c r="AD9" s="247" t="n">
        <v>0.02758976729074963</v>
      </c>
      <c r="AE9" s="247" t="n">
        <v>0.008985404692580174</v>
      </c>
      <c r="AF9" s="247" t="n">
        <v>0.009220255877796431</v>
      </c>
      <c r="AG9" s="247" t="n">
        <v>1.288435440214191</v>
      </c>
      <c r="AH9" s="247" t="n">
        <v>0.001414654152546576</v>
      </c>
      <c r="AI9" s="247" t="n">
        <v>0.000204618792728657</v>
      </c>
      <c r="AJ9" s="247" t="n">
        <v>0.0005982791632015917</v>
      </c>
      <c r="AK9" s="26" t="n"/>
    </row>
    <row r="10">
      <c r="A10" s="6">
        <f>IF(C10="","",MAX(A$4:A9)+1)</f>
        <v/>
      </c>
      <c r="B10" s="16" t="inlineStr">
        <is>
          <t>NORTH WEST</t>
        </is>
      </c>
      <c r="C10" s="10">
        <f>SUMIF(Census!$C$2:$C$235,Census_SEIR_Province!$B10,Census!$CK$2:$CK$235)</f>
        <v/>
      </c>
      <c r="D10" s="244">
        <f>SUMIF(Census!$C$2:$C$235,Census_SEIR_Province!$B10,Census!CL$2:CL$235)/$C10</f>
        <v/>
      </c>
      <c r="E10" s="244">
        <f>SUMIF(Census!$C$2:$C$235,Census_SEIR_Province!$B10,Census!CM$2:CM$235)/$C10</f>
        <v/>
      </c>
      <c r="F10" s="244">
        <f>SUMIF(Census!$C$2:$C$235,Census_SEIR_Province!$B10,Census!CN$2:CN$235)/$C10</f>
        <v/>
      </c>
      <c r="G10" s="244">
        <f>SUMIF(Census!$C$2:$C$235,Census_SEIR_Province!$B10,Census!CO$2:CO$235)/$C10</f>
        <v/>
      </c>
      <c r="H10" s="244">
        <f>SUMIF(Census!$C$2:$C$235,Census_SEIR_Province!$B10,Census!CP$2:CP$235)/$C10</f>
        <v/>
      </c>
      <c r="I10" s="244">
        <f>SUMIF(Census!$C$2:$C$235,Census_SEIR_Province!$B10,Census!CQ$2:CQ$235)/$C10</f>
        <v/>
      </c>
      <c r="J10" s="244">
        <f>SUMIF(Census!$C$2:$C$235,Census_SEIR_Province!$B10,Census!CR$2:CR$235)/$C10</f>
        <v/>
      </c>
      <c r="K10" s="244">
        <f>SUMIF(Census!$C$2:$C$235,Census_SEIR_Province!$B10,Census!CS$2:CS$235)/$C10</f>
        <v/>
      </c>
      <c r="L10" s="244">
        <f>SUMIF(Census!$C$2:$C$235,Census_SEIR_Province!$B10,Census!CT$2:CT$235)/$C10</f>
        <v/>
      </c>
      <c r="M10" s="245">
        <f>N10/O10</f>
        <v/>
      </c>
      <c r="N10" s="245">
        <f>SUMPRODUCT($D$3:$L$3,D10:L10)/O10</f>
        <v/>
      </c>
      <c r="O10" s="89" t="n">
        <v>1.25</v>
      </c>
      <c r="P10" s="223" t="n">
        <v>2</v>
      </c>
      <c r="Q10" s="246">
        <f>(T10/M10-X10)/(T10/M10)</f>
        <v/>
      </c>
      <c r="R10" s="115">
        <f>Assumptions!D9</f>
        <v/>
      </c>
      <c r="S10" s="87">
        <f>(R10/X10)*(T10/M10-X10)</f>
        <v/>
      </c>
      <c r="T10" s="222">
        <f>Assumptions!F9*P10*$T$13</f>
        <v/>
      </c>
      <c r="U10" s="13">
        <f>(S10+R10)*1/4</f>
        <v/>
      </c>
      <c r="V10" s="13">
        <f>Assumptions!E9</f>
        <v/>
      </c>
      <c r="W10" s="13">
        <f>IF(R10="","",C10-T10-R10-S10-U10-V10)</f>
        <v/>
      </c>
      <c r="X10" s="13">
        <f>Assumptions!C9</f>
        <v/>
      </c>
      <c r="Y10" s="14">
        <f>SUMIF(Census!$C$2:$C$235,Census_SEIR_Province!$B10,Census!$CV$2:$CV$235)</f>
        <v/>
      </c>
      <c r="Z10" s="86">
        <f>IF(Z$2="Actuals",VLOOKUP($B10,R0_estimation!$K$5:$L$14,2,FALSE),IF(C10="","",AA10*14))</f>
        <v/>
      </c>
      <c r="AA10" s="17">
        <f>IF(C10="","",IF($Z$2="Actuals",Z10/14,$AA$3+0.1*(Y10-AVERAGE($Y$4:$Y$12))/SUM($Y$4:$Y$12)))</f>
        <v/>
      </c>
      <c r="AB10" s="247" t="n">
        <v>0.002028944652463751</v>
      </c>
      <c r="AC10" s="247" t="n">
        <v>0.005587776215186463</v>
      </c>
      <c r="AD10" s="247" t="n">
        <v>0.04145574529839186</v>
      </c>
      <c r="AE10" s="247" t="n">
        <v>0.007815209758031634</v>
      </c>
      <c r="AF10" s="247" t="n">
        <v>0.004715657587252084</v>
      </c>
      <c r="AG10" s="247" t="n">
        <v>0.001908347953485819</v>
      </c>
      <c r="AH10" s="247" t="n">
        <v>1.244963239411274</v>
      </c>
      <c r="AI10" s="247" t="n">
        <v>0.003619818015614743</v>
      </c>
      <c r="AJ10" s="247" t="n">
        <v>0.001723684572497376</v>
      </c>
      <c r="AK10" s="26" t="n"/>
    </row>
    <row r="11">
      <c r="A11" s="6">
        <f>IF(C11="","",MAX(A$4:A10)+1)</f>
        <v/>
      </c>
      <c r="B11" s="16" t="inlineStr">
        <is>
          <t>NORTHERN CAPE</t>
        </is>
      </c>
      <c r="C11" s="10">
        <f>SUMIF(Census!$C$2:$C$235,Census_SEIR_Province!$B11,Census!$CK$2:$CK$235)</f>
        <v/>
      </c>
      <c r="D11" s="244">
        <f>SUMIF(Census!$C$2:$C$235,Census_SEIR_Province!$B11,Census!CL$2:CL$235)/$C11</f>
        <v/>
      </c>
      <c r="E11" s="244">
        <f>SUMIF(Census!$C$2:$C$235,Census_SEIR_Province!$B11,Census!CM$2:CM$235)/$C11</f>
        <v/>
      </c>
      <c r="F11" s="244">
        <f>SUMIF(Census!$C$2:$C$235,Census_SEIR_Province!$B11,Census!CN$2:CN$235)/$C11</f>
        <v/>
      </c>
      <c r="G11" s="244">
        <f>SUMIF(Census!$C$2:$C$235,Census_SEIR_Province!$B11,Census!CO$2:CO$235)/$C11</f>
        <v/>
      </c>
      <c r="H11" s="244">
        <f>SUMIF(Census!$C$2:$C$235,Census_SEIR_Province!$B11,Census!CP$2:CP$235)/$C11</f>
        <v/>
      </c>
      <c r="I11" s="244">
        <f>SUMIF(Census!$C$2:$C$235,Census_SEIR_Province!$B11,Census!CQ$2:CQ$235)/$C11</f>
        <v/>
      </c>
      <c r="J11" s="244">
        <f>SUMIF(Census!$C$2:$C$235,Census_SEIR_Province!$B11,Census!CR$2:CR$235)/$C11</f>
        <v/>
      </c>
      <c r="K11" s="244">
        <f>SUMIF(Census!$C$2:$C$235,Census_SEIR_Province!$B11,Census!CS$2:CS$235)/$C11</f>
        <v/>
      </c>
      <c r="L11" s="244">
        <f>SUMIF(Census!$C$2:$C$235,Census_SEIR_Province!$B11,Census!CT$2:CT$235)/$C11</f>
        <v/>
      </c>
      <c r="M11" s="245">
        <f>N11/O11</f>
        <v/>
      </c>
      <c r="N11" s="245">
        <f>SUMPRODUCT($D$3:$L$3,D11:L11)/O11</f>
        <v/>
      </c>
      <c r="O11" s="89" t="n">
        <v>1.25</v>
      </c>
      <c r="P11" s="223" t="n">
        <v>1.5</v>
      </c>
      <c r="Q11" s="246">
        <f>(T11/M11-X11)/(T11/M11)</f>
        <v/>
      </c>
      <c r="R11" s="115">
        <f>Assumptions!D10</f>
        <v/>
      </c>
      <c r="S11" s="87">
        <f>(R11/X11)*(T11/M11-X11)</f>
        <v/>
      </c>
      <c r="T11" s="222">
        <f>Assumptions!F10*P11*$T$13</f>
        <v/>
      </c>
      <c r="U11" s="13">
        <f>(S11+R11)*1/4</f>
        <v/>
      </c>
      <c r="V11" s="13">
        <f>Assumptions!E10</f>
        <v/>
      </c>
      <c r="W11" s="13">
        <f>IF(R11="","",C11-T11-R11-S11-U11-V11)</f>
        <v/>
      </c>
      <c r="X11" s="13">
        <f>Assumptions!C10</f>
        <v/>
      </c>
      <c r="Y11" s="14">
        <f>SUMIF(Census!$C$2:$C$235,Census_SEIR_Province!$B11,Census!$CV$2:$CV$235)</f>
        <v/>
      </c>
      <c r="Z11" s="86">
        <f>IF(Z$2="Actuals",VLOOKUP($B11,R0_estimation!$K$5:$L$14,2,FALSE),IF(C11="","",AA11*14))</f>
        <v/>
      </c>
      <c r="AA11" s="17">
        <f>IF(C11="","",IF($Z$2="Actuals",Z11/14,$AA$3+0.1*(Y11-AVERAGE($Y$4:$Y$12))/SUM($Y$4:$Y$12)))</f>
        <v/>
      </c>
      <c r="AB11" s="247" t="n">
        <v>0.002277328193027798</v>
      </c>
      <c r="AC11" s="247" t="n">
        <v>0.009778266639727185</v>
      </c>
      <c r="AD11" s="247" t="n">
        <v>0.006410416221341733</v>
      </c>
      <c r="AE11" s="247" t="n">
        <v>0.0008433636662846471</v>
      </c>
      <c r="AF11" s="247" t="n">
        <v>0.0009097195826659793</v>
      </c>
      <c r="AG11" s="247" t="n">
        <v>0.0008083957269047912</v>
      </c>
      <c r="AH11" s="247" t="n">
        <v>0.009447938829335307</v>
      </c>
      <c r="AI11" s="247" t="n">
        <v>1.207649736593348</v>
      </c>
      <c r="AJ11" s="247" t="n">
        <v>0.005418676413638831</v>
      </c>
      <c r="AK11" s="26" t="n"/>
    </row>
    <row r="12">
      <c r="A12" s="6">
        <f>IF(C12="","",MAX(A$4:A11)+1)</f>
        <v/>
      </c>
      <c r="B12" s="16" t="inlineStr">
        <is>
          <t>WESTERN CAPE</t>
        </is>
      </c>
      <c r="C12" s="10">
        <f>SUMIF(Census!$C$2:$C$235,Census_SEIR_Province!$B12,Census!$CK$2:$CK$235)</f>
        <v/>
      </c>
      <c r="D12" s="244">
        <f>SUMIF(Census!$C$2:$C$235,Census_SEIR_Province!$B12,Census!CL$2:CL$235)/$C12</f>
        <v/>
      </c>
      <c r="E12" s="244">
        <f>SUMIF(Census!$C$2:$C$235,Census_SEIR_Province!$B12,Census!CM$2:CM$235)/$C12</f>
        <v/>
      </c>
      <c r="F12" s="244">
        <f>SUMIF(Census!$C$2:$C$235,Census_SEIR_Province!$B12,Census!CN$2:CN$235)/$C12</f>
        <v/>
      </c>
      <c r="G12" s="244">
        <f>SUMIF(Census!$C$2:$C$235,Census_SEIR_Province!$B12,Census!CO$2:CO$235)/$C12</f>
        <v/>
      </c>
      <c r="H12" s="244">
        <f>SUMIF(Census!$C$2:$C$235,Census_SEIR_Province!$B12,Census!CP$2:CP$235)/$C12</f>
        <v/>
      </c>
      <c r="I12" s="244">
        <f>SUMIF(Census!$C$2:$C$235,Census_SEIR_Province!$B12,Census!CQ$2:CQ$235)/$C12</f>
        <v/>
      </c>
      <c r="J12" s="244">
        <f>SUMIF(Census!$C$2:$C$235,Census_SEIR_Province!$B12,Census!CR$2:CR$235)/$C12</f>
        <v/>
      </c>
      <c r="K12" s="244">
        <f>SUMIF(Census!$C$2:$C$235,Census_SEIR_Province!$B12,Census!CS$2:CS$235)/$C12</f>
        <v/>
      </c>
      <c r="L12" s="244">
        <f>SUMIF(Census!$C$2:$C$235,Census_SEIR_Province!$B12,Census!CT$2:CT$235)/$C12</f>
        <v/>
      </c>
      <c r="M12" s="245">
        <f>N12/O12</f>
        <v/>
      </c>
      <c r="N12" s="245">
        <f>SUMPRODUCT($D$3:$L$3,D12:L12)/O12</f>
        <v/>
      </c>
      <c r="O12" s="89" t="n">
        <v>1.1</v>
      </c>
      <c r="P12" s="223" t="n">
        <v>1.5</v>
      </c>
      <c r="Q12" s="246">
        <f>(T12/M12-X12)/(T12/M12)</f>
        <v/>
      </c>
      <c r="R12" s="115">
        <f>Assumptions!D11</f>
        <v/>
      </c>
      <c r="S12" s="87">
        <f>(R12/X12)*(T12/M12-X12)</f>
        <v/>
      </c>
      <c r="T12" s="222">
        <f>Assumptions!F11*P12*$T$13</f>
        <v/>
      </c>
      <c r="U12" s="13">
        <f>(S12+R12)*1/4</f>
        <v/>
      </c>
      <c r="V12" s="13">
        <f>Assumptions!E11</f>
        <v/>
      </c>
      <c r="W12" s="13">
        <f>IF(R12="","",C12-T12-R12-S12-U12-V12)</f>
        <v/>
      </c>
      <c r="X12" s="13">
        <f>Assumptions!C11</f>
        <v/>
      </c>
      <c r="Y12" s="14">
        <f>SUMIF(Census!$C$2:$C$235,Census_SEIR_Province!$B12,Census!$CV$2:$CV$235)</f>
        <v/>
      </c>
      <c r="Z12" s="86">
        <f>IF(Z$2="Actuals",VLOOKUP($B12,R0_estimation!$K$5:$L$14,2,FALSE),IF(C12="","",AA12*14))</f>
        <v/>
      </c>
      <c r="AA12" s="17">
        <f>IF(C12="","",IF($Z$2="Actuals",Z12/14,$AA$3+0.1*(Y12-AVERAGE($Y$4:$Y$12))/SUM($Y$4:$Y$12)))</f>
        <v/>
      </c>
      <c r="AB12" s="247" t="n">
        <v>0.004269404318866884</v>
      </c>
      <c r="AC12" s="247" t="n">
        <v>0.001762976313374652</v>
      </c>
      <c r="AD12" s="247" t="n">
        <v>0.007369303727618159</v>
      </c>
      <c r="AE12" s="247" t="n">
        <v>0.003729183317544631</v>
      </c>
      <c r="AF12" s="247" t="n">
        <v>0.0004814201145124396</v>
      </c>
      <c r="AG12" s="247" t="n">
        <v>0.0002498329738768297</v>
      </c>
      <c r="AH12" s="247" t="n">
        <v>0.000547461736401271</v>
      </c>
      <c r="AI12" s="247" t="n">
        <v>0.0006447447807221058</v>
      </c>
      <c r="AJ12" s="247" t="n">
        <v>1.287355561304999</v>
      </c>
      <c r="AK12" s="26" t="n"/>
    </row>
    <row r="13">
      <c r="D13" s="248">
        <f>SUMPRODUCT(D4:D12,$C$4:$C$12)</f>
        <v/>
      </c>
      <c r="E13" s="248">
        <f>SUMPRODUCT(E4:E12,$C$4:$C$12)</f>
        <v/>
      </c>
      <c r="F13" s="248">
        <f>SUMPRODUCT(F4:F12,$C$4:$C$12)</f>
        <v/>
      </c>
      <c r="G13" s="248">
        <f>SUMPRODUCT(G4:G12,$C$4:$C$12)</f>
        <v/>
      </c>
      <c r="H13" s="248">
        <f>SUMPRODUCT(H4:H12,$C$4:$C$12)</f>
        <v/>
      </c>
      <c r="I13" s="248">
        <f>SUMPRODUCT(I4:I12,$C$4:$C$12)</f>
        <v/>
      </c>
      <c r="J13" s="248">
        <f>SUMPRODUCT(J4:J12,$C$4:$C$12)</f>
        <v/>
      </c>
      <c r="K13" s="248">
        <f>SUMPRODUCT(K4:K12,$C$4:$C$12)</f>
        <v/>
      </c>
      <c r="L13" s="248">
        <f>SUMPRODUCT(L4:L12,$C$4:$C$12)</f>
        <v/>
      </c>
      <c r="M13" s="247" t="n"/>
      <c r="N13" s="247" t="n"/>
      <c r="O13" s="247" t="n"/>
      <c r="P13" s="247" t="n"/>
      <c r="Q13" s="23" t="n"/>
      <c r="R13" s="23" t="n"/>
      <c r="S13" s="225" t="inlineStr">
        <is>
          <t>Excess death multiplier</t>
        </is>
      </c>
      <c r="T13" s="224" t="n">
        <v>3</v>
      </c>
      <c r="U13" s="23" t="n"/>
      <c r="V13" s="23" t="n"/>
      <c r="W13" s="23" t="n"/>
      <c r="X13" s="23" t="n"/>
      <c r="Y13" s="23" t="n"/>
      <c r="Z13" s="24" t="n"/>
      <c r="AA13" s="25" t="n"/>
      <c r="AB13" s="247" t="n"/>
      <c r="AC13" s="247" t="n"/>
      <c r="AD13" s="247" t="n"/>
      <c r="AE13" s="247" t="n"/>
      <c r="AF13" s="247" t="n"/>
      <c r="AG13" s="247" t="n"/>
      <c r="AH13" s="247" t="n"/>
      <c r="AI13" s="247" t="n"/>
      <c r="AJ13" s="247" t="n"/>
      <c r="AK13" s="26" t="n"/>
    </row>
    <row r="14" ht="15" customHeight="1" s="119">
      <c r="D14" s="181">
        <f>Assumptions!C2</f>
        <v/>
      </c>
      <c r="E14" s="181">
        <f>EOMONTH(D14,1)</f>
        <v/>
      </c>
      <c r="F14" s="181">
        <f>EOMONTH(E14,1)</f>
        <v/>
      </c>
      <c r="G14" s="181">
        <f>EOMONTH(F14,1)</f>
        <v/>
      </c>
      <c r="H14" s="181">
        <f>EOMONTH(G14,1)</f>
        <v/>
      </c>
      <c r="I14" s="181">
        <f>EOMONTH(H14,1)</f>
        <v/>
      </c>
      <c r="J14" s="181">
        <f>EOMONTH(I14,1)</f>
        <v/>
      </c>
      <c r="K14" s="181">
        <f>EOMONTH(J14,1)</f>
        <v/>
      </c>
      <c r="L14" s="181">
        <f>EOMONTH(K14,1)</f>
        <v/>
      </c>
      <c r="M14" s="181">
        <f>EOMONTH(L14,1)</f>
        <v/>
      </c>
      <c r="N14" s="181">
        <f>EOMONTH(M14,1)</f>
        <v/>
      </c>
      <c r="O14" s="181">
        <f>EOMONTH(N14,1)</f>
        <v/>
      </c>
      <c r="P14" s="181">
        <f>EOMONTH(O14,1)</f>
        <v/>
      </c>
      <c r="Q14" s="181">
        <f>EOMONTH(P14,1)</f>
        <v/>
      </c>
      <c r="R14" s="249" t="n"/>
      <c r="S14" s="181">
        <f>R0_estimation!P3</f>
        <v/>
      </c>
      <c r="T14" s="181">
        <f>R0_estimation!AB3</f>
        <v/>
      </c>
      <c r="U14" s="23" t="n"/>
      <c r="V14" s="23" t="n"/>
      <c r="W14" s="23" t="n"/>
      <c r="X14" s="23" t="n"/>
      <c r="Y14" s="23" t="n"/>
      <c r="Z14" s="24" t="n"/>
      <c r="AA14" s="25" t="n"/>
      <c r="AB14" s="247" t="n"/>
      <c r="AC14" s="247" t="n"/>
      <c r="AD14" s="247" t="n"/>
      <c r="AE14" s="247" t="n"/>
      <c r="AF14" s="247" t="n"/>
      <c r="AG14" s="247" t="n"/>
      <c r="AH14" s="247" t="n"/>
      <c r="AI14" s="247" t="n"/>
      <c r="AJ14" s="247" t="n"/>
      <c r="AK14" s="26" t="n"/>
    </row>
    <row r="15" ht="15" customHeight="1" s="119">
      <c r="B15" s="27" t="inlineStr">
        <is>
          <t>Nr</t>
        </is>
      </c>
      <c r="C15" s="27" t="inlineStr">
        <is>
          <t>Location</t>
        </is>
      </c>
      <c r="D15" s="27" t="inlineStr">
        <is>
          <t>M1</t>
        </is>
      </c>
      <c r="E15" s="27" t="inlineStr">
        <is>
          <t>M2</t>
        </is>
      </c>
      <c r="F15" s="27" t="inlineStr">
        <is>
          <t>M3</t>
        </is>
      </c>
      <c r="G15" s="27" t="inlineStr">
        <is>
          <t>M4</t>
        </is>
      </c>
      <c r="H15" s="27" t="inlineStr">
        <is>
          <t>M5</t>
        </is>
      </c>
      <c r="I15" s="27" t="inlineStr">
        <is>
          <t>M6</t>
        </is>
      </c>
      <c r="J15" s="27" t="inlineStr">
        <is>
          <t>M7</t>
        </is>
      </c>
      <c r="K15" s="27" t="inlineStr">
        <is>
          <t>M8</t>
        </is>
      </c>
      <c r="L15" s="27" t="inlineStr">
        <is>
          <t>M9</t>
        </is>
      </c>
      <c r="M15" s="27" t="inlineStr">
        <is>
          <t>M10</t>
        </is>
      </c>
      <c r="N15" s="27" t="inlineStr">
        <is>
          <t>M11</t>
        </is>
      </c>
      <c r="O15" s="27" t="inlineStr">
        <is>
          <t>M12</t>
        </is>
      </c>
      <c r="P15" s="27" t="inlineStr">
        <is>
          <t>M13</t>
        </is>
      </c>
      <c r="Q15" s="27" t="inlineStr">
        <is>
          <t>M14</t>
        </is>
      </c>
      <c r="R15" s="250" t="n"/>
      <c r="S15" s="204">
        <f>R0_estimation!P5*0.8</f>
        <v/>
      </c>
      <c r="T15" s="204">
        <f>R0_estimation!AB5*0.8</f>
        <v/>
      </c>
      <c r="U15" s="23" t="n"/>
      <c r="V15" s="23" t="n"/>
      <c r="W15" s="23" t="n"/>
      <c r="X15" s="23" t="n"/>
      <c r="Y15" s="23" t="n"/>
      <c r="Z15" s="24" t="n"/>
      <c r="AA15" s="25" t="n"/>
      <c r="AB15" s="247" t="n"/>
      <c r="AC15" s="247" t="n"/>
      <c r="AD15" s="247" t="n"/>
      <c r="AE15" s="247" t="n"/>
      <c r="AF15" s="247" t="n"/>
      <c r="AG15" s="247" t="n"/>
      <c r="AH15" s="247" t="n"/>
      <c r="AI15" s="247" t="n"/>
      <c r="AJ15" s="247" t="n"/>
      <c r="AK15" s="26" t="n"/>
    </row>
    <row r="16" ht="12" customHeight="1" s="119">
      <c r="B16" s="206" t="n">
        <v>1</v>
      </c>
      <c r="C16" s="206">
        <f>B4</f>
        <v/>
      </c>
      <c r="D16" s="200">
        <f>R0_estimation!AB5</f>
        <v/>
      </c>
      <c r="E16" s="203">
        <f>R0_estimation!AN5*1.3</f>
        <v/>
      </c>
      <c r="F16" s="30">
        <f>E16*1</f>
        <v/>
      </c>
      <c r="G16" s="30">
        <f>F16*0.7</f>
        <v/>
      </c>
      <c r="H16" s="30">
        <f>G16</f>
        <v/>
      </c>
      <c r="I16" s="200">
        <f>H16*1.2</f>
        <v/>
      </c>
      <c r="J16" s="199">
        <f>I16+($K16-$I16)/COUNTA($J$15:$K$15)</f>
        <v/>
      </c>
      <c r="K16" s="200">
        <f>R16*S16</f>
        <v/>
      </c>
      <c r="L16" s="199">
        <f>K16+($N16-$K16)/COUNTA($L$15:$N$15)</f>
        <v/>
      </c>
      <c r="M16" s="199">
        <f>L16+($N16-$K16)/COUNTA($L$15:$N$15)</f>
        <v/>
      </c>
      <c r="N16" s="200">
        <f>R16*T16</f>
        <v/>
      </c>
      <c r="O16" s="199">
        <f>N16</f>
        <v/>
      </c>
      <c r="P16" s="199">
        <f>O16*0.9</f>
        <v/>
      </c>
      <c r="Q16" s="199">
        <f>P16*0.9</f>
        <v/>
      </c>
      <c r="R16" s="207" t="n">
        <v>0.7</v>
      </c>
      <c r="S16" s="211">
        <f>R0_estimation!P6*0.8</f>
        <v/>
      </c>
      <c r="T16" s="194">
        <f>R0_estimation!AB6</f>
        <v/>
      </c>
      <c r="U16" s="23" t="n"/>
      <c r="V16" s="23" t="n"/>
      <c r="W16" s="23" t="n"/>
      <c r="X16" s="208" t="n"/>
      <c r="Y16" s="23" t="n"/>
      <c r="Z16" s="24" t="n"/>
      <c r="AA16" s="25" t="n"/>
      <c r="AB16" s="247" t="n"/>
      <c r="AC16" s="247" t="n"/>
      <c r="AD16" s="247" t="n"/>
      <c r="AE16" s="247" t="n"/>
      <c r="AF16" s="247" t="n"/>
      <c r="AG16" s="247" t="n"/>
      <c r="AH16" s="247" t="n"/>
      <c r="AI16" s="247" t="n"/>
      <c r="AJ16" s="247" t="n"/>
      <c r="AK16" s="26" t="n"/>
    </row>
    <row r="17" ht="12" customHeight="1" s="119">
      <c r="B17" s="206" t="n">
        <v>2</v>
      </c>
      <c r="C17" s="206">
        <f>B5</f>
        <v/>
      </c>
      <c r="D17" s="200">
        <f>R0_estimation!AB6*1.2</f>
        <v/>
      </c>
      <c r="E17" s="203">
        <f>D17*0.8</f>
        <v/>
      </c>
      <c r="F17" s="30">
        <f>E17*0.8</f>
        <v/>
      </c>
      <c r="G17" s="30">
        <f>F17*0.7</f>
        <v/>
      </c>
      <c r="H17" s="30">
        <f>G17</f>
        <v/>
      </c>
      <c r="I17" s="200">
        <f>H17*1.2</f>
        <v/>
      </c>
      <c r="J17" s="199">
        <f>I17+($K17-$I17)/COUNTA($J$15:$K$15)</f>
        <v/>
      </c>
      <c r="K17" s="200">
        <f>R17*S17</f>
        <v/>
      </c>
      <c r="L17" s="199">
        <f>K17+($N17-$K17)/COUNTA($L$15:$N$15)</f>
        <v/>
      </c>
      <c r="M17" s="199">
        <f>L17+($N17-$K17)/COUNTA($L$15:$N$15)</f>
        <v/>
      </c>
      <c r="N17" s="200">
        <f>R17*T17</f>
        <v/>
      </c>
      <c r="O17" s="199">
        <f>N17</f>
        <v/>
      </c>
      <c r="P17" s="199">
        <f>O17*0.9</f>
        <v/>
      </c>
      <c r="Q17" s="199">
        <f>P17*0.9</f>
        <v/>
      </c>
      <c r="R17" s="201" t="n">
        <v>0.4</v>
      </c>
      <c r="S17" s="194">
        <f>S15</f>
        <v/>
      </c>
      <c r="T17" s="194">
        <f>T15</f>
        <v/>
      </c>
      <c r="U17" s="23" t="n"/>
      <c r="V17" s="23" t="n"/>
      <c r="W17" s="23" t="n"/>
      <c r="X17" s="23" t="n"/>
      <c r="Y17" s="23" t="n"/>
      <c r="Z17" s="24" t="n"/>
      <c r="AA17" s="25" t="n"/>
      <c r="AB17" s="247" t="n"/>
      <c r="AC17" s="247" t="n"/>
      <c r="AD17" s="247" t="n"/>
      <c r="AE17" s="247" t="n"/>
      <c r="AF17" s="247" t="n"/>
      <c r="AG17" s="247" t="n"/>
      <c r="AH17" s="247" t="n"/>
      <c r="AI17" s="247" t="n"/>
      <c r="AJ17" s="247" t="n"/>
      <c r="AK17" s="26" t="n"/>
    </row>
    <row r="18" ht="12" customHeight="1" s="119">
      <c r="B18" s="206" t="n">
        <v>3</v>
      </c>
      <c r="C18" s="206">
        <f>B6</f>
        <v/>
      </c>
      <c r="D18" s="200">
        <f>R0_estimation!AB7*0.5</f>
        <v/>
      </c>
      <c r="E18" s="203">
        <f>R0_estimation!AN7*1.3</f>
        <v/>
      </c>
      <c r="F18" s="30">
        <f>E18*1</f>
        <v/>
      </c>
      <c r="G18" s="30">
        <f>F18*0.7</f>
        <v/>
      </c>
      <c r="H18" s="30">
        <f>G18</f>
        <v/>
      </c>
      <c r="I18" s="200">
        <f>H18*1.2</f>
        <v/>
      </c>
      <c r="J18" s="199">
        <f>I18+($K18-$I18)/COUNTA($J$15:$K$15)</f>
        <v/>
      </c>
      <c r="K18" s="200">
        <f>R18*S18</f>
        <v/>
      </c>
      <c r="L18" s="199">
        <f>K18+($N18-$K18)/COUNTA($L$15:$N$15)</f>
        <v/>
      </c>
      <c r="M18" s="199">
        <f>L18+($N18-$K18)/COUNTA($L$15:$N$15)</f>
        <v/>
      </c>
      <c r="N18" s="200">
        <f>R18*T18</f>
        <v/>
      </c>
      <c r="O18" s="199">
        <f>N18</f>
        <v/>
      </c>
      <c r="P18" s="199">
        <f>O18*0.9</f>
        <v/>
      </c>
      <c r="Q18" s="199">
        <f>P18*0.9</f>
        <v/>
      </c>
      <c r="R18" s="207" t="n">
        <v>0.7</v>
      </c>
      <c r="S18" s="211">
        <f>T16*0.8</f>
        <v/>
      </c>
      <c r="T18" s="194">
        <f>R0_estimation!AB8</f>
        <v/>
      </c>
      <c r="U18" s="23" t="n"/>
      <c r="V18" s="23" t="n"/>
      <c r="W18" s="23" t="n"/>
      <c r="X18" s="23" t="n"/>
      <c r="Y18" s="23" t="n"/>
      <c r="Z18" s="24" t="n"/>
      <c r="AA18" s="25" t="n"/>
      <c r="AB18" s="247" t="n"/>
      <c r="AC18" s="247" t="n"/>
      <c r="AD18" s="247" t="n"/>
      <c r="AE18" s="247" t="n"/>
      <c r="AF18" s="247" t="n"/>
      <c r="AG18" s="247" t="n"/>
      <c r="AH18" s="247" t="n"/>
      <c r="AI18" s="247" t="n"/>
      <c r="AJ18" s="247" t="n"/>
      <c r="AK18" s="26" t="n"/>
    </row>
    <row r="19" ht="12" customHeight="1" s="119">
      <c r="B19" s="206" t="n">
        <v>4</v>
      </c>
      <c r="C19" s="206">
        <f>B7</f>
        <v/>
      </c>
      <c r="D19" s="200">
        <f>R0_estimation!AB8*1.5</f>
        <v/>
      </c>
      <c r="E19" s="203">
        <f>D19*0.6</f>
        <v/>
      </c>
      <c r="F19" s="30">
        <f>E19*0.4</f>
        <v/>
      </c>
      <c r="G19" s="30">
        <f>F19*0.7</f>
        <v/>
      </c>
      <c r="H19" s="30">
        <f>G19</f>
        <v/>
      </c>
      <c r="I19" s="200">
        <f>H19*1.2</f>
        <v/>
      </c>
      <c r="J19" s="199">
        <f>I19+($K19-$I19)/COUNTA($J$15:$K$15)</f>
        <v/>
      </c>
      <c r="K19" s="200">
        <f>R19*S19</f>
        <v/>
      </c>
      <c r="L19" s="199">
        <f>K19+($N19-$K19)/COUNTA($L$15:$N$15)</f>
        <v/>
      </c>
      <c r="M19" s="199">
        <f>L19+($N19-$K19)/COUNTA($L$15:$N$15)</f>
        <v/>
      </c>
      <c r="N19" s="200">
        <f>R19*T19</f>
        <v/>
      </c>
      <c r="O19" s="199">
        <f>N19</f>
        <v/>
      </c>
      <c r="P19" s="199">
        <f>O19*0.9</f>
        <v/>
      </c>
      <c r="Q19" s="199">
        <f>P19*0.9</f>
        <v/>
      </c>
      <c r="R19" s="207" t="n">
        <v>0.7</v>
      </c>
      <c r="S19" s="194">
        <f>R0_estimation!P9</f>
        <v/>
      </c>
      <c r="T19" s="194">
        <f>R0_estimation!AB9</f>
        <v/>
      </c>
      <c r="U19" s="23" t="n"/>
      <c r="V19" s="23" t="n"/>
      <c r="W19" s="23" t="n"/>
      <c r="X19" s="23" t="n"/>
      <c r="Y19" s="23" t="n"/>
      <c r="Z19" s="24" t="n"/>
      <c r="AA19" s="25" t="n"/>
      <c r="AB19" s="247" t="n"/>
      <c r="AC19" s="247" t="n"/>
      <c r="AD19" s="247" t="n"/>
      <c r="AE19" s="247" t="n"/>
      <c r="AF19" s="247" t="n"/>
      <c r="AG19" s="247" t="n"/>
      <c r="AH19" s="247" t="n"/>
      <c r="AI19" s="247" t="n"/>
      <c r="AJ19" s="247" t="n"/>
      <c r="AK19" s="26" t="n"/>
    </row>
    <row r="20" ht="12" customHeight="1" s="119">
      <c r="B20" s="206" t="n">
        <v>5</v>
      </c>
      <c r="C20" s="206">
        <f>B8</f>
        <v/>
      </c>
      <c r="D20" s="200">
        <f>R0_estimation!AB9*0.7</f>
        <v/>
      </c>
      <c r="E20" s="203">
        <f>R0_estimation!AN9*1.4</f>
        <v/>
      </c>
      <c r="F20" s="30">
        <f>E20*1</f>
        <v/>
      </c>
      <c r="G20" s="30">
        <f>F20*0.7</f>
        <v/>
      </c>
      <c r="H20" s="30">
        <f>G20</f>
        <v/>
      </c>
      <c r="I20" s="200">
        <f>H20*1.2</f>
        <v/>
      </c>
      <c r="J20" s="199">
        <f>I20+($K20-$I20)/COUNTA($J$15:$K$15)</f>
        <v/>
      </c>
      <c r="K20" s="200">
        <f>R20*S20</f>
        <v/>
      </c>
      <c r="L20" s="199">
        <f>K20+($N20-$K20)/COUNTA($L$15:$N$15)</f>
        <v/>
      </c>
      <c r="M20" s="199">
        <f>L20+($N20-$K20)/COUNTA($L$15:$N$15)</f>
        <v/>
      </c>
      <c r="N20" s="200">
        <f>R20*T20</f>
        <v/>
      </c>
      <c r="O20" s="199">
        <f>N20</f>
        <v/>
      </c>
      <c r="P20" s="199">
        <f>O20*0.9</f>
        <v/>
      </c>
      <c r="Q20" s="199">
        <f>P20*0.9</f>
        <v/>
      </c>
      <c r="R20" s="201" t="n">
        <v>0.4</v>
      </c>
      <c r="S20" s="194">
        <f>S$15</f>
        <v/>
      </c>
      <c r="T20" s="194">
        <f>T$15</f>
        <v/>
      </c>
      <c r="U20" s="23" t="n"/>
      <c r="V20" s="23" t="n"/>
      <c r="W20" s="23" t="n"/>
      <c r="X20" s="23" t="n"/>
      <c r="Y20" s="23" t="n"/>
      <c r="Z20" s="24" t="n"/>
      <c r="AA20" s="25" t="n"/>
      <c r="AB20" s="247" t="n"/>
      <c r="AC20" s="247" t="n"/>
      <c r="AD20" s="247" t="n"/>
      <c r="AE20" s="247" t="n"/>
      <c r="AF20" s="247" t="n"/>
      <c r="AG20" s="247" t="n"/>
      <c r="AH20" s="247" t="n"/>
      <c r="AI20" s="247" t="n"/>
      <c r="AJ20" s="247" t="n"/>
      <c r="AK20" s="26" t="n"/>
    </row>
    <row r="21" ht="12" customHeight="1" s="119">
      <c r="B21" s="206" t="n">
        <v>6</v>
      </c>
      <c r="C21" s="206">
        <f>B9</f>
        <v/>
      </c>
      <c r="D21" s="200">
        <f>R0_estimation!AB10*0.7</f>
        <v/>
      </c>
      <c r="E21" s="203">
        <f>R0_estimation!AN10*1.4</f>
        <v/>
      </c>
      <c r="F21" s="30">
        <f>E21*1</f>
        <v/>
      </c>
      <c r="G21" s="30">
        <f>F21*0.7</f>
        <v/>
      </c>
      <c r="H21" s="30">
        <f>G21</f>
        <v/>
      </c>
      <c r="I21" s="200">
        <f>H21*1.2</f>
        <v/>
      </c>
      <c r="J21" s="199">
        <f>I21+($K21-$I21)/COUNTA($J$15:$K$15)</f>
        <v/>
      </c>
      <c r="K21" s="200">
        <f>R21*S21</f>
        <v/>
      </c>
      <c r="L21" s="199">
        <f>K21+($N21-$K21)/COUNTA($L$15:$N$15)</f>
        <v/>
      </c>
      <c r="M21" s="199">
        <f>L21+($N21-$K21)/COUNTA($L$15:$N$15)</f>
        <v/>
      </c>
      <c r="N21" s="200">
        <f>R21*T21</f>
        <v/>
      </c>
      <c r="O21" s="199">
        <f>N21</f>
        <v/>
      </c>
      <c r="P21" s="199">
        <f>O21*0.9</f>
        <v/>
      </c>
      <c r="Q21" s="199">
        <f>P21*0.9</f>
        <v/>
      </c>
      <c r="R21" s="201" t="n">
        <v>0.4</v>
      </c>
      <c r="S21" s="194">
        <f>S$15</f>
        <v/>
      </c>
      <c r="T21" s="194">
        <f>T$15</f>
        <v/>
      </c>
      <c r="U21" s="23" t="n"/>
      <c r="V21" s="23" t="n"/>
      <c r="W21" s="23" t="n"/>
      <c r="X21" s="23" t="n"/>
      <c r="Y21" s="23" t="n"/>
      <c r="Z21" s="24" t="n"/>
      <c r="AA21" s="25" t="n"/>
      <c r="AB21" s="247" t="n"/>
      <c r="AC21" s="247" t="n"/>
      <c r="AD21" s="247" t="n"/>
      <c r="AE21" s="247" t="n"/>
      <c r="AF21" s="247" t="n"/>
      <c r="AG21" s="247" t="n"/>
      <c r="AH21" s="247" t="n"/>
      <c r="AI21" s="247" t="n"/>
      <c r="AJ21" s="247" t="n"/>
      <c r="AK21" s="26" t="n"/>
    </row>
    <row r="22" ht="12" customHeight="1" s="119">
      <c r="B22" s="206" t="n">
        <v>7</v>
      </c>
      <c r="C22" s="206">
        <f>B10</f>
        <v/>
      </c>
      <c r="D22" s="200">
        <f>R0_estimation!AB11*0.6</f>
        <v/>
      </c>
      <c r="E22" s="203">
        <f>R0_estimation!AN11*1.4</f>
        <v/>
      </c>
      <c r="F22" s="30">
        <f>E22*1</f>
        <v/>
      </c>
      <c r="G22" s="30">
        <f>F22*0.7</f>
        <v/>
      </c>
      <c r="H22" s="30">
        <f>G22</f>
        <v/>
      </c>
      <c r="I22" s="200">
        <f>H22*1.2</f>
        <v/>
      </c>
      <c r="J22" s="199">
        <f>I22+($K22-$I22)/COUNTA($J$15:$K$15)</f>
        <v/>
      </c>
      <c r="K22" s="200">
        <f>R22*S22</f>
        <v/>
      </c>
      <c r="L22" s="199">
        <f>K22+($N22-$K22)/COUNTA($L$15:$N$15)</f>
        <v/>
      </c>
      <c r="M22" s="199">
        <f>L22+($N22-$K22)/COUNTA($L$15:$N$15)</f>
        <v/>
      </c>
      <c r="N22" s="200">
        <f>R22*T22</f>
        <v/>
      </c>
      <c r="O22" s="199">
        <f>N22</f>
        <v/>
      </c>
      <c r="P22" s="199">
        <f>O22*0.9</f>
        <v/>
      </c>
      <c r="Q22" s="199">
        <f>P22*0.9</f>
        <v/>
      </c>
      <c r="R22" s="201" t="n">
        <v>0.4</v>
      </c>
      <c r="S22" s="194">
        <f>S$15</f>
        <v/>
      </c>
      <c r="T22" s="194">
        <f>T$15</f>
        <v/>
      </c>
      <c r="U22" s="23" t="n"/>
      <c r="V22" s="23" t="n"/>
      <c r="W22" s="23" t="n"/>
      <c r="X22" s="23" t="n"/>
      <c r="Y22" s="23" t="n"/>
      <c r="Z22" s="24" t="n"/>
      <c r="AA22" s="25" t="n"/>
      <c r="AB22" s="247" t="n"/>
      <c r="AC22" s="247" t="n"/>
      <c r="AD22" s="247" t="n"/>
      <c r="AE22" s="247" t="n"/>
      <c r="AF22" s="247" t="n"/>
      <c r="AG22" s="247" t="n"/>
      <c r="AH22" s="247" t="n"/>
      <c r="AI22" s="247" t="n"/>
      <c r="AJ22" s="247" t="n"/>
      <c r="AK22" s="26" t="n"/>
    </row>
    <row r="23" ht="12" customHeight="1" s="119">
      <c r="B23" s="206" t="n">
        <v>8</v>
      </c>
      <c r="C23" s="206">
        <f>B11</f>
        <v/>
      </c>
      <c r="D23" s="200">
        <f>R0_estimation!AB12</f>
        <v/>
      </c>
      <c r="E23" s="203">
        <f>D23*0.8</f>
        <v/>
      </c>
      <c r="F23" s="30">
        <f>E23*0.7</f>
        <v/>
      </c>
      <c r="G23" s="30">
        <f>F23*0.7</f>
        <v/>
      </c>
      <c r="H23" s="30">
        <f>G23</f>
        <v/>
      </c>
      <c r="I23" s="200">
        <f>H23*1.2</f>
        <v/>
      </c>
      <c r="J23" s="199">
        <f>I23+($K23-$I23)/COUNTA($J$15:$K$15)</f>
        <v/>
      </c>
      <c r="K23" s="200">
        <f>R23*S23</f>
        <v/>
      </c>
      <c r="L23" s="199">
        <f>K23+($N23-$K23)/COUNTA($L$15:$N$15)</f>
        <v/>
      </c>
      <c r="M23" s="199">
        <f>L23+($N23-$K23)/COUNTA($L$15:$N$15)</f>
        <v/>
      </c>
      <c r="N23" s="200">
        <f>R23*T23</f>
        <v/>
      </c>
      <c r="O23" s="199">
        <f>N23</f>
        <v/>
      </c>
      <c r="P23" s="199">
        <f>O23*0.9</f>
        <v/>
      </c>
      <c r="Q23" s="199">
        <f>P23*0.9</f>
        <v/>
      </c>
      <c r="R23" s="201" t="n">
        <v>0.4</v>
      </c>
      <c r="S23" s="194">
        <f>S$15</f>
        <v/>
      </c>
      <c r="T23" s="194">
        <f>T$15</f>
        <v/>
      </c>
      <c r="U23" s="23" t="n"/>
      <c r="V23" s="23" t="n"/>
      <c r="W23" s="23" t="n"/>
      <c r="X23" s="23" t="n"/>
      <c r="Y23" s="23" t="n"/>
      <c r="Z23" s="24" t="n"/>
      <c r="AA23" s="25" t="n"/>
      <c r="AB23" s="247" t="n"/>
      <c r="AC23" s="247" t="n"/>
      <c r="AD23" s="247" t="n"/>
      <c r="AE23" s="247" t="n"/>
      <c r="AF23" s="247" t="n"/>
      <c r="AG23" s="247" t="n"/>
      <c r="AH23" s="247" t="n"/>
      <c r="AI23" s="247" t="n"/>
      <c r="AJ23" s="247" t="n"/>
      <c r="AK23" s="26" t="n"/>
    </row>
    <row r="24" ht="12" customHeight="1" s="119">
      <c r="B24" s="206" t="n">
        <v>9</v>
      </c>
      <c r="C24" s="206">
        <f>B12</f>
        <v/>
      </c>
      <c r="D24" s="200">
        <f>R0_estimation!AB13*0.6</f>
        <v/>
      </c>
      <c r="E24" s="203">
        <f>R0_estimation!AN13*1.4</f>
        <v/>
      </c>
      <c r="F24" s="30">
        <f>E24*1</f>
        <v/>
      </c>
      <c r="G24" s="30">
        <f>F24*0.7</f>
        <v/>
      </c>
      <c r="H24" s="30">
        <f>G24</f>
        <v/>
      </c>
      <c r="I24" s="200">
        <f>H24*1.2</f>
        <v/>
      </c>
      <c r="J24" s="199">
        <f>I24+($K24-$I24)/COUNTA($J$15:$K$15)</f>
        <v/>
      </c>
      <c r="K24" s="200">
        <f>R24*S24</f>
        <v/>
      </c>
      <c r="L24" s="199">
        <f>K24+($N24-$K24)/COUNTA($L$15:$N$15)</f>
        <v/>
      </c>
      <c r="M24" s="199">
        <f>L24+($N24-$K24)/COUNTA($L$15:$N$15)</f>
        <v/>
      </c>
      <c r="N24" s="200">
        <f>R24*T24</f>
        <v/>
      </c>
      <c r="O24" s="199">
        <f>N24</f>
        <v/>
      </c>
      <c r="P24" s="199">
        <f>O24*0.9</f>
        <v/>
      </c>
      <c r="Q24" s="212">
        <f>P24</f>
        <v/>
      </c>
      <c r="R24" s="207" t="n">
        <v>0.7</v>
      </c>
      <c r="S24" s="211">
        <f>S16*0.8</f>
        <v/>
      </c>
      <c r="T24" s="194">
        <f>R0_estimation!AB14</f>
        <v/>
      </c>
      <c r="U24" s="23" t="n"/>
      <c r="V24" s="23" t="n"/>
      <c r="W24" s="23" t="n"/>
      <c r="X24" s="23" t="n"/>
      <c r="Y24" s="23" t="n"/>
      <c r="Z24" s="24" t="n"/>
      <c r="AA24" s="25" t="n"/>
      <c r="AB24" s="247" t="n"/>
      <c r="AC24" s="247" t="n"/>
      <c r="AD24" s="247" t="n"/>
      <c r="AE24" s="247" t="n"/>
      <c r="AF24" s="247" t="n"/>
      <c r="AG24" s="247" t="n"/>
      <c r="AH24" s="247" t="n"/>
      <c r="AI24" s="247" t="n"/>
      <c r="AJ24" s="247" t="n"/>
      <c r="AK24" s="26" t="n"/>
    </row>
    <row r="25" ht="15" customHeight="1" s="119">
      <c r="D25" s="21" t="n"/>
      <c r="E25" s="21" t="n"/>
      <c r="F25" s="21" t="n"/>
      <c r="G25" s="21" t="n"/>
      <c r="H25" s="21" t="n"/>
      <c r="I25" s="21" t="n"/>
      <c r="J25" s="251" t="n"/>
      <c r="Q25" s="250" t="n"/>
      <c r="R25" s="250" t="n"/>
      <c r="U25" s="23" t="n"/>
      <c r="V25" s="23" t="n"/>
      <c r="W25" s="23" t="n"/>
      <c r="X25" s="23" t="n"/>
      <c r="Y25" s="23" t="n"/>
      <c r="Z25" s="24" t="n"/>
      <c r="AA25" s="25" t="n"/>
      <c r="AB25" s="247" t="n"/>
      <c r="AC25" s="247" t="n"/>
      <c r="AD25" s="247" t="n"/>
      <c r="AE25" s="247" t="n"/>
      <c r="AF25" s="247" t="n"/>
      <c r="AG25" s="247" t="n"/>
      <c r="AH25" s="247" t="n"/>
      <c r="AI25" s="247" t="n"/>
      <c r="AJ25" s="247" t="n"/>
      <c r="AK25" s="26" t="n"/>
    </row>
    <row r="26" ht="15" customHeight="1" s="119">
      <c r="C26" s="27" t="inlineStr">
        <is>
          <t>Location</t>
        </is>
      </c>
      <c r="D26" s="27" t="inlineStr">
        <is>
          <t>M1</t>
        </is>
      </c>
      <c r="E26" s="27" t="inlineStr">
        <is>
          <t>M2</t>
        </is>
      </c>
      <c r="F26" s="27" t="inlineStr">
        <is>
          <t>M3</t>
        </is>
      </c>
      <c r="G26" s="27" t="inlineStr">
        <is>
          <t>M4</t>
        </is>
      </c>
      <c r="H26" s="27" t="inlineStr">
        <is>
          <t>M5</t>
        </is>
      </c>
      <c r="I26" s="27" t="inlineStr">
        <is>
          <t>M6</t>
        </is>
      </c>
      <c r="J26" s="27" t="inlineStr">
        <is>
          <t>M7</t>
        </is>
      </c>
      <c r="K26" s="27" t="inlineStr">
        <is>
          <t>M8</t>
        </is>
      </c>
      <c r="L26" s="27" t="inlineStr">
        <is>
          <t>M9</t>
        </is>
      </c>
      <c r="M26" s="27" t="inlineStr">
        <is>
          <t>M10</t>
        </is>
      </c>
      <c r="N26" s="27" t="inlineStr">
        <is>
          <t>M11</t>
        </is>
      </c>
      <c r="O26" s="27" t="inlineStr">
        <is>
          <t>M12</t>
        </is>
      </c>
      <c r="P26" s="27" t="inlineStr">
        <is>
          <t>M13</t>
        </is>
      </c>
      <c r="Q26" s="27" t="inlineStr">
        <is>
          <t>M14</t>
        </is>
      </c>
      <c r="R26" s="250" t="n"/>
      <c r="S26" s="88" t="n"/>
      <c r="U26" s="23" t="n"/>
      <c r="V26" s="23" t="n"/>
      <c r="W26" s="23" t="n"/>
      <c r="X26" s="23" t="n"/>
      <c r="Y26" s="23" t="n"/>
      <c r="Z26" s="24" t="n"/>
      <c r="AA26" s="25" t="n"/>
      <c r="AB26" s="247" t="n"/>
      <c r="AC26" s="247" t="n"/>
      <c r="AD26" s="247" t="n"/>
      <c r="AE26" s="247" t="n"/>
      <c r="AF26" s="247" t="n"/>
      <c r="AG26" s="247" t="n"/>
      <c r="AH26" s="247" t="n"/>
      <c r="AI26" s="247" t="n"/>
      <c r="AJ26" s="247" t="n"/>
      <c r="AK26" s="26" t="n"/>
    </row>
    <row r="27" ht="10.5" customHeight="1" s="119">
      <c r="C27" s="206" t="n">
        <v>0</v>
      </c>
      <c r="D27" s="202">
        <f>D16/14</f>
        <v/>
      </c>
      <c r="E27" s="202">
        <f>E16/14</f>
        <v/>
      </c>
      <c r="F27" s="202">
        <f>F16/14</f>
        <v/>
      </c>
      <c r="G27" s="202">
        <f>G16/14</f>
        <v/>
      </c>
      <c r="H27" s="202">
        <f>H16/14</f>
        <v/>
      </c>
      <c r="I27" s="202">
        <f>I16/14</f>
        <v/>
      </c>
      <c r="J27" s="202">
        <f>J16/14</f>
        <v/>
      </c>
      <c r="K27" s="202">
        <f>K16/14</f>
        <v/>
      </c>
      <c r="L27" s="202">
        <f>L16/14</f>
        <v/>
      </c>
      <c r="M27" s="202">
        <f>M16/14</f>
        <v/>
      </c>
      <c r="N27" s="202">
        <f>N16/14</f>
        <v/>
      </c>
      <c r="O27" s="202">
        <f>O16/14</f>
        <v/>
      </c>
      <c r="P27" s="202">
        <f>P16/14</f>
        <v/>
      </c>
      <c r="Q27" s="202">
        <f>Q16/14</f>
        <v/>
      </c>
      <c r="R27" s="250" t="n"/>
      <c r="S27" s="250" t="n"/>
      <c r="T27" s="23" t="n"/>
      <c r="U27" s="23" t="n"/>
      <c r="V27" s="23" t="n"/>
      <c r="W27" s="23" t="n"/>
      <c r="X27" s="23" t="n"/>
      <c r="Y27" s="23" t="n"/>
      <c r="Z27" s="24" t="n"/>
      <c r="AA27" s="25" t="n"/>
      <c r="AB27" s="247" t="n"/>
      <c r="AC27" s="247" t="n"/>
      <c r="AD27" s="247" t="n"/>
      <c r="AE27" s="247" t="n"/>
      <c r="AF27" s="247" t="n"/>
      <c r="AG27" s="247" t="n"/>
      <c r="AH27" s="247" t="n"/>
      <c r="AI27" s="247" t="n"/>
      <c r="AJ27" s="247" t="n"/>
      <c r="AK27" s="26" t="n"/>
    </row>
    <row r="28" ht="10.5" customHeight="1" s="119">
      <c r="C28" s="206">
        <f>B16</f>
        <v/>
      </c>
      <c r="D28" s="202">
        <f>D17/14</f>
        <v/>
      </c>
      <c r="E28" s="202">
        <f>E17/14</f>
        <v/>
      </c>
      <c r="F28" s="202">
        <f>F17/14</f>
        <v/>
      </c>
      <c r="G28" s="202">
        <f>G17/14</f>
        <v/>
      </c>
      <c r="H28" s="202">
        <f>H17/14</f>
        <v/>
      </c>
      <c r="I28" s="202">
        <f>I17/14</f>
        <v/>
      </c>
      <c r="J28" s="202">
        <f>J17/14</f>
        <v/>
      </c>
      <c r="K28" s="202">
        <f>K17/14</f>
        <v/>
      </c>
      <c r="L28" s="202">
        <f>L17/14</f>
        <v/>
      </c>
      <c r="M28" s="202">
        <f>M17/14</f>
        <v/>
      </c>
      <c r="N28" s="202">
        <f>N17/14</f>
        <v/>
      </c>
      <c r="O28" s="202">
        <f>O17/14</f>
        <v/>
      </c>
      <c r="P28" s="202">
        <f>P17/14</f>
        <v/>
      </c>
      <c r="Q28" s="202">
        <f>Q17/14</f>
        <v/>
      </c>
      <c r="R28" s="250" t="n"/>
      <c r="S28" s="250" t="n"/>
      <c r="T28" s="23" t="n"/>
      <c r="U28" s="23" t="n"/>
      <c r="V28" s="23" t="n"/>
      <c r="W28" s="23" t="n"/>
      <c r="X28" s="23" t="n"/>
      <c r="Y28" s="23" t="n"/>
      <c r="Z28" s="24" t="n"/>
      <c r="AA28" s="25" t="n"/>
      <c r="AB28" s="247" t="n"/>
      <c r="AC28" s="247" t="n"/>
      <c r="AD28" s="247" t="n"/>
      <c r="AE28" s="247" t="n"/>
      <c r="AF28" s="247" t="n"/>
      <c r="AG28" s="247" t="n"/>
      <c r="AH28" s="247" t="n"/>
      <c r="AI28" s="247" t="n"/>
      <c r="AJ28" s="247" t="n"/>
      <c r="AK28" s="26" t="n"/>
    </row>
    <row r="29" ht="10.5" customHeight="1" s="119">
      <c r="C29" s="206">
        <f>B17</f>
        <v/>
      </c>
      <c r="D29" s="202">
        <f>D18/14</f>
        <v/>
      </c>
      <c r="E29" s="202">
        <f>E18/14</f>
        <v/>
      </c>
      <c r="F29" s="202">
        <f>F18/14</f>
        <v/>
      </c>
      <c r="G29" s="202">
        <f>G18/14</f>
        <v/>
      </c>
      <c r="H29" s="202">
        <f>H18/14</f>
        <v/>
      </c>
      <c r="I29" s="202">
        <f>I18/14</f>
        <v/>
      </c>
      <c r="J29" s="202">
        <f>J18/14</f>
        <v/>
      </c>
      <c r="K29" s="202">
        <f>K18/14</f>
        <v/>
      </c>
      <c r="L29" s="202">
        <f>L18/14</f>
        <v/>
      </c>
      <c r="M29" s="202">
        <f>M18/14</f>
        <v/>
      </c>
      <c r="N29" s="202">
        <f>N18/14</f>
        <v/>
      </c>
      <c r="O29" s="202">
        <f>O18/14</f>
        <v/>
      </c>
      <c r="P29" s="202">
        <f>P18/14</f>
        <v/>
      </c>
      <c r="Q29" s="202">
        <f>Q18/14</f>
        <v/>
      </c>
      <c r="R29" s="250" t="n"/>
      <c r="S29" s="250" t="n"/>
      <c r="T29" s="23" t="n"/>
      <c r="U29" s="23" t="n"/>
      <c r="V29" s="23" t="n"/>
      <c r="W29" s="23" t="n"/>
      <c r="X29" s="23" t="n"/>
      <c r="Y29" s="23" t="n"/>
      <c r="Z29" s="24" t="n"/>
      <c r="AA29" s="25" t="n"/>
      <c r="AB29" s="247" t="n"/>
      <c r="AC29" s="247" t="n"/>
      <c r="AD29" s="247" t="n"/>
      <c r="AE29" s="247" t="n"/>
      <c r="AF29" s="247" t="n"/>
      <c r="AG29" s="247" t="n"/>
      <c r="AH29" s="247" t="n"/>
      <c r="AI29" s="247" t="n"/>
      <c r="AJ29" s="247" t="n"/>
      <c r="AK29" s="26" t="n"/>
    </row>
    <row r="30" ht="10.5" customHeight="1" s="119">
      <c r="C30" s="206">
        <f>B18</f>
        <v/>
      </c>
      <c r="D30" s="202">
        <f>D19/14</f>
        <v/>
      </c>
      <c r="E30" s="202">
        <f>E19/14</f>
        <v/>
      </c>
      <c r="F30" s="202">
        <f>F19/14</f>
        <v/>
      </c>
      <c r="G30" s="202">
        <f>G19/14</f>
        <v/>
      </c>
      <c r="H30" s="202">
        <f>H19/14</f>
        <v/>
      </c>
      <c r="I30" s="202">
        <f>I19/14</f>
        <v/>
      </c>
      <c r="J30" s="202">
        <f>J19/14</f>
        <v/>
      </c>
      <c r="K30" s="202">
        <f>K19/14</f>
        <v/>
      </c>
      <c r="L30" s="202">
        <f>L19/14</f>
        <v/>
      </c>
      <c r="M30" s="202">
        <f>M19/14</f>
        <v/>
      </c>
      <c r="N30" s="202">
        <f>N19/14</f>
        <v/>
      </c>
      <c r="O30" s="202">
        <f>O19/14</f>
        <v/>
      </c>
      <c r="P30" s="202">
        <f>P19/14</f>
        <v/>
      </c>
      <c r="Q30" s="202">
        <f>Q19/14</f>
        <v/>
      </c>
      <c r="R30" s="250" t="n"/>
      <c r="S30" s="250" t="n"/>
      <c r="T30" s="23" t="n"/>
      <c r="U30" s="23" t="n"/>
      <c r="V30" s="23" t="n"/>
      <c r="W30" s="23" t="n"/>
      <c r="X30" s="23" t="n"/>
      <c r="Y30" s="23" t="n"/>
      <c r="Z30" s="24" t="n"/>
      <c r="AA30" s="25" t="n"/>
      <c r="AB30" s="247" t="n"/>
      <c r="AC30" s="247" t="n"/>
      <c r="AD30" s="247" t="n"/>
      <c r="AE30" s="247" t="n"/>
      <c r="AF30" s="247" t="n"/>
      <c r="AG30" s="247" t="n"/>
      <c r="AH30" s="247" t="n"/>
      <c r="AI30" s="247" t="n"/>
      <c r="AJ30" s="247" t="n"/>
      <c r="AK30" s="26" t="n"/>
    </row>
    <row r="31" ht="10.5" customHeight="1" s="119">
      <c r="C31" s="206">
        <f>B19</f>
        <v/>
      </c>
      <c r="D31" s="202">
        <f>D20/14</f>
        <v/>
      </c>
      <c r="E31" s="202">
        <f>E20/14</f>
        <v/>
      </c>
      <c r="F31" s="202">
        <f>F20/14</f>
        <v/>
      </c>
      <c r="G31" s="202">
        <f>G20/14</f>
        <v/>
      </c>
      <c r="H31" s="202">
        <f>H20/14</f>
        <v/>
      </c>
      <c r="I31" s="202">
        <f>I20/14</f>
        <v/>
      </c>
      <c r="J31" s="202">
        <f>J20/14</f>
        <v/>
      </c>
      <c r="K31" s="202">
        <f>K20/14</f>
        <v/>
      </c>
      <c r="L31" s="202">
        <f>L20/14</f>
        <v/>
      </c>
      <c r="M31" s="202">
        <f>M20/14</f>
        <v/>
      </c>
      <c r="N31" s="202">
        <f>N20/14</f>
        <v/>
      </c>
      <c r="O31" s="202">
        <f>O20/14</f>
        <v/>
      </c>
      <c r="P31" s="202">
        <f>P20/14</f>
        <v/>
      </c>
      <c r="Q31" s="202">
        <f>Q20/14</f>
        <v/>
      </c>
      <c r="R31" s="250" t="n"/>
      <c r="S31" s="250" t="n"/>
      <c r="T31" s="23" t="n"/>
      <c r="U31" s="23" t="n"/>
      <c r="V31" s="23" t="n"/>
      <c r="W31" s="23" t="n"/>
      <c r="X31" s="23" t="n"/>
      <c r="Y31" s="23" t="n"/>
      <c r="Z31" s="24" t="n"/>
      <c r="AA31" s="25" t="n"/>
      <c r="AB31" s="247" t="n"/>
      <c r="AC31" s="247" t="n"/>
      <c r="AD31" s="247" t="n"/>
      <c r="AE31" s="247" t="n"/>
      <c r="AF31" s="247" t="n"/>
      <c r="AG31" s="247" t="n"/>
      <c r="AH31" s="247" t="n"/>
      <c r="AI31" s="247" t="n"/>
      <c r="AJ31" s="247" t="n"/>
      <c r="AK31" s="26" t="n"/>
    </row>
    <row r="32" ht="10.5" customHeight="1" s="119">
      <c r="C32" s="206">
        <f>B20</f>
        <v/>
      </c>
      <c r="D32" s="202">
        <f>D21/14</f>
        <v/>
      </c>
      <c r="E32" s="202">
        <f>E21/14</f>
        <v/>
      </c>
      <c r="F32" s="202">
        <f>F21/14</f>
        <v/>
      </c>
      <c r="G32" s="202">
        <f>G21/14</f>
        <v/>
      </c>
      <c r="H32" s="202">
        <f>H21/14</f>
        <v/>
      </c>
      <c r="I32" s="202">
        <f>I21/14</f>
        <v/>
      </c>
      <c r="J32" s="202">
        <f>J21/14</f>
        <v/>
      </c>
      <c r="K32" s="202">
        <f>K21/14</f>
        <v/>
      </c>
      <c r="L32" s="202">
        <f>L21/14</f>
        <v/>
      </c>
      <c r="M32" s="202">
        <f>M21/14</f>
        <v/>
      </c>
      <c r="N32" s="202">
        <f>N21/14</f>
        <v/>
      </c>
      <c r="O32" s="202">
        <f>O21/14</f>
        <v/>
      </c>
      <c r="P32" s="202">
        <f>P21/14</f>
        <v/>
      </c>
      <c r="Q32" s="202">
        <f>Q21/14</f>
        <v/>
      </c>
      <c r="R32" s="23" t="n"/>
      <c r="S32" s="23" t="n"/>
      <c r="T32" s="23" t="n"/>
      <c r="U32" s="23" t="n"/>
      <c r="V32" s="23" t="n"/>
      <c r="W32" s="23" t="n"/>
      <c r="X32" s="23" t="n"/>
      <c r="Y32" s="23" t="n"/>
      <c r="Z32" s="24" t="n"/>
      <c r="AA32" s="25" t="n"/>
      <c r="AB32" s="247" t="n"/>
      <c r="AC32" s="247" t="n"/>
      <c r="AD32" s="247" t="n"/>
      <c r="AE32" s="247" t="n"/>
      <c r="AF32" s="247" t="n"/>
      <c r="AG32" s="247" t="n"/>
      <c r="AH32" s="247" t="n"/>
      <c r="AI32" s="247" t="n"/>
      <c r="AJ32" s="247" t="n"/>
      <c r="AK32" s="26" t="n"/>
    </row>
    <row r="33" ht="10.5" customHeight="1" s="119">
      <c r="C33" s="206">
        <f>B21</f>
        <v/>
      </c>
      <c r="D33" s="202">
        <f>D22/14</f>
        <v/>
      </c>
      <c r="E33" s="202">
        <f>E22/14</f>
        <v/>
      </c>
      <c r="F33" s="202">
        <f>F22/14</f>
        <v/>
      </c>
      <c r="G33" s="202">
        <f>G22/14</f>
        <v/>
      </c>
      <c r="H33" s="202">
        <f>H22/14</f>
        <v/>
      </c>
      <c r="I33" s="202">
        <f>I22/14</f>
        <v/>
      </c>
      <c r="J33" s="202">
        <f>J22/14</f>
        <v/>
      </c>
      <c r="K33" s="202">
        <f>K22/14</f>
        <v/>
      </c>
      <c r="L33" s="202">
        <f>L22/14</f>
        <v/>
      </c>
      <c r="M33" s="202">
        <f>M22/14</f>
        <v/>
      </c>
      <c r="N33" s="202">
        <f>N22/14</f>
        <v/>
      </c>
      <c r="O33" s="202">
        <f>O22/14</f>
        <v/>
      </c>
      <c r="P33" s="202">
        <f>P22/14</f>
        <v/>
      </c>
      <c r="Q33" s="202">
        <f>Q22/14</f>
        <v/>
      </c>
      <c r="R33" s="23" t="n"/>
      <c r="S33" s="23" t="n"/>
      <c r="T33" s="23" t="n"/>
      <c r="U33" s="23" t="n"/>
      <c r="V33" s="23" t="n"/>
      <c r="W33" s="23" t="n"/>
      <c r="X33" s="23" t="n"/>
      <c r="Y33" s="23" t="n"/>
      <c r="Z33" s="24" t="n"/>
      <c r="AA33" s="25" t="n"/>
      <c r="AB33" s="247" t="n"/>
      <c r="AC33" s="247" t="n"/>
      <c r="AD33" s="247" t="n"/>
      <c r="AE33" s="247" t="n"/>
      <c r="AF33" s="247" t="n"/>
      <c r="AG33" s="247" t="n"/>
      <c r="AH33" s="247" t="n"/>
      <c r="AI33" s="247" t="n"/>
      <c r="AJ33" s="247" t="n"/>
      <c r="AK33" s="26" t="n"/>
    </row>
    <row r="34" ht="10.5" customHeight="1" s="119">
      <c r="C34" s="206">
        <f>B22</f>
        <v/>
      </c>
      <c r="D34" s="202">
        <f>D23/14</f>
        <v/>
      </c>
      <c r="E34" s="202">
        <f>E23/14</f>
        <v/>
      </c>
      <c r="F34" s="202">
        <f>F23/14</f>
        <v/>
      </c>
      <c r="G34" s="202">
        <f>G23/14</f>
        <v/>
      </c>
      <c r="H34" s="202">
        <f>H23/14</f>
        <v/>
      </c>
      <c r="I34" s="202">
        <f>I23/14</f>
        <v/>
      </c>
      <c r="J34" s="202">
        <f>J23/14</f>
        <v/>
      </c>
      <c r="K34" s="202">
        <f>K23/14</f>
        <v/>
      </c>
      <c r="L34" s="202">
        <f>L23/14</f>
        <v/>
      </c>
      <c r="M34" s="202">
        <f>M23/14</f>
        <v/>
      </c>
      <c r="N34" s="202">
        <f>N23/14</f>
        <v/>
      </c>
      <c r="O34" s="202">
        <f>O23/14</f>
        <v/>
      </c>
      <c r="P34" s="202">
        <f>P23/14</f>
        <v/>
      </c>
      <c r="Q34" s="202">
        <f>Q23/14</f>
        <v/>
      </c>
      <c r="R34" s="23" t="n"/>
      <c r="S34" s="23" t="n"/>
      <c r="T34" s="23" t="n"/>
      <c r="U34" s="23" t="n"/>
      <c r="V34" s="23" t="n"/>
      <c r="W34" s="23" t="n"/>
      <c r="X34" s="23" t="n"/>
      <c r="Y34" s="23" t="n"/>
      <c r="Z34" s="24" t="n"/>
      <c r="AA34" s="25" t="n"/>
      <c r="AB34" s="247" t="n"/>
      <c r="AC34" s="247" t="n"/>
      <c r="AD34" s="247" t="n"/>
      <c r="AE34" s="247" t="n"/>
      <c r="AF34" s="247" t="n"/>
      <c r="AG34" s="247" t="n"/>
      <c r="AH34" s="247" t="n"/>
      <c r="AI34" s="247" t="n"/>
      <c r="AJ34" s="247" t="n"/>
      <c r="AK34" s="26" t="n"/>
    </row>
    <row r="35" ht="10.5" customHeight="1" s="119">
      <c r="C35" s="206">
        <f>B23</f>
        <v/>
      </c>
      <c r="D35" s="202">
        <f>D24/14</f>
        <v/>
      </c>
      <c r="E35" s="202">
        <f>E24/14</f>
        <v/>
      </c>
      <c r="F35" s="202">
        <f>F24/14</f>
        <v/>
      </c>
      <c r="G35" s="202">
        <f>G24/14</f>
        <v/>
      </c>
      <c r="H35" s="202">
        <f>H24/14</f>
        <v/>
      </c>
      <c r="I35" s="202">
        <f>I24/14</f>
        <v/>
      </c>
      <c r="J35" s="202">
        <f>J24/14</f>
        <v/>
      </c>
      <c r="K35" s="202">
        <f>K24/14</f>
        <v/>
      </c>
      <c r="L35" s="202">
        <f>L24/14</f>
        <v/>
      </c>
      <c r="M35" s="202">
        <f>M24/14</f>
        <v/>
      </c>
      <c r="N35" s="202">
        <f>N24/14</f>
        <v/>
      </c>
      <c r="O35" s="202">
        <f>O24/14</f>
        <v/>
      </c>
      <c r="P35" s="202">
        <f>P24/14</f>
        <v/>
      </c>
      <c r="Q35" s="202">
        <f>Q24/14</f>
        <v/>
      </c>
      <c r="R35" s="23" t="n"/>
      <c r="S35" s="23" t="n"/>
      <c r="T35" s="23" t="n"/>
      <c r="U35" s="23" t="n"/>
      <c r="V35" s="23" t="n"/>
      <c r="W35" s="23" t="n"/>
      <c r="X35" s="23" t="n"/>
      <c r="Y35" s="23" t="n"/>
      <c r="Z35" s="24" t="n"/>
      <c r="AA35" s="25" t="n"/>
      <c r="AB35" s="247" t="n"/>
      <c r="AC35" s="247" t="n"/>
      <c r="AD35" s="247" t="n"/>
      <c r="AE35" s="247" t="n"/>
      <c r="AF35" s="247" t="n"/>
      <c r="AG35" s="247" t="n"/>
      <c r="AH35" s="247" t="n"/>
      <c r="AI35" s="247" t="n"/>
      <c r="AJ35" s="247" t="n"/>
      <c r="AK35" s="26" t="n"/>
    </row>
    <row r="36">
      <c r="D36" s="247" t="n"/>
      <c r="E36" s="247" t="n"/>
      <c r="F36" s="247" t="n"/>
      <c r="G36" s="247" t="n"/>
      <c r="H36" s="247" t="n"/>
      <c r="I36" s="247" t="n"/>
      <c r="J36" s="247" t="n"/>
      <c r="K36" s="247" t="n"/>
      <c r="L36" s="247" t="n"/>
      <c r="M36" s="247" t="n"/>
      <c r="N36" s="247" t="n"/>
      <c r="O36" s="247" t="n"/>
      <c r="P36" s="247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4" t="n"/>
      <c r="AA36" s="25" t="n"/>
      <c r="AB36" s="247" t="n"/>
      <c r="AC36" s="247" t="n"/>
      <c r="AD36" s="247" t="n"/>
      <c r="AE36" s="247" t="n"/>
      <c r="AF36" s="247" t="n"/>
      <c r="AG36" s="247" t="n"/>
      <c r="AH36" s="247" t="n"/>
      <c r="AI36" s="247" t="n"/>
      <c r="AJ36" s="247" t="n"/>
      <c r="AK36" s="26" t="n"/>
    </row>
    <row r="37" ht="12" customHeight="1" s="119">
      <c r="C37" s="206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4" t="n"/>
      <c r="AA37" s="25" t="n"/>
      <c r="AB37" s="247" t="n"/>
      <c r="AC37" s="247" t="n"/>
      <c r="AD37" s="247" t="n"/>
      <c r="AE37" s="247" t="n"/>
      <c r="AF37" s="247" t="n"/>
      <c r="AG37" s="247" t="n"/>
      <c r="AH37" s="247" t="n"/>
      <c r="AI37" s="247" t="n"/>
      <c r="AJ37" s="247" t="n"/>
      <c r="AK37" s="26" t="n"/>
    </row>
    <row r="38" ht="12" customHeight="1" s="119">
      <c r="C38" s="206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23" t="n"/>
      <c r="S38" s="23" t="n"/>
      <c r="T38" s="23" t="n"/>
      <c r="U38" s="23" t="n"/>
      <c r="V38" s="23" t="n"/>
      <c r="W38" s="23" t="n"/>
      <c r="X38" s="23" t="n"/>
      <c r="Y38" s="23" t="n"/>
      <c r="Z38" s="24" t="n"/>
      <c r="AA38" s="25" t="n"/>
      <c r="AB38" s="247" t="n"/>
      <c r="AC38" s="247" t="n"/>
      <c r="AD38" s="247" t="n"/>
      <c r="AE38" s="247" t="n"/>
      <c r="AF38" s="247" t="n"/>
      <c r="AG38" s="247" t="n"/>
      <c r="AH38" s="247" t="n"/>
      <c r="AI38" s="247" t="n"/>
      <c r="AJ38" s="247" t="n"/>
      <c r="AK38" s="26" t="n"/>
    </row>
    <row r="39" ht="12" customHeight="1" s="119">
      <c r="C39" s="206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23" t="n"/>
      <c r="S39" s="23" t="n"/>
      <c r="T39" s="23" t="n"/>
      <c r="U39" s="23" t="n"/>
      <c r="V39" s="23" t="n"/>
      <c r="W39" s="23" t="n"/>
      <c r="X39" s="23" t="n"/>
      <c r="Y39" s="23" t="n"/>
      <c r="Z39" s="24" t="n"/>
      <c r="AA39" s="25" t="n"/>
      <c r="AB39" s="247" t="n"/>
      <c r="AC39" s="247" t="n"/>
      <c r="AD39" s="247" t="n"/>
      <c r="AE39" s="247" t="n"/>
      <c r="AF39" s="247" t="n"/>
      <c r="AG39" s="247" t="n"/>
      <c r="AH39" s="247" t="n"/>
      <c r="AI39" s="247" t="n"/>
      <c r="AJ39" s="247" t="n"/>
      <c r="AK39" s="26" t="n"/>
    </row>
    <row r="40" ht="12" customHeight="1" s="119">
      <c r="C40" s="206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4" t="n"/>
      <c r="AA40" s="25" t="n"/>
      <c r="AB40" s="247" t="n"/>
      <c r="AC40" s="247" t="n"/>
      <c r="AD40" s="247" t="n"/>
      <c r="AE40" s="247" t="n"/>
      <c r="AF40" s="247" t="n"/>
      <c r="AG40" s="247" t="n"/>
      <c r="AH40" s="247" t="n"/>
      <c r="AI40" s="247" t="n"/>
      <c r="AJ40" s="247" t="n"/>
      <c r="AK40" s="26" t="n"/>
    </row>
    <row r="41" ht="12" customHeight="1" s="119">
      <c r="C41" s="206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23" t="n"/>
      <c r="S41" s="23" t="n"/>
      <c r="T41" s="23" t="n"/>
      <c r="U41" s="23" t="n"/>
      <c r="V41" s="23" t="n"/>
      <c r="W41" s="23" t="n"/>
      <c r="X41" s="23" t="n"/>
      <c r="Y41" s="23" t="n"/>
      <c r="Z41" s="24" t="n"/>
      <c r="AA41" s="25" t="n"/>
      <c r="AB41" s="247" t="n"/>
      <c r="AC41" s="247" t="n"/>
      <c r="AD41" s="247" t="n"/>
      <c r="AE41" s="247" t="n"/>
      <c r="AF41" s="247" t="n"/>
      <c r="AG41" s="247" t="n"/>
      <c r="AH41" s="247" t="n"/>
      <c r="AI41" s="247" t="n"/>
      <c r="AJ41" s="247" t="n"/>
      <c r="AK41" s="26" t="n"/>
    </row>
    <row r="42" ht="12" customHeight="1" s="119">
      <c r="C42" s="206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23" t="n"/>
      <c r="S42" s="23" t="n"/>
      <c r="T42" s="23" t="n"/>
      <c r="U42" s="23" t="n"/>
      <c r="V42" s="23" t="n"/>
      <c r="W42" s="23" t="n"/>
      <c r="X42" s="23" t="n"/>
      <c r="Y42" s="23" t="n"/>
      <c r="Z42" s="24" t="n"/>
      <c r="AA42" s="25" t="n"/>
      <c r="AB42" s="247" t="n"/>
      <c r="AC42" s="247" t="n"/>
      <c r="AD42" s="247" t="n"/>
      <c r="AE42" s="247" t="n"/>
      <c r="AF42" s="247" t="n"/>
      <c r="AG42" s="247" t="n"/>
      <c r="AH42" s="247" t="n"/>
      <c r="AI42" s="247" t="n"/>
      <c r="AJ42" s="247" t="n"/>
      <c r="AK42" s="26" t="n"/>
    </row>
    <row r="43" ht="12" customHeight="1" s="119">
      <c r="C43" s="206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4" t="n"/>
      <c r="AA43" s="25" t="n"/>
      <c r="AB43" s="247" t="n"/>
      <c r="AC43" s="247" t="n"/>
      <c r="AD43" s="247" t="n"/>
      <c r="AE43" s="247" t="n"/>
      <c r="AF43" s="247" t="n"/>
      <c r="AG43" s="247" t="n"/>
      <c r="AH43" s="247" t="n"/>
      <c r="AI43" s="247" t="n"/>
      <c r="AJ43" s="247" t="n"/>
      <c r="AK43" s="26" t="n"/>
    </row>
    <row r="44" ht="12" customHeight="1" s="119">
      <c r="C44" s="206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4" t="n"/>
      <c r="AA44" s="25" t="n"/>
      <c r="AB44" s="247" t="n"/>
      <c r="AC44" s="247" t="n"/>
      <c r="AD44" s="247" t="n"/>
      <c r="AE44" s="247" t="n"/>
      <c r="AF44" s="247" t="n"/>
      <c r="AG44" s="247" t="n"/>
      <c r="AH44" s="247" t="n"/>
      <c r="AI44" s="247" t="n"/>
      <c r="AJ44" s="247" t="n"/>
      <c r="AK44" s="26" t="n"/>
    </row>
    <row r="45" ht="12" customHeight="1" s="119">
      <c r="C45" s="206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23" t="n"/>
      <c r="S45" s="23" t="n"/>
      <c r="T45" s="23" t="n"/>
      <c r="U45" s="23" t="n"/>
      <c r="V45" s="23" t="n"/>
      <c r="W45" s="23" t="n"/>
      <c r="X45" s="23" t="n"/>
      <c r="Y45" s="23" t="n"/>
      <c r="Z45" s="24" t="n"/>
      <c r="AA45" s="25" t="n"/>
      <c r="AB45" s="247" t="n"/>
      <c r="AC45" s="247" t="n"/>
      <c r="AD45" s="247" t="n"/>
      <c r="AE45" s="247" t="n"/>
      <c r="AF45" s="247" t="n"/>
      <c r="AG45" s="247" t="n"/>
      <c r="AH45" s="247" t="n"/>
      <c r="AI45" s="247" t="n"/>
      <c r="AJ45" s="247" t="n"/>
      <c r="AK45" s="26" t="n"/>
    </row>
    <row r="46">
      <c r="D46" s="24" t="n"/>
      <c r="E46" s="247" t="n"/>
      <c r="F46" s="247" t="n"/>
      <c r="G46" s="247" t="n"/>
      <c r="H46" s="247" t="n"/>
      <c r="I46" s="247" t="n"/>
      <c r="J46" s="247" t="n"/>
      <c r="K46" s="247" t="n"/>
      <c r="L46" s="247" t="n"/>
      <c r="M46" s="247" t="n"/>
      <c r="N46" s="247" t="n"/>
      <c r="O46" s="247" t="n"/>
      <c r="P46" s="247" t="n"/>
      <c r="Q46" s="23" t="n"/>
      <c r="R46" s="23" t="n"/>
      <c r="S46" s="23" t="n"/>
      <c r="T46" s="23" t="n"/>
      <c r="U46" s="23" t="n"/>
      <c r="V46" s="23" t="n"/>
      <c r="W46" s="23" t="n"/>
      <c r="X46" s="23" t="n"/>
      <c r="Y46" s="23" t="n"/>
      <c r="Z46" s="24" t="n"/>
      <c r="AA46" s="25" t="n"/>
      <c r="AB46" s="247" t="n"/>
      <c r="AC46" s="247" t="n"/>
      <c r="AD46" s="247" t="n"/>
      <c r="AE46" s="247" t="n"/>
      <c r="AF46" s="247" t="n"/>
      <c r="AG46" s="247" t="n"/>
      <c r="AH46" s="247" t="n"/>
      <c r="AI46" s="247" t="n"/>
      <c r="AJ46" s="247" t="n"/>
      <c r="AK46" s="26" t="n"/>
    </row>
    <row r="47">
      <c r="D47" s="24" t="n"/>
      <c r="E47" s="247" t="n"/>
      <c r="F47" s="247" t="n"/>
      <c r="G47" s="247" t="n"/>
      <c r="H47" s="247" t="n"/>
      <c r="I47" s="247" t="n"/>
      <c r="J47" s="247" t="n"/>
      <c r="K47" s="247" t="n"/>
      <c r="L47" s="247" t="n"/>
      <c r="M47" s="247" t="n"/>
      <c r="N47" s="247" t="n"/>
      <c r="O47" s="247" t="n"/>
      <c r="P47" s="247" t="n"/>
      <c r="Q47" s="23" t="n"/>
      <c r="R47" s="23" t="n"/>
      <c r="S47" s="23" t="n"/>
      <c r="T47" s="23" t="n"/>
      <c r="U47" s="23" t="n"/>
      <c r="V47" s="23" t="n"/>
      <c r="W47" s="23" t="n"/>
      <c r="X47" s="23" t="n"/>
      <c r="Y47" s="23" t="n"/>
      <c r="Z47" s="24" t="n"/>
      <c r="AA47" s="25" t="n"/>
      <c r="AB47" s="247" t="n"/>
      <c r="AC47" s="247" t="n"/>
      <c r="AD47" s="247" t="n"/>
      <c r="AE47" s="247" t="n"/>
      <c r="AF47" s="247" t="n"/>
      <c r="AG47" s="247" t="n"/>
      <c r="AH47" s="247" t="n"/>
      <c r="AI47" s="247" t="n"/>
      <c r="AJ47" s="247" t="n"/>
      <c r="AK47" s="26" t="n"/>
    </row>
    <row r="48">
      <c r="D48" s="247" t="n"/>
      <c r="E48" s="247" t="n"/>
      <c r="F48" s="247" t="n"/>
      <c r="G48" s="247" t="n"/>
      <c r="H48" s="247" t="n"/>
      <c r="I48" s="247" t="n"/>
      <c r="J48" s="247" t="n"/>
      <c r="K48" s="247" t="n"/>
      <c r="L48" s="247" t="n"/>
      <c r="M48" s="247" t="n"/>
      <c r="N48" s="247" t="n"/>
      <c r="O48" s="247" t="n"/>
      <c r="P48" s="247" t="n"/>
      <c r="Q48" s="23" t="n"/>
      <c r="R48" s="23" t="n"/>
      <c r="S48" s="23" t="n"/>
      <c r="T48" s="23" t="n"/>
      <c r="U48" s="23" t="n"/>
      <c r="V48" s="23" t="n"/>
      <c r="W48" s="23" t="n"/>
      <c r="X48" s="23" t="n"/>
      <c r="Y48" s="23" t="n"/>
      <c r="Z48" s="24" t="n"/>
      <c r="AA48" s="25" t="n"/>
      <c r="AB48" s="247" t="n"/>
      <c r="AC48" s="247" t="n"/>
      <c r="AD48" s="247" t="n"/>
      <c r="AE48" s="247" t="n"/>
      <c r="AF48" s="247" t="n"/>
      <c r="AG48" s="247" t="n"/>
      <c r="AH48" s="247" t="n"/>
      <c r="AI48" s="247" t="n"/>
      <c r="AJ48" s="247" t="n"/>
      <c r="AK48" s="26" t="n"/>
    </row>
    <row r="49">
      <c r="D49" s="247" t="n"/>
      <c r="E49" s="247" t="n"/>
      <c r="F49" s="247" t="n"/>
      <c r="G49" s="247" t="n"/>
      <c r="H49" s="247" t="n"/>
      <c r="I49" s="247" t="n"/>
      <c r="J49" s="247" t="n"/>
      <c r="K49" s="247" t="n"/>
      <c r="L49" s="247" t="n"/>
      <c r="M49" s="247" t="n"/>
      <c r="N49" s="247" t="n"/>
      <c r="O49" s="247" t="n"/>
      <c r="P49" s="247" t="n"/>
      <c r="Q49" s="23" t="n"/>
      <c r="R49" s="23" t="n"/>
      <c r="S49" s="23" t="n"/>
      <c r="T49" s="23" t="n"/>
      <c r="U49" s="23" t="n"/>
      <c r="V49" s="23" t="n"/>
      <c r="W49" s="23" t="n"/>
      <c r="X49" s="23" t="n"/>
      <c r="Y49" s="23" t="n"/>
      <c r="Z49" s="24" t="n"/>
      <c r="AA49" s="25" t="n"/>
      <c r="AB49" s="247" t="n"/>
      <c r="AC49" s="247" t="n"/>
      <c r="AD49" s="247" t="n"/>
      <c r="AE49" s="247" t="n"/>
      <c r="AF49" s="247" t="n"/>
      <c r="AG49" s="247" t="n"/>
      <c r="AH49" s="247" t="n"/>
      <c r="AI49" s="247" t="n"/>
      <c r="AJ49" s="247" t="n"/>
      <c r="AK49" s="26" t="n"/>
    </row>
    <row r="50">
      <c r="D50" s="247" t="n"/>
      <c r="E50" s="247" t="n"/>
      <c r="F50" s="247" t="n"/>
      <c r="G50" s="247" t="n"/>
      <c r="H50" s="247" t="n"/>
      <c r="I50" s="247" t="n"/>
      <c r="J50" s="247" t="n"/>
      <c r="K50" s="247" t="n"/>
      <c r="L50" s="247" t="n"/>
      <c r="M50" s="247" t="n"/>
      <c r="N50" s="247" t="n"/>
      <c r="O50" s="247" t="n"/>
      <c r="P50" s="247" t="n"/>
      <c r="Q50" s="23" t="n"/>
      <c r="R50" s="23" t="n"/>
      <c r="S50" s="23" t="n"/>
      <c r="T50" s="23" t="n"/>
      <c r="U50" s="23" t="n"/>
      <c r="V50" s="23" t="n"/>
      <c r="W50" s="23" t="n"/>
      <c r="X50" s="23" t="n"/>
      <c r="Y50" s="23" t="n"/>
      <c r="Z50" s="24" t="n"/>
      <c r="AA50" s="25" t="n"/>
      <c r="AB50" s="247" t="n"/>
      <c r="AC50" s="247" t="n"/>
      <c r="AD50" s="247" t="n"/>
      <c r="AE50" s="247" t="n"/>
      <c r="AF50" s="247" t="n"/>
      <c r="AG50" s="247" t="n"/>
      <c r="AH50" s="247" t="n"/>
      <c r="AI50" s="247" t="n"/>
      <c r="AJ50" s="247" t="n"/>
      <c r="AK50" s="26" t="n"/>
    </row>
    <row r="51">
      <c r="D51" s="247" t="n"/>
      <c r="E51" s="247" t="n"/>
      <c r="F51" s="247" t="n"/>
      <c r="G51" s="247" t="n"/>
      <c r="H51" s="247" t="n"/>
      <c r="I51" s="247" t="n"/>
      <c r="J51" s="247" t="n"/>
      <c r="K51" s="247" t="n"/>
      <c r="L51" s="247" t="n"/>
      <c r="M51" s="247" t="n"/>
      <c r="N51" s="247" t="n"/>
      <c r="O51" s="247" t="n"/>
      <c r="P51" s="247" t="n"/>
      <c r="Q51" s="23" t="n"/>
      <c r="R51" s="23" t="n"/>
      <c r="S51" s="23" t="n"/>
      <c r="T51" s="23" t="n"/>
      <c r="U51" s="23" t="n"/>
      <c r="V51" s="23" t="n"/>
      <c r="W51" s="23" t="n"/>
      <c r="X51" s="23" t="n"/>
      <c r="Y51" s="23" t="n"/>
      <c r="Z51" s="24" t="n"/>
      <c r="AA51" s="25" t="n"/>
      <c r="AB51" s="247" t="n"/>
      <c r="AC51" s="247" t="n"/>
      <c r="AD51" s="247" t="n"/>
      <c r="AE51" s="247" t="n"/>
      <c r="AF51" s="247" t="n"/>
      <c r="AG51" s="247" t="n"/>
      <c r="AH51" s="247" t="n"/>
      <c r="AI51" s="247" t="n"/>
      <c r="AJ51" s="247" t="n"/>
      <c r="AK51" s="26" t="n"/>
    </row>
    <row r="52">
      <c r="D52" s="247" t="n"/>
      <c r="E52" s="247" t="n"/>
      <c r="F52" s="247" t="n"/>
      <c r="G52" s="247" t="n"/>
      <c r="H52" s="247" t="n"/>
      <c r="I52" s="247" t="n"/>
      <c r="J52" s="247" t="n"/>
      <c r="K52" s="247" t="n"/>
      <c r="L52" s="247" t="n"/>
      <c r="M52" s="247" t="n"/>
      <c r="N52" s="247" t="n"/>
      <c r="O52" s="247" t="n"/>
      <c r="P52" s="247" t="n"/>
      <c r="Q52" s="23" t="n"/>
      <c r="R52" s="23" t="n"/>
      <c r="S52" s="23" t="n"/>
      <c r="T52" s="23" t="n"/>
      <c r="U52" s="23" t="n"/>
      <c r="V52" s="23" t="n"/>
      <c r="W52" s="23" t="n"/>
      <c r="X52" s="23" t="n"/>
      <c r="Y52" s="23" t="n"/>
      <c r="Z52" s="24" t="n"/>
      <c r="AA52" s="25" t="n"/>
      <c r="AB52" s="247" t="n"/>
      <c r="AC52" s="247" t="n"/>
      <c r="AD52" s="247" t="n"/>
      <c r="AE52" s="247" t="n"/>
      <c r="AF52" s="247" t="n"/>
      <c r="AG52" s="247" t="n"/>
      <c r="AH52" s="247" t="n"/>
      <c r="AI52" s="247" t="n"/>
      <c r="AJ52" s="247" t="n"/>
      <c r="AK52" s="26" t="n"/>
    </row>
    <row r="53">
      <c r="D53" s="247" t="n"/>
      <c r="E53" s="247" t="n"/>
      <c r="F53" s="247" t="n"/>
      <c r="G53" s="247" t="n"/>
      <c r="H53" s="247" t="n"/>
      <c r="I53" s="247" t="n"/>
      <c r="J53" s="247" t="n"/>
      <c r="K53" s="247" t="n"/>
      <c r="L53" s="247" t="n"/>
      <c r="M53" s="247" t="n"/>
      <c r="N53" s="247" t="n"/>
      <c r="O53" s="247" t="n"/>
      <c r="P53" s="247" t="n"/>
      <c r="Q53" s="23" t="n"/>
      <c r="R53" s="23" t="n"/>
      <c r="S53" s="23" t="n"/>
      <c r="T53" s="23" t="n"/>
      <c r="U53" s="23" t="n"/>
      <c r="V53" s="23" t="n"/>
      <c r="W53" s="23" t="n"/>
      <c r="X53" s="23" t="n"/>
      <c r="Y53" s="23" t="n"/>
      <c r="Z53" s="24" t="n"/>
      <c r="AA53" s="25" t="n"/>
      <c r="AB53" s="247" t="n"/>
      <c r="AC53" s="247" t="n"/>
      <c r="AD53" s="247" t="n"/>
      <c r="AE53" s="247" t="n"/>
      <c r="AF53" s="247" t="n"/>
      <c r="AG53" s="247" t="n"/>
      <c r="AH53" s="247" t="n"/>
      <c r="AI53" s="247" t="n"/>
      <c r="AJ53" s="247" t="n"/>
      <c r="AK53" s="26" t="n"/>
    </row>
    <row r="54">
      <c r="D54" s="247" t="n"/>
      <c r="E54" s="247" t="n"/>
      <c r="F54" s="247" t="n"/>
      <c r="G54" s="247" t="n"/>
      <c r="H54" s="247" t="n"/>
      <c r="I54" s="247" t="n"/>
      <c r="J54" s="247" t="n"/>
      <c r="K54" s="247" t="n"/>
      <c r="L54" s="247" t="n"/>
      <c r="M54" s="247" t="n"/>
      <c r="N54" s="247" t="n"/>
      <c r="O54" s="247" t="n"/>
      <c r="P54" s="247" t="n"/>
      <c r="Q54" s="23" t="n"/>
      <c r="R54" s="23" t="n"/>
      <c r="S54" s="23" t="n"/>
      <c r="T54" s="23" t="n"/>
      <c r="U54" s="23" t="n"/>
      <c r="V54" s="23" t="n"/>
      <c r="W54" s="23" t="n"/>
      <c r="X54" s="23" t="n"/>
      <c r="Y54" s="23" t="n"/>
      <c r="Z54" s="24" t="n"/>
      <c r="AA54" s="25" t="n"/>
      <c r="AB54" s="247" t="n"/>
      <c r="AC54" s="247" t="n"/>
      <c r="AD54" s="247" t="n"/>
      <c r="AE54" s="247" t="n"/>
      <c r="AF54" s="247" t="n"/>
      <c r="AG54" s="247" t="n"/>
      <c r="AH54" s="247" t="n"/>
      <c r="AI54" s="247" t="n"/>
      <c r="AJ54" s="247" t="n"/>
      <c r="AK54" s="26" t="n"/>
    </row>
    <row r="55">
      <c r="D55" s="247" t="n"/>
      <c r="E55" s="247" t="n"/>
      <c r="F55" s="247" t="n"/>
      <c r="G55" s="247" t="n"/>
      <c r="H55" s="247" t="n"/>
      <c r="I55" s="247" t="n"/>
      <c r="J55" s="247" t="n"/>
      <c r="K55" s="247" t="n"/>
      <c r="L55" s="247" t="n"/>
      <c r="M55" s="247" t="n"/>
      <c r="N55" s="247" t="n"/>
      <c r="O55" s="247" t="n"/>
      <c r="P55" s="247" t="n"/>
      <c r="Q55" s="23" t="n"/>
      <c r="R55" s="23" t="n"/>
      <c r="S55" s="23" t="n"/>
      <c r="T55" s="23" t="n"/>
      <c r="U55" s="23" t="n"/>
      <c r="V55" s="23" t="n"/>
      <c r="W55" s="23" t="n"/>
      <c r="X55" s="23" t="n"/>
      <c r="Y55" s="23" t="n"/>
      <c r="Z55" s="24" t="n"/>
      <c r="AA55" s="25" t="n"/>
      <c r="AB55" s="247" t="n"/>
      <c r="AC55" s="247" t="n"/>
      <c r="AD55" s="247" t="n"/>
      <c r="AE55" s="247" t="n"/>
      <c r="AF55" s="247" t="n"/>
      <c r="AG55" s="247" t="n"/>
      <c r="AH55" s="247" t="n"/>
      <c r="AI55" s="247" t="n"/>
      <c r="AJ55" s="247" t="n"/>
      <c r="AK55" s="26" t="n"/>
    </row>
    <row r="56">
      <c r="D56" s="247" t="n"/>
      <c r="E56" s="247" t="n"/>
      <c r="F56" s="247" t="n"/>
      <c r="G56" s="247" t="n"/>
      <c r="H56" s="247" t="n"/>
      <c r="I56" s="247" t="n"/>
      <c r="J56" s="247" t="n"/>
      <c r="K56" s="247" t="n"/>
      <c r="L56" s="247" t="n"/>
      <c r="M56" s="247" t="n"/>
      <c r="N56" s="247" t="n"/>
      <c r="O56" s="247" t="n"/>
      <c r="P56" s="247" t="n"/>
      <c r="Q56" s="23" t="n"/>
      <c r="R56" s="23" t="n"/>
      <c r="S56" s="23" t="n"/>
      <c r="T56" s="23" t="n"/>
      <c r="U56" s="23" t="n"/>
      <c r="V56" s="23" t="n"/>
      <c r="W56" s="23" t="n"/>
      <c r="X56" s="23" t="n"/>
      <c r="Y56" s="23" t="n"/>
      <c r="Z56" s="24" t="n"/>
      <c r="AA56" s="25" t="n"/>
      <c r="AB56" s="247" t="n"/>
      <c r="AC56" s="247" t="n"/>
      <c r="AD56" s="247" t="n"/>
      <c r="AE56" s="247" t="n"/>
      <c r="AF56" s="247" t="n"/>
      <c r="AG56" s="247" t="n"/>
      <c r="AH56" s="247" t="n"/>
      <c r="AI56" s="247" t="n"/>
      <c r="AJ56" s="247" t="n"/>
      <c r="AK56" s="26" t="n"/>
    </row>
    <row r="57">
      <c r="D57" s="247" t="n"/>
      <c r="E57" s="247" t="n"/>
      <c r="F57" s="247" t="n"/>
      <c r="G57" s="247" t="n"/>
      <c r="H57" s="247" t="n"/>
      <c r="I57" s="247" t="n"/>
      <c r="J57" s="247" t="n"/>
      <c r="K57" s="247" t="n"/>
      <c r="L57" s="247" t="n"/>
      <c r="M57" s="247" t="n"/>
      <c r="N57" s="247" t="n"/>
      <c r="O57" s="247" t="n"/>
      <c r="P57" s="247" t="n"/>
      <c r="Q57" s="23" t="n"/>
      <c r="R57" s="23" t="n"/>
      <c r="S57" s="23" t="n"/>
      <c r="T57" s="23" t="n"/>
      <c r="U57" s="23" t="n"/>
      <c r="V57" s="23" t="n"/>
      <c r="W57" s="23" t="n"/>
      <c r="X57" s="23" t="n"/>
      <c r="Y57" s="23" t="n"/>
      <c r="Z57" s="24" t="n"/>
      <c r="AA57" s="25" t="n"/>
      <c r="AB57" s="247" t="n"/>
      <c r="AC57" s="247" t="n"/>
      <c r="AD57" s="247" t="n"/>
      <c r="AE57" s="247" t="n"/>
      <c r="AF57" s="247" t="n"/>
      <c r="AG57" s="247" t="n"/>
      <c r="AH57" s="247" t="n"/>
      <c r="AI57" s="247" t="n"/>
      <c r="AJ57" s="247" t="n"/>
      <c r="AK57" s="26" t="n"/>
    </row>
    <row r="58">
      <c r="D58" s="247" t="n"/>
      <c r="E58" s="247" t="n"/>
      <c r="F58" s="247" t="n"/>
      <c r="G58" s="247" t="n"/>
      <c r="H58" s="247" t="n"/>
      <c r="I58" s="247" t="n"/>
      <c r="J58" s="247" t="n"/>
      <c r="K58" s="247" t="n"/>
      <c r="L58" s="247" t="n"/>
      <c r="M58" s="247" t="n"/>
      <c r="N58" s="247" t="n"/>
      <c r="O58" s="247" t="n"/>
      <c r="P58" s="247" t="n"/>
      <c r="Q58" s="23" t="n"/>
      <c r="R58" s="23" t="n"/>
      <c r="S58" s="23" t="n"/>
      <c r="T58" s="23" t="n"/>
      <c r="U58" s="23" t="n"/>
      <c r="V58" s="23" t="n"/>
      <c r="W58" s="23" t="n"/>
      <c r="X58" s="23" t="n"/>
      <c r="Y58" s="23" t="n"/>
      <c r="Z58" s="24" t="n"/>
      <c r="AA58" s="25" t="n"/>
      <c r="AB58" s="247" t="n"/>
      <c r="AC58" s="247" t="n"/>
      <c r="AD58" s="247" t="n"/>
      <c r="AE58" s="247" t="n"/>
      <c r="AF58" s="247" t="n"/>
      <c r="AG58" s="247" t="n"/>
      <c r="AH58" s="247" t="n"/>
      <c r="AI58" s="247" t="n"/>
      <c r="AJ58" s="247" t="n"/>
      <c r="AK58" s="26" t="n"/>
    </row>
    <row r="59">
      <c r="D59" s="247" t="n"/>
      <c r="E59" s="247" t="n"/>
      <c r="F59" s="247" t="n"/>
      <c r="G59" s="247" t="n"/>
      <c r="H59" s="247" t="n"/>
      <c r="I59" s="247" t="n"/>
      <c r="J59" s="247" t="n"/>
      <c r="K59" s="247" t="n"/>
      <c r="L59" s="247" t="n"/>
      <c r="M59" s="247" t="n"/>
      <c r="N59" s="247" t="n"/>
      <c r="O59" s="247" t="n"/>
      <c r="P59" s="247" t="n"/>
      <c r="Q59" s="23" t="n"/>
      <c r="R59" s="23" t="n"/>
      <c r="S59" s="23" t="n"/>
      <c r="T59" s="23" t="n"/>
      <c r="U59" s="23" t="n"/>
      <c r="V59" s="23" t="n"/>
      <c r="W59" s="23" t="n"/>
      <c r="X59" s="23" t="n"/>
      <c r="Y59" s="23" t="n"/>
      <c r="Z59" s="24" t="n"/>
      <c r="AA59" s="25" t="n"/>
      <c r="AB59" s="247" t="n"/>
      <c r="AC59" s="247" t="n"/>
      <c r="AD59" s="247" t="n"/>
      <c r="AE59" s="247" t="n"/>
      <c r="AF59" s="247" t="n"/>
      <c r="AG59" s="247" t="n"/>
      <c r="AH59" s="247" t="n"/>
      <c r="AI59" s="247" t="n"/>
      <c r="AJ59" s="247" t="n"/>
      <c r="AK59" s="26" t="n"/>
    </row>
    <row r="60">
      <c r="D60" s="247" t="n"/>
      <c r="E60" s="247" t="n"/>
      <c r="F60" s="247" t="n"/>
      <c r="G60" s="247" t="n"/>
      <c r="H60" s="247" t="n"/>
      <c r="I60" s="247" t="n"/>
      <c r="J60" s="247" t="n"/>
      <c r="K60" s="247" t="n"/>
      <c r="L60" s="247" t="n"/>
      <c r="M60" s="247" t="n"/>
      <c r="N60" s="247" t="n"/>
      <c r="O60" s="247" t="n"/>
      <c r="P60" s="247" t="n"/>
      <c r="Q60" s="23" t="n"/>
      <c r="R60" s="23" t="n"/>
      <c r="S60" s="23" t="n"/>
      <c r="T60" s="23" t="n"/>
      <c r="U60" s="23" t="n"/>
      <c r="V60" s="23" t="n"/>
      <c r="W60" s="23" t="n"/>
      <c r="X60" s="23" t="n"/>
      <c r="Y60" s="23" t="n"/>
      <c r="Z60" s="24" t="n"/>
      <c r="AA60" s="25" t="n"/>
      <c r="AB60" s="247" t="n"/>
      <c r="AC60" s="247" t="n"/>
      <c r="AD60" s="247" t="n"/>
      <c r="AE60" s="247" t="n"/>
      <c r="AF60" s="247" t="n"/>
      <c r="AG60" s="247" t="n"/>
      <c r="AH60" s="247" t="n"/>
      <c r="AI60" s="247" t="n"/>
      <c r="AJ60" s="247" t="n"/>
      <c r="AK60" s="26" t="n"/>
    </row>
    <row r="61">
      <c r="D61" s="247" t="n"/>
      <c r="E61" s="247" t="n"/>
      <c r="F61" s="247" t="n"/>
      <c r="G61" s="247" t="n"/>
      <c r="H61" s="247" t="n"/>
      <c r="I61" s="247" t="n"/>
      <c r="J61" s="247" t="n"/>
      <c r="K61" s="247" t="n"/>
      <c r="L61" s="247" t="n"/>
      <c r="M61" s="247" t="n"/>
      <c r="N61" s="247" t="n"/>
      <c r="O61" s="247" t="n"/>
      <c r="P61" s="247" t="n"/>
      <c r="Q61" s="23" t="n"/>
      <c r="R61" s="23" t="n"/>
      <c r="S61" s="23" t="n"/>
      <c r="T61" s="23" t="n"/>
      <c r="U61" s="23" t="n"/>
      <c r="V61" s="23" t="n"/>
      <c r="W61" s="23" t="n"/>
      <c r="X61" s="23" t="n"/>
      <c r="Y61" s="23" t="n"/>
      <c r="Z61" s="24" t="n"/>
      <c r="AA61" s="25" t="n"/>
      <c r="AB61" s="247" t="n"/>
      <c r="AC61" s="247" t="n"/>
      <c r="AD61" s="247" t="n"/>
      <c r="AE61" s="247" t="n"/>
      <c r="AF61" s="247" t="n"/>
      <c r="AG61" s="247" t="n"/>
      <c r="AH61" s="247" t="n"/>
      <c r="AI61" s="247" t="n"/>
      <c r="AJ61" s="247" t="n"/>
      <c r="AK61" s="26" t="n"/>
    </row>
    <row r="62">
      <c r="D62" s="247" t="n"/>
      <c r="E62" s="247" t="n"/>
      <c r="F62" s="247" t="n"/>
      <c r="G62" s="247" t="n"/>
      <c r="H62" s="247" t="n"/>
      <c r="I62" s="247" t="n"/>
      <c r="J62" s="247" t="n"/>
      <c r="K62" s="247" t="n"/>
      <c r="L62" s="247" t="n"/>
      <c r="M62" s="247" t="n"/>
      <c r="N62" s="247" t="n"/>
      <c r="O62" s="247" t="n"/>
      <c r="P62" s="247" t="n"/>
      <c r="Q62" s="23" t="n"/>
      <c r="R62" s="23" t="n"/>
      <c r="S62" s="23" t="n"/>
      <c r="T62" s="23" t="n"/>
      <c r="U62" s="23" t="n"/>
      <c r="V62" s="23" t="n"/>
      <c r="W62" s="23" t="n"/>
      <c r="X62" s="23" t="n"/>
      <c r="Y62" s="23" t="n"/>
      <c r="Z62" s="24" t="n"/>
      <c r="AA62" s="25" t="n"/>
      <c r="AB62" s="247" t="n"/>
      <c r="AC62" s="247" t="n"/>
      <c r="AD62" s="247" t="n"/>
      <c r="AE62" s="247" t="n"/>
      <c r="AF62" s="247" t="n"/>
      <c r="AG62" s="247" t="n"/>
      <c r="AH62" s="247" t="n"/>
      <c r="AI62" s="247" t="n"/>
      <c r="AJ62" s="247" t="n"/>
      <c r="AK62" s="26" t="n"/>
    </row>
    <row r="63">
      <c r="D63" s="247" t="n"/>
      <c r="E63" s="247" t="n"/>
      <c r="F63" s="247" t="n"/>
      <c r="G63" s="247" t="n"/>
      <c r="H63" s="247" t="n"/>
      <c r="I63" s="247" t="n"/>
      <c r="J63" s="247" t="n"/>
      <c r="K63" s="247" t="n"/>
      <c r="L63" s="247" t="n"/>
      <c r="M63" s="247" t="n"/>
      <c r="N63" s="247" t="n"/>
      <c r="O63" s="247" t="n"/>
      <c r="P63" s="247" t="n"/>
      <c r="Q63" s="23" t="n"/>
      <c r="R63" s="23" t="n"/>
      <c r="S63" s="23" t="n"/>
      <c r="T63" s="23" t="n"/>
      <c r="U63" s="23" t="n"/>
      <c r="V63" s="23" t="n"/>
      <c r="W63" s="23" t="n"/>
      <c r="X63" s="23" t="n"/>
      <c r="Y63" s="23" t="n"/>
      <c r="Z63" s="24" t="n"/>
      <c r="AA63" s="25" t="n"/>
      <c r="AB63" s="247" t="n"/>
      <c r="AC63" s="247" t="n"/>
      <c r="AD63" s="247" t="n"/>
      <c r="AE63" s="247" t="n"/>
      <c r="AF63" s="247" t="n"/>
      <c r="AG63" s="247" t="n"/>
      <c r="AH63" s="247" t="n"/>
      <c r="AI63" s="247" t="n"/>
      <c r="AJ63" s="247" t="n"/>
      <c r="AK63" s="26" t="n"/>
    </row>
    <row r="64">
      <c r="D64" s="247" t="n"/>
      <c r="E64" s="247" t="n"/>
      <c r="F64" s="247" t="n"/>
      <c r="G64" s="247" t="n"/>
      <c r="H64" s="247" t="n"/>
      <c r="I64" s="247" t="n"/>
      <c r="J64" s="247" t="n"/>
      <c r="K64" s="247" t="n"/>
      <c r="L64" s="247" t="n"/>
      <c r="M64" s="247" t="n"/>
      <c r="N64" s="247" t="n"/>
      <c r="O64" s="247" t="n"/>
      <c r="P64" s="247" t="n"/>
      <c r="Q64" s="23" t="n"/>
      <c r="R64" s="23" t="n"/>
      <c r="S64" s="23" t="n"/>
      <c r="T64" s="23" t="n"/>
      <c r="U64" s="23" t="n"/>
      <c r="V64" s="23" t="n"/>
      <c r="W64" s="23" t="n"/>
      <c r="X64" s="23" t="n"/>
      <c r="Y64" s="23" t="n"/>
      <c r="Z64" s="24" t="n"/>
      <c r="AA64" s="25" t="n"/>
      <c r="AB64" s="247" t="n"/>
      <c r="AC64" s="247" t="n"/>
      <c r="AD64" s="247" t="n"/>
      <c r="AE64" s="247" t="n"/>
      <c r="AF64" s="247" t="n"/>
      <c r="AG64" s="247" t="n"/>
      <c r="AH64" s="247" t="n"/>
      <c r="AI64" s="247" t="n"/>
      <c r="AJ64" s="247" t="n"/>
      <c r="AK64" s="26" t="n"/>
    </row>
    <row r="65">
      <c r="D65" s="247" t="n"/>
      <c r="E65" s="247" t="n"/>
      <c r="F65" s="247" t="n"/>
      <c r="G65" s="247" t="n"/>
      <c r="H65" s="247" t="n"/>
      <c r="I65" s="247" t="n"/>
      <c r="J65" s="247" t="n"/>
      <c r="K65" s="247" t="n"/>
      <c r="L65" s="247" t="n"/>
      <c r="M65" s="247" t="n"/>
      <c r="N65" s="247" t="n"/>
      <c r="O65" s="247" t="n"/>
      <c r="P65" s="247" t="n"/>
      <c r="Q65" s="23" t="n"/>
      <c r="R65" s="23" t="n"/>
      <c r="S65" s="23" t="n"/>
      <c r="T65" s="23" t="n"/>
      <c r="U65" s="23" t="n"/>
      <c r="V65" s="23" t="n"/>
      <c r="W65" s="23" t="n"/>
      <c r="X65" s="23" t="n"/>
      <c r="Y65" s="23" t="n"/>
      <c r="Z65" s="24" t="n"/>
      <c r="AA65" s="25" t="n"/>
      <c r="AB65" s="247" t="n"/>
      <c r="AC65" s="247" t="n"/>
      <c r="AD65" s="247" t="n"/>
      <c r="AE65" s="247" t="n"/>
      <c r="AF65" s="247" t="n"/>
      <c r="AG65" s="247" t="n"/>
      <c r="AH65" s="247" t="n"/>
      <c r="AI65" s="247" t="n"/>
      <c r="AJ65" s="247" t="n"/>
      <c r="AK65" s="26" t="n"/>
    </row>
    <row r="66">
      <c r="D66" s="247" t="n"/>
      <c r="E66" s="247" t="n"/>
      <c r="F66" s="247" t="n"/>
      <c r="G66" s="247" t="n"/>
      <c r="H66" s="247" t="n"/>
      <c r="I66" s="247" t="n"/>
      <c r="J66" s="247" t="n"/>
      <c r="K66" s="247" t="n"/>
      <c r="L66" s="247" t="n"/>
      <c r="M66" s="247" t="n"/>
      <c r="N66" s="247" t="n"/>
      <c r="O66" s="247" t="n"/>
      <c r="P66" s="247" t="n"/>
      <c r="Q66" s="23" t="n"/>
      <c r="R66" s="23" t="n"/>
      <c r="S66" s="23" t="n"/>
      <c r="T66" s="23" t="n"/>
      <c r="U66" s="23" t="n"/>
      <c r="V66" s="23" t="n"/>
      <c r="W66" s="23" t="n"/>
      <c r="X66" s="23" t="n"/>
      <c r="Y66" s="23" t="n"/>
      <c r="Z66" s="24" t="n"/>
      <c r="AA66" s="25" t="n"/>
      <c r="AB66" s="247" t="n"/>
      <c r="AC66" s="247" t="n"/>
      <c r="AD66" s="247" t="n"/>
      <c r="AE66" s="247" t="n"/>
      <c r="AF66" s="247" t="n"/>
      <c r="AG66" s="247" t="n"/>
      <c r="AH66" s="247" t="n"/>
      <c r="AI66" s="247" t="n"/>
      <c r="AJ66" s="247" t="n"/>
      <c r="AK66" s="26" t="n"/>
    </row>
    <row r="67">
      <c r="D67" s="247" t="n"/>
      <c r="E67" s="247" t="n"/>
      <c r="F67" s="247" t="n"/>
      <c r="G67" s="247" t="n"/>
      <c r="H67" s="247" t="n"/>
      <c r="I67" s="247" t="n"/>
      <c r="J67" s="247" t="n"/>
      <c r="K67" s="247" t="n"/>
      <c r="L67" s="247" t="n"/>
      <c r="M67" s="247" t="n"/>
      <c r="N67" s="247" t="n"/>
      <c r="O67" s="247" t="n"/>
      <c r="P67" s="247" t="n"/>
      <c r="Q67" s="23" t="n"/>
      <c r="R67" s="23" t="n"/>
      <c r="S67" s="23" t="n"/>
      <c r="T67" s="23" t="n"/>
      <c r="U67" s="23" t="n"/>
      <c r="V67" s="23" t="n"/>
      <c r="W67" s="23" t="n"/>
      <c r="X67" s="23" t="n"/>
      <c r="Y67" s="23" t="n"/>
      <c r="Z67" s="24" t="n"/>
      <c r="AA67" s="25" t="n"/>
      <c r="AB67" s="247" t="n"/>
      <c r="AC67" s="247" t="n"/>
      <c r="AD67" s="247" t="n"/>
      <c r="AE67" s="247" t="n"/>
      <c r="AF67" s="247" t="n"/>
      <c r="AG67" s="247" t="n"/>
      <c r="AH67" s="247" t="n"/>
      <c r="AI67" s="247" t="n"/>
      <c r="AJ67" s="247" t="n"/>
      <c r="AK67" s="26" t="n"/>
    </row>
    <row r="68">
      <c r="D68" s="247" t="n"/>
      <c r="E68" s="247" t="n"/>
      <c r="F68" s="247" t="n"/>
      <c r="G68" s="247" t="n"/>
      <c r="H68" s="247" t="n"/>
      <c r="I68" s="247" t="n"/>
      <c r="J68" s="247" t="n"/>
      <c r="K68" s="247" t="n"/>
      <c r="L68" s="247" t="n"/>
      <c r="M68" s="247" t="n"/>
      <c r="N68" s="247" t="n"/>
      <c r="O68" s="247" t="n"/>
      <c r="P68" s="247" t="n"/>
      <c r="Q68" s="23" t="n"/>
      <c r="R68" s="23" t="n"/>
      <c r="S68" s="23" t="n"/>
      <c r="T68" s="23" t="n"/>
      <c r="U68" s="23" t="n"/>
      <c r="V68" s="23" t="n"/>
      <c r="W68" s="23" t="n"/>
      <c r="X68" s="23" t="n"/>
      <c r="Y68" s="23" t="n"/>
      <c r="Z68" s="24" t="n"/>
      <c r="AA68" s="25" t="n"/>
      <c r="AB68" s="247" t="n"/>
      <c r="AC68" s="247" t="n"/>
      <c r="AD68" s="247" t="n"/>
      <c r="AE68" s="247" t="n"/>
      <c r="AF68" s="247" t="n"/>
      <c r="AG68" s="247" t="n"/>
      <c r="AH68" s="247" t="n"/>
      <c r="AI68" s="247" t="n"/>
      <c r="AJ68" s="247" t="n"/>
      <c r="AK68" s="26" t="n"/>
    </row>
    <row r="69">
      <c r="D69" s="247" t="n"/>
      <c r="E69" s="247" t="n"/>
      <c r="F69" s="247" t="n"/>
      <c r="G69" s="247" t="n"/>
      <c r="H69" s="247" t="n"/>
      <c r="I69" s="247" t="n"/>
      <c r="J69" s="247" t="n"/>
      <c r="K69" s="247" t="n"/>
      <c r="L69" s="247" t="n"/>
      <c r="M69" s="247" t="n"/>
      <c r="N69" s="247" t="n"/>
      <c r="O69" s="247" t="n"/>
      <c r="P69" s="247" t="n"/>
      <c r="Q69" s="23" t="n"/>
      <c r="R69" s="23" t="n"/>
      <c r="S69" s="23" t="n"/>
      <c r="T69" s="23" t="n"/>
      <c r="U69" s="23" t="n"/>
      <c r="V69" s="23" t="n"/>
      <c r="W69" s="23" t="n"/>
      <c r="X69" s="23" t="n"/>
      <c r="Y69" s="23" t="n"/>
      <c r="Z69" s="24" t="n"/>
      <c r="AA69" s="25" t="n"/>
      <c r="AB69" s="247" t="n"/>
      <c r="AC69" s="247" t="n"/>
      <c r="AD69" s="247" t="n"/>
      <c r="AE69" s="247" t="n"/>
      <c r="AF69" s="247" t="n"/>
      <c r="AG69" s="247" t="n"/>
      <c r="AH69" s="247" t="n"/>
      <c r="AI69" s="247" t="n"/>
      <c r="AJ69" s="247" t="n"/>
      <c r="AK69" s="26" t="n"/>
    </row>
    <row r="70">
      <c r="D70" s="247" t="n"/>
      <c r="E70" s="247" t="n"/>
      <c r="F70" s="247" t="n"/>
      <c r="G70" s="247" t="n"/>
      <c r="H70" s="247" t="n"/>
      <c r="I70" s="247" t="n"/>
      <c r="J70" s="247" t="n"/>
      <c r="K70" s="247" t="n"/>
      <c r="L70" s="247" t="n"/>
      <c r="M70" s="247" t="n"/>
      <c r="N70" s="247" t="n"/>
      <c r="O70" s="247" t="n"/>
      <c r="P70" s="247" t="n"/>
      <c r="Q70" s="23" t="n"/>
      <c r="R70" s="23" t="n"/>
      <c r="S70" s="23" t="n"/>
      <c r="T70" s="23" t="n"/>
      <c r="U70" s="23" t="n"/>
      <c r="V70" s="23" t="n"/>
      <c r="W70" s="23" t="n"/>
      <c r="X70" s="23" t="n"/>
      <c r="Y70" s="23" t="n"/>
      <c r="Z70" s="24" t="n"/>
      <c r="AA70" s="25" t="n"/>
      <c r="AB70" s="247" t="n"/>
      <c r="AC70" s="247" t="n"/>
      <c r="AD70" s="247" t="n"/>
      <c r="AE70" s="247" t="n"/>
      <c r="AF70" s="247" t="n"/>
      <c r="AG70" s="247" t="n"/>
      <c r="AH70" s="247" t="n"/>
      <c r="AI70" s="247" t="n"/>
      <c r="AJ70" s="247" t="n"/>
      <c r="AK70" s="26" t="n"/>
    </row>
    <row r="71">
      <c r="D71" s="247" t="n"/>
      <c r="E71" s="247" t="n"/>
      <c r="F71" s="247" t="n"/>
      <c r="G71" s="247" t="n"/>
      <c r="H71" s="247" t="n"/>
      <c r="I71" s="247" t="n"/>
      <c r="J71" s="247" t="n"/>
      <c r="K71" s="247" t="n"/>
      <c r="L71" s="247" t="n"/>
      <c r="M71" s="247" t="n"/>
      <c r="N71" s="247" t="n"/>
      <c r="O71" s="247" t="n"/>
      <c r="P71" s="247" t="n"/>
      <c r="Q71" s="23" t="n"/>
      <c r="R71" s="23" t="n"/>
      <c r="S71" s="23" t="n"/>
      <c r="T71" s="23" t="n"/>
      <c r="U71" s="23" t="n"/>
      <c r="V71" s="23" t="n"/>
      <c r="W71" s="23" t="n"/>
      <c r="X71" s="23" t="n"/>
      <c r="Y71" s="23" t="n"/>
      <c r="Z71" s="24" t="n"/>
      <c r="AA71" s="25" t="n"/>
      <c r="AB71" s="247" t="n"/>
      <c r="AC71" s="247" t="n"/>
      <c r="AD71" s="247" t="n"/>
      <c r="AE71" s="247" t="n"/>
      <c r="AF71" s="247" t="n"/>
      <c r="AG71" s="247" t="n"/>
      <c r="AH71" s="247" t="n"/>
      <c r="AI71" s="247" t="n"/>
      <c r="AJ71" s="247" t="n"/>
      <c r="AK71" s="26" t="n"/>
    </row>
    <row r="72">
      <c r="D72" s="247" t="n"/>
      <c r="E72" s="247" t="n"/>
      <c r="F72" s="247" t="n"/>
      <c r="G72" s="247" t="n"/>
      <c r="H72" s="247" t="n"/>
      <c r="I72" s="247" t="n"/>
      <c r="J72" s="247" t="n"/>
      <c r="K72" s="247" t="n"/>
      <c r="L72" s="247" t="n"/>
      <c r="M72" s="247" t="n"/>
      <c r="N72" s="247" t="n"/>
      <c r="O72" s="247" t="n"/>
      <c r="P72" s="247" t="n"/>
      <c r="Q72" s="23" t="n"/>
      <c r="R72" s="23" t="n"/>
      <c r="S72" s="23" t="n"/>
      <c r="T72" s="23" t="n"/>
      <c r="U72" s="23" t="n"/>
      <c r="V72" s="23" t="n"/>
      <c r="W72" s="23" t="n"/>
      <c r="X72" s="23" t="n"/>
      <c r="Y72" s="23" t="n"/>
      <c r="Z72" s="24" t="n"/>
      <c r="AA72" s="25" t="n"/>
      <c r="AB72" s="247" t="n"/>
      <c r="AC72" s="247" t="n"/>
      <c r="AD72" s="247" t="n"/>
      <c r="AE72" s="247" t="n"/>
      <c r="AF72" s="247" t="n"/>
      <c r="AG72" s="247" t="n"/>
      <c r="AH72" s="247" t="n"/>
      <c r="AI72" s="247" t="n"/>
      <c r="AJ72" s="247" t="n"/>
      <c r="AK72" s="26" t="n"/>
    </row>
    <row r="73">
      <c r="D73" s="247" t="n"/>
      <c r="E73" s="247" t="n"/>
      <c r="F73" s="247" t="n"/>
      <c r="G73" s="247" t="n"/>
      <c r="H73" s="247" t="n"/>
      <c r="I73" s="247" t="n"/>
      <c r="J73" s="247" t="n"/>
      <c r="K73" s="247" t="n"/>
      <c r="L73" s="247" t="n"/>
      <c r="M73" s="247" t="n"/>
      <c r="N73" s="247" t="n"/>
      <c r="O73" s="247" t="n"/>
      <c r="P73" s="247" t="n"/>
      <c r="Q73" s="23" t="n"/>
      <c r="R73" s="23" t="n"/>
      <c r="S73" s="23" t="n"/>
      <c r="T73" s="23" t="n"/>
      <c r="U73" s="23" t="n"/>
      <c r="V73" s="23" t="n"/>
      <c r="W73" s="23" t="n"/>
      <c r="X73" s="23" t="n"/>
      <c r="Y73" s="23" t="n"/>
      <c r="Z73" s="24" t="n"/>
      <c r="AA73" s="25" t="n"/>
      <c r="AB73" s="247" t="n"/>
      <c r="AC73" s="247" t="n"/>
      <c r="AD73" s="247" t="n"/>
      <c r="AE73" s="247" t="n"/>
      <c r="AF73" s="247" t="n"/>
      <c r="AG73" s="247" t="n"/>
      <c r="AH73" s="247" t="n"/>
      <c r="AI73" s="247" t="n"/>
      <c r="AJ73" s="247" t="n"/>
      <c r="AK73" s="26" t="n"/>
    </row>
    <row r="74">
      <c r="D74" s="247" t="n"/>
      <c r="E74" s="247" t="n"/>
      <c r="F74" s="247" t="n"/>
      <c r="G74" s="247" t="n"/>
      <c r="H74" s="247" t="n"/>
      <c r="I74" s="247" t="n"/>
      <c r="J74" s="247" t="n"/>
      <c r="K74" s="247" t="n"/>
      <c r="L74" s="247" t="n"/>
      <c r="M74" s="247" t="n"/>
      <c r="N74" s="247" t="n"/>
      <c r="O74" s="247" t="n"/>
      <c r="P74" s="247" t="n"/>
      <c r="Q74" s="23" t="n"/>
      <c r="R74" s="23" t="n"/>
      <c r="S74" s="23" t="n"/>
      <c r="T74" s="23" t="n"/>
      <c r="U74" s="23" t="n"/>
      <c r="V74" s="23" t="n"/>
      <c r="W74" s="23" t="n"/>
      <c r="X74" s="23" t="n"/>
      <c r="Y74" s="23" t="n"/>
      <c r="Z74" s="24" t="n"/>
      <c r="AA74" s="25" t="n"/>
      <c r="AB74" s="247" t="n"/>
      <c r="AC74" s="247" t="n"/>
      <c r="AD74" s="247" t="n"/>
      <c r="AE74" s="247" t="n"/>
      <c r="AF74" s="247" t="n"/>
      <c r="AG74" s="247" t="n"/>
      <c r="AH74" s="247" t="n"/>
      <c r="AI74" s="247" t="n"/>
      <c r="AJ74" s="247" t="n"/>
      <c r="AK74" s="26" t="n"/>
    </row>
    <row r="75">
      <c r="D75" s="247" t="n"/>
      <c r="E75" s="247" t="n"/>
      <c r="F75" s="247" t="n"/>
      <c r="G75" s="247" t="n"/>
      <c r="H75" s="247" t="n"/>
      <c r="I75" s="247" t="n"/>
      <c r="J75" s="247" t="n"/>
      <c r="K75" s="247" t="n"/>
      <c r="L75" s="247" t="n"/>
      <c r="M75" s="247" t="n"/>
      <c r="N75" s="247" t="n"/>
      <c r="O75" s="247" t="n"/>
      <c r="P75" s="247" t="n"/>
      <c r="Q75" s="23" t="n"/>
      <c r="R75" s="23" t="n"/>
      <c r="S75" s="23" t="n"/>
      <c r="T75" s="23" t="n"/>
      <c r="U75" s="23" t="n"/>
      <c r="V75" s="23" t="n"/>
      <c r="W75" s="23" t="n"/>
      <c r="X75" s="23" t="n"/>
      <c r="Y75" s="23" t="n"/>
      <c r="Z75" s="24" t="n"/>
      <c r="AA75" s="25" t="n"/>
      <c r="AB75" s="247" t="n"/>
      <c r="AC75" s="247" t="n"/>
      <c r="AD75" s="247" t="n"/>
      <c r="AE75" s="247" t="n"/>
      <c r="AF75" s="247" t="n"/>
      <c r="AG75" s="247" t="n"/>
      <c r="AH75" s="247" t="n"/>
      <c r="AI75" s="247" t="n"/>
      <c r="AJ75" s="247" t="n"/>
      <c r="AK75" s="26" t="n"/>
    </row>
    <row r="76">
      <c r="D76" s="247" t="n"/>
      <c r="E76" s="247" t="n"/>
      <c r="F76" s="247" t="n"/>
      <c r="G76" s="247" t="n"/>
      <c r="H76" s="247" t="n"/>
      <c r="I76" s="247" t="n"/>
      <c r="J76" s="247" t="n"/>
      <c r="K76" s="247" t="n"/>
      <c r="L76" s="247" t="n"/>
      <c r="M76" s="247" t="n"/>
      <c r="N76" s="247" t="n"/>
      <c r="O76" s="247" t="n"/>
      <c r="P76" s="247" t="n"/>
      <c r="Q76" s="23" t="n"/>
      <c r="R76" s="23" t="n"/>
      <c r="S76" s="23" t="n"/>
      <c r="T76" s="23" t="n"/>
      <c r="U76" s="23" t="n"/>
      <c r="V76" s="23" t="n"/>
      <c r="W76" s="23" t="n"/>
      <c r="X76" s="23" t="n"/>
      <c r="Y76" s="23" t="n"/>
      <c r="Z76" s="24" t="n"/>
      <c r="AA76" s="25" t="n"/>
      <c r="AB76" s="247" t="n"/>
      <c r="AC76" s="247" t="n"/>
      <c r="AD76" s="247" t="n"/>
      <c r="AE76" s="247" t="n"/>
      <c r="AF76" s="247" t="n"/>
      <c r="AG76" s="247" t="n"/>
      <c r="AH76" s="247" t="n"/>
      <c r="AI76" s="247" t="n"/>
      <c r="AJ76" s="247" t="n"/>
      <c r="AK76" s="26" t="n"/>
    </row>
    <row r="77">
      <c r="D77" s="247" t="n"/>
      <c r="E77" s="247" t="n"/>
      <c r="F77" s="247" t="n"/>
      <c r="G77" s="247" t="n"/>
      <c r="H77" s="247" t="n"/>
      <c r="I77" s="247" t="n"/>
      <c r="J77" s="247" t="n"/>
      <c r="K77" s="247" t="n"/>
      <c r="L77" s="247" t="n"/>
      <c r="M77" s="247" t="n"/>
      <c r="N77" s="247" t="n"/>
      <c r="O77" s="247" t="n"/>
      <c r="P77" s="247" t="n"/>
      <c r="Q77" s="23" t="n"/>
      <c r="R77" s="23" t="n"/>
      <c r="S77" s="23" t="n"/>
      <c r="T77" s="23" t="n"/>
      <c r="U77" s="23" t="n"/>
      <c r="V77" s="23" t="n"/>
      <c r="W77" s="23" t="n"/>
      <c r="X77" s="23" t="n"/>
      <c r="Y77" s="23" t="n"/>
      <c r="Z77" s="24" t="n"/>
      <c r="AA77" s="25" t="n"/>
      <c r="AB77" s="247" t="n"/>
      <c r="AC77" s="247" t="n"/>
      <c r="AD77" s="247" t="n"/>
      <c r="AE77" s="247" t="n"/>
      <c r="AF77" s="247" t="n"/>
      <c r="AG77" s="247" t="n"/>
      <c r="AH77" s="247" t="n"/>
      <c r="AI77" s="247" t="n"/>
      <c r="AJ77" s="247" t="n"/>
      <c r="AK77" s="26" t="n"/>
    </row>
    <row r="78">
      <c r="D78" s="247" t="n"/>
      <c r="E78" s="247" t="n"/>
      <c r="F78" s="247" t="n"/>
      <c r="G78" s="247" t="n"/>
      <c r="H78" s="247" t="n"/>
      <c r="I78" s="247" t="n"/>
      <c r="J78" s="247" t="n"/>
      <c r="K78" s="247" t="n"/>
      <c r="L78" s="247" t="n"/>
      <c r="M78" s="247" t="n"/>
      <c r="N78" s="247" t="n"/>
      <c r="O78" s="247" t="n"/>
      <c r="P78" s="247" t="n"/>
      <c r="Q78" s="23" t="n"/>
      <c r="R78" s="23" t="n"/>
      <c r="S78" s="23" t="n"/>
      <c r="T78" s="23" t="n"/>
      <c r="U78" s="23" t="n"/>
      <c r="V78" s="23" t="n"/>
      <c r="W78" s="23" t="n"/>
      <c r="X78" s="23" t="n"/>
      <c r="Y78" s="23" t="n"/>
      <c r="Z78" s="24" t="n"/>
      <c r="AA78" s="25" t="n"/>
      <c r="AB78" s="247" t="n"/>
      <c r="AC78" s="247" t="n"/>
      <c r="AD78" s="247" t="n"/>
      <c r="AE78" s="247" t="n"/>
      <c r="AF78" s="247" t="n"/>
      <c r="AG78" s="247" t="n"/>
      <c r="AH78" s="247" t="n"/>
      <c r="AI78" s="247" t="n"/>
      <c r="AJ78" s="247" t="n"/>
      <c r="AK78" s="26" t="n"/>
    </row>
    <row r="79">
      <c r="D79" s="247" t="n"/>
      <c r="E79" s="247" t="n"/>
      <c r="F79" s="247" t="n"/>
      <c r="G79" s="247" t="n"/>
      <c r="H79" s="247" t="n"/>
      <c r="I79" s="247" t="n"/>
      <c r="J79" s="247" t="n"/>
      <c r="K79" s="247" t="n"/>
      <c r="L79" s="247" t="n"/>
      <c r="M79" s="247" t="n"/>
      <c r="N79" s="247" t="n"/>
      <c r="O79" s="247" t="n"/>
      <c r="P79" s="247" t="n"/>
      <c r="Q79" s="23" t="n"/>
      <c r="R79" s="23" t="n"/>
      <c r="S79" s="23" t="n"/>
      <c r="T79" s="23" t="n"/>
      <c r="U79" s="23" t="n"/>
      <c r="V79" s="23" t="n"/>
      <c r="W79" s="23" t="n"/>
      <c r="X79" s="23" t="n"/>
      <c r="Y79" s="23" t="n"/>
      <c r="Z79" s="24" t="n"/>
      <c r="AA79" s="25" t="n"/>
      <c r="AB79" s="247" t="n"/>
      <c r="AC79" s="247" t="n"/>
      <c r="AD79" s="247" t="n"/>
      <c r="AE79" s="247" t="n"/>
      <c r="AF79" s="247" t="n"/>
      <c r="AG79" s="247" t="n"/>
      <c r="AH79" s="247" t="n"/>
      <c r="AI79" s="247" t="n"/>
      <c r="AJ79" s="247" t="n"/>
      <c r="AK79" s="26" t="n"/>
    </row>
    <row r="80">
      <c r="D80" s="247" t="n"/>
      <c r="E80" s="247" t="n"/>
      <c r="F80" s="247" t="n"/>
      <c r="G80" s="247" t="n"/>
      <c r="H80" s="247" t="n"/>
      <c r="I80" s="247" t="n"/>
      <c r="J80" s="247" t="n"/>
      <c r="K80" s="247" t="n"/>
      <c r="L80" s="247" t="n"/>
      <c r="M80" s="247" t="n"/>
      <c r="N80" s="247" t="n"/>
      <c r="O80" s="247" t="n"/>
      <c r="P80" s="247" t="n"/>
      <c r="Q80" s="23" t="n"/>
      <c r="R80" s="23" t="n"/>
      <c r="S80" s="23" t="n"/>
      <c r="T80" s="23" t="n"/>
      <c r="U80" s="23" t="n"/>
      <c r="V80" s="23" t="n"/>
      <c r="W80" s="23" t="n"/>
      <c r="X80" s="23" t="n"/>
      <c r="Y80" s="23" t="n"/>
      <c r="Z80" s="24" t="n"/>
      <c r="AA80" s="25" t="n"/>
      <c r="AB80" s="247" t="n"/>
      <c r="AC80" s="247" t="n"/>
      <c r="AD80" s="247" t="n"/>
      <c r="AE80" s="247" t="n"/>
      <c r="AF80" s="247" t="n"/>
      <c r="AG80" s="247" t="n"/>
      <c r="AH80" s="247" t="n"/>
      <c r="AI80" s="247" t="n"/>
      <c r="AJ80" s="247" t="n"/>
      <c r="AK80" s="26" t="n"/>
    </row>
    <row r="81">
      <c r="D81" s="247" t="n"/>
      <c r="E81" s="247" t="n"/>
      <c r="F81" s="247" t="n"/>
      <c r="G81" s="247" t="n"/>
      <c r="H81" s="247" t="n"/>
      <c r="I81" s="247" t="n"/>
      <c r="J81" s="247" t="n"/>
      <c r="K81" s="247" t="n"/>
      <c r="L81" s="247" t="n"/>
      <c r="M81" s="247" t="n"/>
      <c r="N81" s="247" t="n"/>
      <c r="O81" s="247" t="n"/>
      <c r="P81" s="247" t="n"/>
      <c r="Q81" s="23" t="n"/>
      <c r="R81" s="23" t="n"/>
      <c r="S81" s="23" t="n"/>
      <c r="T81" s="23" t="n"/>
      <c r="U81" s="23" t="n"/>
      <c r="V81" s="23" t="n"/>
      <c r="W81" s="23" t="n"/>
      <c r="X81" s="23" t="n"/>
      <c r="Y81" s="23" t="n"/>
      <c r="Z81" s="24" t="n"/>
      <c r="AA81" s="25" t="n"/>
      <c r="AB81" s="247" t="n"/>
      <c r="AC81" s="247" t="n"/>
      <c r="AD81" s="247" t="n"/>
      <c r="AE81" s="247" t="n"/>
      <c r="AF81" s="247" t="n"/>
      <c r="AG81" s="247" t="n"/>
      <c r="AH81" s="247" t="n"/>
      <c r="AI81" s="247" t="n"/>
      <c r="AJ81" s="247" t="n"/>
      <c r="AK81" s="26" t="n"/>
    </row>
    <row r="82">
      <c r="D82" s="247" t="n"/>
      <c r="E82" s="247" t="n"/>
      <c r="F82" s="247" t="n"/>
      <c r="G82" s="247" t="n"/>
      <c r="H82" s="247" t="n"/>
      <c r="I82" s="247" t="n"/>
      <c r="J82" s="247" t="n"/>
      <c r="K82" s="247" t="n"/>
      <c r="L82" s="247" t="n"/>
      <c r="M82" s="247" t="n"/>
      <c r="N82" s="247" t="n"/>
      <c r="O82" s="247" t="n"/>
      <c r="P82" s="247" t="n"/>
      <c r="Q82" s="23" t="n"/>
      <c r="R82" s="23" t="n"/>
      <c r="S82" s="23" t="n"/>
      <c r="T82" s="23" t="n"/>
      <c r="U82" s="23" t="n"/>
      <c r="V82" s="23" t="n"/>
      <c r="W82" s="23" t="n"/>
      <c r="X82" s="23" t="n"/>
      <c r="Y82" s="23" t="n"/>
      <c r="Z82" s="24" t="n"/>
      <c r="AA82" s="25" t="n"/>
      <c r="AB82" s="247" t="n"/>
      <c r="AC82" s="247" t="n"/>
      <c r="AD82" s="247" t="n"/>
      <c r="AE82" s="247" t="n"/>
      <c r="AF82" s="247" t="n"/>
      <c r="AG82" s="247" t="n"/>
      <c r="AH82" s="247" t="n"/>
      <c r="AI82" s="247" t="n"/>
      <c r="AJ82" s="247" t="n"/>
      <c r="AK82" s="26" t="n"/>
    </row>
    <row r="83">
      <c r="D83" s="247" t="n"/>
      <c r="E83" s="247" t="n"/>
      <c r="F83" s="247" t="n"/>
      <c r="G83" s="247" t="n"/>
      <c r="H83" s="247" t="n"/>
      <c r="I83" s="247" t="n"/>
      <c r="J83" s="247" t="n"/>
      <c r="K83" s="247" t="n"/>
      <c r="L83" s="247" t="n"/>
      <c r="M83" s="247" t="n"/>
      <c r="N83" s="247" t="n"/>
      <c r="O83" s="247" t="n"/>
      <c r="P83" s="247" t="n"/>
      <c r="Q83" s="23" t="n"/>
      <c r="R83" s="23" t="n"/>
      <c r="S83" s="23" t="n"/>
      <c r="T83" s="23" t="n"/>
      <c r="U83" s="23" t="n"/>
      <c r="V83" s="23" t="n"/>
      <c r="W83" s="23" t="n"/>
      <c r="X83" s="23" t="n"/>
      <c r="Y83" s="23" t="n"/>
      <c r="Z83" s="24" t="n"/>
      <c r="AA83" s="25" t="n"/>
      <c r="AB83" s="247" t="n"/>
      <c r="AC83" s="247" t="n"/>
      <c r="AD83" s="247" t="n"/>
      <c r="AE83" s="247" t="n"/>
      <c r="AF83" s="247" t="n"/>
      <c r="AG83" s="247" t="n"/>
      <c r="AH83" s="247" t="n"/>
      <c r="AI83" s="247" t="n"/>
      <c r="AJ83" s="247" t="n"/>
      <c r="AK83" s="26" t="n"/>
    </row>
    <row r="84">
      <c r="D84" s="247" t="n"/>
      <c r="E84" s="247" t="n"/>
      <c r="F84" s="247" t="n"/>
      <c r="G84" s="247" t="n"/>
      <c r="H84" s="247" t="n"/>
      <c r="I84" s="247" t="n"/>
      <c r="J84" s="247" t="n"/>
      <c r="K84" s="247" t="n"/>
      <c r="L84" s="247" t="n"/>
      <c r="M84" s="247" t="n"/>
      <c r="N84" s="247" t="n"/>
      <c r="O84" s="247" t="n"/>
      <c r="P84" s="247" t="n"/>
      <c r="Q84" s="23" t="n"/>
      <c r="R84" s="23" t="n"/>
      <c r="S84" s="23" t="n"/>
      <c r="T84" s="23" t="n"/>
      <c r="U84" s="23" t="n"/>
      <c r="V84" s="23" t="n"/>
      <c r="W84" s="23" t="n"/>
      <c r="X84" s="23" t="n"/>
      <c r="Y84" s="23" t="n"/>
      <c r="Z84" s="24" t="n"/>
      <c r="AA84" s="25" t="n"/>
      <c r="AB84" s="247" t="n"/>
      <c r="AC84" s="247" t="n"/>
      <c r="AD84" s="247" t="n"/>
      <c r="AE84" s="247" t="n"/>
      <c r="AF84" s="247" t="n"/>
      <c r="AG84" s="247" t="n"/>
      <c r="AH84" s="247" t="n"/>
      <c r="AI84" s="247" t="n"/>
      <c r="AJ84" s="247" t="n"/>
      <c r="AK84" s="26" t="n"/>
    </row>
    <row r="85">
      <c r="D85" s="247" t="n"/>
      <c r="E85" s="247" t="n"/>
      <c r="F85" s="247" t="n"/>
      <c r="G85" s="247" t="n"/>
      <c r="H85" s="247" t="n"/>
      <c r="I85" s="247" t="n"/>
      <c r="J85" s="247" t="n"/>
      <c r="K85" s="247" t="n"/>
      <c r="L85" s="247" t="n"/>
      <c r="M85" s="247" t="n"/>
      <c r="N85" s="247" t="n"/>
      <c r="O85" s="247" t="n"/>
      <c r="P85" s="247" t="n"/>
      <c r="Q85" s="23" t="n"/>
      <c r="R85" s="23" t="n"/>
      <c r="S85" s="23" t="n"/>
      <c r="T85" s="23" t="n"/>
      <c r="U85" s="23" t="n"/>
      <c r="V85" s="23" t="n"/>
      <c r="W85" s="23" t="n"/>
      <c r="X85" s="23" t="n"/>
      <c r="Y85" s="23" t="n"/>
      <c r="Z85" s="24" t="n"/>
      <c r="AA85" s="25" t="n"/>
      <c r="AB85" s="247" t="n"/>
      <c r="AC85" s="247" t="n"/>
      <c r="AD85" s="247" t="n"/>
      <c r="AE85" s="247" t="n"/>
      <c r="AF85" s="247" t="n"/>
      <c r="AG85" s="247" t="n"/>
      <c r="AH85" s="247" t="n"/>
      <c r="AI85" s="247" t="n"/>
      <c r="AJ85" s="247" t="n"/>
      <c r="AK85" s="26" t="n"/>
    </row>
    <row r="86">
      <c r="D86" s="247" t="n"/>
      <c r="E86" s="247" t="n"/>
      <c r="F86" s="247" t="n"/>
      <c r="G86" s="247" t="n"/>
      <c r="H86" s="247" t="n"/>
      <c r="I86" s="247" t="n"/>
      <c r="J86" s="247" t="n"/>
      <c r="K86" s="247" t="n"/>
      <c r="L86" s="247" t="n"/>
      <c r="M86" s="247" t="n"/>
      <c r="N86" s="247" t="n"/>
      <c r="O86" s="247" t="n"/>
      <c r="P86" s="247" t="n"/>
      <c r="Q86" s="23" t="n"/>
      <c r="R86" s="23" t="n"/>
      <c r="S86" s="23" t="n"/>
      <c r="T86" s="23" t="n"/>
      <c r="U86" s="23" t="n"/>
      <c r="V86" s="23" t="n"/>
      <c r="W86" s="23" t="n"/>
      <c r="X86" s="23" t="n"/>
      <c r="Y86" s="23" t="n"/>
      <c r="Z86" s="24" t="n"/>
      <c r="AA86" s="25" t="n"/>
      <c r="AB86" s="247" t="n"/>
      <c r="AC86" s="247" t="n"/>
      <c r="AD86" s="247" t="n"/>
      <c r="AE86" s="247" t="n"/>
      <c r="AF86" s="247" t="n"/>
      <c r="AG86" s="247" t="n"/>
      <c r="AH86" s="247" t="n"/>
      <c r="AI86" s="247" t="n"/>
      <c r="AJ86" s="247" t="n"/>
      <c r="AK86" s="26" t="n"/>
    </row>
    <row r="87">
      <c r="D87" s="247" t="n"/>
      <c r="E87" s="247" t="n"/>
      <c r="F87" s="247" t="n"/>
      <c r="G87" s="247" t="n"/>
      <c r="H87" s="247" t="n"/>
      <c r="I87" s="247" t="n"/>
      <c r="J87" s="247" t="n"/>
      <c r="K87" s="247" t="n"/>
      <c r="L87" s="247" t="n"/>
      <c r="M87" s="247" t="n"/>
      <c r="N87" s="247" t="n"/>
      <c r="O87" s="247" t="n"/>
      <c r="P87" s="247" t="n"/>
      <c r="Q87" s="23" t="n"/>
      <c r="R87" s="23" t="n"/>
      <c r="S87" s="23" t="n"/>
      <c r="T87" s="23" t="n"/>
      <c r="U87" s="23" t="n"/>
      <c r="V87" s="23" t="n"/>
      <c r="W87" s="23" t="n"/>
      <c r="X87" s="23" t="n"/>
      <c r="Y87" s="23" t="n"/>
      <c r="Z87" s="24" t="n"/>
      <c r="AA87" s="25" t="n"/>
      <c r="AB87" s="247" t="n"/>
      <c r="AC87" s="247" t="n"/>
      <c r="AD87" s="247" t="n"/>
      <c r="AE87" s="247" t="n"/>
      <c r="AF87" s="247" t="n"/>
      <c r="AG87" s="247" t="n"/>
      <c r="AH87" s="247" t="n"/>
      <c r="AI87" s="247" t="n"/>
      <c r="AJ87" s="247" t="n"/>
      <c r="AK87" s="26" t="n"/>
    </row>
    <row r="88">
      <c r="D88" s="247" t="n"/>
      <c r="E88" s="247" t="n"/>
      <c r="F88" s="247" t="n"/>
      <c r="G88" s="247" t="n"/>
      <c r="H88" s="247" t="n"/>
      <c r="I88" s="247" t="n"/>
      <c r="J88" s="247" t="n"/>
      <c r="K88" s="247" t="n"/>
      <c r="L88" s="247" t="n"/>
      <c r="M88" s="247" t="n"/>
      <c r="N88" s="247" t="n"/>
      <c r="O88" s="247" t="n"/>
      <c r="P88" s="247" t="n"/>
      <c r="Q88" s="23" t="n"/>
      <c r="R88" s="23" t="n"/>
      <c r="S88" s="23" t="n"/>
      <c r="T88" s="23" t="n"/>
      <c r="U88" s="23" t="n"/>
      <c r="V88" s="23" t="n"/>
      <c r="W88" s="23" t="n"/>
      <c r="X88" s="23" t="n"/>
      <c r="Y88" s="23" t="n"/>
      <c r="Z88" s="24" t="n"/>
      <c r="AA88" s="25" t="n"/>
      <c r="AB88" s="247" t="n"/>
      <c r="AC88" s="247" t="n"/>
      <c r="AD88" s="247" t="n"/>
      <c r="AE88" s="247" t="n"/>
      <c r="AF88" s="247" t="n"/>
      <c r="AG88" s="247" t="n"/>
      <c r="AH88" s="247" t="n"/>
      <c r="AI88" s="247" t="n"/>
      <c r="AJ88" s="247" t="n"/>
      <c r="AK88" s="26" t="n"/>
    </row>
    <row r="89">
      <c r="D89" s="247" t="n"/>
      <c r="E89" s="247" t="n"/>
      <c r="F89" s="247" t="n"/>
      <c r="G89" s="247" t="n"/>
      <c r="H89" s="247" t="n"/>
      <c r="I89" s="247" t="n"/>
      <c r="J89" s="247" t="n"/>
      <c r="K89" s="247" t="n"/>
      <c r="L89" s="247" t="n"/>
      <c r="M89" s="247" t="n"/>
      <c r="N89" s="247" t="n"/>
      <c r="O89" s="247" t="n"/>
      <c r="P89" s="247" t="n"/>
      <c r="Q89" s="23" t="n"/>
      <c r="R89" s="23" t="n"/>
      <c r="S89" s="23" t="n"/>
      <c r="T89" s="23" t="n"/>
      <c r="U89" s="23" t="n"/>
      <c r="V89" s="23" t="n"/>
      <c r="W89" s="23" t="n"/>
      <c r="X89" s="23" t="n"/>
      <c r="Y89" s="23" t="n"/>
      <c r="Z89" s="24" t="n"/>
      <c r="AA89" s="25" t="n"/>
      <c r="AB89" s="247" t="n"/>
      <c r="AC89" s="247" t="n"/>
      <c r="AD89" s="247" t="n"/>
      <c r="AE89" s="247" t="n"/>
      <c r="AF89" s="247" t="n"/>
      <c r="AG89" s="247" t="n"/>
      <c r="AH89" s="247" t="n"/>
      <c r="AI89" s="247" t="n"/>
      <c r="AJ89" s="247" t="n"/>
      <c r="AK89" s="26" t="n"/>
    </row>
    <row r="90">
      <c r="D90" s="247" t="n"/>
      <c r="E90" s="247" t="n"/>
      <c r="F90" s="247" t="n"/>
      <c r="G90" s="247" t="n"/>
      <c r="H90" s="247" t="n"/>
      <c r="I90" s="247" t="n"/>
      <c r="J90" s="247" t="n"/>
      <c r="K90" s="247" t="n"/>
      <c r="L90" s="247" t="n"/>
      <c r="M90" s="247" t="n"/>
      <c r="N90" s="247" t="n"/>
      <c r="O90" s="247" t="n"/>
      <c r="P90" s="247" t="n"/>
      <c r="Q90" s="23" t="n"/>
      <c r="R90" s="23" t="n"/>
      <c r="S90" s="23" t="n"/>
      <c r="T90" s="23" t="n"/>
      <c r="U90" s="23" t="n"/>
      <c r="V90" s="23" t="n"/>
      <c r="W90" s="23" t="n"/>
      <c r="X90" s="23" t="n"/>
      <c r="Y90" s="23" t="n"/>
      <c r="Z90" s="24" t="n"/>
      <c r="AA90" s="25" t="n"/>
      <c r="AB90" s="247" t="n"/>
      <c r="AC90" s="247" t="n"/>
      <c r="AD90" s="247" t="n"/>
      <c r="AE90" s="247" t="n"/>
      <c r="AF90" s="247" t="n"/>
      <c r="AG90" s="247" t="n"/>
      <c r="AH90" s="247" t="n"/>
      <c r="AI90" s="247" t="n"/>
      <c r="AJ90" s="247" t="n"/>
      <c r="AK90" s="26" t="n"/>
    </row>
    <row r="91">
      <c r="D91" s="247" t="n"/>
      <c r="E91" s="247" t="n"/>
      <c r="F91" s="247" t="n"/>
      <c r="G91" s="247" t="n"/>
      <c r="H91" s="247" t="n"/>
      <c r="I91" s="247" t="n"/>
      <c r="J91" s="247" t="n"/>
      <c r="K91" s="247" t="n"/>
      <c r="L91" s="247" t="n"/>
      <c r="M91" s="247" t="n"/>
      <c r="N91" s="247" t="n"/>
      <c r="O91" s="247" t="n"/>
      <c r="P91" s="247" t="n"/>
      <c r="Q91" s="23" t="n"/>
      <c r="R91" s="23" t="n"/>
      <c r="S91" s="23" t="n"/>
      <c r="T91" s="23" t="n"/>
      <c r="U91" s="23" t="n"/>
      <c r="V91" s="23" t="n"/>
      <c r="W91" s="23" t="n"/>
      <c r="X91" s="23" t="n"/>
      <c r="Y91" s="23" t="n"/>
      <c r="Z91" s="24" t="n"/>
      <c r="AA91" s="25" t="n"/>
      <c r="AB91" s="247" t="n"/>
      <c r="AC91" s="247" t="n"/>
      <c r="AD91" s="247" t="n"/>
      <c r="AE91" s="247" t="n"/>
      <c r="AF91" s="247" t="n"/>
      <c r="AG91" s="247" t="n"/>
      <c r="AH91" s="247" t="n"/>
      <c r="AI91" s="247" t="n"/>
      <c r="AJ91" s="247" t="n"/>
      <c r="AK91" s="26" t="n"/>
    </row>
    <row r="92">
      <c r="D92" s="247" t="n"/>
      <c r="E92" s="247" t="n"/>
      <c r="F92" s="247" t="n"/>
      <c r="G92" s="247" t="n"/>
      <c r="H92" s="247" t="n"/>
      <c r="I92" s="247" t="n"/>
      <c r="J92" s="247" t="n"/>
      <c r="K92" s="247" t="n"/>
      <c r="L92" s="247" t="n"/>
      <c r="M92" s="247" t="n"/>
      <c r="N92" s="247" t="n"/>
      <c r="O92" s="247" t="n"/>
      <c r="P92" s="247" t="n"/>
      <c r="Q92" s="23" t="n"/>
      <c r="R92" s="23" t="n"/>
      <c r="S92" s="23" t="n"/>
      <c r="T92" s="23" t="n"/>
      <c r="U92" s="23" t="n"/>
      <c r="V92" s="23" t="n"/>
      <c r="W92" s="23" t="n"/>
      <c r="X92" s="23" t="n"/>
      <c r="Y92" s="23" t="n"/>
      <c r="Z92" s="24" t="n"/>
      <c r="AA92" s="25" t="n"/>
      <c r="AB92" s="247" t="n"/>
      <c r="AC92" s="247" t="n"/>
      <c r="AD92" s="247" t="n"/>
      <c r="AE92" s="247" t="n"/>
      <c r="AF92" s="247" t="n"/>
      <c r="AG92" s="247" t="n"/>
      <c r="AH92" s="247" t="n"/>
      <c r="AI92" s="247" t="n"/>
      <c r="AJ92" s="247" t="n"/>
      <c r="AK92" s="26" t="n"/>
    </row>
    <row r="93">
      <c r="D93" s="247" t="n"/>
      <c r="E93" s="247" t="n"/>
      <c r="F93" s="247" t="n"/>
      <c r="G93" s="247" t="n"/>
      <c r="H93" s="247" t="n"/>
      <c r="I93" s="247" t="n"/>
      <c r="J93" s="247" t="n"/>
      <c r="K93" s="247" t="n"/>
      <c r="L93" s="247" t="n"/>
      <c r="M93" s="247" t="n"/>
      <c r="N93" s="247" t="n"/>
      <c r="O93" s="247" t="n"/>
      <c r="P93" s="247" t="n"/>
      <c r="Q93" s="23" t="n"/>
      <c r="R93" s="23" t="n"/>
      <c r="S93" s="23" t="n"/>
      <c r="T93" s="23" t="n"/>
      <c r="U93" s="23" t="n"/>
      <c r="V93" s="23" t="n"/>
      <c r="W93" s="23" t="n"/>
      <c r="X93" s="23" t="n"/>
      <c r="Y93" s="23" t="n"/>
      <c r="Z93" s="24" t="n"/>
      <c r="AA93" s="25" t="n"/>
      <c r="AB93" s="247" t="n"/>
      <c r="AC93" s="247" t="n"/>
      <c r="AD93" s="247" t="n"/>
      <c r="AE93" s="247" t="n"/>
      <c r="AF93" s="247" t="n"/>
      <c r="AG93" s="247" t="n"/>
      <c r="AH93" s="247" t="n"/>
      <c r="AI93" s="247" t="n"/>
      <c r="AJ93" s="247" t="n"/>
      <c r="AK93" s="26" t="n"/>
    </row>
    <row r="94">
      <c r="D94" s="247" t="n"/>
      <c r="E94" s="247" t="n"/>
      <c r="F94" s="247" t="n"/>
      <c r="G94" s="247" t="n"/>
      <c r="H94" s="247" t="n"/>
      <c r="I94" s="247" t="n"/>
      <c r="J94" s="247" t="n"/>
      <c r="K94" s="247" t="n"/>
      <c r="L94" s="247" t="n"/>
      <c r="M94" s="247" t="n"/>
      <c r="N94" s="247" t="n"/>
      <c r="O94" s="247" t="n"/>
      <c r="P94" s="247" t="n"/>
      <c r="Q94" s="23" t="n"/>
      <c r="R94" s="23" t="n"/>
      <c r="S94" s="23" t="n"/>
      <c r="T94" s="23" t="n"/>
      <c r="U94" s="23" t="n"/>
      <c r="V94" s="23" t="n"/>
      <c r="W94" s="23" t="n"/>
      <c r="X94" s="23" t="n"/>
      <c r="Y94" s="23" t="n"/>
      <c r="Z94" s="24" t="n"/>
      <c r="AA94" s="25" t="n"/>
      <c r="AB94" s="247" t="n"/>
      <c r="AC94" s="247" t="n"/>
      <c r="AD94" s="247" t="n"/>
      <c r="AE94" s="247" t="n"/>
      <c r="AF94" s="247" t="n"/>
      <c r="AG94" s="247" t="n"/>
      <c r="AH94" s="247" t="n"/>
      <c r="AI94" s="247" t="n"/>
      <c r="AJ94" s="247" t="n"/>
      <c r="AK94" s="26" t="n"/>
    </row>
    <row r="95">
      <c r="D95" s="247" t="n"/>
      <c r="E95" s="247" t="n"/>
      <c r="F95" s="247" t="n"/>
      <c r="G95" s="247" t="n"/>
      <c r="H95" s="247" t="n"/>
      <c r="I95" s="247" t="n"/>
      <c r="J95" s="247" t="n"/>
      <c r="K95" s="247" t="n"/>
      <c r="L95" s="247" t="n"/>
      <c r="M95" s="247" t="n"/>
      <c r="N95" s="247" t="n"/>
      <c r="O95" s="247" t="n"/>
      <c r="P95" s="247" t="n"/>
      <c r="Q95" s="23" t="n"/>
      <c r="R95" s="23" t="n"/>
      <c r="S95" s="23" t="n"/>
      <c r="T95" s="23" t="n"/>
      <c r="U95" s="23" t="n"/>
      <c r="V95" s="23" t="n"/>
      <c r="W95" s="23" t="n"/>
      <c r="X95" s="23" t="n"/>
      <c r="Y95" s="23" t="n"/>
      <c r="Z95" s="24" t="n"/>
      <c r="AA95" s="25" t="n"/>
      <c r="AB95" s="247" t="n"/>
      <c r="AC95" s="247" t="n"/>
      <c r="AD95" s="247" t="n"/>
      <c r="AE95" s="247" t="n"/>
      <c r="AF95" s="247" t="n"/>
      <c r="AG95" s="247" t="n"/>
      <c r="AH95" s="247" t="n"/>
      <c r="AI95" s="247" t="n"/>
      <c r="AJ95" s="247" t="n"/>
      <c r="AK95" s="26" t="n"/>
    </row>
    <row r="96">
      <c r="D96" s="247" t="n"/>
      <c r="E96" s="247" t="n"/>
      <c r="F96" s="247" t="n"/>
      <c r="G96" s="247" t="n"/>
      <c r="H96" s="247" t="n"/>
      <c r="I96" s="247" t="n"/>
      <c r="J96" s="247" t="n"/>
      <c r="K96" s="247" t="n"/>
      <c r="L96" s="247" t="n"/>
      <c r="M96" s="247" t="n"/>
      <c r="N96" s="247" t="n"/>
      <c r="O96" s="247" t="n"/>
      <c r="P96" s="247" t="n"/>
      <c r="Q96" s="23" t="n"/>
      <c r="R96" s="23" t="n"/>
      <c r="S96" s="23" t="n"/>
      <c r="T96" s="23" t="n"/>
      <c r="U96" s="23" t="n"/>
      <c r="V96" s="23" t="n"/>
      <c r="W96" s="23" t="n"/>
      <c r="X96" s="23" t="n"/>
      <c r="Y96" s="23" t="n"/>
      <c r="Z96" s="24" t="n"/>
      <c r="AA96" s="25" t="n"/>
      <c r="AB96" s="247" t="n"/>
      <c r="AC96" s="247" t="n"/>
      <c r="AD96" s="247" t="n"/>
      <c r="AE96" s="247" t="n"/>
      <c r="AF96" s="247" t="n"/>
      <c r="AG96" s="247" t="n"/>
      <c r="AH96" s="247" t="n"/>
      <c r="AI96" s="247" t="n"/>
      <c r="AJ96" s="247" t="n"/>
      <c r="AK96" s="26" t="n"/>
    </row>
    <row r="97">
      <c r="D97" s="247" t="n"/>
      <c r="E97" s="247" t="n"/>
      <c r="F97" s="247" t="n"/>
      <c r="G97" s="247" t="n"/>
      <c r="H97" s="247" t="n"/>
      <c r="I97" s="247" t="n"/>
      <c r="J97" s="247" t="n"/>
      <c r="K97" s="247" t="n"/>
      <c r="L97" s="247" t="n"/>
      <c r="M97" s="247" t="n"/>
      <c r="N97" s="247" t="n"/>
      <c r="O97" s="247" t="n"/>
      <c r="P97" s="247" t="n"/>
      <c r="Q97" s="23" t="n"/>
      <c r="R97" s="23" t="n"/>
      <c r="S97" s="23" t="n"/>
      <c r="T97" s="23" t="n"/>
      <c r="U97" s="23" t="n"/>
      <c r="V97" s="23" t="n"/>
      <c r="W97" s="23" t="n"/>
      <c r="X97" s="23" t="n"/>
      <c r="Y97" s="23" t="n"/>
      <c r="Z97" s="24" t="n"/>
      <c r="AA97" s="25" t="n"/>
      <c r="AB97" s="247" t="n"/>
      <c r="AC97" s="247" t="n"/>
      <c r="AD97" s="247" t="n"/>
      <c r="AE97" s="247" t="n"/>
      <c r="AF97" s="247" t="n"/>
      <c r="AG97" s="247" t="n"/>
      <c r="AH97" s="247" t="n"/>
      <c r="AI97" s="247" t="n"/>
      <c r="AJ97" s="247" t="n"/>
      <c r="AK97" s="26" t="n"/>
    </row>
    <row r="98">
      <c r="D98" s="247" t="n"/>
      <c r="E98" s="247" t="n"/>
      <c r="F98" s="247" t="n"/>
      <c r="G98" s="247" t="n"/>
      <c r="H98" s="247" t="n"/>
      <c r="I98" s="247" t="n"/>
      <c r="J98" s="247" t="n"/>
      <c r="K98" s="247" t="n"/>
      <c r="L98" s="247" t="n"/>
      <c r="M98" s="247" t="n"/>
      <c r="N98" s="247" t="n"/>
      <c r="O98" s="247" t="n"/>
      <c r="P98" s="247" t="n"/>
      <c r="Q98" s="23" t="n"/>
      <c r="R98" s="23" t="n"/>
      <c r="S98" s="23" t="n"/>
      <c r="T98" s="23" t="n"/>
      <c r="U98" s="23" t="n"/>
      <c r="V98" s="23" t="n"/>
      <c r="W98" s="23" t="n"/>
      <c r="X98" s="23" t="n"/>
      <c r="Y98" s="23" t="n"/>
      <c r="Z98" s="24" t="n"/>
      <c r="AA98" s="25" t="n"/>
      <c r="AB98" s="247" t="n"/>
      <c r="AC98" s="247" t="n"/>
      <c r="AD98" s="247" t="n"/>
      <c r="AE98" s="247" t="n"/>
      <c r="AF98" s="247" t="n"/>
      <c r="AG98" s="247" t="n"/>
      <c r="AH98" s="247" t="n"/>
      <c r="AI98" s="247" t="n"/>
      <c r="AJ98" s="247" t="n"/>
      <c r="AK98" s="26" t="n"/>
    </row>
    <row r="99">
      <c r="D99" s="247" t="n"/>
      <c r="E99" s="247" t="n"/>
      <c r="F99" s="247" t="n"/>
      <c r="G99" s="247" t="n"/>
      <c r="H99" s="247" t="n"/>
      <c r="I99" s="247" t="n"/>
      <c r="J99" s="247" t="n"/>
      <c r="K99" s="247" t="n"/>
      <c r="L99" s="247" t="n"/>
      <c r="M99" s="247" t="n"/>
      <c r="N99" s="247" t="n"/>
      <c r="O99" s="247" t="n"/>
      <c r="P99" s="247" t="n"/>
      <c r="Q99" s="23" t="n"/>
      <c r="R99" s="23" t="n"/>
      <c r="S99" s="23" t="n"/>
      <c r="T99" s="23" t="n"/>
      <c r="U99" s="23" t="n"/>
      <c r="V99" s="23" t="n"/>
      <c r="W99" s="23" t="n"/>
      <c r="X99" s="23" t="n"/>
      <c r="Y99" s="23" t="n"/>
      <c r="Z99" s="24" t="n"/>
      <c r="AA99" s="25" t="n"/>
      <c r="AB99" s="247" t="n"/>
      <c r="AC99" s="247" t="n"/>
      <c r="AD99" s="247" t="n"/>
      <c r="AE99" s="247" t="n"/>
      <c r="AF99" s="247" t="n"/>
      <c r="AG99" s="247" t="n"/>
      <c r="AH99" s="247" t="n"/>
      <c r="AI99" s="247" t="n"/>
      <c r="AJ99" s="247" t="n"/>
      <c r="AK99" s="26" t="n"/>
    </row>
    <row r="100">
      <c r="D100" s="247" t="n"/>
      <c r="E100" s="247" t="n"/>
      <c r="F100" s="247" t="n"/>
      <c r="G100" s="247" t="n"/>
      <c r="H100" s="247" t="n"/>
      <c r="I100" s="247" t="n"/>
      <c r="J100" s="247" t="n"/>
      <c r="K100" s="247" t="n"/>
      <c r="L100" s="247" t="n"/>
      <c r="M100" s="247" t="n"/>
      <c r="N100" s="247" t="n"/>
      <c r="O100" s="247" t="n"/>
      <c r="P100" s="247" t="n"/>
      <c r="Q100" s="23" t="n"/>
      <c r="R100" s="23" t="n"/>
      <c r="S100" s="23" t="n"/>
      <c r="T100" s="23" t="n"/>
      <c r="U100" s="23" t="n"/>
      <c r="V100" s="23" t="n"/>
      <c r="W100" s="23" t="n"/>
      <c r="X100" s="23" t="n"/>
      <c r="Y100" s="23" t="n"/>
      <c r="Z100" s="24" t="n"/>
      <c r="AA100" s="25" t="n"/>
      <c r="AB100" s="247" t="n"/>
      <c r="AC100" s="247" t="n"/>
      <c r="AD100" s="247" t="n"/>
      <c r="AE100" s="247" t="n"/>
      <c r="AF100" s="247" t="n"/>
      <c r="AG100" s="247" t="n"/>
      <c r="AH100" s="247" t="n"/>
      <c r="AI100" s="247" t="n"/>
      <c r="AJ100" s="247" t="n"/>
      <c r="AK100" s="26" t="n"/>
    </row>
    <row r="101">
      <c r="D101" s="247" t="n"/>
      <c r="E101" s="247" t="n"/>
      <c r="F101" s="247" t="n"/>
      <c r="G101" s="247" t="n"/>
      <c r="H101" s="247" t="n"/>
      <c r="I101" s="247" t="n"/>
      <c r="J101" s="247" t="n"/>
      <c r="K101" s="247" t="n"/>
      <c r="L101" s="247" t="n"/>
      <c r="M101" s="247" t="n"/>
      <c r="N101" s="247" t="n"/>
      <c r="O101" s="247" t="n"/>
      <c r="P101" s="247" t="n"/>
      <c r="Q101" s="23" t="n"/>
      <c r="R101" s="23" t="n"/>
      <c r="S101" s="23" t="n"/>
      <c r="T101" s="23" t="n"/>
      <c r="U101" s="23" t="n"/>
      <c r="V101" s="23" t="n"/>
      <c r="W101" s="23" t="n"/>
      <c r="X101" s="23" t="n"/>
      <c r="Y101" s="23" t="n"/>
      <c r="Z101" s="24" t="n"/>
      <c r="AA101" s="25" t="n"/>
      <c r="AB101" s="247" t="n"/>
      <c r="AC101" s="247" t="n"/>
      <c r="AD101" s="247" t="n"/>
      <c r="AE101" s="247" t="n"/>
      <c r="AF101" s="247" t="n"/>
      <c r="AG101" s="247" t="n"/>
      <c r="AH101" s="247" t="n"/>
      <c r="AI101" s="247" t="n"/>
      <c r="AJ101" s="247" t="n"/>
      <c r="AK101" s="26" t="n"/>
    </row>
    <row r="102">
      <c r="D102" s="247" t="n"/>
      <c r="E102" s="247" t="n"/>
      <c r="F102" s="247" t="n"/>
      <c r="G102" s="247" t="n"/>
      <c r="H102" s="247" t="n"/>
      <c r="I102" s="247" t="n"/>
      <c r="J102" s="247" t="n"/>
      <c r="K102" s="247" t="n"/>
      <c r="L102" s="247" t="n"/>
      <c r="M102" s="247" t="n"/>
      <c r="N102" s="247" t="n"/>
      <c r="O102" s="247" t="n"/>
      <c r="P102" s="247" t="n"/>
      <c r="Q102" s="23" t="n"/>
      <c r="R102" s="23" t="n"/>
      <c r="S102" s="23" t="n"/>
      <c r="T102" s="23" t="n"/>
      <c r="U102" s="23" t="n"/>
      <c r="V102" s="23" t="n"/>
      <c r="W102" s="23" t="n"/>
      <c r="X102" s="23" t="n"/>
      <c r="Y102" s="23" t="n"/>
      <c r="Z102" s="24" t="n"/>
      <c r="AA102" s="25" t="n"/>
      <c r="AB102" s="247" t="n"/>
      <c r="AC102" s="247" t="n"/>
      <c r="AD102" s="247" t="n"/>
      <c r="AE102" s="247" t="n"/>
      <c r="AF102" s="247" t="n"/>
      <c r="AG102" s="247" t="n"/>
      <c r="AH102" s="247" t="n"/>
      <c r="AI102" s="247" t="n"/>
      <c r="AJ102" s="247" t="n"/>
      <c r="AK102" s="26" t="n"/>
    </row>
    <row r="103">
      <c r="D103" s="247" t="n"/>
      <c r="E103" s="247" t="n"/>
      <c r="F103" s="247" t="n"/>
      <c r="G103" s="247" t="n"/>
      <c r="H103" s="247" t="n"/>
      <c r="I103" s="247" t="n"/>
      <c r="J103" s="247" t="n"/>
      <c r="K103" s="247" t="n"/>
      <c r="L103" s="247" t="n"/>
      <c r="M103" s="247" t="n"/>
      <c r="N103" s="247" t="n"/>
      <c r="O103" s="247" t="n"/>
      <c r="P103" s="247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4" t="n"/>
      <c r="AA103" s="25" t="n"/>
      <c r="AB103" s="247" t="n"/>
      <c r="AC103" s="247" t="n"/>
      <c r="AD103" s="247" t="n"/>
      <c r="AE103" s="247" t="n"/>
      <c r="AF103" s="247" t="n"/>
      <c r="AG103" s="247" t="n"/>
      <c r="AH103" s="247" t="n"/>
      <c r="AI103" s="247" t="n"/>
      <c r="AJ103" s="247" t="n"/>
      <c r="AK103" s="26" t="n"/>
    </row>
    <row r="104">
      <c r="D104" s="247" t="n"/>
      <c r="E104" s="247" t="n"/>
      <c r="F104" s="247" t="n"/>
      <c r="G104" s="247" t="n"/>
      <c r="H104" s="247" t="n"/>
      <c r="I104" s="247" t="n"/>
      <c r="J104" s="247" t="n"/>
      <c r="K104" s="247" t="n"/>
      <c r="L104" s="247" t="n"/>
      <c r="M104" s="247" t="n"/>
      <c r="N104" s="247" t="n"/>
      <c r="O104" s="247" t="n"/>
      <c r="P104" s="247" t="n"/>
      <c r="Q104" s="23" t="n"/>
      <c r="R104" s="23" t="n"/>
      <c r="S104" s="23" t="n"/>
      <c r="T104" s="23" t="n"/>
      <c r="U104" s="23" t="n"/>
      <c r="V104" s="23" t="n"/>
      <c r="W104" s="23" t="n"/>
      <c r="X104" s="23" t="n"/>
      <c r="Y104" s="23" t="n"/>
      <c r="Z104" s="24" t="n"/>
      <c r="AA104" s="25" t="n"/>
      <c r="AB104" s="247" t="n"/>
      <c r="AC104" s="247" t="n"/>
      <c r="AD104" s="247" t="n"/>
      <c r="AE104" s="247" t="n"/>
      <c r="AF104" s="247" t="n"/>
      <c r="AG104" s="247" t="n"/>
      <c r="AH104" s="247" t="n"/>
      <c r="AI104" s="247" t="n"/>
      <c r="AJ104" s="247" t="n"/>
      <c r="AK104" s="26" t="n"/>
    </row>
    <row r="105">
      <c r="D105" s="247" t="n"/>
      <c r="E105" s="247" t="n"/>
      <c r="F105" s="247" t="n"/>
      <c r="G105" s="247" t="n"/>
      <c r="H105" s="247" t="n"/>
      <c r="I105" s="247" t="n"/>
      <c r="J105" s="247" t="n"/>
      <c r="K105" s="247" t="n"/>
      <c r="L105" s="247" t="n"/>
      <c r="M105" s="247" t="n"/>
      <c r="N105" s="247" t="n"/>
      <c r="O105" s="247" t="n"/>
      <c r="P105" s="247" t="n"/>
      <c r="Q105" s="23" t="n"/>
      <c r="R105" s="23" t="n"/>
      <c r="S105" s="23" t="n"/>
      <c r="T105" s="23" t="n"/>
      <c r="U105" s="23" t="n"/>
      <c r="V105" s="23" t="n"/>
      <c r="W105" s="23" t="n"/>
      <c r="X105" s="23" t="n"/>
      <c r="Y105" s="23" t="n"/>
      <c r="Z105" s="24" t="n"/>
      <c r="AA105" s="25" t="n"/>
      <c r="AB105" s="247" t="n"/>
      <c r="AC105" s="247" t="n"/>
      <c r="AD105" s="247" t="n"/>
      <c r="AE105" s="247" t="n"/>
      <c r="AF105" s="247" t="n"/>
      <c r="AG105" s="247" t="n"/>
      <c r="AH105" s="247" t="n"/>
      <c r="AI105" s="247" t="n"/>
      <c r="AJ105" s="247" t="n"/>
      <c r="AK105" s="26" t="n"/>
    </row>
    <row r="106">
      <c r="D106" s="247" t="n"/>
      <c r="E106" s="247" t="n"/>
      <c r="F106" s="247" t="n"/>
      <c r="G106" s="247" t="n"/>
      <c r="H106" s="247" t="n"/>
      <c r="I106" s="247" t="n"/>
      <c r="J106" s="247" t="n"/>
      <c r="K106" s="247" t="n"/>
      <c r="L106" s="247" t="n"/>
      <c r="M106" s="247" t="n"/>
      <c r="N106" s="247" t="n"/>
      <c r="O106" s="247" t="n"/>
      <c r="P106" s="247" t="n"/>
      <c r="Q106" s="23" t="n"/>
      <c r="R106" s="23" t="n"/>
      <c r="S106" s="23" t="n"/>
      <c r="T106" s="23" t="n"/>
      <c r="U106" s="23" t="n"/>
      <c r="V106" s="23" t="n"/>
      <c r="W106" s="23" t="n"/>
      <c r="X106" s="23" t="n"/>
      <c r="Y106" s="23" t="n"/>
      <c r="Z106" s="24" t="n"/>
      <c r="AA106" s="25" t="n"/>
      <c r="AB106" s="247" t="n"/>
      <c r="AC106" s="247" t="n"/>
      <c r="AD106" s="247" t="n"/>
      <c r="AE106" s="247" t="n"/>
      <c r="AF106" s="247" t="n"/>
      <c r="AG106" s="247" t="n"/>
      <c r="AH106" s="247" t="n"/>
      <c r="AI106" s="247" t="n"/>
      <c r="AJ106" s="247" t="n"/>
      <c r="AK106" s="26" t="n"/>
    </row>
    <row r="107">
      <c r="D107" s="247" t="n"/>
      <c r="E107" s="247" t="n"/>
      <c r="F107" s="247" t="n"/>
      <c r="G107" s="247" t="n"/>
      <c r="H107" s="247" t="n"/>
      <c r="I107" s="247" t="n"/>
      <c r="J107" s="247" t="n"/>
      <c r="K107" s="247" t="n"/>
      <c r="L107" s="247" t="n"/>
      <c r="M107" s="247" t="n"/>
      <c r="N107" s="247" t="n"/>
      <c r="O107" s="247" t="n"/>
      <c r="P107" s="247" t="n"/>
      <c r="Q107" s="23" t="n"/>
      <c r="R107" s="23" t="n"/>
      <c r="S107" s="23" t="n"/>
      <c r="T107" s="23" t="n"/>
      <c r="U107" s="23" t="n"/>
      <c r="V107" s="23" t="n"/>
      <c r="W107" s="23" t="n"/>
      <c r="X107" s="23" t="n"/>
      <c r="Y107" s="23" t="n"/>
      <c r="Z107" s="24" t="n"/>
      <c r="AA107" s="25" t="n"/>
      <c r="AB107" s="247" t="n"/>
      <c r="AC107" s="247" t="n"/>
      <c r="AD107" s="247" t="n"/>
      <c r="AE107" s="247" t="n"/>
      <c r="AF107" s="247" t="n"/>
      <c r="AG107" s="247" t="n"/>
      <c r="AH107" s="247" t="n"/>
      <c r="AI107" s="247" t="n"/>
      <c r="AJ107" s="247" t="n"/>
      <c r="AK107" s="26" t="n"/>
    </row>
    <row r="108">
      <c r="D108" s="247" t="n"/>
      <c r="E108" s="247" t="n"/>
      <c r="F108" s="247" t="n"/>
      <c r="G108" s="247" t="n"/>
      <c r="H108" s="247" t="n"/>
      <c r="I108" s="247" t="n"/>
      <c r="J108" s="247" t="n"/>
      <c r="K108" s="247" t="n"/>
      <c r="L108" s="247" t="n"/>
      <c r="M108" s="247" t="n"/>
      <c r="N108" s="247" t="n"/>
      <c r="O108" s="247" t="n"/>
      <c r="P108" s="247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4" t="n"/>
      <c r="AA108" s="25" t="n"/>
      <c r="AB108" s="247" t="n"/>
      <c r="AC108" s="247" t="n"/>
      <c r="AD108" s="247" t="n"/>
      <c r="AE108" s="247" t="n"/>
      <c r="AF108" s="247" t="n"/>
      <c r="AG108" s="247" t="n"/>
      <c r="AH108" s="247" t="n"/>
      <c r="AI108" s="247" t="n"/>
      <c r="AJ108" s="247" t="n"/>
      <c r="AK108" s="26" t="n"/>
    </row>
    <row r="109">
      <c r="D109" s="247" t="n"/>
      <c r="E109" s="247" t="n"/>
      <c r="F109" s="247" t="n"/>
      <c r="G109" s="247" t="n"/>
      <c r="H109" s="247" t="n"/>
      <c r="I109" s="247" t="n"/>
      <c r="J109" s="247" t="n"/>
      <c r="K109" s="247" t="n"/>
      <c r="L109" s="247" t="n"/>
      <c r="M109" s="247" t="n"/>
      <c r="N109" s="247" t="n"/>
      <c r="O109" s="247" t="n"/>
      <c r="P109" s="247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4" t="n"/>
      <c r="AA109" s="25" t="n"/>
      <c r="AB109" s="247" t="n"/>
      <c r="AC109" s="247" t="n"/>
      <c r="AD109" s="247" t="n"/>
      <c r="AE109" s="247" t="n"/>
      <c r="AF109" s="247" t="n"/>
      <c r="AG109" s="247" t="n"/>
      <c r="AH109" s="247" t="n"/>
      <c r="AI109" s="247" t="n"/>
      <c r="AJ109" s="247" t="n"/>
      <c r="AK109" s="26" t="n"/>
    </row>
    <row r="110">
      <c r="D110" s="247" t="n"/>
      <c r="E110" s="247" t="n"/>
      <c r="F110" s="247" t="n"/>
      <c r="G110" s="247" t="n"/>
      <c r="H110" s="247" t="n"/>
      <c r="I110" s="247" t="n"/>
      <c r="J110" s="247" t="n"/>
      <c r="K110" s="247" t="n"/>
      <c r="L110" s="247" t="n"/>
      <c r="M110" s="247" t="n"/>
      <c r="N110" s="247" t="n"/>
      <c r="O110" s="247" t="n"/>
      <c r="P110" s="247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4" t="n"/>
      <c r="AA110" s="25" t="n"/>
      <c r="AB110" s="247" t="n"/>
      <c r="AC110" s="247" t="n"/>
      <c r="AD110" s="247" t="n"/>
      <c r="AE110" s="247" t="n"/>
      <c r="AF110" s="247" t="n"/>
      <c r="AG110" s="247" t="n"/>
      <c r="AH110" s="247" t="n"/>
      <c r="AI110" s="247" t="n"/>
      <c r="AJ110" s="247" t="n"/>
      <c r="AK110" s="26" t="n"/>
    </row>
    <row r="111">
      <c r="D111" s="247" t="n"/>
      <c r="E111" s="247" t="n"/>
      <c r="F111" s="247" t="n"/>
      <c r="G111" s="247" t="n"/>
      <c r="H111" s="247" t="n"/>
      <c r="I111" s="247" t="n"/>
      <c r="J111" s="247" t="n"/>
      <c r="K111" s="247" t="n"/>
      <c r="L111" s="247" t="n"/>
      <c r="M111" s="247" t="n"/>
      <c r="N111" s="247" t="n"/>
      <c r="O111" s="247" t="n"/>
      <c r="P111" s="247" t="n"/>
      <c r="Q111" s="23" t="n"/>
      <c r="R111" s="23" t="n"/>
      <c r="S111" s="23" t="n"/>
      <c r="T111" s="23" t="n"/>
      <c r="U111" s="23" t="n"/>
      <c r="V111" s="23" t="n"/>
      <c r="W111" s="23" t="n"/>
      <c r="X111" s="23" t="n"/>
      <c r="Y111" s="23" t="n"/>
      <c r="Z111" s="24" t="n"/>
      <c r="AA111" s="25" t="n"/>
      <c r="AB111" s="247" t="n"/>
      <c r="AC111" s="247" t="n"/>
      <c r="AD111" s="247" t="n"/>
      <c r="AE111" s="247" t="n"/>
      <c r="AF111" s="247" t="n"/>
      <c r="AG111" s="247" t="n"/>
      <c r="AH111" s="247" t="n"/>
      <c r="AI111" s="247" t="n"/>
      <c r="AJ111" s="247" t="n"/>
      <c r="AK111" s="26" t="n"/>
    </row>
    <row r="112">
      <c r="D112" s="247" t="n"/>
      <c r="E112" s="247" t="n"/>
      <c r="F112" s="247" t="n"/>
      <c r="G112" s="247" t="n"/>
      <c r="H112" s="247" t="n"/>
      <c r="I112" s="247" t="n"/>
      <c r="J112" s="247" t="n"/>
      <c r="K112" s="247" t="n"/>
      <c r="L112" s="247" t="n"/>
      <c r="M112" s="247" t="n"/>
      <c r="N112" s="247" t="n"/>
      <c r="O112" s="247" t="n"/>
      <c r="P112" s="247" t="n"/>
      <c r="Q112" s="23" t="n"/>
      <c r="R112" s="23" t="n"/>
      <c r="S112" s="23" t="n"/>
      <c r="T112" s="23" t="n"/>
      <c r="U112" s="23" t="n"/>
      <c r="V112" s="23" t="n"/>
      <c r="W112" s="23" t="n"/>
      <c r="X112" s="23" t="n"/>
      <c r="Y112" s="23" t="n"/>
      <c r="Z112" s="24" t="n"/>
      <c r="AA112" s="25" t="n"/>
      <c r="AB112" s="247" t="n"/>
      <c r="AC112" s="247" t="n"/>
      <c r="AD112" s="247" t="n"/>
      <c r="AE112" s="247" t="n"/>
      <c r="AF112" s="247" t="n"/>
      <c r="AG112" s="247" t="n"/>
      <c r="AH112" s="247" t="n"/>
      <c r="AI112" s="247" t="n"/>
      <c r="AJ112" s="247" t="n"/>
      <c r="AK112" s="26" t="n"/>
    </row>
    <row r="113">
      <c r="D113" s="247" t="n"/>
      <c r="E113" s="247" t="n"/>
      <c r="F113" s="247" t="n"/>
      <c r="G113" s="247" t="n"/>
      <c r="H113" s="247" t="n"/>
      <c r="I113" s="247" t="n"/>
      <c r="J113" s="247" t="n"/>
      <c r="K113" s="247" t="n"/>
      <c r="L113" s="247" t="n"/>
      <c r="M113" s="247" t="n"/>
      <c r="N113" s="247" t="n"/>
      <c r="O113" s="247" t="n"/>
      <c r="P113" s="247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4" t="n"/>
      <c r="AA113" s="25" t="n"/>
      <c r="AB113" s="247" t="n"/>
      <c r="AC113" s="247" t="n"/>
      <c r="AD113" s="247" t="n"/>
      <c r="AE113" s="247" t="n"/>
      <c r="AF113" s="247" t="n"/>
      <c r="AG113" s="247" t="n"/>
      <c r="AH113" s="247" t="n"/>
      <c r="AI113" s="247" t="n"/>
      <c r="AJ113" s="247" t="n"/>
      <c r="AK113" s="26" t="n"/>
    </row>
    <row r="114">
      <c r="D114" s="247" t="n"/>
      <c r="E114" s="247" t="n"/>
      <c r="F114" s="247" t="n"/>
      <c r="G114" s="247" t="n"/>
      <c r="H114" s="247" t="n"/>
      <c r="I114" s="247" t="n"/>
      <c r="J114" s="247" t="n"/>
      <c r="K114" s="247" t="n"/>
      <c r="L114" s="247" t="n"/>
      <c r="M114" s="247" t="n"/>
      <c r="N114" s="247" t="n"/>
      <c r="O114" s="247" t="n"/>
      <c r="P114" s="247" t="n"/>
      <c r="Q114" s="23" t="n"/>
      <c r="R114" s="23" t="n"/>
      <c r="S114" s="23" t="n"/>
      <c r="T114" s="23" t="n"/>
      <c r="U114" s="23" t="n"/>
      <c r="V114" s="23" t="n"/>
      <c r="W114" s="23" t="n"/>
      <c r="X114" s="23" t="n"/>
      <c r="Y114" s="23" t="n"/>
      <c r="Z114" s="24" t="n"/>
      <c r="AA114" s="25" t="n"/>
      <c r="AB114" s="247" t="n"/>
      <c r="AC114" s="247" t="n"/>
      <c r="AD114" s="247" t="n"/>
      <c r="AE114" s="247" t="n"/>
      <c r="AF114" s="247" t="n"/>
      <c r="AG114" s="247" t="n"/>
      <c r="AH114" s="247" t="n"/>
      <c r="AI114" s="247" t="n"/>
      <c r="AJ114" s="247" t="n"/>
      <c r="AK114" s="26" t="n"/>
    </row>
    <row r="115">
      <c r="D115" s="247" t="n"/>
      <c r="E115" s="247" t="n"/>
      <c r="F115" s="247" t="n"/>
      <c r="G115" s="247" t="n"/>
      <c r="H115" s="247" t="n"/>
      <c r="I115" s="247" t="n"/>
      <c r="J115" s="247" t="n"/>
      <c r="K115" s="247" t="n"/>
      <c r="L115" s="247" t="n"/>
      <c r="M115" s="247" t="n"/>
      <c r="N115" s="247" t="n"/>
      <c r="O115" s="247" t="n"/>
      <c r="P115" s="247" t="n"/>
      <c r="Q115" s="23" t="n"/>
      <c r="R115" s="23" t="n"/>
      <c r="S115" s="23" t="n"/>
      <c r="T115" s="23" t="n"/>
      <c r="U115" s="23" t="n"/>
      <c r="V115" s="23" t="n"/>
      <c r="W115" s="23" t="n"/>
      <c r="X115" s="23" t="n"/>
      <c r="Y115" s="23" t="n"/>
      <c r="Z115" s="24" t="n"/>
      <c r="AA115" s="25" t="n"/>
      <c r="AB115" s="247" t="n"/>
      <c r="AC115" s="247" t="n"/>
      <c r="AD115" s="247" t="n"/>
      <c r="AE115" s="247" t="n"/>
      <c r="AF115" s="247" t="n"/>
      <c r="AG115" s="247" t="n"/>
      <c r="AH115" s="247" t="n"/>
      <c r="AI115" s="247" t="n"/>
      <c r="AJ115" s="247" t="n"/>
      <c r="AK115" s="26" t="n"/>
    </row>
    <row r="116">
      <c r="D116" s="247" t="n"/>
      <c r="E116" s="247" t="n"/>
      <c r="F116" s="247" t="n"/>
      <c r="G116" s="247" t="n"/>
      <c r="H116" s="247" t="n"/>
      <c r="I116" s="247" t="n"/>
      <c r="J116" s="247" t="n"/>
      <c r="K116" s="247" t="n"/>
      <c r="L116" s="247" t="n"/>
      <c r="M116" s="247" t="n"/>
      <c r="N116" s="247" t="n"/>
      <c r="O116" s="247" t="n"/>
      <c r="P116" s="247" t="n"/>
      <c r="Q116" s="23" t="n"/>
      <c r="R116" s="23" t="n"/>
      <c r="S116" s="23" t="n"/>
      <c r="T116" s="23" t="n"/>
      <c r="U116" s="23" t="n"/>
      <c r="V116" s="23" t="n"/>
      <c r="W116" s="23" t="n"/>
      <c r="X116" s="23" t="n"/>
      <c r="Y116" s="23" t="n"/>
      <c r="Z116" s="24" t="n"/>
      <c r="AA116" s="25" t="n"/>
      <c r="AB116" s="247" t="n"/>
      <c r="AC116" s="247" t="n"/>
      <c r="AD116" s="247" t="n"/>
      <c r="AE116" s="247" t="n"/>
      <c r="AF116" s="247" t="n"/>
      <c r="AG116" s="247" t="n"/>
      <c r="AH116" s="247" t="n"/>
      <c r="AI116" s="247" t="n"/>
      <c r="AJ116" s="247" t="n"/>
      <c r="AK116" s="26" t="n"/>
    </row>
    <row r="117">
      <c r="D117" s="247" t="n"/>
      <c r="E117" s="247" t="n"/>
      <c r="F117" s="247" t="n"/>
      <c r="G117" s="247" t="n"/>
      <c r="H117" s="247" t="n"/>
      <c r="I117" s="247" t="n"/>
      <c r="J117" s="247" t="n"/>
      <c r="K117" s="247" t="n"/>
      <c r="L117" s="247" t="n"/>
      <c r="M117" s="247" t="n"/>
      <c r="N117" s="247" t="n"/>
      <c r="O117" s="247" t="n"/>
      <c r="P117" s="247" t="n"/>
      <c r="Q117" s="23" t="n"/>
      <c r="R117" s="23" t="n"/>
      <c r="S117" s="23" t="n"/>
      <c r="T117" s="23" t="n"/>
      <c r="U117" s="23" t="n"/>
      <c r="V117" s="23" t="n"/>
      <c r="W117" s="23" t="n"/>
      <c r="X117" s="23" t="n"/>
      <c r="Y117" s="23" t="n"/>
      <c r="Z117" s="24" t="n"/>
      <c r="AA117" s="25" t="n"/>
      <c r="AB117" s="247" t="n"/>
      <c r="AC117" s="247" t="n"/>
      <c r="AD117" s="247" t="n"/>
      <c r="AE117" s="247" t="n"/>
      <c r="AF117" s="247" t="n"/>
      <c r="AG117" s="247" t="n"/>
      <c r="AH117" s="247" t="n"/>
      <c r="AI117" s="247" t="n"/>
      <c r="AJ117" s="247" t="n"/>
      <c r="AK117" s="26" t="n"/>
    </row>
    <row r="118">
      <c r="D118" s="247" t="n"/>
      <c r="E118" s="247" t="n"/>
      <c r="F118" s="247" t="n"/>
      <c r="G118" s="247" t="n"/>
      <c r="H118" s="247" t="n"/>
      <c r="I118" s="247" t="n"/>
      <c r="J118" s="247" t="n"/>
      <c r="K118" s="247" t="n"/>
      <c r="L118" s="247" t="n"/>
      <c r="M118" s="247" t="n"/>
      <c r="N118" s="247" t="n"/>
      <c r="O118" s="247" t="n"/>
      <c r="P118" s="247" t="n"/>
      <c r="Q118" s="23" t="n"/>
      <c r="R118" s="23" t="n"/>
      <c r="S118" s="23" t="n"/>
      <c r="T118" s="23" t="n"/>
      <c r="U118" s="23" t="n"/>
      <c r="V118" s="23" t="n"/>
      <c r="W118" s="23" t="n"/>
      <c r="X118" s="23" t="n"/>
      <c r="Y118" s="23" t="n"/>
      <c r="Z118" s="24" t="n"/>
      <c r="AA118" s="25" t="n"/>
      <c r="AB118" s="247" t="n"/>
      <c r="AC118" s="247" t="n"/>
      <c r="AD118" s="247" t="n"/>
      <c r="AE118" s="247" t="n"/>
      <c r="AF118" s="247" t="n"/>
      <c r="AG118" s="247" t="n"/>
      <c r="AH118" s="247" t="n"/>
      <c r="AI118" s="247" t="n"/>
      <c r="AJ118" s="247" t="n"/>
      <c r="AK118" s="26" t="n"/>
    </row>
    <row r="119">
      <c r="D119" s="247" t="n"/>
      <c r="E119" s="247" t="n"/>
      <c r="F119" s="247" t="n"/>
      <c r="G119" s="247" t="n"/>
      <c r="H119" s="247" t="n"/>
      <c r="I119" s="247" t="n"/>
      <c r="J119" s="247" t="n"/>
      <c r="K119" s="247" t="n"/>
      <c r="L119" s="247" t="n"/>
      <c r="M119" s="247" t="n"/>
      <c r="N119" s="247" t="n"/>
      <c r="O119" s="247" t="n"/>
      <c r="P119" s="247" t="n"/>
      <c r="Q119" s="23" t="n"/>
      <c r="R119" s="23" t="n"/>
      <c r="S119" s="23" t="n"/>
      <c r="T119" s="23" t="n"/>
      <c r="U119" s="23" t="n"/>
      <c r="V119" s="23" t="n"/>
      <c r="W119" s="23" t="n"/>
      <c r="X119" s="23" t="n"/>
      <c r="Y119" s="23" t="n"/>
      <c r="Z119" s="24" t="n"/>
      <c r="AA119" s="25" t="n"/>
      <c r="AB119" s="247" t="n"/>
      <c r="AC119" s="247" t="n"/>
      <c r="AD119" s="247" t="n"/>
      <c r="AE119" s="247" t="n"/>
      <c r="AF119" s="247" t="n"/>
      <c r="AG119" s="247" t="n"/>
      <c r="AH119" s="247" t="n"/>
      <c r="AI119" s="247" t="n"/>
      <c r="AJ119" s="247" t="n"/>
      <c r="AK119" s="26" t="n"/>
    </row>
    <row r="120">
      <c r="D120" s="247" t="n"/>
      <c r="E120" s="247" t="n"/>
      <c r="F120" s="247" t="n"/>
      <c r="G120" s="247" t="n"/>
      <c r="H120" s="247" t="n"/>
      <c r="I120" s="247" t="n"/>
      <c r="J120" s="247" t="n"/>
      <c r="K120" s="247" t="n"/>
      <c r="L120" s="247" t="n"/>
      <c r="M120" s="247" t="n"/>
      <c r="N120" s="247" t="n"/>
      <c r="O120" s="247" t="n"/>
      <c r="P120" s="247" t="n"/>
      <c r="Q120" s="23" t="n"/>
      <c r="R120" s="23" t="n"/>
      <c r="S120" s="23" t="n"/>
      <c r="T120" s="23" t="n"/>
      <c r="U120" s="23" t="n"/>
      <c r="V120" s="23" t="n"/>
      <c r="W120" s="23" t="n"/>
      <c r="X120" s="23" t="n"/>
      <c r="Y120" s="23" t="n"/>
      <c r="Z120" s="24" t="n"/>
      <c r="AA120" s="25" t="n"/>
      <c r="AB120" s="247" t="n"/>
      <c r="AC120" s="247" t="n"/>
      <c r="AD120" s="247" t="n"/>
      <c r="AE120" s="247" t="n"/>
      <c r="AF120" s="247" t="n"/>
      <c r="AG120" s="247" t="n"/>
      <c r="AH120" s="247" t="n"/>
      <c r="AI120" s="247" t="n"/>
      <c r="AJ120" s="247" t="n"/>
      <c r="AK120" s="26" t="n"/>
    </row>
    <row r="121">
      <c r="D121" s="247" t="n"/>
      <c r="E121" s="247" t="n"/>
      <c r="F121" s="247" t="n"/>
      <c r="G121" s="247" t="n"/>
      <c r="H121" s="247" t="n"/>
      <c r="I121" s="247" t="n"/>
      <c r="J121" s="247" t="n"/>
      <c r="K121" s="247" t="n"/>
      <c r="L121" s="247" t="n"/>
      <c r="M121" s="247" t="n"/>
      <c r="N121" s="247" t="n"/>
      <c r="O121" s="247" t="n"/>
      <c r="P121" s="247" t="n"/>
      <c r="Q121" s="23" t="n"/>
      <c r="R121" s="23" t="n"/>
      <c r="S121" s="23" t="n"/>
      <c r="T121" s="23" t="n"/>
      <c r="U121" s="23" t="n"/>
      <c r="V121" s="23" t="n"/>
      <c r="W121" s="23" t="n"/>
      <c r="X121" s="23" t="n"/>
      <c r="Y121" s="23" t="n"/>
      <c r="Z121" s="24" t="n"/>
      <c r="AA121" s="25" t="n"/>
      <c r="AB121" s="247" t="n"/>
      <c r="AC121" s="247" t="n"/>
      <c r="AD121" s="247" t="n"/>
      <c r="AE121" s="247" t="n"/>
      <c r="AF121" s="247" t="n"/>
      <c r="AG121" s="247" t="n"/>
      <c r="AH121" s="247" t="n"/>
      <c r="AI121" s="247" t="n"/>
      <c r="AJ121" s="247" t="n"/>
      <c r="AK121" s="26" t="n"/>
    </row>
    <row r="122">
      <c r="D122" s="247" t="n"/>
      <c r="E122" s="247" t="n"/>
      <c r="F122" s="247" t="n"/>
      <c r="G122" s="247" t="n"/>
      <c r="H122" s="247" t="n"/>
      <c r="I122" s="247" t="n"/>
      <c r="J122" s="247" t="n"/>
      <c r="K122" s="247" t="n"/>
      <c r="L122" s="247" t="n"/>
      <c r="M122" s="247" t="n"/>
      <c r="N122" s="247" t="n"/>
      <c r="O122" s="247" t="n"/>
      <c r="P122" s="247" t="n"/>
      <c r="Q122" s="23" t="n"/>
      <c r="R122" s="23" t="n"/>
      <c r="S122" s="23" t="n"/>
      <c r="T122" s="23" t="n"/>
      <c r="U122" s="23" t="n"/>
      <c r="V122" s="23" t="n"/>
      <c r="W122" s="23" t="n"/>
      <c r="X122" s="23" t="n"/>
      <c r="Y122" s="23" t="n"/>
      <c r="Z122" s="24" t="n"/>
      <c r="AA122" s="25" t="n"/>
      <c r="AB122" s="247" t="n"/>
      <c r="AC122" s="247" t="n"/>
      <c r="AD122" s="247" t="n"/>
      <c r="AE122" s="247" t="n"/>
      <c r="AF122" s="247" t="n"/>
      <c r="AG122" s="247" t="n"/>
      <c r="AH122" s="247" t="n"/>
      <c r="AI122" s="247" t="n"/>
      <c r="AJ122" s="247" t="n"/>
      <c r="AK122" s="26" t="n"/>
    </row>
    <row r="123">
      <c r="D123" s="247" t="n"/>
      <c r="E123" s="247" t="n"/>
      <c r="F123" s="247" t="n"/>
      <c r="G123" s="247" t="n"/>
      <c r="H123" s="247" t="n"/>
      <c r="I123" s="247" t="n"/>
      <c r="J123" s="247" t="n"/>
      <c r="K123" s="247" t="n"/>
      <c r="L123" s="247" t="n"/>
      <c r="M123" s="247" t="n"/>
      <c r="N123" s="247" t="n"/>
      <c r="O123" s="247" t="n"/>
      <c r="P123" s="247" t="n"/>
      <c r="Q123" s="23" t="n"/>
      <c r="R123" s="23" t="n"/>
      <c r="S123" s="23" t="n"/>
      <c r="T123" s="23" t="n"/>
      <c r="U123" s="23" t="n"/>
      <c r="V123" s="23" t="n"/>
      <c r="W123" s="23" t="n"/>
      <c r="X123" s="23" t="n"/>
      <c r="Y123" s="23" t="n"/>
      <c r="Z123" s="24" t="n"/>
      <c r="AA123" s="25" t="n"/>
      <c r="AB123" s="247" t="n"/>
      <c r="AC123" s="247" t="n"/>
      <c r="AD123" s="247" t="n"/>
      <c r="AE123" s="247" t="n"/>
      <c r="AF123" s="247" t="n"/>
      <c r="AG123" s="247" t="n"/>
      <c r="AH123" s="247" t="n"/>
      <c r="AI123" s="247" t="n"/>
      <c r="AJ123" s="247" t="n"/>
      <c r="AK123" s="26" t="n"/>
    </row>
    <row r="124">
      <c r="D124" s="247" t="n"/>
      <c r="E124" s="247" t="n"/>
      <c r="F124" s="247" t="n"/>
      <c r="G124" s="247" t="n"/>
      <c r="H124" s="247" t="n"/>
      <c r="I124" s="247" t="n"/>
      <c r="J124" s="247" t="n"/>
      <c r="K124" s="247" t="n"/>
      <c r="L124" s="247" t="n"/>
      <c r="M124" s="247" t="n"/>
      <c r="N124" s="247" t="n"/>
      <c r="O124" s="247" t="n"/>
      <c r="P124" s="247" t="n"/>
      <c r="Q124" s="23" t="n"/>
      <c r="R124" s="23" t="n"/>
      <c r="S124" s="23" t="n"/>
      <c r="T124" s="23" t="n"/>
      <c r="U124" s="23" t="n"/>
      <c r="V124" s="23" t="n"/>
      <c r="W124" s="23" t="n"/>
      <c r="X124" s="23" t="n"/>
      <c r="Y124" s="23" t="n"/>
      <c r="Z124" s="24" t="n"/>
      <c r="AA124" s="25" t="n"/>
      <c r="AB124" s="247" t="n"/>
      <c r="AC124" s="247" t="n"/>
      <c r="AD124" s="247" t="n"/>
      <c r="AE124" s="247" t="n"/>
      <c r="AF124" s="247" t="n"/>
      <c r="AG124" s="247" t="n"/>
      <c r="AH124" s="247" t="n"/>
      <c r="AI124" s="247" t="n"/>
      <c r="AJ124" s="247" t="n"/>
      <c r="AK124" s="26" t="n"/>
    </row>
    <row r="125">
      <c r="D125" s="247" t="n"/>
      <c r="E125" s="247" t="n"/>
      <c r="F125" s="247" t="n"/>
      <c r="G125" s="247" t="n"/>
      <c r="H125" s="247" t="n"/>
      <c r="I125" s="247" t="n"/>
      <c r="J125" s="247" t="n"/>
      <c r="K125" s="247" t="n"/>
      <c r="L125" s="247" t="n"/>
      <c r="M125" s="247" t="n"/>
      <c r="N125" s="247" t="n"/>
      <c r="O125" s="247" t="n"/>
      <c r="P125" s="247" t="n"/>
      <c r="Q125" s="23" t="n"/>
      <c r="R125" s="23" t="n"/>
      <c r="S125" s="23" t="n"/>
      <c r="T125" s="23" t="n"/>
      <c r="U125" s="23" t="n"/>
      <c r="V125" s="23" t="n"/>
      <c r="W125" s="23" t="n"/>
      <c r="X125" s="23" t="n"/>
      <c r="Y125" s="23" t="n"/>
      <c r="Z125" s="24" t="n"/>
      <c r="AA125" s="25" t="n"/>
      <c r="AB125" s="247" t="n"/>
      <c r="AC125" s="247" t="n"/>
      <c r="AD125" s="247" t="n"/>
      <c r="AE125" s="247" t="n"/>
      <c r="AF125" s="247" t="n"/>
      <c r="AG125" s="247" t="n"/>
      <c r="AH125" s="247" t="n"/>
      <c r="AI125" s="247" t="n"/>
      <c r="AJ125" s="247" t="n"/>
      <c r="AK125" s="26" t="n"/>
    </row>
    <row r="126">
      <c r="D126" s="247" t="n"/>
      <c r="E126" s="247" t="n"/>
      <c r="F126" s="247" t="n"/>
      <c r="G126" s="247" t="n"/>
      <c r="H126" s="247" t="n"/>
      <c r="I126" s="247" t="n"/>
      <c r="J126" s="247" t="n"/>
      <c r="K126" s="247" t="n"/>
      <c r="L126" s="247" t="n"/>
      <c r="M126" s="247" t="n"/>
      <c r="N126" s="247" t="n"/>
      <c r="O126" s="247" t="n"/>
      <c r="P126" s="247" t="n"/>
      <c r="Q126" s="23" t="n"/>
      <c r="R126" s="23" t="n"/>
      <c r="S126" s="23" t="n"/>
      <c r="T126" s="23" t="n"/>
      <c r="U126" s="23" t="n"/>
      <c r="V126" s="23" t="n"/>
      <c r="W126" s="23" t="n"/>
      <c r="X126" s="23" t="n"/>
      <c r="Y126" s="23" t="n"/>
      <c r="Z126" s="24" t="n"/>
      <c r="AA126" s="25" t="n"/>
      <c r="AB126" s="247" t="n"/>
      <c r="AC126" s="247" t="n"/>
      <c r="AD126" s="247" t="n"/>
      <c r="AE126" s="247" t="n"/>
      <c r="AF126" s="247" t="n"/>
      <c r="AG126" s="247" t="n"/>
      <c r="AH126" s="247" t="n"/>
      <c r="AI126" s="247" t="n"/>
      <c r="AJ126" s="247" t="n"/>
      <c r="AK126" s="26" t="n"/>
    </row>
    <row r="127">
      <c r="D127" s="247" t="n"/>
      <c r="E127" s="247" t="n"/>
      <c r="F127" s="247" t="n"/>
      <c r="G127" s="247" t="n"/>
      <c r="H127" s="247" t="n"/>
      <c r="I127" s="247" t="n"/>
      <c r="J127" s="247" t="n"/>
      <c r="K127" s="247" t="n"/>
      <c r="L127" s="247" t="n"/>
      <c r="M127" s="247" t="n"/>
      <c r="N127" s="247" t="n"/>
      <c r="O127" s="247" t="n"/>
      <c r="P127" s="247" t="n"/>
      <c r="Q127" s="23" t="n"/>
      <c r="R127" s="23" t="n"/>
      <c r="S127" s="23" t="n"/>
      <c r="T127" s="23" t="n"/>
      <c r="U127" s="23" t="n"/>
      <c r="V127" s="23" t="n"/>
      <c r="W127" s="23" t="n"/>
      <c r="X127" s="23" t="n"/>
      <c r="Y127" s="23" t="n"/>
      <c r="Z127" s="24" t="n"/>
      <c r="AA127" s="25" t="n"/>
      <c r="AB127" s="247" t="n"/>
      <c r="AC127" s="247" t="n"/>
      <c r="AD127" s="247" t="n"/>
      <c r="AE127" s="247" t="n"/>
      <c r="AF127" s="247" t="n"/>
      <c r="AG127" s="247" t="n"/>
      <c r="AH127" s="247" t="n"/>
      <c r="AI127" s="247" t="n"/>
      <c r="AJ127" s="247" t="n"/>
      <c r="AK127" s="26" t="n"/>
    </row>
    <row r="128">
      <c r="D128" s="247" t="n"/>
      <c r="E128" s="247" t="n"/>
      <c r="F128" s="247" t="n"/>
      <c r="G128" s="247" t="n"/>
      <c r="H128" s="247" t="n"/>
      <c r="I128" s="247" t="n"/>
      <c r="J128" s="247" t="n"/>
      <c r="K128" s="247" t="n"/>
      <c r="L128" s="247" t="n"/>
      <c r="M128" s="247" t="n"/>
      <c r="N128" s="247" t="n"/>
      <c r="O128" s="247" t="n"/>
      <c r="P128" s="247" t="n"/>
      <c r="Q128" s="23" t="n"/>
      <c r="R128" s="23" t="n"/>
      <c r="S128" s="23" t="n"/>
      <c r="T128" s="23" t="n"/>
      <c r="U128" s="23" t="n"/>
      <c r="V128" s="23" t="n"/>
      <c r="W128" s="23" t="n"/>
      <c r="X128" s="23" t="n"/>
      <c r="Y128" s="23" t="n"/>
      <c r="Z128" s="24" t="n"/>
      <c r="AA128" s="25" t="n"/>
      <c r="AB128" s="247" t="n"/>
      <c r="AC128" s="247" t="n"/>
      <c r="AD128" s="247" t="n"/>
      <c r="AE128" s="247" t="n"/>
      <c r="AF128" s="247" t="n"/>
      <c r="AG128" s="247" t="n"/>
      <c r="AH128" s="247" t="n"/>
      <c r="AI128" s="247" t="n"/>
      <c r="AJ128" s="247" t="n"/>
      <c r="AK128" s="26" t="n"/>
    </row>
    <row r="129">
      <c r="D129" s="247" t="n"/>
      <c r="E129" s="247" t="n"/>
      <c r="F129" s="247" t="n"/>
      <c r="G129" s="247" t="n"/>
      <c r="H129" s="247" t="n"/>
      <c r="I129" s="247" t="n"/>
      <c r="J129" s="247" t="n"/>
      <c r="K129" s="247" t="n"/>
      <c r="L129" s="247" t="n"/>
      <c r="M129" s="247" t="n"/>
      <c r="N129" s="247" t="n"/>
      <c r="O129" s="247" t="n"/>
      <c r="P129" s="247" t="n"/>
      <c r="Q129" s="23" t="n"/>
      <c r="R129" s="23" t="n"/>
      <c r="S129" s="23" t="n"/>
      <c r="T129" s="23" t="n"/>
      <c r="U129" s="23" t="n"/>
      <c r="V129" s="23" t="n"/>
      <c r="W129" s="23" t="n"/>
      <c r="X129" s="23" t="n"/>
      <c r="Y129" s="23" t="n"/>
      <c r="Z129" s="24" t="n"/>
      <c r="AA129" s="25" t="n"/>
      <c r="AB129" s="247" t="n"/>
      <c r="AC129" s="247" t="n"/>
      <c r="AD129" s="247" t="n"/>
      <c r="AE129" s="247" t="n"/>
      <c r="AF129" s="247" t="n"/>
      <c r="AG129" s="247" t="n"/>
      <c r="AH129" s="247" t="n"/>
      <c r="AI129" s="247" t="n"/>
      <c r="AJ129" s="247" t="n"/>
      <c r="AK129" s="26" t="n"/>
    </row>
    <row r="130">
      <c r="D130" s="247" t="n"/>
      <c r="E130" s="247" t="n"/>
      <c r="F130" s="247" t="n"/>
      <c r="G130" s="247" t="n"/>
      <c r="H130" s="247" t="n"/>
      <c r="I130" s="247" t="n"/>
      <c r="J130" s="247" t="n"/>
      <c r="K130" s="247" t="n"/>
      <c r="L130" s="247" t="n"/>
      <c r="M130" s="247" t="n"/>
      <c r="N130" s="247" t="n"/>
      <c r="O130" s="247" t="n"/>
      <c r="P130" s="247" t="n"/>
      <c r="Q130" s="23" t="n"/>
      <c r="R130" s="23" t="n"/>
      <c r="S130" s="23" t="n"/>
      <c r="T130" s="23" t="n"/>
      <c r="U130" s="23" t="n"/>
      <c r="V130" s="23" t="n"/>
      <c r="W130" s="23" t="n"/>
      <c r="X130" s="23" t="n"/>
      <c r="Y130" s="23" t="n"/>
      <c r="Z130" s="24" t="n"/>
      <c r="AA130" s="25" t="n"/>
      <c r="AB130" s="247" t="n"/>
      <c r="AC130" s="247" t="n"/>
      <c r="AD130" s="247" t="n"/>
      <c r="AE130" s="247" t="n"/>
      <c r="AF130" s="247" t="n"/>
      <c r="AG130" s="247" t="n"/>
      <c r="AH130" s="247" t="n"/>
      <c r="AI130" s="247" t="n"/>
      <c r="AJ130" s="247" t="n"/>
      <c r="AK130" s="26" t="n"/>
    </row>
    <row r="131">
      <c r="D131" s="247" t="n"/>
      <c r="E131" s="247" t="n"/>
      <c r="F131" s="247" t="n"/>
      <c r="G131" s="247" t="n"/>
      <c r="H131" s="247" t="n"/>
      <c r="I131" s="247" t="n"/>
      <c r="J131" s="247" t="n"/>
      <c r="K131" s="247" t="n"/>
      <c r="L131" s="247" t="n"/>
      <c r="M131" s="247" t="n"/>
      <c r="N131" s="247" t="n"/>
      <c r="O131" s="247" t="n"/>
      <c r="P131" s="247" t="n"/>
      <c r="Q131" s="23" t="n"/>
      <c r="R131" s="23" t="n"/>
      <c r="S131" s="23" t="n"/>
      <c r="T131" s="23" t="n"/>
      <c r="U131" s="23" t="n"/>
      <c r="V131" s="23" t="n"/>
      <c r="W131" s="23" t="n"/>
      <c r="X131" s="23" t="n"/>
      <c r="Y131" s="23" t="n"/>
      <c r="Z131" s="24" t="n"/>
      <c r="AA131" s="25" t="n"/>
      <c r="AB131" s="247" t="n"/>
      <c r="AC131" s="247" t="n"/>
      <c r="AD131" s="247" t="n"/>
      <c r="AE131" s="247" t="n"/>
      <c r="AF131" s="247" t="n"/>
      <c r="AG131" s="247" t="n"/>
      <c r="AH131" s="247" t="n"/>
      <c r="AI131" s="247" t="n"/>
      <c r="AJ131" s="247" t="n"/>
      <c r="AK131" s="26" t="n"/>
    </row>
    <row r="132">
      <c r="D132" s="247" t="n"/>
      <c r="E132" s="247" t="n"/>
      <c r="F132" s="247" t="n"/>
      <c r="G132" s="247" t="n"/>
      <c r="H132" s="247" t="n"/>
      <c r="I132" s="247" t="n"/>
      <c r="J132" s="247" t="n"/>
      <c r="K132" s="247" t="n"/>
      <c r="L132" s="247" t="n"/>
      <c r="M132" s="247" t="n"/>
      <c r="N132" s="247" t="n"/>
      <c r="O132" s="247" t="n"/>
      <c r="P132" s="247" t="n"/>
      <c r="Q132" s="23" t="n"/>
      <c r="R132" s="23" t="n"/>
      <c r="S132" s="23" t="n"/>
      <c r="T132" s="23" t="n"/>
      <c r="U132" s="23" t="n"/>
      <c r="V132" s="23" t="n"/>
      <c r="W132" s="23" t="n"/>
      <c r="X132" s="23" t="n"/>
      <c r="Y132" s="23" t="n"/>
      <c r="Z132" s="24" t="n"/>
      <c r="AA132" s="25" t="n"/>
      <c r="AB132" s="247" t="n"/>
      <c r="AC132" s="247" t="n"/>
      <c r="AD132" s="247" t="n"/>
      <c r="AE132" s="247" t="n"/>
      <c r="AF132" s="247" t="n"/>
      <c r="AG132" s="247" t="n"/>
      <c r="AH132" s="247" t="n"/>
      <c r="AI132" s="247" t="n"/>
      <c r="AJ132" s="247" t="n"/>
      <c r="AK132" s="26" t="n"/>
    </row>
    <row r="133">
      <c r="D133" s="247" t="n"/>
      <c r="E133" s="247" t="n"/>
      <c r="F133" s="247" t="n"/>
      <c r="G133" s="247" t="n"/>
      <c r="H133" s="247" t="n"/>
      <c r="I133" s="247" t="n"/>
      <c r="J133" s="247" t="n"/>
      <c r="K133" s="247" t="n"/>
      <c r="L133" s="247" t="n"/>
      <c r="M133" s="247" t="n"/>
      <c r="N133" s="247" t="n"/>
      <c r="O133" s="247" t="n"/>
      <c r="P133" s="247" t="n"/>
      <c r="Q133" s="23" t="n"/>
      <c r="R133" s="23" t="n"/>
      <c r="S133" s="23" t="n"/>
      <c r="T133" s="23" t="n"/>
      <c r="U133" s="23" t="n"/>
      <c r="V133" s="23" t="n"/>
      <c r="W133" s="23" t="n"/>
      <c r="X133" s="23" t="n"/>
      <c r="Y133" s="23" t="n"/>
      <c r="Z133" s="24" t="n"/>
      <c r="AA133" s="25" t="n"/>
      <c r="AB133" s="247" t="n"/>
      <c r="AC133" s="247" t="n"/>
      <c r="AD133" s="247" t="n"/>
      <c r="AE133" s="247" t="n"/>
      <c r="AF133" s="247" t="n"/>
      <c r="AG133" s="247" t="n"/>
      <c r="AH133" s="247" t="n"/>
      <c r="AI133" s="247" t="n"/>
      <c r="AJ133" s="247" t="n"/>
      <c r="AK133" s="26" t="n"/>
    </row>
    <row r="134">
      <c r="D134" s="247" t="n"/>
      <c r="E134" s="247" t="n"/>
      <c r="F134" s="247" t="n"/>
      <c r="G134" s="247" t="n"/>
      <c r="H134" s="247" t="n"/>
      <c r="I134" s="247" t="n"/>
      <c r="J134" s="247" t="n"/>
      <c r="K134" s="247" t="n"/>
      <c r="L134" s="247" t="n"/>
      <c r="M134" s="247" t="n"/>
      <c r="N134" s="247" t="n"/>
      <c r="O134" s="247" t="n"/>
      <c r="P134" s="247" t="n"/>
      <c r="Q134" s="23" t="n"/>
      <c r="R134" s="23" t="n"/>
      <c r="S134" s="23" t="n"/>
      <c r="T134" s="23" t="n"/>
      <c r="U134" s="23" t="n"/>
      <c r="V134" s="23" t="n"/>
      <c r="W134" s="23" t="n"/>
      <c r="X134" s="23" t="n"/>
      <c r="Y134" s="23" t="n"/>
      <c r="Z134" s="24" t="n"/>
      <c r="AA134" s="25" t="n"/>
      <c r="AB134" s="247" t="n"/>
      <c r="AC134" s="247" t="n"/>
      <c r="AD134" s="247" t="n"/>
      <c r="AE134" s="247" t="n"/>
      <c r="AF134" s="247" t="n"/>
      <c r="AG134" s="247" t="n"/>
      <c r="AH134" s="247" t="n"/>
      <c r="AI134" s="247" t="n"/>
      <c r="AJ134" s="247" t="n"/>
      <c r="AK134" s="26" t="n"/>
    </row>
    <row r="135">
      <c r="D135" s="247" t="n"/>
      <c r="E135" s="247" t="n"/>
      <c r="F135" s="247" t="n"/>
      <c r="G135" s="247" t="n"/>
      <c r="H135" s="247" t="n"/>
      <c r="I135" s="247" t="n"/>
      <c r="J135" s="247" t="n"/>
      <c r="K135" s="247" t="n"/>
      <c r="L135" s="247" t="n"/>
      <c r="M135" s="247" t="n"/>
      <c r="N135" s="247" t="n"/>
      <c r="O135" s="247" t="n"/>
      <c r="P135" s="247" t="n"/>
      <c r="Q135" s="23" t="n"/>
      <c r="R135" s="23" t="n"/>
      <c r="S135" s="23" t="n"/>
      <c r="T135" s="23" t="n"/>
      <c r="U135" s="23" t="n"/>
      <c r="V135" s="23" t="n"/>
      <c r="W135" s="23" t="n"/>
      <c r="X135" s="23" t="n"/>
      <c r="Y135" s="23" t="n"/>
      <c r="Z135" s="24" t="n"/>
      <c r="AA135" s="25" t="n"/>
      <c r="AB135" s="247" t="n"/>
      <c r="AC135" s="247" t="n"/>
      <c r="AD135" s="247" t="n"/>
      <c r="AE135" s="247" t="n"/>
      <c r="AF135" s="247" t="n"/>
      <c r="AG135" s="247" t="n"/>
      <c r="AH135" s="247" t="n"/>
      <c r="AI135" s="247" t="n"/>
      <c r="AJ135" s="247" t="n"/>
      <c r="AK135" s="26" t="n"/>
    </row>
    <row r="136">
      <c r="D136" s="247" t="n"/>
      <c r="E136" s="247" t="n"/>
      <c r="F136" s="247" t="n"/>
      <c r="G136" s="247" t="n"/>
      <c r="H136" s="247" t="n"/>
      <c r="I136" s="247" t="n"/>
      <c r="J136" s="247" t="n"/>
      <c r="K136" s="247" t="n"/>
      <c r="L136" s="247" t="n"/>
      <c r="M136" s="247" t="n"/>
      <c r="N136" s="247" t="n"/>
      <c r="O136" s="247" t="n"/>
      <c r="P136" s="247" t="n"/>
      <c r="Q136" s="23" t="n"/>
      <c r="R136" s="23" t="n"/>
      <c r="S136" s="23" t="n"/>
      <c r="T136" s="23" t="n"/>
      <c r="U136" s="23" t="n"/>
      <c r="V136" s="23" t="n"/>
      <c r="W136" s="23" t="n"/>
      <c r="X136" s="23" t="n"/>
      <c r="Y136" s="23" t="n"/>
      <c r="Z136" s="24" t="n"/>
      <c r="AA136" s="25" t="n"/>
      <c r="AB136" s="247" t="n"/>
      <c r="AC136" s="247" t="n"/>
      <c r="AD136" s="247" t="n"/>
      <c r="AE136" s="247" t="n"/>
      <c r="AF136" s="247" t="n"/>
      <c r="AG136" s="247" t="n"/>
      <c r="AH136" s="247" t="n"/>
      <c r="AI136" s="247" t="n"/>
      <c r="AJ136" s="247" t="n"/>
      <c r="AK136" s="26" t="n"/>
    </row>
    <row r="137">
      <c r="D137" s="247" t="n"/>
      <c r="E137" s="247" t="n"/>
      <c r="F137" s="247" t="n"/>
      <c r="G137" s="247" t="n"/>
      <c r="H137" s="247" t="n"/>
      <c r="I137" s="247" t="n"/>
      <c r="J137" s="247" t="n"/>
      <c r="K137" s="247" t="n"/>
      <c r="L137" s="247" t="n"/>
      <c r="M137" s="247" t="n"/>
      <c r="N137" s="247" t="n"/>
      <c r="O137" s="247" t="n"/>
      <c r="P137" s="247" t="n"/>
      <c r="Q137" s="23" t="n"/>
      <c r="R137" s="23" t="n"/>
      <c r="S137" s="23" t="n"/>
      <c r="T137" s="23" t="n"/>
      <c r="U137" s="23" t="n"/>
      <c r="V137" s="23" t="n"/>
      <c r="W137" s="23" t="n"/>
      <c r="X137" s="23" t="n"/>
      <c r="Y137" s="23" t="n"/>
      <c r="Z137" s="24" t="n"/>
      <c r="AA137" s="25" t="n"/>
      <c r="AB137" s="247" t="n"/>
      <c r="AC137" s="247" t="n"/>
      <c r="AD137" s="247" t="n"/>
      <c r="AE137" s="247" t="n"/>
      <c r="AF137" s="247" t="n"/>
      <c r="AG137" s="247" t="n"/>
      <c r="AH137" s="247" t="n"/>
      <c r="AI137" s="247" t="n"/>
      <c r="AJ137" s="247" t="n"/>
      <c r="AK137" s="26" t="n"/>
    </row>
    <row r="138">
      <c r="D138" s="247" t="n"/>
      <c r="E138" s="247" t="n"/>
      <c r="F138" s="247" t="n"/>
      <c r="G138" s="247" t="n"/>
      <c r="H138" s="247" t="n"/>
      <c r="I138" s="247" t="n"/>
      <c r="J138" s="247" t="n"/>
      <c r="K138" s="247" t="n"/>
      <c r="L138" s="247" t="n"/>
      <c r="M138" s="247" t="n"/>
      <c r="N138" s="247" t="n"/>
      <c r="O138" s="247" t="n"/>
      <c r="P138" s="247" t="n"/>
      <c r="Q138" s="23" t="n"/>
      <c r="R138" s="23" t="n"/>
      <c r="S138" s="23" t="n"/>
      <c r="T138" s="23" t="n"/>
      <c r="U138" s="23" t="n"/>
      <c r="V138" s="23" t="n"/>
      <c r="W138" s="23" t="n"/>
      <c r="X138" s="23" t="n"/>
      <c r="Y138" s="23" t="n"/>
      <c r="Z138" s="24" t="n"/>
      <c r="AA138" s="25" t="n"/>
      <c r="AB138" s="247" t="n"/>
      <c r="AC138" s="247" t="n"/>
      <c r="AD138" s="247" t="n"/>
      <c r="AE138" s="247" t="n"/>
      <c r="AF138" s="247" t="n"/>
      <c r="AG138" s="247" t="n"/>
      <c r="AH138" s="247" t="n"/>
      <c r="AI138" s="247" t="n"/>
      <c r="AJ138" s="247" t="n"/>
      <c r="AK138" s="26" t="n"/>
    </row>
    <row r="139">
      <c r="D139" s="247" t="n"/>
      <c r="E139" s="247" t="n"/>
      <c r="F139" s="247" t="n"/>
      <c r="G139" s="247" t="n"/>
      <c r="H139" s="247" t="n"/>
      <c r="I139" s="247" t="n"/>
      <c r="J139" s="247" t="n"/>
      <c r="K139" s="247" t="n"/>
      <c r="L139" s="247" t="n"/>
      <c r="M139" s="247" t="n"/>
      <c r="N139" s="247" t="n"/>
      <c r="O139" s="247" t="n"/>
      <c r="P139" s="247" t="n"/>
      <c r="Q139" s="23" t="n"/>
      <c r="R139" s="23" t="n"/>
      <c r="S139" s="23" t="n"/>
      <c r="T139" s="23" t="n"/>
      <c r="U139" s="23" t="n"/>
      <c r="V139" s="23" t="n"/>
      <c r="W139" s="23" t="n"/>
      <c r="X139" s="23" t="n"/>
      <c r="Y139" s="23" t="n"/>
      <c r="Z139" s="24" t="n"/>
      <c r="AA139" s="25" t="n"/>
      <c r="AB139" s="247" t="n"/>
      <c r="AC139" s="247" t="n"/>
      <c r="AD139" s="247" t="n"/>
      <c r="AE139" s="247" t="n"/>
      <c r="AF139" s="247" t="n"/>
      <c r="AG139" s="247" t="n"/>
      <c r="AH139" s="247" t="n"/>
      <c r="AI139" s="247" t="n"/>
      <c r="AJ139" s="247" t="n"/>
      <c r="AK139" s="26" t="n"/>
    </row>
    <row r="140">
      <c r="D140" s="247" t="n"/>
      <c r="E140" s="247" t="n"/>
      <c r="F140" s="247" t="n"/>
      <c r="G140" s="247" t="n"/>
      <c r="H140" s="247" t="n"/>
      <c r="I140" s="247" t="n"/>
      <c r="J140" s="247" t="n"/>
      <c r="K140" s="247" t="n"/>
      <c r="L140" s="247" t="n"/>
      <c r="M140" s="247" t="n"/>
      <c r="N140" s="247" t="n"/>
      <c r="O140" s="247" t="n"/>
      <c r="P140" s="247" t="n"/>
      <c r="Q140" s="23" t="n"/>
      <c r="R140" s="23" t="n"/>
      <c r="S140" s="23" t="n"/>
      <c r="T140" s="23" t="n"/>
      <c r="U140" s="23" t="n"/>
      <c r="V140" s="23" t="n"/>
      <c r="W140" s="23" t="n"/>
      <c r="X140" s="23" t="n"/>
      <c r="Y140" s="23" t="n"/>
      <c r="Z140" s="24" t="n"/>
      <c r="AA140" s="25" t="n"/>
      <c r="AB140" s="247" t="n"/>
      <c r="AC140" s="247" t="n"/>
      <c r="AD140" s="247" t="n"/>
      <c r="AE140" s="247" t="n"/>
      <c r="AF140" s="247" t="n"/>
      <c r="AG140" s="247" t="n"/>
      <c r="AH140" s="247" t="n"/>
      <c r="AI140" s="247" t="n"/>
      <c r="AJ140" s="247" t="n"/>
      <c r="AK140" s="26" t="n"/>
    </row>
    <row r="141">
      <c r="D141" s="247" t="n"/>
      <c r="E141" s="247" t="n"/>
      <c r="F141" s="247" t="n"/>
      <c r="G141" s="247" t="n"/>
      <c r="H141" s="247" t="n"/>
      <c r="I141" s="247" t="n"/>
      <c r="J141" s="247" t="n"/>
      <c r="K141" s="247" t="n"/>
      <c r="L141" s="247" t="n"/>
      <c r="M141" s="247" t="n"/>
      <c r="N141" s="247" t="n"/>
      <c r="O141" s="247" t="n"/>
      <c r="P141" s="247" t="n"/>
      <c r="Q141" s="23" t="n"/>
      <c r="R141" s="23" t="n"/>
      <c r="S141" s="23" t="n"/>
      <c r="T141" s="23" t="n"/>
      <c r="U141" s="23" t="n"/>
      <c r="V141" s="23" t="n"/>
      <c r="W141" s="23" t="n"/>
      <c r="X141" s="23" t="n"/>
      <c r="Y141" s="23" t="n"/>
      <c r="Z141" s="24" t="n"/>
      <c r="AA141" s="25" t="n"/>
      <c r="AB141" s="247" t="n"/>
      <c r="AC141" s="247" t="n"/>
      <c r="AD141" s="247" t="n"/>
      <c r="AE141" s="247" t="n"/>
      <c r="AF141" s="247" t="n"/>
      <c r="AG141" s="247" t="n"/>
      <c r="AH141" s="247" t="n"/>
      <c r="AI141" s="247" t="n"/>
      <c r="AJ141" s="247" t="n"/>
      <c r="AK141" s="26" t="n"/>
    </row>
    <row r="142">
      <c r="D142" s="247" t="n"/>
      <c r="E142" s="247" t="n"/>
      <c r="F142" s="247" t="n"/>
      <c r="G142" s="247" t="n"/>
      <c r="H142" s="247" t="n"/>
      <c r="I142" s="247" t="n"/>
      <c r="J142" s="247" t="n"/>
      <c r="K142" s="247" t="n"/>
      <c r="L142" s="247" t="n"/>
      <c r="M142" s="247" t="n"/>
      <c r="N142" s="247" t="n"/>
      <c r="O142" s="247" t="n"/>
      <c r="P142" s="247" t="n"/>
      <c r="Q142" s="23" t="n"/>
      <c r="R142" s="23" t="n"/>
      <c r="S142" s="23" t="n"/>
      <c r="T142" s="23" t="n"/>
      <c r="U142" s="23" t="n"/>
      <c r="V142" s="23" t="n"/>
      <c r="W142" s="23" t="n"/>
      <c r="X142" s="23" t="n"/>
      <c r="Y142" s="23" t="n"/>
      <c r="Z142" s="24" t="n"/>
      <c r="AA142" s="25" t="n"/>
      <c r="AB142" s="247" t="n"/>
      <c r="AC142" s="247" t="n"/>
      <c r="AD142" s="247" t="n"/>
      <c r="AE142" s="247" t="n"/>
      <c r="AF142" s="247" t="n"/>
      <c r="AG142" s="247" t="n"/>
      <c r="AH142" s="247" t="n"/>
      <c r="AI142" s="247" t="n"/>
      <c r="AJ142" s="247" t="n"/>
      <c r="AK142" s="26" t="n"/>
    </row>
    <row r="143">
      <c r="D143" s="247" t="n"/>
      <c r="E143" s="247" t="n"/>
      <c r="F143" s="247" t="n"/>
      <c r="G143" s="247" t="n"/>
      <c r="H143" s="247" t="n"/>
      <c r="I143" s="247" t="n"/>
      <c r="J143" s="247" t="n"/>
      <c r="K143" s="247" t="n"/>
      <c r="L143" s="247" t="n"/>
      <c r="M143" s="247" t="n"/>
      <c r="N143" s="247" t="n"/>
      <c r="O143" s="247" t="n"/>
      <c r="P143" s="247" t="n"/>
      <c r="Q143" s="23" t="n"/>
      <c r="R143" s="23" t="n"/>
      <c r="S143" s="23" t="n"/>
      <c r="T143" s="23" t="n"/>
      <c r="U143" s="23" t="n"/>
      <c r="V143" s="23" t="n"/>
      <c r="W143" s="23" t="n"/>
      <c r="X143" s="23" t="n"/>
      <c r="Y143" s="23" t="n"/>
      <c r="Z143" s="24" t="n"/>
      <c r="AA143" s="25" t="n"/>
      <c r="AB143" s="247" t="n"/>
      <c r="AC143" s="247" t="n"/>
      <c r="AD143" s="247" t="n"/>
      <c r="AE143" s="247" t="n"/>
      <c r="AF143" s="247" t="n"/>
      <c r="AG143" s="247" t="n"/>
      <c r="AH143" s="247" t="n"/>
      <c r="AI143" s="247" t="n"/>
      <c r="AJ143" s="247" t="n"/>
      <c r="AK143" s="26" t="n"/>
    </row>
    <row r="144">
      <c r="D144" s="247" t="n"/>
      <c r="E144" s="247" t="n"/>
      <c r="F144" s="247" t="n"/>
      <c r="G144" s="247" t="n"/>
      <c r="H144" s="247" t="n"/>
      <c r="I144" s="247" t="n"/>
      <c r="J144" s="247" t="n"/>
      <c r="K144" s="247" t="n"/>
      <c r="L144" s="247" t="n"/>
      <c r="M144" s="247" t="n"/>
      <c r="N144" s="247" t="n"/>
      <c r="O144" s="247" t="n"/>
      <c r="P144" s="247" t="n"/>
      <c r="Q144" s="23" t="n"/>
      <c r="R144" s="23" t="n"/>
      <c r="S144" s="23" t="n"/>
      <c r="T144" s="23" t="n"/>
      <c r="U144" s="23" t="n"/>
      <c r="V144" s="23" t="n"/>
      <c r="W144" s="23" t="n"/>
      <c r="X144" s="23" t="n"/>
      <c r="Y144" s="23" t="n"/>
      <c r="Z144" s="24" t="n"/>
      <c r="AA144" s="25" t="n"/>
      <c r="AB144" s="247" t="n"/>
      <c r="AC144" s="247" t="n"/>
      <c r="AD144" s="247" t="n"/>
      <c r="AE144" s="247" t="n"/>
      <c r="AF144" s="247" t="n"/>
      <c r="AG144" s="247" t="n"/>
      <c r="AH144" s="247" t="n"/>
      <c r="AI144" s="247" t="n"/>
      <c r="AJ144" s="247" t="n"/>
      <c r="AK144" s="26" t="n"/>
    </row>
    <row r="145">
      <c r="D145" s="247" t="n"/>
      <c r="E145" s="247" t="n"/>
      <c r="F145" s="247" t="n"/>
      <c r="G145" s="247" t="n"/>
      <c r="H145" s="247" t="n"/>
      <c r="I145" s="247" t="n"/>
      <c r="J145" s="247" t="n"/>
      <c r="K145" s="247" t="n"/>
      <c r="L145" s="247" t="n"/>
      <c r="M145" s="247" t="n"/>
      <c r="N145" s="247" t="n"/>
      <c r="O145" s="247" t="n"/>
      <c r="P145" s="247" t="n"/>
      <c r="Q145" s="23" t="n"/>
      <c r="R145" s="23" t="n"/>
      <c r="S145" s="23" t="n"/>
      <c r="T145" s="23" t="n"/>
      <c r="U145" s="23" t="n"/>
      <c r="V145" s="23" t="n"/>
      <c r="W145" s="23" t="n"/>
      <c r="X145" s="23" t="n"/>
      <c r="Y145" s="23" t="n"/>
      <c r="Z145" s="24" t="n"/>
      <c r="AA145" s="25" t="n"/>
      <c r="AB145" s="247" t="n"/>
      <c r="AC145" s="247" t="n"/>
      <c r="AD145" s="247" t="n"/>
      <c r="AE145" s="247" t="n"/>
      <c r="AF145" s="247" t="n"/>
      <c r="AG145" s="247" t="n"/>
      <c r="AH145" s="247" t="n"/>
      <c r="AI145" s="247" t="n"/>
      <c r="AJ145" s="247" t="n"/>
      <c r="AK145" s="26" t="n"/>
    </row>
    <row r="146">
      <c r="D146" s="247" t="n"/>
      <c r="E146" s="247" t="n"/>
      <c r="F146" s="247" t="n"/>
      <c r="G146" s="247" t="n"/>
      <c r="H146" s="247" t="n"/>
      <c r="I146" s="247" t="n"/>
      <c r="J146" s="247" t="n"/>
      <c r="K146" s="247" t="n"/>
      <c r="L146" s="247" t="n"/>
      <c r="M146" s="247" t="n"/>
      <c r="N146" s="247" t="n"/>
      <c r="O146" s="247" t="n"/>
      <c r="P146" s="247" t="n"/>
      <c r="Q146" s="23" t="n"/>
      <c r="R146" s="23" t="n"/>
      <c r="S146" s="23" t="n"/>
      <c r="T146" s="23" t="n"/>
      <c r="U146" s="23" t="n"/>
      <c r="V146" s="23" t="n"/>
      <c r="W146" s="23" t="n"/>
      <c r="X146" s="23" t="n"/>
      <c r="Y146" s="23" t="n"/>
      <c r="Z146" s="24" t="n"/>
      <c r="AA146" s="25" t="n"/>
      <c r="AB146" s="247" t="n"/>
      <c r="AC146" s="247" t="n"/>
      <c r="AD146" s="247" t="n"/>
      <c r="AE146" s="247" t="n"/>
      <c r="AF146" s="247" t="n"/>
      <c r="AG146" s="247" t="n"/>
      <c r="AH146" s="247" t="n"/>
      <c r="AI146" s="247" t="n"/>
      <c r="AJ146" s="247" t="n"/>
      <c r="AK146" s="26" t="n"/>
    </row>
    <row r="147">
      <c r="D147" s="247" t="n"/>
      <c r="E147" s="247" t="n"/>
      <c r="F147" s="247" t="n"/>
      <c r="G147" s="247" t="n"/>
      <c r="H147" s="247" t="n"/>
      <c r="I147" s="247" t="n"/>
      <c r="J147" s="247" t="n"/>
      <c r="K147" s="247" t="n"/>
      <c r="L147" s="247" t="n"/>
      <c r="M147" s="247" t="n"/>
      <c r="N147" s="247" t="n"/>
      <c r="O147" s="247" t="n"/>
      <c r="P147" s="247" t="n"/>
      <c r="Q147" s="23" t="n"/>
      <c r="R147" s="23" t="n"/>
      <c r="S147" s="23" t="n"/>
      <c r="T147" s="23" t="n"/>
      <c r="U147" s="23" t="n"/>
      <c r="V147" s="23" t="n"/>
      <c r="W147" s="23" t="n"/>
      <c r="X147" s="23" t="n"/>
      <c r="Y147" s="23" t="n"/>
      <c r="Z147" s="24" t="n"/>
      <c r="AA147" s="25" t="n"/>
      <c r="AB147" s="247" t="n"/>
      <c r="AC147" s="247" t="n"/>
      <c r="AD147" s="247" t="n"/>
      <c r="AE147" s="247" t="n"/>
      <c r="AF147" s="247" t="n"/>
      <c r="AG147" s="247" t="n"/>
      <c r="AH147" s="247" t="n"/>
      <c r="AI147" s="247" t="n"/>
      <c r="AJ147" s="247" t="n"/>
      <c r="AK147" s="26" t="n"/>
    </row>
    <row r="148">
      <c r="D148" s="247" t="n"/>
      <c r="E148" s="247" t="n"/>
      <c r="F148" s="247" t="n"/>
      <c r="G148" s="247" t="n"/>
      <c r="H148" s="247" t="n"/>
      <c r="I148" s="247" t="n"/>
      <c r="J148" s="247" t="n"/>
      <c r="K148" s="247" t="n"/>
      <c r="L148" s="247" t="n"/>
      <c r="M148" s="247" t="n"/>
      <c r="N148" s="247" t="n"/>
      <c r="O148" s="247" t="n"/>
      <c r="P148" s="247" t="n"/>
      <c r="Q148" s="23" t="n"/>
      <c r="R148" s="23" t="n"/>
      <c r="S148" s="23" t="n"/>
      <c r="T148" s="23" t="n"/>
      <c r="U148" s="23" t="n"/>
      <c r="V148" s="23" t="n"/>
      <c r="W148" s="23" t="n"/>
      <c r="X148" s="23" t="n"/>
      <c r="Y148" s="23" t="n"/>
      <c r="Z148" s="24" t="n"/>
      <c r="AA148" s="25" t="n"/>
      <c r="AB148" s="247" t="n"/>
      <c r="AC148" s="247" t="n"/>
      <c r="AD148" s="247" t="n"/>
      <c r="AE148" s="247" t="n"/>
      <c r="AF148" s="247" t="n"/>
      <c r="AG148" s="247" t="n"/>
      <c r="AH148" s="247" t="n"/>
      <c r="AI148" s="247" t="n"/>
      <c r="AJ148" s="247" t="n"/>
      <c r="AK148" s="26" t="n"/>
    </row>
    <row r="149">
      <c r="D149" s="247" t="n"/>
      <c r="E149" s="247" t="n"/>
      <c r="F149" s="247" t="n"/>
      <c r="G149" s="247" t="n"/>
      <c r="H149" s="247" t="n"/>
      <c r="I149" s="247" t="n"/>
      <c r="J149" s="247" t="n"/>
      <c r="K149" s="247" t="n"/>
      <c r="L149" s="247" t="n"/>
      <c r="M149" s="247" t="n"/>
      <c r="N149" s="247" t="n"/>
      <c r="O149" s="247" t="n"/>
      <c r="P149" s="247" t="n"/>
      <c r="Q149" s="23" t="n"/>
      <c r="R149" s="23" t="n"/>
      <c r="S149" s="23" t="n"/>
      <c r="T149" s="23" t="n"/>
      <c r="U149" s="23" t="n"/>
      <c r="V149" s="23" t="n"/>
      <c r="W149" s="23" t="n"/>
      <c r="X149" s="23" t="n"/>
      <c r="Y149" s="23" t="n"/>
      <c r="Z149" s="24" t="n"/>
      <c r="AA149" s="25" t="n"/>
      <c r="AB149" s="247" t="n"/>
      <c r="AC149" s="247" t="n"/>
      <c r="AD149" s="247" t="n"/>
      <c r="AE149" s="247" t="n"/>
      <c r="AF149" s="247" t="n"/>
      <c r="AG149" s="247" t="n"/>
      <c r="AH149" s="247" t="n"/>
      <c r="AI149" s="247" t="n"/>
      <c r="AJ149" s="247" t="n"/>
      <c r="AK149" s="26" t="n"/>
    </row>
    <row r="150">
      <c r="D150" s="247" t="n"/>
      <c r="E150" s="247" t="n"/>
      <c r="F150" s="247" t="n"/>
      <c r="G150" s="247" t="n"/>
      <c r="H150" s="247" t="n"/>
      <c r="I150" s="247" t="n"/>
      <c r="J150" s="247" t="n"/>
      <c r="K150" s="247" t="n"/>
      <c r="L150" s="247" t="n"/>
      <c r="M150" s="247" t="n"/>
      <c r="N150" s="247" t="n"/>
      <c r="O150" s="247" t="n"/>
      <c r="P150" s="247" t="n"/>
      <c r="Q150" s="23" t="n"/>
      <c r="R150" s="23" t="n"/>
      <c r="S150" s="23" t="n"/>
      <c r="T150" s="23" t="n"/>
      <c r="U150" s="23" t="n"/>
      <c r="V150" s="23" t="n"/>
      <c r="W150" s="23" t="n"/>
      <c r="X150" s="23" t="n"/>
      <c r="Y150" s="23" t="n"/>
      <c r="Z150" s="24" t="n"/>
      <c r="AA150" s="25" t="n"/>
      <c r="AB150" s="247" t="n"/>
      <c r="AC150" s="247" t="n"/>
      <c r="AD150" s="247" t="n"/>
      <c r="AE150" s="247" t="n"/>
      <c r="AF150" s="247" t="n"/>
      <c r="AG150" s="247" t="n"/>
      <c r="AH150" s="247" t="n"/>
      <c r="AI150" s="247" t="n"/>
      <c r="AJ150" s="247" t="n"/>
      <c r="AK150" s="26" t="n"/>
    </row>
    <row r="151">
      <c r="D151" s="247" t="n"/>
      <c r="E151" s="247" t="n"/>
      <c r="F151" s="247" t="n"/>
      <c r="G151" s="247" t="n"/>
      <c r="H151" s="247" t="n"/>
      <c r="I151" s="247" t="n"/>
      <c r="J151" s="247" t="n"/>
      <c r="K151" s="247" t="n"/>
      <c r="L151" s="247" t="n"/>
      <c r="M151" s="247" t="n"/>
      <c r="N151" s="247" t="n"/>
      <c r="O151" s="247" t="n"/>
      <c r="P151" s="247" t="n"/>
      <c r="Q151" s="23" t="n"/>
      <c r="R151" s="23" t="n"/>
      <c r="S151" s="23" t="n"/>
      <c r="T151" s="23" t="n"/>
      <c r="U151" s="23" t="n"/>
      <c r="V151" s="23" t="n"/>
      <c r="W151" s="23" t="n"/>
      <c r="X151" s="23" t="n"/>
      <c r="Y151" s="23" t="n"/>
      <c r="Z151" s="24" t="n"/>
      <c r="AA151" s="25" t="n"/>
      <c r="AB151" s="247" t="n"/>
      <c r="AC151" s="247" t="n"/>
      <c r="AD151" s="247" t="n"/>
      <c r="AE151" s="247" t="n"/>
      <c r="AF151" s="247" t="n"/>
      <c r="AG151" s="247" t="n"/>
      <c r="AH151" s="247" t="n"/>
      <c r="AI151" s="247" t="n"/>
      <c r="AJ151" s="247" t="n"/>
      <c r="AK151" s="26" t="n"/>
    </row>
    <row r="152">
      <c r="D152" s="247" t="n"/>
      <c r="E152" s="247" t="n"/>
      <c r="F152" s="247" t="n"/>
      <c r="G152" s="247" t="n"/>
      <c r="H152" s="247" t="n"/>
      <c r="I152" s="247" t="n"/>
      <c r="J152" s="247" t="n"/>
      <c r="K152" s="247" t="n"/>
      <c r="L152" s="247" t="n"/>
      <c r="M152" s="247" t="n"/>
      <c r="N152" s="247" t="n"/>
      <c r="O152" s="247" t="n"/>
      <c r="P152" s="247" t="n"/>
      <c r="Q152" s="23" t="n"/>
      <c r="R152" s="23" t="n"/>
      <c r="S152" s="23" t="n"/>
      <c r="T152" s="23" t="n"/>
      <c r="U152" s="23" t="n"/>
      <c r="V152" s="23" t="n"/>
      <c r="W152" s="23" t="n"/>
      <c r="X152" s="23" t="n"/>
      <c r="Y152" s="23" t="n"/>
      <c r="Z152" s="24" t="n"/>
      <c r="AA152" s="25" t="n"/>
      <c r="AB152" s="247" t="n"/>
      <c r="AC152" s="247" t="n"/>
      <c r="AD152" s="247" t="n"/>
      <c r="AE152" s="247" t="n"/>
      <c r="AF152" s="247" t="n"/>
      <c r="AG152" s="247" t="n"/>
      <c r="AH152" s="247" t="n"/>
      <c r="AI152" s="247" t="n"/>
      <c r="AJ152" s="247" t="n"/>
      <c r="AK152" s="26" t="n"/>
    </row>
    <row r="153">
      <c r="D153" s="247" t="n"/>
      <c r="E153" s="247" t="n"/>
      <c r="F153" s="247" t="n"/>
      <c r="G153" s="247" t="n"/>
      <c r="H153" s="247" t="n"/>
      <c r="I153" s="247" t="n"/>
      <c r="J153" s="247" t="n"/>
      <c r="K153" s="247" t="n"/>
      <c r="L153" s="247" t="n"/>
      <c r="M153" s="247" t="n"/>
      <c r="N153" s="247" t="n"/>
      <c r="O153" s="247" t="n"/>
      <c r="P153" s="247" t="n"/>
      <c r="Q153" s="23" t="n"/>
      <c r="R153" s="23" t="n"/>
      <c r="S153" s="23" t="n"/>
      <c r="T153" s="23" t="n"/>
      <c r="U153" s="23" t="n"/>
      <c r="V153" s="23" t="n"/>
      <c r="W153" s="23" t="n"/>
      <c r="X153" s="23" t="n"/>
      <c r="Y153" s="23" t="n"/>
      <c r="Z153" s="24" t="n"/>
      <c r="AA153" s="25" t="n"/>
      <c r="AB153" s="247" t="n"/>
      <c r="AC153" s="247" t="n"/>
      <c r="AD153" s="247" t="n"/>
      <c r="AE153" s="247" t="n"/>
      <c r="AF153" s="247" t="n"/>
      <c r="AG153" s="247" t="n"/>
      <c r="AH153" s="247" t="n"/>
      <c r="AI153" s="247" t="n"/>
      <c r="AJ153" s="247" t="n"/>
      <c r="AK153" s="26" t="n"/>
    </row>
    <row r="154">
      <c r="D154" s="247" t="n"/>
      <c r="E154" s="247" t="n"/>
      <c r="F154" s="247" t="n"/>
      <c r="G154" s="247" t="n"/>
      <c r="H154" s="247" t="n"/>
      <c r="I154" s="247" t="n"/>
      <c r="J154" s="247" t="n"/>
      <c r="K154" s="247" t="n"/>
      <c r="L154" s="247" t="n"/>
      <c r="M154" s="247" t="n"/>
      <c r="N154" s="247" t="n"/>
      <c r="O154" s="247" t="n"/>
      <c r="P154" s="247" t="n"/>
      <c r="Q154" s="23" t="n"/>
      <c r="R154" s="23" t="n"/>
      <c r="S154" s="23" t="n"/>
      <c r="T154" s="23" t="n"/>
      <c r="U154" s="23" t="n"/>
      <c r="V154" s="23" t="n"/>
      <c r="W154" s="23" t="n"/>
      <c r="X154" s="23" t="n"/>
      <c r="Y154" s="23" t="n"/>
      <c r="Z154" s="24" t="n"/>
      <c r="AA154" s="25" t="n"/>
      <c r="AB154" s="247" t="n"/>
      <c r="AC154" s="247" t="n"/>
      <c r="AD154" s="247" t="n"/>
      <c r="AE154" s="247" t="n"/>
      <c r="AF154" s="247" t="n"/>
      <c r="AG154" s="247" t="n"/>
      <c r="AH154" s="247" t="n"/>
      <c r="AI154" s="247" t="n"/>
      <c r="AJ154" s="247" t="n"/>
      <c r="AK154" s="26" t="n"/>
    </row>
    <row r="155">
      <c r="D155" s="247" t="n"/>
      <c r="E155" s="247" t="n"/>
      <c r="F155" s="247" t="n"/>
      <c r="G155" s="247" t="n"/>
      <c r="H155" s="247" t="n"/>
      <c r="I155" s="247" t="n"/>
      <c r="J155" s="247" t="n"/>
      <c r="K155" s="247" t="n"/>
      <c r="L155" s="247" t="n"/>
      <c r="M155" s="247" t="n"/>
      <c r="N155" s="247" t="n"/>
      <c r="O155" s="247" t="n"/>
      <c r="P155" s="247" t="n"/>
      <c r="Q155" s="23" t="n"/>
      <c r="R155" s="23" t="n"/>
      <c r="S155" s="23" t="n"/>
      <c r="T155" s="23" t="n"/>
      <c r="U155" s="23" t="n"/>
      <c r="V155" s="23" t="n"/>
      <c r="W155" s="23" t="n"/>
      <c r="X155" s="23" t="n"/>
      <c r="Y155" s="23" t="n"/>
      <c r="Z155" s="24" t="n"/>
      <c r="AA155" s="25" t="n"/>
      <c r="AB155" s="247" t="n"/>
      <c r="AC155" s="247" t="n"/>
      <c r="AD155" s="247" t="n"/>
      <c r="AE155" s="247" t="n"/>
      <c r="AF155" s="247" t="n"/>
      <c r="AG155" s="247" t="n"/>
      <c r="AH155" s="247" t="n"/>
      <c r="AI155" s="247" t="n"/>
      <c r="AJ155" s="247" t="n"/>
      <c r="AK155" s="26" t="n"/>
    </row>
    <row r="156">
      <c r="D156" s="247" t="n"/>
      <c r="E156" s="247" t="n"/>
      <c r="F156" s="247" t="n"/>
      <c r="G156" s="247" t="n"/>
      <c r="H156" s="247" t="n"/>
      <c r="I156" s="247" t="n"/>
      <c r="J156" s="247" t="n"/>
      <c r="K156" s="247" t="n"/>
      <c r="L156" s="247" t="n"/>
      <c r="M156" s="247" t="n"/>
      <c r="N156" s="247" t="n"/>
      <c r="O156" s="247" t="n"/>
      <c r="P156" s="247" t="n"/>
      <c r="Q156" s="23" t="n"/>
      <c r="R156" s="23" t="n"/>
      <c r="S156" s="23" t="n"/>
      <c r="T156" s="23" t="n"/>
      <c r="U156" s="23" t="n"/>
      <c r="V156" s="23" t="n"/>
      <c r="W156" s="23" t="n"/>
      <c r="X156" s="23" t="n"/>
      <c r="Y156" s="23" t="n"/>
      <c r="Z156" s="24" t="n"/>
      <c r="AA156" s="25" t="n"/>
      <c r="AB156" s="247" t="n"/>
      <c r="AC156" s="247" t="n"/>
      <c r="AD156" s="247" t="n"/>
      <c r="AE156" s="247" t="n"/>
      <c r="AF156" s="247" t="n"/>
      <c r="AG156" s="247" t="n"/>
      <c r="AH156" s="247" t="n"/>
      <c r="AI156" s="247" t="n"/>
      <c r="AJ156" s="247" t="n"/>
      <c r="AK156" s="26" t="n"/>
    </row>
    <row r="157">
      <c r="D157" s="247" t="n"/>
      <c r="E157" s="247" t="n"/>
      <c r="F157" s="247" t="n"/>
      <c r="G157" s="247" t="n"/>
      <c r="H157" s="247" t="n"/>
      <c r="I157" s="247" t="n"/>
      <c r="J157" s="247" t="n"/>
      <c r="K157" s="247" t="n"/>
      <c r="L157" s="247" t="n"/>
      <c r="M157" s="247" t="n"/>
      <c r="N157" s="247" t="n"/>
      <c r="O157" s="247" t="n"/>
      <c r="P157" s="247" t="n"/>
      <c r="Q157" s="23" t="n"/>
      <c r="R157" s="23" t="n"/>
      <c r="S157" s="23" t="n"/>
      <c r="T157" s="23" t="n"/>
      <c r="U157" s="23" t="n"/>
      <c r="V157" s="23" t="n"/>
      <c r="W157" s="23" t="n"/>
      <c r="X157" s="23" t="n"/>
      <c r="Y157" s="23" t="n"/>
      <c r="Z157" s="24" t="n"/>
      <c r="AA157" s="25" t="n"/>
      <c r="AB157" s="247" t="n"/>
      <c r="AC157" s="247" t="n"/>
      <c r="AD157" s="247" t="n"/>
      <c r="AE157" s="247" t="n"/>
      <c r="AF157" s="247" t="n"/>
      <c r="AG157" s="247" t="n"/>
      <c r="AH157" s="247" t="n"/>
      <c r="AI157" s="247" t="n"/>
      <c r="AJ157" s="247" t="n"/>
      <c r="AK157" s="26" t="n"/>
    </row>
    <row r="158">
      <c r="D158" s="247" t="n"/>
      <c r="E158" s="247" t="n"/>
      <c r="F158" s="247" t="n"/>
      <c r="G158" s="247" t="n"/>
      <c r="H158" s="247" t="n"/>
      <c r="I158" s="247" t="n"/>
      <c r="J158" s="247" t="n"/>
      <c r="K158" s="247" t="n"/>
      <c r="L158" s="247" t="n"/>
      <c r="M158" s="247" t="n"/>
      <c r="N158" s="247" t="n"/>
      <c r="O158" s="247" t="n"/>
      <c r="P158" s="247" t="n"/>
      <c r="Q158" s="23" t="n"/>
      <c r="R158" s="23" t="n"/>
      <c r="S158" s="23" t="n"/>
      <c r="T158" s="23" t="n"/>
      <c r="U158" s="23" t="n"/>
      <c r="V158" s="23" t="n"/>
      <c r="W158" s="23" t="n"/>
      <c r="X158" s="23" t="n"/>
      <c r="Y158" s="23" t="n"/>
      <c r="Z158" s="24" t="n"/>
      <c r="AA158" s="25" t="n"/>
      <c r="AB158" s="247" t="n"/>
      <c r="AC158" s="247" t="n"/>
      <c r="AD158" s="247" t="n"/>
      <c r="AE158" s="247" t="n"/>
      <c r="AF158" s="247" t="n"/>
      <c r="AG158" s="247" t="n"/>
      <c r="AH158" s="247" t="n"/>
      <c r="AI158" s="247" t="n"/>
      <c r="AJ158" s="247" t="n"/>
      <c r="AK158" s="26" t="n"/>
    </row>
    <row r="159">
      <c r="D159" s="247" t="n"/>
      <c r="E159" s="247" t="n"/>
      <c r="F159" s="247" t="n"/>
      <c r="G159" s="247" t="n"/>
      <c r="H159" s="247" t="n"/>
      <c r="I159" s="247" t="n"/>
      <c r="J159" s="247" t="n"/>
      <c r="K159" s="247" t="n"/>
      <c r="L159" s="247" t="n"/>
      <c r="M159" s="247" t="n"/>
      <c r="N159" s="247" t="n"/>
      <c r="O159" s="247" t="n"/>
      <c r="P159" s="247" t="n"/>
      <c r="Q159" s="23" t="n"/>
      <c r="R159" s="23" t="n"/>
      <c r="S159" s="23" t="n"/>
      <c r="T159" s="23" t="n"/>
      <c r="U159" s="23" t="n"/>
      <c r="V159" s="23" t="n"/>
      <c r="W159" s="23" t="n"/>
      <c r="X159" s="23" t="n"/>
      <c r="Y159" s="23" t="n"/>
      <c r="Z159" s="24" t="n"/>
      <c r="AA159" s="25" t="n"/>
      <c r="AB159" s="247" t="n"/>
      <c r="AC159" s="247" t="n"/>
      <c r="AD159" s="247" t="n"/>
      <c r="AE159" s="247" t="n"/>
      <c r="AF159" s="247" t="n"/>
      <c r="AG159" s="247" t="n"/>
      <c r="AH159" s="247" t="n"/>
      <c r="AI159" s="247" t="n"/>
      <c r="AJ159" s="247" t="n"/>
      <c r="AK159" s="26" t="n"/>
    </row>
    <row r="160">
      <c r="D160" s="247" t="n"/>
      <c r="E160" s="247" t="n"/>
      <c r="F160" s="247" t="n"/>
      <c r="G160" s="247" t="n"/>
      <c r="H160" s="247" t="n"/>
      <c r="I160" s="247" t="n"/>
      <c r="J160" s="247" t="n"/>
      <c r="K160" s="247" t="n"/>
      <c r="L160" s="247" t="n"/>
      <c r="M160" s="247" t="n"/>
      <c r="N160" s="247" t="n"/>
      <c r="O160" s="247" t="n"/>
      <c r="P160" s="247" t="n"/>
      <c r="Q160" s="23" t="n"/>
      <c r="R160" s="23" t="n"/>
      <c r="S160" s="23" t="n"/>
      <c r="T160" s="23" t="n"/>
      <c r="U160" s="23" t="n"/>
      <c r="V160" s="23" t="n"/>
      <c r="W160" s="23" t="n"/>
      <c r="X160" s="23" t="n"/>
      <c r="Y160" s="23" t="n"/>
      <c r="Z160" s="24" t="n"/>
      <c r="AA160" s="25" t="n"/>
      <c r="AB160" s="247" t="n"/>
      <c r="AC160" s="247" t="n"/>
      <c r="AD160" s="247" t="n"/>
      <c r="AE160" s="247" t="n"/>
      <c r="AF160" s="247" t="n"/>
      <c r="AG160" s="247" t="n"/>
      <c r="AH160" s="247" t="n"/>
      <c r="AI160" s="247" t="n"/>
      <c r="AJ160" s="247" t="n"/>
      <c r="AK160" s="26" t="n"/>
    </row>
    <row r="161">
      <c r="D161" s="247" t="n"/>
      <c r="E161" s="247" t="n"/>
      <c r="F161" s="247" t="n"/>
      <c r="G161" s="247" t="n"/>
      <c r="H161" s="247" t="n"/>
      <c r="I161" s="247" t="n"/>
      <c r="J161" s="247" t="n"/>
      <c r="K161" s="247" t="n"/>
      <c r="L161" s="247" t="n"/>
      <c r="M161" s="247" t="n"/>
      <c r="N161" s="247" t="n"/>
      <c r="O161" s="247" t="n"/>
      <c r="P161" s="247" t="n"/>
      <c r="Q161" s="23" t="n"/>
      <c r="R161" s="23" t="n"/>
      <c r="S161" s="23" t="n"/>
      <c r="T161" s="23" t="n"/>
      <c r="U161" s="23" t="n"/>
      <c r="V161" s="23" t="n"/>
      <c r="W161" s="23" t="n"/>
      <c r="X161" s="23" t="n"/>
      <c r="Y161" s="23" t="n"/>
      <c r="Z161" s="24" t="n"/>
      <c r="AA161" s="25" t="n"/>
      <c r="AB161" s="247" t="n"/>
      <c r="AC161" s="247" t="n"/>
      <c r="AD161" s="247" t="n"/>
      <c r="AE161" s="247" t="n"/>
      <c r="AF161" s="247" t="n"/>
      <c r="AG161" s="247" t="n"/>
      <c r="AH161" s="247" t="n"/>
      <c r="AI161" s="247" t="n"/>
      <c r="AJ161" s="247" t="n"/>
      <c r="AK161" s="26" t="n"/>
    </row>
    <row r="162">
      <c r="D162" s="247" t="n"/>
      <c r="E162" s="247" t="n"/>
      <c r="F162" s="247" t="n"/>
      <c r="G162" s="247" t="n"/>
      <c r="H162" s="247" t="n"/>
      <c r="I162" s="247" t="n"/>
      <c r="J162" s="247" t="n"/>
      <c r="K162" s="247" t="n"/>
      <c r="L162" s="247" t="n"/>
      <c r="M162" s="247" t="n"/>
      <c r="N162" s="247" t="n"/>
      <c r="O162" s="247" t="n"/>
      <c r="P162" s="247" t="n"/>
      <c r="Q162" s="23" t="n"/>
      <c r="R162" s="23" t="n"/>
      <c r="S162" s="23" t="n"/>
      <c r="T162" s="23" t="n"/>
      <c r="U162" s="23" t="n"/>
      <c r="V162" s="23" t="n"/>
      <c r="W162" s="23" t="n"/>
      <c r="X162" s="23" t="n"/>
      <c r="Y162" s="23" t="n"/>
      <c r="Z162" s="24" t="n"/>
      <c r="AA162" s="25" t="n"/>
      <c r="AB162" s="247" t="n"/>
      <c r="AC162" s="247" t="n"/>
      <c r="AD162" s="247" t="n"/>
      <c r="AE162" s="247" t="n"/>
      <c r="AF162" s="247" t="n"/>
      <c r="AG162" s="247" t="n"/>
      <c r="AH162" s="247" t="n"/>
      <c r="AI162" s="247" t="n"/>
      <c r="AJ162" s="247" t="n"/>
      <c r="AK162" s="26" t="n"/>
    </row>
    <row r="163">
      <c r="D163" s="247" t="n"/>
      <c r="E163" s="247" t="n"/>
      <c r="F163" s="247" t="n"/>
      <c r="G163" s="247" t="n"/>
      <c r="H163" s="247" t="n"/>
      <c r="I163" s="247" t="n"/>
      <c r="J163" s="247" t="n"/>
      <c r="K163" s="247" t="n"/>
      <c r="L163" s="247" t="n"/>
      <c r="M163" s="247" t="n"/>
      <c r="N163" s="247" t="n"/>
      <c r="O163" s="247" t="n"/>
      <c r="P163" s="247" t="n"/>
      <c r="Q163" s="23" t="n"/>
      <c r="R163" s="23" t="n"/>
      <c r="S163" s="23" t="n"/>
      <c r="T163" s="23" t="n"/>
      <c r="U163" s="23" t="n"/>
      <c r="V163" s="23" t="n"/>
      <c r="W163" s="23" t="n"/>
      <c r="X163" s="23" t="n"/>
      <c r="Y163" s="23" t="n"/>
      <c r="Z163" s="24" t="n"/>
      <c r="AA163" s="25" t="n"/>
      <c r="AB163" s="247" t="n"/>
      <c r="AC163" s="247" t="n"/>
      <c r="AD163" s="247" t="n"/>
      <c r="AE163" s="247" t="n"/>
      <c r="AF163" s="247" t="n"/>
      <c r="AG163" s="247" t="n"/>
      <c r="AH163" s="247" t="n"/>
      <c r="AI163" s="247" t="n"/>
      <c r="AJ163" s="247" t="n"/>
      <c r="AK163" s="26" t="n"/>
    </row>
    <row r="164">
      <c r="D164" s="247" t="n"/>
      <c r="E164" s="247" t="n"/>
      <c r="F164" s="247" t="n"/>
      <c r="G164" s="247" t="n"/>
      <c r="H164" s="247" t="n"/>
      <c r="I164" s="247" t="n"/>
      <c r="J164" s="247" t="n"/>
      <c r="K164" s="247" t="n"/>
      <c r="L164" s="247" t="n"/>
      <c r="M164" s="247" t="n"/>
      <c r="N164" s="247" t="n"/>
      <c r="O164" s="247" t="n"/>
      <c r="P164" s="247" t="n"/>
      <c r="Q164" s="23" t="n"/>
      <c r="R164" s="23" t="n"/>
      <c r="S164" s="23" t="n"/>
      <c r="T164" s="23" t="n"/>
      <c r="U164" s="23" t="n"/>
      <c r="V164" s="23" t="n"/>
      <c r="W164" s="23" t="n"/>
      <c r="X164" s="23" t="n"/>
      <c r="Y164" s="23" t="n"/>
      <c r="Z164" s="24" t="n"/>
      <c r="AA164" s="25" t="n"/>
      <c r="AB164" s="247" t="n"/>
      <c r="AC164" s="247" t="n"/>
      <c r="AD164" s="247" t="n"/>
      <c r="AE164" s="247" t="n"/>
      <c r="AF164" s="247" t="n"/>
      <c r="AG164" s="247" t="n"/>
      <c r="AH164" s="247" t="n"/>
      <c r="AI164" s="247" t="n"/>
      <c r="AJ164" s="247" t="n"/>
      <c r="AK164" s="26" t="n"/>
    </row>
    <row r="165">
      <c r="D165" s="247" t="n"/>
      <c r="E165" s="247" t="n"/>
      <c r="F165" s="247" t="n"/>
      <c r="G165" s="247" t="n"/>
      <c r="H165" s="247" t="n"/>
      <c r="I165" s="247" t="n"/>
      <c r="J165" s="247" t="n"/>
      <c r="K165" s="247" t="n"/>
      <c r="L165" s="247" t="n"/>
      <c r="M165" s="247" t="n"/>
      <c r="N165" s="247" t="n"/>
      <c r="O165" s="247" t="n"/>
      <c r="P165" s="247" t="n"/>
      <c r="Q165" s="23" t="n"/>
      <c r="R165" s="23" t="n"/>
      <c r="S165" s="23" t="n"/>
      <c r="T165" s="23" t="n"/>
      <c r="U165" s="23" t="n"/>
      <c r="V165" s="23" t="n"/>
      <c r="W165" s="23" t="n"/>
      <c r="X165" s="23" t="n"/>
      <c r="Y165" s="23" t="n"/>
      <c r="Z165" s="24" t="n"/>
      <c r="AA165" s="25" t="n"/>
      <c r="AB165" s="247" t="n"/>
      <c r="AC165" s="247" t="n"/>
      <c r="AD165" s="247" t="n"/>
      <c r="AE165" s="247" t="n"/>
      <c r="AF165" s="247" t="n"/>
      <c r="AG165" s="247" t="n"/>
      <c r="AH165" s="247" t="n"/>
      <c r="AI165" s="247" t="n"/>
      <c r="AJ165" s="247" t="n"/>
      <c r="AK165" s="26" t="n"/>
    </row>
    <row r="166">
      <c r="D166" s="247" t="n"/>
      <c r="E166" s="247" t="n"/>
      <c r="F166" s="247" t="n"/>
      <c r="G166" s="247" t="n"/>
      <c r="H166" s="247" t="n"/>
      <c r="I166" s="247" t="n"/>
      <c r="J166" s="247" t="n"/>
      <c r="K166" s="247" t="n"/>
      <c r="L166" s="247" t="n"/>
      <c r="M166" s="247" t="n"/>
      <c r="N166" s="247" t="n"/>
      <c r="O166" s="247" t="n"/>
      <c r="P166" s="247" t="n"/>
      <c r="Q166" s="23" t="n"/>
      <c r="R166" s="23" t="n"/>
      <c r="S166" s="23" t="n"/>
      <c r="T166" s="23" t="n"/>
      <c r="U166" s="23" t="n"/>
      <c r="V166" s="23" t="n"/>
      <c r="W166" s="23" t="n"/>
      <c r="X166" s="23" t="n"/>
      <c r="Y166" s="23" t="n"/>
      <c r="Z166" s="24" t="n"/>
      <c r="AA166" s="25" t="n"/>
      <c r="AB166" s="247" t="n"/>
      <c r="AC166" s="247" t="n"/>
      <c r="AD166" s="247" t="n"/>
      <c r="AE166" s="247" t="n"/>
      <c r="AF166" s="247" t="n"/>
      <c r="AG166" s="247" t="n"/>
      <c r="AH166" s="247" t="n"/>
      <c r="AI166" s="247" t="n"/>
      <c r="AJ166" s="247" t="n"/>
      <c r="AK166" s="26" t="n"/>
    </row>
    <row r="167">
      <c r="D167" s="247" t="n"/>
      <c r="E167" s="247" t="n"/>
      <c r="F167" s="247" t="n"/>
      <c r="G167" s="247" t="n"/>
      <c r="H167" s="247" t="n"/>
      <c r="I167" s="247" t="n"/>
      <c r="J167" s="247" t="n"/>
      <c r="K167" s="247" t="n"/>
      <c r="L167" s="247" t="n"/>
      <c r="M167" s="247" t="n"/>
      <c r="N167" s="247" t="n"/>
      <c r="O167" s="247" t="n"/>
      <c r="P167" s="247" t="n"/>
      <c r="Q167" s="23" t="n"/>
      <c r="R167" s="23" t="n"/>
      <c r="S167" s="23" t="n"/>
      <c r="T167" s="23" t="n"/>
      <c r="U167" s="23" t="n"/>
      <c r="V167" s="23" t="n"/>
      <c r="W167" s="23" t="n"/>
      <c r="X167" s="23" t="n"/>
      <c r="Y167" s="23" t="n"/>
      <c r="Z167" s="24" t="n"/>
      <c r="AA167" s="25" t="n"/>
      <c r="AB167" s="247" t="n"/>
      <c r="AC167" s="247" t="n"/>
      <c r="AD167" s="247" t="n"/>
      <c r="AE167" s="247" t="n"/>
      <c r="AF167" s="247" t="n"/>
      <c r="AG167" s="247" t="n"/>
      <c r="AH167" s="247" t="n"/>
      <c r="AI167" s="247" t="n"/>
      <c r="AJ167" s="247" t="n"/>
      <c r="AK167" s="26" t="n"/>
    </row>
    <row r="168">
      <c r="D168" s="247" t="n"/>
      <c r="E168" s="247" t="n"/>
      <c r="F168" s="247" t="n"/>
      <c r="G168" s="247" t="n"/>
      <c r="H168" s="247" t="n"/>
      <c r="I168" s="247" t="n"/>
      <c r="J168" s="247" t="n"/>
      <c r="K168" s="247" t="n"/>
      <c r="L168" s="247" t="n"/>
      <c r="M168" s="247" t="n"/>
      <c r="N168" s="247" t="n"/>
      <c r="O168" s="247" t="n"/>
      <c r="P168" s="247" t="n"/>
      <c r="Q168" s="23" t="n"/>
      <c r="R168" s="23" t="n"/>
      <c r="S168" s="23" t="n"/>
      <c r="T168" s="23" t="n"/>
      <c r="U168" s="23" t="n"/>
      <c r="V168" s="23" t="n"/>
      <c r="W168" s="23" t="n"/>
      <c r="X168" s="23" t="n"/>
      <c r="Y168" s="23" t="n"/>
      <c r="Z168" s="24" t="n"/>
      <c r="AA168" s="25" t="n"/>
      <c r="AB168" s="247" t="n"/>
      <c r="AC168" s="247" t="n"/>
      <c r="AD168" s="247" t="n"/>
      <c r="AE168" s="247" t="n"/>
      <c r="AF168" s="247" t="n"/>
      <c r="AG168" s="247" t="n"/>
      <c r="AH168" s="247" t="n"/>
      <c r="AI168" s="247" t="n"/>
      <c r="AJ168" s="247" t="n"/>
      <c r="AK168" s="26" t="n"/>
    </row>
    <row r="169">
      <c r="D169" s="247" t="n"/>
      <c r="E169" s="247" t="n"/>
      <c r="F169" s="247" t="n"/>
      <c r="G169" s="247" t="n"/>
      <c r="H169" s="247" t="n"/>
      <c r="I169" s="247" t="n"/>
      <c r="J169" s="247" t="n"/>
      <c r="K169" s="247" t="n"/>
      <c r="L169" s="247" t="n"/>
      <c r="M169" s="247" t="n"/>
      <c r="N169" s="247" t="n"/>
      <c r="O169" s="247" t="n"/>
      <c r="P169" s="247" t="n"/>
      <c r="Q169" s="23" t="n"/>
      <c r="R169" s="23" t="n"/>
      <c r="S169" s="23" t="n"/>
      <c r="T169" s="23" t="n"/>
      <c r="U169" s="23" t="n"/>
      <c r="V169" s="23" t="n"/>
      <c r="W169" s="23" t="n"/>
      <c r="X169" s="23" t="n"/>
      <c r="Y169" s="23" t="n"/>
      <c r="Z169" s="24" t="n"/>
      <c r="AA169" s="25" t="n"/>
      <c r="AB169" s="247" t="n"/>
      <c r="AC169" s="247" t="n"/>
      <c r="AD169" s="247" t="n"/>
      <c r="AE169" s="247" t="n"/>
      <c r="AF169" s="247" t="n"/>
      <c r="AG169" s="247" t="n"/>
      <c r="AH169" s="247" t="n"/>
      <c r="AI169" s="247" t="n"/>
      <c r="AJ169" s="247" t="n"/>
      <c r="AK169" s="26" t="n"/>
    </row>
    <row r="170">
      <c r="D170" s="247" t="n"/>
      <c r="E170" s="247" t="n"/>
      <c r="F170" s="247" t="n"/>
      <c r="G170" s="247" t="n"/>
      <c r="H170" s="247" t="n"/>
      <c r="I170" s="247" t="n"/>
      <c r="J170" s="247" t="n"/>
      <c r="K170" s="247" t="n"/>
      <c r="L170" s="247" t="n"/>
      <c r="M170" s="247" t="n"/>
      <c r="N170" s="247" t="n"/>
      <c r="O170" s="247" t="n"/>
      <c r="P170" s="247" t="n"/>
      <c r="Q170" s="23" t="n"/>
      <c r="R170" s="23" t="n"/>
      <c r="S170" s="23" t="n"/>
      <c r="T170" s="23" t="n"/>
      <c r="U170" s="23" t="n"/>
      <c r="V170" s="23" t="n"/>
      <c r="W170" s="23" t="n"/>
      <c r="X170" s="23" t="n"/>
      <c r="Y170" s="23" t="n"/>
      <c r="Z170" s="24" t="n"/>
      <c r="AA170" s="25" t="n"/>
      <c r="AB170" s="247" t="n"/>
      <c r="AC170" s="247" t="n"/>
      <c r="AD170" s="247" t="n"/>
      <c r="AE170" s="247" t="n"/>
      <c r="AF170" s="247" t="n"/>
      <c r="AG170" s="247" t="n"/>
      <c r="AH170" s="247" t="n"/>
      <c r="AI170" s="247" t="n"/>
      <c r="AJ170" s="247" t="n"/>
      <c r="AK170" s="26" t="n"/>
    </row>
    <row r="171">
      <c r="D171" s="247" t="n"/>
      <c r="E171" s="247" t="n"/>
      <c r="F171" s="247" t="n"/>
      <c r="G171" s="247" t="n"/>
      <c r="H171" s="247" t="n"/>
      <c r="I171" s="247" t="n"/>
      <c r="J171" s="247" t="n"/>
      <c r="K171" s="247" t="n"/>
      <c r="L171" s="247" t="n"/>
      <c r="M171" s="247" t="n"/>
      <c r="N171" s="247" t="n"/>
      <c r="O171" s="247" t="n"/>
      <c r="P171" s="247" t="n"/>
      <c r="Q171" s="23" t="n"/>
      <c r="R171" s="23" t="n"/>
      <c r="S171" s="23" t="n"/>
      <c r="T171" s="23" t="n"/>
      <c r="U171" s="23" t="n"/>
      <c r="V171" s="23" t="n"/>
      <c r="W171" s="23" t="n"/>
      <c r="X171" s="23" t="n"/>
      <c r="Y171" s="23" t="n"/>
      <c r="Z171" s="24" t="n"/>
      <c r="AA171" s="25" t="n"/>
      <c r="AB171" s="247" t="n"/>
      <c r="AC171" s="247" t="n"/>
      <c r="AD171" s="247" t="n"/>
      <c r="AE171" s="247" t="n"/>
      <c r="AF171" s="247" t="n"/>
      <c r="AG171" s="247" t="n"/>
      <c r="AH171" s="247" t="n"/>
      <c r="AI171" s="247" t="n"/>
      <c r="AJ171" s="247" t="n"/>
      <c r="AK171" s="26" t="n"/>
    </row>
    <row r="172">
      <c r="D172" s="247" t="n"/>
      <c r="E172" s="247" t="n"/>
      <c r="F172" s="247" t="n"/>
      <c r="G172" s="247" t="n"/>
      <c r="H172" s="247" t="n"/>
      <c r="I172" s="247" t="n"/>
      <c r="J172" s="247" t="n"/>
      <c r="K172" s="247" t="n"/>
      <c r="L172" s="247" t="n"/>
      <c r="M172" s="247" t="n"/>
      <c r="N172" s="247" t="n"/>
      <c r="O172" s="247" t="n"/>
      <c r="P172" s="247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4" t="n"/>
      <c r="AA172" s="25" t="n"/>
      <c r="AB172" s="247" t="n"/>
      <c r="AC172" s="247" t="n"/>
      <c r="AD172" s="247" t="n"/>
      <c r="AE172" s="247" t="n"/>
      <c r="AF172" s="247" t="n"/>
      <c r="AG172" s="247" t="n"/>
      <c r="AH172" s="247" t="n"/>
      <c r="AI172" s="247" t="n"/>
      <c r="AJ172" s="247" t="n"/>
      <c r="AK172" s="26" t="n"/>
    </row>
    <row r="173">
      <c r="D173" s="247" t="n"/>
      <c r="E173" s="247" t="n"/>
      <c r="F173" s="247" t="n"/>
      <c r="G173" s="247" t="n"/>
      <c r="H173" s="247" t="n"/>
      <c r="I173" s="247" t="n"/>
      <c r="J173" s="247" t="n"/>
      <c r="K173" s="247" t="n"/>
      <c r="L173" s="247" t="n"/>
      <c r="M173" s="247" t="n"/>
      <c r="N173" s="247" t="n"/>
      <c r="O173" s="247" t="n"/>
      <c r="P173" s="247" t="n"/>
      <c r="Q173" s="23" t="n"/>
      <c r="R173" s="23" t="n"/>
      <c r="S173" s="23" t="n"/>
      <c r="T173" s="23" t="n"/>
      <c r="U173" s="23" t="n"/>
      <c r="V173" s="23" t="n"/>
      <c r="W173" s="23" t="n"/>
      <c r="X173" s="23" t="n"/>
      <c r="Y173" s="23" t="n"/>
      <c r="Z173" s="24" t="n"/>
      <c r="AA173" s="25" t="n"/>
      <c r="AB173" s="247" t="n"/>
      <c r="AC173" s="247" t="n"/>
      <c r="AD173" s="247" t="n"/>
      <c r="AE173" s="247" t="n"/>
      <c r="AF173" s="247" t="n"/>
      <c r="AG173" s="247" t="n"/>
      <c r="AH173" s="247" t="n"/>
      <c r="AI173" s="247" t="n"/>
      <c r="AJ173" s="247" t="n"/>
      <c r="AK173" s="26" t="n"/>
    </row>
    <row r="174">
      <c r="D174" s="247" t="n"/>
      <c r="E174" s="247" t="n"/>
      <c r="F174" s="247" t="n"/>
      <c r="G174" s="247" t="n"/>
      <c r="H174" s="247" t="n"/>
      <c r="I174" s="247" t="n"/>
      <c r="J174" s="247" t="n"/>
      <c r="K174" s="247" t="n"/>
      <c r="L174" s="247" t="n"/>
      <c r="M174" s="247" t="n"/>
      <c r="N174" s="247" t="n"/>
      <c r="O174" s="247" t="n"/>
      <c r="P174" s="247" t="n"/>
      <c r="Q174" s="23" t="n"/>
      <c r="R174" s="23" t="n"/>
      <c r="S174" s="23" t="n"/>
      <c r="T174" s="23" t="n"/>
      <c r="U174" s="23" t="n"/>
      <c r="V174" s="23" t="n"/>
      <c r="W174" s="23" t="n"/>
      <c r="X174" s="23" t="n"/>
      <c r="Y174" s="23" t="n"/>
      <c r="Z174" s="24" t="n"/>
      <c r="AA174" s="25" t="n"/>
      <c r="AB174" s="247" t="n"/>
      <c r="AC174" s="247" t="n"/>
      <c r="AD174" s="247" t="n"/>
      <c r="AE174" s="247" t="n"/>
      <c r="AF174" s="247" t="n"/>
      <c r="AG174" s="247" t="n"/>
      <c r="AH174" s="247" t="n"/>
      <c r="AI174" s="247" t="n"/>
      <c r="AJ174" s="247" t="n"/>
      <c r="AK174" s="26" t="n"/>
    </row>
    <row r="175">
      <c r="D175" s="247" t="n"/>
      <c r="E175" s="247" t="n"/>
      <c r="F175" s="247" t="n"/>
      <c r="G175" s="247" t="n"/>
      <c r="H175" s="247" t="n"/>
      <c r="I175" s="247" t="n"/>
      <c r="J175" s="247" t="n"/>
      <c r="K175" s="247" t="n"/>
      <c r="L175" s="247" t="n"/>
      <c r="M175" s="247" t="n"/>
      <c r="N175" s="247" t="n"/>
      <c r="O175" s="247" t="n"/>
      <c r="P175" s="247" t="n"/>
      <c r="Q175" s="23" t="n"/>
      <c r="R175" s="23" t="n"/>
      <c r="S175" s="23" t="n"/>
      <c r="T175" s="23" t="n"/>
      <c r="U175" s="23" t="n"/>
      <c r="V175" s="23" t="n"/>
      <c r="W175" s="23" t="n"/>
      <c r="X175" s="23" t="n"/>
      <c r="Y175" s="23" t="n"/>
      <c r="Z175" s="24" t="n"/>
      <c r="AA175" s="25" t="n"/>
      <c r="AB175" s="247" t="n"/>
      <c r="AC175" s="247" t="n"/>
      <c r="AD175" s="247" t="n"/>
      <c r="AE175" s="247" t="n"/>
      <c r="AF175" s="247" t="n"/>
      <c r="AG175" s="247" t="n"/>
      <c r="AH175" s="247" t="n"/>
      <c r="AI175" s="247" t="n"/>
      <c r="AJ175" s="247" t="n"/>
      <c r="AK175" s="26" t="n"/>
    </row>
    <row r="176">
      <c r="D176" s="247" t="n"/>
      <c r="E176" s="247" t="n"/>
      <c r="F176" s="247" t="n"/>
      <c r="G176" s="247" t="n"/>
      <c r="H176" s="247" t="n"/>
      <c r="I176" s="247" t="n"/>
      <c r="J176" s="247" t="n"/>
      <c r="K176" s="247" t="n"/>
      <c r="L176" s="247" t="n"/>
      <c r="M176" s="247" t="n"/>
      <c r="N176" s="247" t="n"/>
      <c r="O176" s="247" t="n"/>
      <c r="P176" s="247" t="n"/>
      <c r="Q176" s="23" t="n"/>
      <c r="R176" s="23" t="n"/>
      <c r="S176" s="23" t="n"/>
      <c r="T176" s="23" t="n"/>
      <c r="U176" s="23" t="n"/>
      <c r="V176" s="23" t="n"/>
      <c r="W176" s="23" t="n"/>
      <c r="X176" s="23" t="n"/>
      <c r="Y176" s="23" t="n"/>
      <c r="Z176" s="24" t="n"/>
      <c r="AA176" s="25" t="n"/>
      <c r="AB176" s="247" t="n"/>
      <c r="AC176" s="247" t="n"/>
      <c r="AD176" s="247" t="n"/>
      <c r="AE176" s="247" t="n"/>
      <c r="AF176" s="247" t="n"/>
      <c r="AG176" s="247" t="n"/>
      <c r="AH176" s="247" t="n"/>
      <c r="AI176" s="247" t="n"/>
      <c r="AJ176" s="247" t="n"/>
      <c r="AK176" s="26" t="n"/>
    </row>
    <row r="177">
      <c r="D177" s="247" t="n"/>
      <c r="E177" s="247" t="n"/>
      <c r="F177" s="247" t="n"/>
      <c r="G177" s="247" t="n"/>
      <c r="H177" s="247" t="n"/>
      <c r="I177" s="247" t="n"/>
      <c r="J177" s="247" t="n"/>
      <c r="K177" s="247" t="n"/>
      <c r="L177" s="247" t="n"/>
      <c r="M177" s="247" t="n"/>
      <c r="N177" s="247" t="n"/>
      <c r="O177" s="247" t="n"/>
      <c r="P177" s="247" t="n"/>
      <c r="Q177" s="23" t="n"/>
      <c r="R177" s="23" t="n"/>
      <c r="S177" s="23" t="n"/>
      <c r="T177" s="23" t="n"/>
      <c r="U177" s="23" t="n"/>
      <c r="V177" s="23" t="n"/>
      <c r="W177" s="23" t="n"/>
      <c r="X177" s="23" t="n"/>
      <c r="Y177" s="23" t="n"/>
      <c r="Z177" s="24" t="n"/>
      <c r="AA177" s="25" t="n"/>
      <c r="AB177" s="247" t="n"/>
      <c r="AC177" s="247" t="n"/>
      <c r="AD177" s="247" t="n"/>
      <c r="AE177" s="247" t="n"/>
      <c r="AF177" s="247" t="n"/>
      <c r="AG177" s="247" t="n"/>
      <c r="AH177" s="247" t="n"/>
      <c r="AI177" s="247" t="n"/>
      <c r="AJ177" s="247" t="n"/>
      <c r="AK177" s="26" t="n"/>
    </row>
    <row r="178">
      <c r="D178" s="247" t="n"/>
      <c r="E178" s="247" t="n"/>
      <c r="F178" s="247" t="n"/>
      <c r="G178" s="247" t="n"/>
      <c r="H178" s="247" t="n"/>
      <c r="I178" s="247" t="n"/>
      <c r="J178" s="247" t="n"/>
      <c r="K178" s="247" t="n"/>
      <c r="L178" s="247" t="n"/>
      <c r="M178" s="247" t="n"/>
      <c r="N178" s="247" t="n"/>
      <c r="O178" s="247" t="n"/>
      <c r="P178" s="247" t="n"/>
      <c r="Q178" s="23" t="n"/>
      <c r="R178" s="23" t="n"/>
      <c r="S178" s="23" t="n"/>
      <c r="T178" s="23" t="n"/>
      <c r="U178" s="23" t="n"/>
      <c r="V178" s="23" t="n"/>
      <c r="W178" s="23" t="n"/>
      <c r="X178" s="23" t="n"/>
      <c r="Y178" s="23" t="n"/>
      <c r="Z178" s="24" t="n"/>
      <c r="AA178" s="25" t="n"/>
      <c r="AB178" s="247" t="n"/>
      <c r="AC178" s="247" t="n"/>
      <c r="AD178" s="247" t="n"/>
      <c r="AE178" s="247" t="n"/>
      <c r="AF178" s="247" t="n"/>
      <c r="AG178" s="247" t="n"/>
      <c r="AH178" s="247" t="n"/>
      <c r="AI178" s="247" t="n"/>
      <c r="AJ178" s="247" t="n"/>
      <c r="AK178" s="26" t="n"/>
    </row>
    <row r="179">
      <c r="D179" s="247" t="n"/>
      <c r="E179" s="247" t="n"/>
      <c r="F179" s="247" t="n"/>
      <c r="G179" s="247" t="n"/>
      <c r="H179" s="247" t="n"/>
      <c r="I179" s="247" t="n"/>
      <c r="J179" s="247" t="n"/>
      <c r="K179" s="247" t="n"/>
      <c r="L179" s="247" t="n"/>
      <c r="M179" s="247" t="n"/>
      <c r="N179" s="247" t="n"/>
      <c r="O179" s="247" t="n"/>
      <c r="P179" s="247" t="n"/>
      <c r="Q179" s="23" t="n"/>
      <c r="R179" s="23" t="n"/>
      <c r="S179" s="23" t="n"/>
      <c r="T179" s="23" t="n"/>
      <c r="U179" s="23" t="n"/>
      <c r="V179" s="23" t="n"/>
      <c r="W179" s="23" t="n"/>
      <c r="X179" s="23" t="n"/>
      <c r="Y179" s="23" t="n"/>
      <c r="Z179" s="24" t="n"/>
      <c r="AA179" s="25" t="n"/>
      <c r="AB179" s="247" t="n"/>
      <c r="AC179" s="247" t="n"/>
      <c r="AD179" s="247" t="n"/>
      <c r="AE179" s="247" t="n"/>
      <c r="AF179" s="247" t="n"/>
      <c r="AG179" s="247" t="n"/>
      <c r="AH179" s="247" t="n"/>
      <c r="AI179" s="247" t="n"/>
      <c r="AJ179" s="247" t="n"/>
      <c r="AK179" s="26" t="n"/>
    </row>
    <row r="180">
      <c r="D180" s="247" t="n"/>
      <c r="E180" s="247" t="n"/>
      <c r="F180" s="247" t="n"/>
      <c r="G180" s="247" t="n"/>
      <c r="H180" s="247" t="n"/>
      <c r="I180" s="247" t="n"/>
      <c r="J180" s="247" t="n"/>
      <c r="K180" s="247" t="n"/>
      <c r="L180" s="247" t="n"/>
      <c r="M180" s="247" t="n"/>
      <c r="N180" s="247" t="n"/>
      <c r="O180" s="247" t="n"/>
      <c r="P180" s="247" t="n"/>
      <c r="Q180" s="23" t="n"/>
      <c r="R180" s="23" t="n"/>
      <c r="S180" s="23" t="n"/>
      <c r="T180" s="23" t="n"/>
      <c r="U180" s="23" t="n"/>
      <c r="V180" s="23" t="n"/>
      <c r="W180" s="23" t="n"/>
      <c r="X180" s="23" t="n"/>
      <c r="Y180" s="23" t="n"/>
      <c r="Z180" s="24" t="n"/>
      <c r="AA180" s="25" t="n"/>
      <c r="AB180" s="247" t="n"/>
      <c r="AC180" s="247" t="n"/>
      <c r="AD180" s="247" t="n"/>
      <c r="AE180" s="247" t="n"/>
      <c r="AF180" s="247" t="n"/>
      <c r="AG180" s="247" t="n"/>
      <c r="AH180" s="247" t="n"/>
      <c r="AI180" s="247" t="n"/>
      <c r="AJ180" s="247" t="n"/>
      <c r="AK180" s="26" t="n"/>
    </row>
    <row r="181">
      <c r="D181" s="247" t="n"/>
      <c r="E181" s="247" t="n"/>
      <c r="F181" s="247" t="n"/>
      <c r="G181" s="247" t="n"/>
      <c r="H181" s="247" t="n"/>
      <c r="I181" s="247" t="n"/>
      <c r="J181" s="247" t="n"/>
      <c r="K181" s="247" t="n"/>
      <c r="L181" s="247" t="n"/>
      <c r="M181" s="247" t="n"/>
      <c r="N181" s="247" t="n"/>
      <c r="O181" s="247" t="n"/>
      <c r="P181" s="247" t="n"/>
      <c r="Q181" s="23" t="n"/>
      <c r="R181" s="23" t="n"/>
      <c r="S181" s="23" t="n"/>
      <c r="T181" s="23" t="n"/>
      <c r="U181" s="23" t="n"/>
      <c r="V181" s="23" t="n"/>
      <c r="W181" s="23" t="n"/>
      <c r="X181" s="23" t="n"/>
      <c r="Y181" s="23" t="n"/>
      <c r="Z181" s="24" t="n"/>
      <c r="AA181" s="25" t="n"/>
      <c r="AB181" s="247" t="n"/>
      <c r="AC181" s="247" t="n"/>
      <c r="AD181" s="247" t="n"/>
      <c r="AE181" s="247" t="n"/>
      <c r="AF181" s="247" t="n"/>
      <c r="AG181" s="247" t="n"/>
      <c r="AH181" s="247" t="n"/>
      <c r="AI181" s="247" t="n"/>
      <c r="AJ181" s="247" t="n"/>
      <c r="AK181" s="26" t="n"/>
    </row>
    <row r="182">
      <c r="D182" s="247" t="n"/>
      <c r="E182" s="247" t="n"/>
      <c r="F182" s="247" t="n"/>
      <c r="G182" s="247" t="n"/>
      <c r="H182" s="247" t="n"/>
      <c r="I182" s="247" t="n"/>
      <c r="J182" s="247" t="n"/>
      <c r="K182" s="247" t="n"/>
      <c r="L182" s="247" t="n"/>
      <c r="M182" s="247" t="n"/>
      <c r="N182" s="247" t="n"/>
      <c r="O182" s="247" t="n"/>
      <c r="P182" s="247" t="n"/>
      <c r="Q182" s="23" t="n"/>
      <c r="R182" s="23" t="n"/>
      <c r="S182" s="23" t="n"/>
      <c r="T182" s="23" t="n"/>
      <c r="U182" s="23" t="n"/>
      <c r="V182" s="23" t="n"/>
      <c r="W182" s="23" t="n"/>
      <c r="X182" s="23" t="n"/>
      <c r="Y182" s="23" t="n"/>
      <c r="Z182" s="24" t="n"/>
      <c r="AA182" s="25" t="n"/>
      <c r="AB182" s="247" t="n"/>
      <c r="AC182" s="247" t="n"/>
      <c r="AD182" s="247" t="n"/>
      <c r="AE182" s="247" t="n"/>
      <c r="AF182" s="247" t="n"/>
      <c r="AG182" s="247" t="n"/>
      <c r="AH182" s="247" t="n"/>
      <c r="AI182" s="247" t="n"/>
      <c r="AJ182" s="247" t="n"/>
      <c r="AK182" s="26" t="n"/>
    </row>
    <row r="183">
      <c r="D183" s="247" t="n"/>
      <c r="E183" s="247" t="n"/>
      <c r="F183" s="247" t="n"/>
      <c r="G183" s="247" t="n"/>
      <c r="H183" s="247" t="n"/>
      <c r="I183" s="247" t="n"/>
      <c r="J183" s="247" t="n"/>
      <c r="K183" s="247" t="n"/>
      <c r="L183" s="247" t="n"/>
      <c r="M183" s="247" t="n"/>
      <c r="N183" s="247" t="n"/>
      <c r="O183" s="247" t="n"/>
      <c r="P183" s="247" t="n"/>
      <c r="Q183" s="23" t="n"/>
      <c r="R183" s="23" t="n"/>
      <c r="S183" s="23" t="n"/>
      <c r="T183" s="23" t="n"/>
      <c r="U183" s="23" t="n"/>
      <c r="V183" s="23" t="n"/>
      <c r="W183" s="23" t="n"/>
      <c r="X183" s="23" t="n"/>
      <c r="Y183" s="23" t="n"/>
      <c r="Z183" s="24" t="n"/>
      <c r="AA183" s="25" t="n"/>
      <c r="AB183" s="247" t="n"/>
      <c r="AC183" s="247" t="n"/>
      <c r="AD183" s="247" t="n"/>
      <c r="AE183" s="247" t="n"/>
      <c r="AF183" s="247" t="n"/>
      <c r="AG183" s="247" t="n"/>
      <c r="AH183" s="247" t="n"/>
      <c r="AI183" s="247" t="n"/>
      <c r="AJ183" s="247" t="n"/>
      <c r="AK183" s="26" t="n"/>
    </row>
    <row r="184">
      <c r="D184" s="247" t="n"/>
      <c r="E184" s="247" t="n"/>
      <c r="F184" s="247" t="n"/>
      <c r="G184" s="247" t="n"/>
      <c r="H184" s="247" t="n"/>
      <c r="I184" s="247" t="n"/>
      <c r="J184" s="247" t="n"/>
      <c r="K184" s="247" t="n"/>
      <c r="L184" s="247" t="n"/>
      <c r="M184" s="247" t="n"/>
      <c r="N184" s="247" t="n"/>
      <c r="O184" s="247" t="n"/>
      <c r="P184" s="247" t="n"/>
      <c r="Q184" s="23" t="n"/>
      <c r="R184" s="23" t="n"/>
      <c r="S184" s="23" t="n"/>
      <c r="T184" s="23" t="n"/>
      <c r="U184" s="23" t="n"/>
      <c r="V184" s="23" t="n"/>
      <c r="W184" s="23" t="n"/>
      <c r="X184" s="23" t="n"/>
      <c r="Y184" s="23" t="n"/>
      <c r="Z184" s="24" t="n"/>
      <c r="AA184" s="25" t="n"/>
      <c r="AB184" s="247" t="n"/>
      <c r="AC184" s="247" t="n"/>
      <c r="AD184" s="247" t="n"/>
      <c r="AE184" s="247" t="n"/>
      <c r="AF184" s="247" t="n"/>
      <c r="AG184" s="247" t="n"/>
      <c r="AH184" s="247" t="n"/>
      <c r="AI184" s="247" t="n"/>
      <c r="AJ184" s="247" t="n"/>
      <c r="AK184" s="26" t="n"/>
    </row>
    <row r="185">
      <c r="D185" s="247" t="n"/>
      <c r="E185" s="247" t="n"/>
      <c r="F185" s="247" t="n"/>
      <c r="G185" s="247" t="n"/>
      <c r="H185" s="247" t="n"/>
      <c r="I185" s="247" t="n"/>
      <c r="J185" s="247" t="n"/>
      <c r="K185" s="247" t="n"/>
      <c r="L185" s="247" t="n"/>
      <c r="M185" s="247" t="n"/>
      <c r="N185" s="247" t="n"/>
      <c r="O185" s="247" t="n"/>
      <c r="P185" s="247" t="n"/>
      <c r="Q185" s="23" t="n"/>
      <c r="R185" s="23" t="n"/>
      <c r="S185" s="23" t="n"/>
      <c r="T185" s="23" t="n"/>
      <c r="U185" s="23" t="n"/>
      <c r="V185" s="23" t="n"/>
      <c r="W185" s="23" t="n"/>
      <c r="X185" s="23" t="n"/>
      <c r="Y185" s="23" t="n"/>
      <c r="Z185" s="24" t="n"/>
      <c r="AA185" s="25" t="n"/>
      <c r="AB185" s="247" t="n"/>
      <c r="AC185" s="247" t="n"/>
      <c r="AD185" s="247" t="n"/>
      <c r="AE185" s="247" t="n"/>
      <c r="AF185" s="247" t="n"/>
      <c r="AG185" s="247" t="n"/>
      <c r="AH185" s="247" t="n"/>
      <c r="AI185" s="247" t="n"/>
      <c r="AJ185" s="247" t="n"/>
      <c r="AK185" s="26" t="n"/>
    </row>
    <row r="186">
      <c r="D186" s="247" t="n"/>
      <c r="E186" s="247" t="n"/>
      <c r="F186" s="247" t="n"/>
      <c r="G186" s="247" t="n"/>
      <c r="H186" s="247" t="n"/>
      <c r="I186" s="247" t="n"/>
      <c r="J186" s="247" t="n"/>
      <c r="K186" s="247" t="n"/>
      <c r="L186" s="247" t="n"/>
      <c r="M186" s="247" t="n"/>
      <c r="N186" s="247" t="n"/>
      <c r="O186" s="247" t="n"/>
      <c r="P186" s="247" t="n"/>
      <c r="Q186" s="23" t="n"/>
      <c r="R186" s="23" t="n"/>
      <c r="S186" s="23" t="n"/>
      <c r="T186" s="23" t="n"/>
      <c r="U186" s="23" t="n"/>
      <c r="V186" s="23" t="n"/>
      <c r="W186" s="23" t="n"/>
      <c r="X186" s="23" t="n"/>
      <c r="Y186" s="23" t="n"/>
      <c r="Z186" s="24" t="n"/>
      <c r="AA186" s="25" t="n"/>
      <c r="AB186" s="247" t="n"/>
      <c r="AC186" s="247" t="n"/>
      <c r="AD186" s="247" t="n"/>
      <c r="AE186" s="247" t="n"/>
      <c r="AF186" s="247" t="n"/>
      <c r="AG186" s="247" t="n"/>
      <c r="AH186" s="247" t="n"/>
      <c r="AI186" s="247" t="n"/>
      <c r="AJ186" s="247" t="n"/>
      <c r="AK186" s="26" t="n"/>
    </row>
    <row r="187">
      <c r="D187" s="247" t="n"/>
      <c r="E187" s="247" t="n"/>
      <c r="F187" s="247" t="n"/>
      <c r="G187" s="247" t="n"/>
      <c r="H187" s="247" t="n"/>
      <c r="I187" s="247" t="n"/>
      <c r="J187" s="247" t="n"/>
      <c r="K187" s="247" t="n"/>
      <c r="L187" s="247" t="n"/>
      <c r="M187" s="247" t="n"/>
      <c r="N187" s="247" t="n"/>
      <c r="O187" s="247" t="n"/>
      <c r="P187" s="247" t="n"/>
      <c r="Q187" s="23" t="n"/>
      <c r="R187" s="23" t="n"/>
      <c r="S187" s="23" t="n"/>
      <c r="T187" s="23" t="n"/>
      <c r="U187" s="23" t="n"/>
      <c r="V187" s="23" t="n"/>
      <c r="W187" s="23" t="n"/>
      <c r="X187" s="23" t="n"/>
      <c r="Y187" s="23" t="n"/>
      <c r="Z187" s="24" t="n"/>
      <c r="AA187" s="25" t="n"/>
      <c r="AB187" s="247" t="n"/>
      <c r="AC187" s="247" t="n"/>
      <c r="AD187" s="247" t="n"/>
      <c r="AE187" s="247" t="n"/>
      <c r="AF187" s="247" t="n"/>
      <c r="AG187" s="247" t="n"/>
      <c r="AH187" s="247" t="n"/>
      <c r="AI187" s="247" t="n"/>
      <c r="AJ187" s="247" t="n"/>
      <c r="AK187" s="26" t="n"/>
    </row>
    <row r="188">
      <c r="D188" s="247" t="n"/>
      <c r="E188" s="247" t="n"/>
      <c r="F188" s="247" t="n"/>
      <c r="G188" s="247" t="n"/>
      <c r="H188" s="247" t="n"/>
      <c r="I188" s="247" t="n"/>
      <c r="J188" s="247" t="n"/>
      <c r="K188" s="247" t="n"/>
      <c r="L188" s="247" t="n"/>
      <c r="M188" s="247" t="n"/>
      <c r="N188" s="247" t="n"/>
      <c r="O188" s="247" t="n"/>
      <c r="P188" s="247" t="n"/>
      <c r="Q188" s="23" t="n"/>
      <c r="R188" s="23" t="n"/>
      <c r="S188" s="23" t="n"/>
      <c r="T188" s="23" t="n"/>
      <c r="U188" s="23" t="n"/>
      <c r="V188" s="23" t="n"/>
      <c r="W188" s="23" t="n"/>
      <c r="X188" s="23" t="n"/>
      <c r="Y188" s="23" t="n"/>
      <c r="Z188" s="24" t="n"/>
      <c r="AA188" s="25" t="n"/>
      <c r="AB188" s="247" t="n"/>
      <c r="AC188" s="247" t="n"/>
      <c r="AD188" s="247" t="n"/>
      <c r="AE188" s="247" t="n"/>
      <c r="AF188" s="247" t="n"/>
      <c r="AG188" s="247" t="n"/>
      <c r="AH188" s="247" t="n"/>
      <c r="AI188" s="247" t="n"/>
      <c r="AJ188" s="247" t="n"/>
      <c r="AK188" s="26" t="n"/>
    </row>
    <row r="189">
      <c r="D189" s="247" t="n"/>
      <c r="E189" s="247" t="n"/>
      <c r="F189" s="247" t="n"/>
      <c r="G189" s="247" t="n"/>
      <c r="H189" s="247" t="n"/>
      <c r="I189" s="247" t="n"/>
      <c r="J189" s="247" t="n"/>
      <c r="K189" s="247" t="n"/>
      <c r="L189" s="247" t="n"/>
      <c r="M189" s="247" t="n"/>
      <c r="N189" s="247" t="n"/>
      <c r="O189" s="247" t="n"/>
      <c r="P189" s="247" t="n"/>
      <c r="Q189" s="23" t="n"/>
      <c r="R189" s="23" t="n"/>
      <c r="S189" s="23" t="n"/>
      <c r="T189" s="23" t="n"/>
      <c r="U189" s="23" t="n"/>
      <c r="V189" s="23" t="n"/>
      <c r="W189" s="23" t="n"/>
      <c r="X189" s="23" t="n"/>
      <c r="Y189" s="23" t="n"/>
      <c r="Z189" s="24" t="n"/>
      <c r="AA189" s="25" t="n"/>
      <c r="AB189" s="247" t="n"/>
      <c r="AC189" s="247" t="n"/>
      <c r="AD189" s="247" t="n"/>
      <c r="AE189" s="247" t="n"/>
      <c r="AF189" s="247" t="n"/>
      <c r="AG189" s="247" t="n"/>
      <c r="AH189" s="247" t="n"/>
      <c r="AI189" s="247" t="n"/>
      <c r="AJ189" s="247" t="n"/>
      <c r="AK189" s="26" t="n"/>
    </row>
    <row r="190">
      <c r="D190" s="247" t="n"/>
      <c r="E190" s="247" t="n"/>
      <c r="F190" s="247" t="n"/>
      <c r="G190" s="247" t="n"/>
      <c r="H190" s="247" t="n"/>
      <c r="I190" s="247" t="n"/>
      <c r="J190" s="247" t="n"/>
      <c r="K190" s="247" t="n"/>
      <c r="L190" s="247" t="n"/>
      <c r="M190" s="247" t="n"/>
      <c r="N190" s="247" t="n"/>
      <c r="O190" s="247" t="n"/>
      <c r="P190" s="247" t="n"/>
      <c r="Q190" s="23" t="n"/>
      <c r="R190" s="23" t="n"/>
      <c r="S190" s="23" t="n"/>
      <c r="T190" s="23" t="n"/>
      <c r="U190" s="23" t="n"/>
      <c r="V190" s="23" t="n"/>
      <c r="W190" s="23" t="n"/>
      <c r="X190" s="23" t="n"/>
      <c r="Y190" s="23" t="n"/>
      <c r="Z190" s="24" t="n"/>
      <c r="AA190" s="25" t="n"/>
      <c r="AB190" s="247" t="n"/>
      <c r="AC190" s="247" t="n"/>
      <c r="AD190" s="247" t="n"/>
      <c r="AE190" s="247" t="n"/>
      <c r="AF190" s="247" t="n"/>
      <c r="AG190" s="247" t="n"/>
      <c r="AH190" s="247" t="n"/>
      <c r="AI190" s="247" t="n"/>
      <c r="AJ190" s="247" t="n"/>
      <c r="AK190" s="26" t="n"/>
    </row>
    <row r="191">
      <c r="D191" s="247" t="n"/>
      <c r="E191" s="247" t="n"/>
      <c r="F191" s="247" t="n"/>
      <c r="G191" s="247" t="n"/>
      <c r="H191" s="247" t="n"/>
      <c r="I191" s="247" t="n"/>
      <c r="J191" s="247" t="n"/>
      <c r="K191" s="247" t="n"/>
      <c r="L191" s="247" t="n"/>
      <c r="M191" s="247" t="n"/>
      <c r="N191" s="247" t="n"/>
      <c r="O191" s="247" t="n"/>
      <c r="P191" s="247" t="n"/>
      <c r="Q191" s="23" t="n"/>
      <c r="R191" s="23" t="n"/>
      <c r="S191" s="23" t="n"/>
      <c r="T191" s="23" t="n"/>
      <c r="U191" s="23" t="n"/>
      <c r="V191" s="23" t="n"/>
      <c r="W191" s="23" t="n"/>
      <c r="X191" s="23" t="n"/>
      <c r="Y191" s="23" t="n"/>
      <c r="Z191" s="24" t="n"/>
      <c r="AA191" s="25" t="n"/>
      <c r="AB191" s="247" t="n"/>
      <c r="AC191" s="247" t="n"/>
      <c r="AD191" s="247" t="n"/>
      <c r="AE191" s="247" t="n"/>
      <c r="AF191" s="247" t="n"/>
      <c r="AG191" s="247" t="n"/>
      <c r="AH191" s="247" t="n"/>
      <c r="AI191" s="247" t="n"/>
      <c r="AJ191" s="247" t="n"/>
      <c r="AK191" s="26" t="n"/>
    </row>
    <row r="192">
      <c r="D192" s="247" t="n"/>
      <c r="E192" s="247" t="n"/>
      <c r="F192" s="247" t="n"/>
      <c r="G192" s="247" t="n"/>
      <c r="H192" s="247" t="n"/>
      <c r="I192" s="247" t="n"/>
      <c r="J192" s="247" t="n"/>
      <c r="K192" s="247" t="n"/>
      <c r="L192" s="247" t="n"/>
      <c r="M192" s="247" t="n"/>
      <c r="N192" s="247" t="n"/>
      <c r="O192" s="247" t="n"/>
      <c r="P192" s="247" t="n"/>
      <c r="Q192" s="23" t="n"/>
      <c r="R192" s="23" t="n"/>
      <c r="S192" s="23" t="n"/>
      <c r="T192" s="23" t="n"/>
      <c r="U192" s="23" t="n"/>
      <c r="V192" s="23" t="n"/>
      <c r="W192" s="23" t="n"/>
      <c r="X192" s="23" t="n"/>
      <c r="Y192" s="23" t="n"/>
      <c r="Z192" s="24" t="n"/>
      <c r="AA192" s="25" t="n"/>
      <c r="AB192" s="247" t="n"/>
      <c r="AC192" s="247" t="n"/>
      <c r="AD192" s="247" t="n"/>
      <c r="AE192" s="247" t="n"/>
      <c r="AF192" s="247" t="n"/>
      <c r="AG192" s="247" t="n"/>
      <c r="AH192" s="247" t="n"/>
      <c r="AI192" s="247" t="n"/>
      <c r="AJ192" s="247" t="n"/>
      <c r="AK192" s="26" t="n"/>
    </row>
    <row r="193">
      <c r="D193" s="247" t="n"/>
      <c r="E193" s="247" t="n"/>
      <c r="F193" s="247" t="n"/>
      <c r="G193" s="247" t="n"/>
      <c r="H193" s="247" t="n"/>
      <c r="I193" s="247" t="n"/>
      <c r="J193" s="247" t="n"/>
      <c r="K193" s="247" t="n"/>
      <c r="L193" s="247" t="n"/>
      <c r="M193" s="247" t="n"/>
      <c r="N193" s="247" t="n"/>
      <c r="O193" s="247" t="n"/>
      <c r="P193" s="247" t="n"/>
      <c r="Q193" s="23" t="n"/>
      <c r="R193" s="23" t="n"/>
      <c r="S193" s="23" t="n"/>
      <c r="T193" s="23" t="n"/>
      <c r="U193" s="23" t="n"/>
      <c r="V193" s="23" t="n"/>
      <c r="W193" s="23" t="n"/>
      <c r="X193" s="23" t="n"/>
      <c r="Y193" s="23" t="n"/>
      <c r="Z193" s="24" t="n"/>
      <c r="AA193" s="25" t="n"/>
      <c r="AB193" s="247" t="n"/>
      <c r="AC193" s="247" t="n"/>
      <c r="AD193" s="247" t="n"/>
      <c r="AE193" s="247" t="n"/>
      <c r="AF193" s="247" t="n"/>
      <c r="AG193" s="247" t="n"/>
      <c r="AH193" s="247" t="n"/>
      <c r="AI193" s="247" t="n"/>
      <c r="AJ193" s="247" t="n"/>
      <c r="AK193" s="26" t="n"/>
    </row>
    <row r="194">
      <c r="D194" s="247" t="n"/>
      <c r="E194" s="247" t="n"/>
      <c r="F194" s="247" t="n"/>
      <c r="G194" s="247" t="n"/>
      <c r="H194" s="247" t="n"/>
      <c r="I194" s="247" t="n"/>
      <c r="J194" s="247" t="n"/>
      <c r="K194" s="247" t="n"/>
      <c r="L194" s="247" t="n"/>
      <c r="M194" s="247" t="n"/>
      <c r="N194" s="247" t="n"/>
      <c r="O194" s="247" t="n"/>
      <c r="P194" s="247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4" t="n"/>
      <c r="AA194" s="25" t="n"/>
      <c r="AB194" s="247" t="n"/>
      <c r="AC194" s="247" t="n"/>
      <c r="AD194" s="247" t="n"/>
      <c r="AE194" s="247" t="n"/>
      <c r="AF194" s="247" t="n"/>
      <c r="AG194" s="247" t="n"/>
      <c r="AH194" s="247" t="n"/>
      <c r="AI194" s="247" t="n"/>
      <c r="AJ194" s="247" t="n"/>
      <c r="AK194" s="26" t="n"/>
    </row>
    <row r="195">
      <c r="D195" s="247" t="n"/>
      <c r="E195" s="247" t="n"/>
      <c r="F195" s="247" t="n"/>
      <c r="G195" s="247" t="n"/>
      <c r="H195" s="247" t="n"/>
      <c r="I195" s="247" t="n"/>
      <c r="J195" s="247" t="n"/>
      <c r="K195" s="247" t="n"/>
      <c r="L195" s="247" t="n"/>
      <c r="M195" s="247" t="n"/>
      <c r="N195" s="247" t="n"/>
      <c r="O195" s="247" t="n"/>
      <c r="P195" s="247" t="n"/>
      <c r="Q195" s="23" t="n"/>
      <c r="R195" s="23" t="n"/>
      <c r="S195" s="23" t="n"/>
      <c r="T195" s="23" t="n"/>
      <c r="U195" s="23" t="n"/>
      <c r="V195" s="23" t="n"/>
      <c r="W195" s="23" t="n"/>
      <c r="X195" s="23" t="n"/>
      <c r="Y195" s="23" t="n"/>
      <c r="Z195" s="24" t="n"/>
      <c r="AA195" s="25" t="n"/>
      <c r="AB195" s="247" t="n"/>
      <c r="AC195" s="247" t="n"/>
      <c r="AD195" s="247" t="n"/>
      <c r="AE195" s="247" t="n"/>
      <c r="AF195" s="247" t="n"/>
      <c r="AG195" s="247" t="n"/>
      <c r="AH195" s="247" t="n"/>
      <c r="AI195" s="247" t="n"/>
      <c r="AJ195" s="247" t="n"/>
      <c r="AK195" s="26" t="n"/>
    </row>
    <row r="196">
      <c r="D196" s="247" t="n"/>
      <c r="E196" s="247" t="n"/>
      <c r="F196" s="247" t="n"/>
      <c r="G196" s="247" t="n"/>
      <c r="H196" s="247" t="n"/>
      <c r="I196" s="247" t="n"/>
      <c r="J196" s="247" t="n"/>
      <c r="K196" s="247" t="n"/>
      <c r="L196" s="247" t="n"/>
      <c r="M196" s="247" t="n"/>
      <c r="N196" s="247" t="n"/>
      <c r="O196" s="247" t="n"/>
      <c r="P196" s="247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4" t="n"/>
      <c r="AA196" s="25" t="n"/>
      <c r="AB196" s="247" t="n"/>
      <c r="AC196" s="247" t="n"/>
      <c r="AD196" s="247" t="n"/>
      <c r="AE196" s="247" t="n"/>
      <c r="AF196" s="247" t="n"/>
      <c r="AG196" s="247" t="n"/>
      <c r="AH196" s="247" t="n"/>
      <c r="AI196" s="247" t="n"/>
      <c r="AJ196" s="247" t="n"/>
      <c r="AK196" s="26" t="n"/>
    </row>
    <row r="197">
      <c r="D197" s="247" t="n"/>
      <c r="E197" s="247" t="n"/>
      <c r="F197" s="247" t="n"/>
      <c r="G197" s="247" t="n"/>
      <c r="H197" s="247" t="n"/>
      <c r="I197" s="247" t="n"/>
      <c r="J197" s="247" t="n"/>
      <c r="K197" s="247" t="n"/>
      <c r="L197" s="247" t="n"/>
      <c r="M197" s="247" t="n"/>
      <c r="N197" s="247" t="n"/>
      <c r="O197" s="247" t="n"/>
      <c r="P197" s="247" t="n"/>
      <c r="Q197" s="23" t="n"/>
      <c r="R197" s="23" t="n"/>
      <c r="S197" s="23" t="n"/>
      <c r="T197" s="23" t="n"/>
      <c r="U197" s="23" t="n"/>
      <c r="V197" s="23" t="n"/>
      <c r="W197" s="23" t="n"/>
      <c r="X197" s="23" t="n"/>
      <c r="Y197" s="23" t="n"/>
      <c r="Z197" s="24" t="n"/>
      <c r="AA197" s="25" t="n"/>
      <c r="AB197" s="247" t="n"/>
      <c r="AC197" s="247" t="n"/>
      <c r="AD197" s="247" t="n"/>
      <c r="AE197" s="247" t="n"/>
      <c r="AF197" s="247" t="n"/>
      <c r="AG197" s="247" t="n"/>
      <c r="AH197" s="247" t="n"/>
      <c r="AI197" s="247" t="n"/>
      <c r="AJ197" s="247" t="n"/>
      <c r="AK197" s="26" t="n"/>
    </row>
    <row r="198">
      <c r="D198" s="247" t="n"/>
      <c r="E198" s="247" t="n"/>
      <c r="F198" s="247" t="n"/>
      <c r="G198" s="247" t="n"/>
      <c r="H198" s="247" t="n"/>
      <c r="I198" s="247" t="n"/>
      <c r="J198" s="247" t="n"/>
      <c r="K198" s="247" t="n"/>
      <c r="L198" s="247" t="n"/>
      <c r="M198" s="247" t="n"/>
      <c r="N198" s="247" t="n"/>
      <c r="O198" s="247" t="n"/>
      <c r="P198" s="247" t="n"/>
      <c r="Q198" s="23" t="n"/>
      <c r="R198" s="23" t="n"/>
      <c r="S198" s="23" t="n"/>
      <c r="T198" s="23" t="n"/>
      <c r="U198" s="23" t="n"/>
      <c r="V198" s="23" t="n"/>
      <c r="W198" s="23" t="n"/>
      <c r="X198" s="23" t="n"/>
      <c r="Y198" s="23" t="n"/>
      <c r="Z198" s="24" t="n"/>
      <c r="AA198" s="25" t="n"/>
      <c r="AB198" s="247" t="n"/>
      <c r="AC198" s="247" t="n"/>
      <c r="AD198" s="247" t="n"/>
      <c r="AE198" s="247" t="n"/>
      <c r="AF198" s="247" t="n"/>
      <c r="AG198" s="247" t="n"/>
      <c r="AH198" s="247" t="n"/>
      <c r="AI198" s="247" t="n"/>
      <c r="AJ198" s="247" t="n"/>
      <c r="AK198" s="26" t="n"/>
    </row>
    <row r="199">
      <c r="D199" s="247" t="n"/>
      <c r="E199" s="247" t="n"/>
      <c r="F199" s="247" t="n"/>
      <c r="G199" s="247" t="n"/>
      <c r="H199" s="247" t="n"/>
      <c r="I199" s="247" t="n"/>
      <c r="J199" s="247" t="n"/>
      <c r="K199" s="247" t="n"/>
      <c r="L199" s="247" t="n"/>
      <c r="M199" s="247" t="n"/>
      <c r="N199" s="247" t="n"/>
      <c r="O199" s="247" t="n"/>
      <c r="P199" s="247" t="n"/>
      <c r="Q199" s="23" t="n"/>
      <c r="R199" s="23" t="n"/>
      <c r="S199" s="23" t="n"/>
      <c r="T199" s="23" t="n"/>
      <c r="U199" s="23" t="n"/>
      <c r="V199" s="23" t="n"/>
      <c r="W199" s="23" t="n"/>
      <c r="X199" s="23" t="n"/>
      <c r="Y199" s="23" t="n"/>
      <c r="Z199" s="24" t="n"/>
      <c r="AA199" s="25" t="n"/>
      <c r="AB199" s="247" t="n"/>
      <c r="AC199" s="247" t="n"/>
      <c r="AD199" s="247" t="n"/>
      <c r="AE199" s="247" t="n"/>
      <c r="AF199" s="247" t="n"/>
      <c r="AG199" s="247" t="n"/>
      <c r="AH199" s="247" t="n"/>
      <c r="AI199" s="247" t="n"/>
      <c r="AJ199" s="247" t="n"/>
      <c r="AK199" s="26" t="n"/>
    </row>
    <row r="200">
      <c r="D200" s="247" t="n"/>
      <c r="E200" s="247" t="n"/>
      <c r="F200" s="247" t="n"/>
      <c r="G200" s="247" t="n"/>
      <c r="H200" s="247" t="n"/>
      <c r="I200" s="247" t="n"/>
      <c r="J200" s="247" t="n"/>
      <c r="K200" s="247" t="n"/>
      <c r="L200" s="247" t="n"/>
      <c r="M200" s="247" t="n"/>
      <c r="N200" s="247" t="n"/>
      <c r="O200" s="247" t="n"/>
      <c r="P200" s="247" t="n"/>
      <c r="Q200" s="23" t="n"/>
      <c r="R200" s="23" t="n"/>
      <c r="S200" s="23" t="n"/>
      <c r="T200" s="23" t="n"/>
      <c r="U200" s="23" t="n"/>
      <c r="V200" s="23" t="n"/>
      <c r="W200" s="23" t="n"/>
      <c r="X200" s="23" t="n"/>
      <c r="Y200" s="23" t="n"/>
      <c r="Z200" s="24" t="n"/>
      <c r="AA200" s="25" t="n"/>
      <c r="AB200" s="247" t="n"/>
      <c r="AC200" s="247" t="n"/>
      <c r="AD200" s="247" t="n"/>
      <c r="AE200" s="247" t="n"/>
      <c r="AF200" s="247" t="n"/>
      <c r="AG200" s="247" t="n"/>
      <c r="AH200" s="247" t="n"/>
      <c r="AI200" s="247" t="n"/>
      <c r="AJ200" s="247" t="n"/>
      <c r="AK200" s="26" t="n"/>
    </row>
    <row r="201">
      <c r="D201" s="247" t="n"/>
      <c r="E201" s="247" t="n"/>
      <c r="F201" s="247" t="n"/>
      <c r="G201" s="247" t="n"/>
      <c r="H201" s="247" t="n"/>
      <c r="I201" s="247" t="n"/>
      <c r="J201" s="247" t="n"/>
      <c r="K201" s="247" t="n"/>
      <c r="L201" s="247" t="n"/>
      <c r="M201" s="247" t="n"/>
      <c r="N201" s="247" t="n"/>
      <c r="O201" s="247" t="n"/>
      <c r="P201" s="247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4" t="n"/>
      <c r="AA201" s="25" t="n"/>
      <c r="AB201" s="247" t="n"/>
      <c r="AC201" s="247" t="n"/>
      <c r="AD201" s="247" t="n"/>
      <c r="AE201" s="247" t="n"/>
      <c r="AF201" s="247" t="n"/>
      <c r="AG201" s="247" t="n"/>
      <c r="AH201" s="247" t="n"/>
      <c r="AI201" s="247" t="n"/>
      <c r="AJ201" s="247" t="n"/>
      <c r="AK201" s="26" t="n"/>
    </row>
    <row r="202">
      <c r="D202" s="247" t="n"/>
      <c r="E202" s="247" t="n"/>
      <c r="F202" s="247" t="n"/>
      <c r="G202" s="247" t="n"/>
      <c r="H202" s="247" t="n"/>
      <c r="I202" s="247" t="n"/>
      <c r="J202" s="247" t="n"/>
      <c r="K202" s="247" t="n"/>
      <c r="L202" s="247" t="n"/>
      <c r="M202" s="247" t="n"/>
      <c r="N202" s="247" t="n"/>
      <c r="O202" s="247" t="n"/>
      <c r="P202" s="247" t="n"/>
      <c r="Q202" s="23" t="n"/>
      <c r="R202" s="23" t="n"/>
      <c r="S202" s="23" t="n"/>
      <c r="T202" s="23" t="n"/>
      <c r="U202" s="23" t="n"/>
      <c r="V202" s="23" t="n"/>
      <c r="W202" s="23" t="n"/>
      <c r="X202" s="23" t="n"/>
      <c r="Y202" s="23" t="n"/>
      <c r="Z202" s="24" t="n"/>
      <c r="AA202" s="25" t="n"/>
      <c r="AB202" s="247" t="n"/>
      <c r="AC202" s="247" t="n"/>
      <c r="AD202" s="247" t="n"/>
      <c r="AE202" s="247" t="n"/>
      <c r="AF202" s="247" t="n"/>
      <c r="AG202" s="247" t="n"/>
      <c r="AH202" s="247" t="n"/>
      <c r="AI202" s="247" t="n"/>
      <c r="AJ202" s="247" t="n"/>
      <c r="AK202" s="26" t="n"/>
    </row>
    <row r="203">
      <c r="D203" s="247" t="n"/>
      <c r="E203" s="247" t="n"/>
      <c r="F203" s="247" t="n"/>
      <c r="G203" s="247" t="n"/>
      <c r="H203" s="247" t="n"/>
      <c r="I203" s="247" t="n"/>
      <c r="J203" s="247" t="n"/>
      <c r="K203" s="247" t="n"/>
      <c r="L203" s="247" t="n"/>
      <c r="M203" s="247" t="n"/>
      <c r="N203" s="247" t="n"/>
      <c r="O203" s="247" t="n"/>
      <c r="P203" s="247" t="n"/>
      <c r="Q203" s="23" t="n"/>
      <c r="R203" s="23" t="n"/>
      <c r="S203" s="23" t="n"/>
      <c r="T203" s="23" t="n"/>
      <c r="U203" s="23" t="n"/>
      <c r="V203" s="23" t="n"/>
      <c r="W203" s="23" t="n"/>
      <c r="X203" s="23" t="n"/>
      <c r="Y203" s="23" t="n"/>
      <c r="Z203" s="24" t="n"/>
      <c r="AA203" s="25" t="n"/>
      <c r="AB203" s="247" t="n"/>
      <c r="AC203" s="247" t="n"/>
      <c r="AD203" s="247" t="n"/>
      <c r="AE203" s="247" t="n"/>
      <c r="AF203" s="247" t="n"/>
      <c r="AG203" s="247" t="n"/>
      <c r="AH203" s="247" t="n"/>
      <c r="AI203" s="247" t="n"/>
      <c r="AJ203" s="247" t="n"/>
      <c r="AK203" s="26" t="n"/>
    </row>
    <row r="204">
      <c r="D204" s="247" t="n"/>
      <c r="E204" s="247" t="n"/>
      <c r="F204" s="247" t="n"/>
      <c r="G204" s="247" t="n"/>
      <c r="H204" s="247" t="n"/>
      <c r="I204" s="247" t="n"/>
      <c r="J204" s="247" t="n"/>
      <c r="K204" s="247" t="n"/>
      <c r="L204" s="247" t="n"/>
      <c r="M204" s="247" t="n"/>
      <c r="N204" s="247" t="n"/>
      <c r="O204" s="247" t="n"/>
      <c r="P204" s="247" t="n"/>
      <c r="Q204" s="23" t="n"/>
      <c r="R204" s="23" t="n"/>
      <c r="S204" s="23" t="n"/>
      <c r="T204" s="23" t="n"/>
      <c r="U204" s="23" t="n"/>
      <c r="V204" s="23" t="n"/>
      <c r="W204" s="23" t="n"/>
      <c r="X204" s="23" t="n"/>
      <c r="Y204" s="23" t="n"/>
      <c r="Z204" s="24" t="n"/>
      <c r="AA204" s="25" t="n"/>
      <c r="AB204" s="247" t="n"/>
      <c r="AC204" s="247" t="n"/>
      <c r="AD204" s="247" t="n"/>
      <c r="AE204" s="247" t="n"/>
      <c r="AF204" s="247" t="n"/>
      <c r="AG204" s="247" t="n"/>
      <c r="AH204" s="247" t="n"/>
      <c r="AI204" s="247" t="n"/>
      <c r="AJ204" s="247" t="n"/>
      <c r="AK204" s="26" t="n"/>
    </row>
    <row r="205">
      <c r="D205" s="247" t="n"/>
      <c r="E205" s="247" t="n"/>
      <c r="F205" s="247" t="n"/>
      <c r="G205" s="247" t="n"/>
      <c r="H205" s="247" t="n"/>
      <c r="I205" s="247" t="n"/>
      <c r="J205" s="247" t="n"/>
      <c r="K205" s="247" t="n"/>
      <c r="L205" s="247" t="n"/>
      <c r="M205" s="247" t="n"/>
      <c r="N205" s="247" t="n"/>
      <c r="O205" s="247" t="n"/>
      <c r="P205" s="247" t="n"/>
      <c r="Q205" s="23" t="n"/>
      <c r="R205" s="23" t="n"/>
      <c r="S205" s="23" t="n"/>
      <c r="T205" s="23" t="n"/>
      <c r="U205" s="23" t="n"/>
      <c r="V205" s="23" t="n"/>
      <c r="W205" s="23" t="n"/>
      <c r="X205" s="23" t="n"/>
      <c r="Y205" s="23" t="n"/>
      <c r="Z205" s="24" t="n"/>
      <c r="AA205" s="25" t="n"/>
      <c r="AB205" s="247" t="n"/>
      <c r="AC205" s="247" t="n"/>
      <c r="AD205" s="247" t="n"/>
      <c r="AE205" s="247" t="n"/>
      <c r="AF205" s="247" t="n"/>
      <c r="AG205" s="247" t="n"/>
      <c r="AH205" s="247" t="n"/>
      <c r="AI205" s="247" t="n"/>
      <c r="AJ205" s="247" t="n"/>
      <c r="AK205" s="26" t="n"/>
    </row>
    <row r="206">
      <c r="D206" s="247" t="n"/>
      <c r="E206" s="247" t="n"/>
      <c r="F206" s="247" t="n"/>
      <c r="G206" s="247" t="n"/>
      <c r="H206" s="247" t="n"/>
      <c r="I206" s="247" t="n"/>
      <c r="J206" s="247" t="n"/>
      <c r="K206" s="247" t="n"/>
      <c r="L206" s="247" t="n"/>
      <c r="M206" s="247" t="n"/>
      <c r="N206" s="247" t="n"/>
      <c r="O206" s="247" t="n"/>
      <c r="P206" s="247" t="n"/>
      <c r="Q206" s="23" t="n"/>
      <c r="R206" s="23" t="n"/>
      <c r="S206" s="23" t="n"/>
      <c r="T206" s="23" t="n"/>
      <c r="U206" s="23" t="n"/>
      <c r="V206" s="23" t="n"/>
      <c r="W206" s="23" t="n"/>
      <c r="X206" s="23" t="n"/>
      <c r="Y206" s="23" t="n"/>
      <c r="Z206" s="24" t="n"/>
      <c r="AA206" s="25" t="n"/>
      <c r="AB206" s="247" t="n"/>
      <c r="AC206" s="247" t="n"/>
      <c r="AD206" s="247" t="n"/>
      <c r="AE206" s="247" t="n"/>
      <c r="AF206" s="247" t="n"/>
      <c r="AG206" s="247" t="n"/>
      <c r="AH206" s="247" t="n"/>
      <c r="AI206" s="247" t="n"/>
      <c r="AJ206" s="247" t="n"/>
      <c r="AK206" s="26" t="n"/>
    </row>
    <row r="207">
      <c r="D207" s="247" t="n"/>
      <c r="E207" s="247" t="n"/>
      <c r="F207" s="247" t="n"/>
      <c r="G207" s="247" t="n"/>
      <c r="H207" s="247" t="n"/>
      <c r="I207" s="247" t="n"/>
      <c r="J207" s="247" t="n"/>
      <c r="K207" s="247" t="n"/>
      <c r="L207" s="247" t="n"/>
      <c r="M207" s="247" t="n"/>
      <c r="N207" s="247" t="n"/>
      <c r="O207" s="247" t="n"/>
      <c r="P207" s="247" t="n"/>
      <c r="Q207" s="23" t="n"/>
      <c r="R207" s="23" t="n"/>
      <c r="S207" s="23" t="n"/>
      <c r="T207" s="23" t="n"/>
      <c r="U207" s="23" t="n"/>
      <c r="V207" s="23" t="n"/>
      <c r="W207" s="23" t="n"/>
      <c r="X207" s="23" t="n"/>
      <c r="Y207" s="23" t="n"/>
      <c r="Z207" s="24" t="n"/>
      <c r="AA207" s="25" t="n"/>
      <c r="AB207" s="247" t="n"/>
      <c r="AC207" s="247" t="n"/>
      <c r="AD207" s="247" t="n"/>
      <c r="AE207" s="247" t="n"/>
      <c r="AF207" s="247" t="n"/>
      <c r="AG207" s="247" t="n"/>
      <c r="AH207" s="247" t="n"/>
      <c r="AI207" s="247" t="n"/>
      <c r="AJ207" s="247" t="n"/>
      <c r="AK207" s="26" t="n"/>
    </row>
    <row r="208">
      <c r="D208" s="247" t="n"/>
      <c r="E208" s="247" t="n"/>
      <c r="F208" s="247" t="n"/>
      <c r="G208" s="247" t="n"/>
      <c r="H208" s="247" t="n"/>
      <c r="I208" s="247" t="n"/>
      <c r="J208" s="247" t="n"/>
      <c r="K208" s="247" t="n"/>
      <c r="L208" s="247" t="n"/>
      <c r="M208" s="247" t="n"/>
      <c r="N208" s="247" t="n"/>
      <c r="O208" s="247" t="n"/>
      <c r="P208" s="247" t="n"/>
      <c r="Q208" s="23" t="n"/>
      <c r="R208" s="23" t="n"/>
      <c r="S208" s="23" t="n"/>
      <c r="T208" s="23" t="n"/>
      <c r="U208" s="23" t="n"/>
      <c r="V208" s="23" t="n"/>
      <c r="W208" s="23" t="n"/>
      <c r="X208" s="23" t="n"/>
      <c r="Y208" s="23" t="n"/>
      <c r="Z208" s="24" t="n"/>
      <c r="AA208" s="25" t="n"/>
      <c r="AB208" s="247" t="n"/>
      <c r="AC208" s="247" t="n"/>
      <c r="AD208" s="247" t="n"/>
      <c r="AE208" s="247" t="n"/>
      <c r="AF208" s="247" t="n"/>
      <c r="AG208" s="247" t="n"/>
      <c r="AH208" s="247" t="n"/>
      <c r="AI208" s="247" t="n"/>
      <c r="AJ208" s="247" t="n"/>
      <c r="AK208" s="26" t="n"/>
    </row>
    <row r="209">
      <c r="D209" s="247" t="n"/>
      <c r="E209" s="247" t="n"/>
      <c r="F209" s="247" t="n"/>
      <c r="G209" s="247" t="n"/>
      <c r="H209" s="247" t="n"/>
      <c r="I209" s="247" t="n"/>
      <c r="J209" s="247" t="n"/>
      <c r="K209" s="247" t="n"/>
      <c r="L209" s="247" t="n"/>
      <c r="M209" s="247" t="n"/>
      <c r="N209" s="247" t="n"/>
      <c r="O209" s="247" t="n"/>
      <c r="P209" s="247" t="n"/>
      <c r="Q209" s="23" t="n"/>
      <c r="R209" s="23" t="n"/>
      <c r="S209" s="23" t="n"/>
      <c r="T209" s="23" t="n"/>
      <c r="U209" s="23" t="n"/>
      <c r="V209" s="23" t="n"/>
      <c r="W209" s="23" t="n"/>
      <c r="X209" s="23" t="n"/>
      <c r="Y209" s="23" t="n"/>
      <c r="Z209" s="24" t="n"/>
      <c r="AA209" s="25" t="n"/>
      <c r="AB209" s="247" t="n"/>
      <c r="AC209" s="247" t="n"/>
      <c r="AD209" s="247" t="n"/>
      <c r="AE209" s="247" t="n"/>
      <c r="AF209" s="247" t="n"/>
      <c r="AG209" s="247" t="n"/>
      <c r="AH209" s="247" t="n"/>
      <c r="AI209" s="247" t="n"/>
      <c r="AJ209" s="247" t="n"/>
      <c r="AK209" s="26" t="n"/>
    </row>
    <row r="210">
      <c r="D210" s="247" t="n"/>
      <c r="E210" s="247" t="n"/>
      <c r="F210" s="247" t="n"/>
      <c r="G210" s="247" t="n"/>
      <c r="H210" s="247" t="n"/>
      <c r="I210" s="247" t="n"/>
      <c r="J210" s="247" t="n"/>
      <c r="K210" s="247" t="n"/>
      <c r="L210" s="247" t="n"/>
      <c r="M210" s="247" t="n"/>
      <c r="N210" s="247" t="n"/>
      <c r="O210" s="247" t="n"/>
      <c r="P210" s="247" t="n"/>
      <c r="Q210" s="23" t="n"/>
      <c r="R210" s="23" t="n"/>
      <c r="S210" s="23" t="n"/>
      <c r="T210" s="23" t="n"/>
      <c r="U210" s="23" t="n"/>
      <c r="V210" s="23" t="n"/>
      <c r="W210" s="23" t="n"/>
      <c r="X210" s="23" t="n"/>
      <c r="Y210" s="23" t="n"/>
      <c r="Z210" s="24" t="n"/>
      <c r="AA210" s="25" t="n"/>
      <c r="AB210" s="247" t="n"/>
      <c r="AC210" s="247" t="n"/>
      <c r="AD210" s="247" t="n"/>
      <c r="AE210" s="247" t="n"/>
      <c r="AF210" s="247" t="n"/>
      <c r="AG210" s="247" t="n"/>
      <c r="AH210" s="247" t="n"/>
      <c r="AI210" s="247" t="n"/>
      <c r="AJ210" s="247" t="n"/>
      <c r="AK210" s="26" t="n"/>
    </row>
    <row r="211">
      <c r="D211" s="247" t="n"/>
      <c r="E211" s="247" t="n"/>
      <c r="F211" s="247" t="n"/>
      <c r="G211" s="247" t="n"/>
      <c r="H211" s="247" t="n"/>
      <c r="I211" s="247" t="n"/>
      <c r="J211" s="247" t="n"/>
      <c r="K211" s="247" t="n"/>
      <c r="L211" s="247" t="n"/>
      <c r="M211" s="247" t="n"/>
      <c r="N211" s="247" t="n"/>
      <c r="O211" s="247" t="n"/>
      <c r="P211" s="247" t="n"/>
      <c r="Q211" s="23" t="n"/>
      <c r="R211" s="23" t="n"/>
      <c r="S211" s="23" t="n"/>
      <c r="T211" s="23" t="n"/>
      <c r="U211" s="23" t="n"/>
      <c r="V211" s="23" t="n"/>
      <c r="W211" s="23" t="n"/>
      <c r="X211" s="23" t="n"/>
      <c r="Y211" s="23" t="n"/>
      <c r="Z211" s="24" t="n"/>
      <c r="AA211" s="25" t="n"/>
      <c r="AB211" s="247" t="n"/>
      <c r="AC211" s="247" t="n"/>
      <c r="AD211" s="247" t="n"/>
      <c r="AE211" s="247" t="n"/>
      <c r="AF211" s="247" t="n"/>
      <c r="AG211" s="247" t="n"/>
      <c r="AH211" s="247" t="n"/>
      <c r="AI211" s="247" t="n"/>
      <c r="AJ211" s="247" t="n"/>
      <c r="AK211" s="26" t="n"/>
    </row>
    <row r="212">
      <c r="D212" s="247" t="n"/>
      <c r="E212" s="247" t="n"/>
      <c r="F212" s="247" t="n"/>
      <c r="G212" s="247" t="n"/>
      <c r="H212" s="247" t="n"/>
      <c r="I212" s="247" t="n"/>
      <c r="J212" s="247" t="n"/>
      <c r="K212" s="247" t="n"/>
      <c r="L212" s="247" t="n"/>
      <c r="M212" s="247" t="n"/>
      <c r="N212" s="247" t="n"/>
      <c r="O212" s="247" t="n"/>
      <c r="P212" s="247" t="n"/>
      <c r="Q212" s="23" t="n"/>
      <c r="R212" s="23" t="n"/>
      <c r="S212" s="23" t="n"/>
      <c r="T212" s="23" t="n"/>
      <c r="U212" s="23" t="n"/>
      <c r="V212" s="23" t="n"/>
      <c r="W212" s="23" t="n"/>
      <c r="X212" s="23" t="n"/>
      <c r="Y212" s="23" t="n"/>
      <c r="Z212" s="24" t="n"/>
      <c r="AA212" s="25" t="n"/>
      <c r="AB212" s="247" t="n"/>
      <c r="AC212" s="247" t="n"/>
      <c r="AD212" s="247" t="n"/>
      <c r="AE212" s="247" t="n"/>
      <c r="AF212" s="247" t="n"/>
      <c r="AG212" s="247" t="n"/>
      <c r="AH212" s="247" t="n"/>
      <c r="AI212" s="247" t="n"/>
      <c r="AJ212" s="247" t="n"/>
      <c r="AK212" s="26" t="n"/>
    </row>
    <row r="213">
      <c r="D213" s="247" t="n"/>
      <c r="E213" s="247" t="n"/>
      <c r="F213" s="247" t="n"/>
      <c r="G213" s="247" t="n"/>
      <c r="H213" s="247" t="n"/>
      <c r="I213" s="247" t="n"/>
      <c r="J213" s="247" t="n"/>
      <c r="K213" s="247" t="n"/>
      <c r="L213" s="247" t="n"/>
      <c r="M213" s="247" t="n"/>
      <c r="N213" s="247" t="n"/>
      <c r="O213" s="247" t="n"/>
      <c r="P213" s="247" t="n"/>
      <c r="Q213" s="23" t="n"/>
      <c r="R213" s="23" t="n"/>
      <c r="S213" s="23" t="n"/>
      <c r="T213" s="23" t="n"/>
      <c r="U213" s="23" t="n"/>
      <c r="V213" s="23" t="n"/>
      <c r="W213" s="23" t="n"/>
      <c r="X213" s="23" t="n"/>
      <c r="Y213" s="23" t="n"/>
      <c r="Z213" s="24" t="n"/>
      <c r="AA213" s="25" t="n"/>
      <c r="AB213" s="247" t="n"/>
      <c r="AC213" s="247" t="n"/>
      <c r="AD213" s="247" t="n"/>
      <c r="AE213" s="247" t="n"/>
      <c r="AF213" s="247" t="n"/>
      <c r="AG213" s="247" t="n"/>
      <c r="AH213" s="247" t="n"/>
      <c r="AI213" s="247" t="n"/>
      <c r="AJ213" s="247" t="n"/>
      <c r="AK213" s="26" t="n"/>
    </row>
    <row r="214">
      <c r="D214" s="247" t="n"/>
      <c r="E214" s="247" t="n"/>
      <c r="F214" s="247" t="n"/>
      <c r="G214" s="247" t="n"/>
      <c r="H214" s="247" t="n"/>
      <c r="I214" s="247" t="n"/>
      <c r="J214" s="247" t="n"/>
      <c r="K214" s="247" t="n"/>
      <c r="L214" s="247" t="n"/>
      <c r="M214" s="247" t="n"/>
      <c r="N214" s="247" t="n"/>
      <c r="O214" s="247" t="n"/>
      <c r="P214" s="247" t="n"/>
      <c r="Q214" s="23" t="n"/>
      <c r="R214" s="23" t="n"/>
      <c r="S214" s="23" t="n"/>
      <c r="T214" s="23" t="n"/>
      <c r="U214" s="23" t="n"/>
      <c r="V214" s="23" t="n"/>
      <c r="W214" s="23" t="n"/>
      <c r="X214" s="23" t="n"/>
      <c r="Y214" s="23" t="n"/>
      <c r="Z214" s="24" t="n"/>
      <c r="AA214" s="25" t="n"/>
      <c r="AB214" s="247" t="n"/>
      <c r="AC214" s="247" t="n"/>
      <c r="AD214" s="247" t="n"/>
      <c r="AE214" s="247" t="n"/>
      <c r="AF214" s="247" t="n"/>
      <c r="AG214" s="247" t="n"/>
      <c r="AH214" s="247" t="n"/>
      <c r="AI214" s="247" t="n"/>
      <c r="AJ214" s="247" t="n"/>
      <c r="AK214" s="26" t="n"/>
    </row>
    <row r="215">
      <c r="D215" s="247" t="n"/>
      <c r="E215" s="247" t="n"/>
      <c r="F215" s="247" t="n"/>
      <c r="G215" s="247" t="n"/>
      <c r="H215" s="247" t="n"/>
      <c r="I215" s="247" t="n"/>
      <c r="J215" s="247" t="n"/>
      <c r="K215" s="247" t="n"/>
      <c r="L215" s="247" t="n"/>
      <c r="M215" s="247" t="n"/>
      <c r="N215" s="247" t="n"/>
      <c r="O215" s="247" t="n"/>
      <c r="P215" s="247" t="n"/>
      <c r="Q215" s="23" t="n"/>
      <c r="R215" s="23" t="n"/>
      <c r="S215" s="23" t="n"/>
      <c r="T215" s="23" t="n"/>
      <c r="U215" s="23" t="n"/>
      <c r="V215" s="23" t="n"/>
      <c r="W215" s="23" t="n"/>
      <c r="X215" s="23" t="n"/>
      <c r="Y215" s="23" t="n"/>
      <c r="Z215" s="24" t="n"/>
      <c r="AA215" s="25" t="n"/>
      <c r="AB215" s="247" t="n"/>
      <c r="AC215" s="247" t="n"/>
      <c r="AD215" s="247" t="n"/>
      <c r="AE215" s="247" t="n"/>
      <c r="AF215" s="247" t="n"/>
      <c r="AG215" s="247" t="n"/>
      <c r="AH215" s="247" t="n"/>
      <c r="AI215" s="247" t="n"/>
      <c r="AJ215" s="247" t="n"/>
      <c r="AK215" s="26" t="n"/>
    </row>
    <row r="216">
      <c r="D216" s="247" t="n"/>
      <c r="E216" s="247" t="n"/>
      <c r="F216" s="247" t="n"/>
      <c r="G216" s="247" t="n"/>
      <c r="H216" s="247" t="n"/>
      <c r="I216" s="247" t="n"/>
      <c r="J216" s="247" t="n"/>
      <c r="K216" s="247" t="n"/>
      <c r="L216" s="247" t="n"/>
      <c r="M216" s="247" t="n"/>
      <c r="N216" s="247" t="n"/>
      <c r="O216" s="247" t="n"/>
      <c r="P216" s="247" t="n"/>
      <c r="Q216" s="23" t="n"/>
      <c r="R216" s="23" t="n"/>
      <c r="S216" s="23" t="n"/>
      <c r="T216" s="23" t="n"/>
      <c r="U216" s="23" t="n"/>
      <c r="V216" s="23" t="n"/>
      <c r="W216" s="23" t="n"/>
      <c r="X216" s="23" t="n"/>
      <c r="Y216" s="23" t="n"/>
      <c r="Z216" s="24" t="n"/>
      <c r="AA216" s="25" t="n"/>
      <c r="AB216" s="247" t="n"/>
      <c r="AC216" s="247" t="n"/>
      <c r="AD216" s="247" t="n"/>
      <c r="AE216" s="247" t="n"/>
      <c r="AF216" s="247" t="n"/>
      <c r="AG216" s="247" t="n"/>
      <c r="AH216" s="247" t="n"/>
      <c r="AI216" s="247" t="n"/>
      <c r="AJ216" s="247" t="n"/>
      <c r="AK216" s="26" t="n"/>
    </row>
    <row r="217">
      <c r="D217" s="247" t="n"/>
      <c r="E217" s="247" t="n"/>
      <c r="F217" s="247" t="n"/>
      <c r="G217" s="247" t="n"/>
      <c r="H217" s="247" t="n"/>
      <c r="I217" s="247" t="n"/>
      <c r="J217" s="247" t="n"/>
      <c r="K217" s="247" t="n"/>
      <c r="L217" s="247" t="n"/>
      <c r="M217" s="247" t="n"/>
      <c r="N217" s="247" t="n"/>
      <c r="O217" s="247" t="n"/>
      <c r="P217" s="247" t="n"/>
      <c r="Q217" s="23" t="n"/>
      <c r="R217" s="23" t="n"/>
      <c r="S217" s="23" t="n"/>
      <c r="T217" s="23" t="n"/>
      <c r="U217" s="23" t="n"/>
      <c r="V217" s="23" t="n"/>
      <c r="W217" s="23" t="n"/>
      <c r="X217" s="23" t="n"/>
      <c r="Y217" s="23" t="n"/>
      <c r="Z217" s="24" t="n"/>
      <c r="AA217" s="25" t="n"/>
      <c r="AB217" s="247" t="n"/>
      <c r="AC217" s="247" t="n"/>
      <c r="AD217" s="247" t="n"/>
      <c r="AE217" s="247" t="n"/>
      <c r="AF217" s="247" t="n"/>
      <c r="AG217" s="247" t="n"/>
      <c r="AH217" s="247" t="n"/>
      <c r="AI217" s="247" t="n"/>
      <c r="AJ217" s="247" t="n"/>
      <c r="AK217" s="26" t="n"/>
    </row>
    <row r="218">
      <c r="D218" s="247" t="n"/>
      <c r="E218" s="247" t="n"/>
      <c r="F218" s="247" t="n"/>
      <c r="G218" s="247" t="n"/>
      <c r="H218" s="247" t="n"/>
      <c r="I218" s="247" t="n"/>
      <c r="J218" s="247" t="n"/>
      <c r="K218" s="247" t="n"/>
      <c r="L218" s="247" t="n"/>
      <c r="M218" s="247" t="n"/>
      <c r="N218" s="247" t="n"/>
      <c r="O218" s="247" t="n"/>
      <c r="P218" s="247" t="n"/>
      <c r="Q218" s="23" t="n"/>
      <c r="R218" s="23" t="n"/>
      <c r="S218" s="23" t="n"/>
      <c r="T218" s="23" t="n"/>
      <c r="U218" s="23" t="n"/>
      <c r="V218" s="23" t="n"/>
      <c r="W218" s="23" t="n"/>
      <c r="X218" s="23" t="n"/>
      <c r="Y218" s="23" t="n"/>
      <c r="Z218" s="24" t="n"/>
      <c r="AA218" s="25" t="n"/>
      <c r="AB218" s="247" t="n"/>
      <c r="AC218" s="247" t="n"/>
      <c r="AD218" s="247" t="n"/>
      <c r="AE218" s="247" t="n"/>
      <c r="AF218" s="247" t="n"/>
      <c r="AG218" s="247" t="n"/>
      <c r="AH218" s="247" t="n"/>
      <c r="AI218" s="247" t="n"/>
      <c r="AJ218" s="247" t="n"/>
      <c r="AK218" s="26" t="n"/>
    </row>
    <row r="219">
      <c r="D219" s="247" t="n"/>
      <c r="E219" s="247" t="n"/>
      <c r="F219" s="247" t="n"/>
      <c r="G219" s="247" t="n"/>
      <c r="H219" s="247" t="n"/>
      <c r="I219" s="247" t="n"/>
      <c r="J219" s="247" t="n"/>
      <c r="K219" s="247" t="n"/>
      <c r="L219" s="247" t="n"/>
      <c r="M219" s="247" t="n"/>
      <c r="N219" s="247" t="n"/>
      <c r="O219" s="247" t="n"/>
      <c r="P219" s="247" t="n"/>
      <c r="Q219" s="23" t="n"/>
      <c r="R219" s="23" t="n"/>
      <c r="S219" s="23" t="n"/>
      <c r="T219" s="23" t="n"/>
      <c r="U219" s="23" t="n"/>
      <c r="V219" s="23" t="n"/>
      <c r="W219" s="23" t="n"/>
      <c r="X219" s="23" t="n"/>
      <c r="Y219" s="23" t="n"/>
      <c r="Z219" s="24" t="n"/>
      <c r="AA219" s="25" t="n"/>
      <c r="AB219" s="247" t="n"/>
      <c r="AC219" s="247" t="n"/>
      <c r="AD219" s="247" t="n"/>
      <c r="AE219" s="247" t="n"/>
      <c r="AF219" s="247" t="n"/>
      <c r="AG219" s="247" t="n"/>
      <c r="AH219" s="247" t="n"/>
      <c r="AI219" s="247" t="n"/>
      <c r="AJ219" s="247" t="n"/>
      <c r="AK219" s="26" t="n"/>
    </row>
    <row r="220">
      <c r="D220" s="247" t="n"/>
      <c r="E220" s="247" t="n"/>
      <c r="F220" s="247" t="n"/>
      <c r="G220" s="247" t="n"/>
      <c r="H220" s="247" t="n"/>
      <c r="I220" s="247" t="n"/>
      <c r="J220" s="247" t="n"/>
      <c r="K220" s="247" t="n"/>
      <c r="L220" s="247" t="n"/>
      <c r="M220" s="247" t="n"/>
      <c r="N220" s="247" t="n"/>
      <c r="O220" s="247" t="n"/>
      <c r="P220" s="247" t="n"/>
      <c r="Q220" s="23" t="n"/>
      <c r="R220" s="23" t="n"/>
      <c r="S220" s="23" t="n"/>
      <c r="T220" s="23" t="n"/>
      <c r="U220" s="23" t="n"/>
      <c r="V220" s="23" t="n"/>
      <c r="W220" s="23" t="n"/>
      <c r="X220" s="23" t="n"/>
      <c r="Y220" s="23" t="n"/>
      <c r="Z220" s="24" t="n"/>
      <c r="AA220" s="25" t="n"/>
      <c r="AB220" s="247" t="n"/>
      <c r="AC220" s="247" t="n"/>
      <c r="AD220" s="247" t="n"/>
      <c r="AE220" s="247" t="n"/>
      <c r="AF220" s="247" t="n"/>
      <c r="AG220" s="247" t="n"/>
      <c r="AH220" s="247" t="n"/>
      <c r="AI220" s="247" t="n"/>
      <c r="AJ220" s="247" t="n"/>
      <c r="AK220" s="26" t="n"/>
    </row>
    <row r="221">
      <c r="D221" s="247" t="n"/>
      <c r="E221" s="247" t="n"/>
      <c r="F221" s="247" t="n"/>
      <c r="G221" s="247" t="n"/>
      <c r="H221" s="247" t="n"/>
      <c r="I221" s="247" t="n"/>
      <c r="J221" s="247" t="n"/>
      <c r="K221" s="247" t="n"/>
      <c r="L221" s="247" t="n"/>
      <c r="M221" s="247" t="n"/>
      <c r="N221" s="247" t="n"/>
      <c r="O221" s="247" t="n"/>
      <c r="P221" s="247" t="n"/>
      <c r="Q221" s="23" t="n"/>
      <c r="R221" s="23" t="n"/>
      <c r="S221" s="23" t="n"/>
      <c r="T221" s="23" t="n"/>
      <c r="U221" s="23" t="n"/>
      <c r="V221" s="23" t="n"/>
      <c r="W221" s="23" t="n"/>
      <c r="X221" s="23" t="n"/>
      <c r="Y221" s="23" t="n"/>
      <c r="Z221" s="24" t="n"/>
      <c r="AA221" s="25" t="n"/>
      <c r="AB221" s="247" t="n"/>
      <c r="AC221" s="247" t="n"/>
      <c r="AD221" s="247" t="n"/>
      <c r="AE221" s="247" t="n"/>
      <c r="AF221" s="247" t="n"/>
      <c r="AG221" s="247" t="n"/>
      <c r="AH221" s="247" t="n"/>
      <c r="AI221" s="247" t="n"/>
      <c r="AJ221" s="247" t="n"/>
      <c r="AK221" s="26" t="n"/>
    </row>
    <row r="222">
      <c r="D222" s="247" t="n"/>
      <c r="E222" s="247" t="n"/>
      <c r="F222" s="247" t="n"/>
      <c r="G222" s="247" t="n"/>
      <c r="H222" s="247" t="n"/>
      <c r="I222" s="247" t="n"/>
      <c r="J222" s="247" t="n"/>
      <c r="K222" s="247" t="n"/>
      <c r="L222" s="247" t="n"/>
      <c r="M222" s="247" t="n"/>
      <c r="N222" s="247" t="n"/>
      <c r="O222" s="247" t="n"/>
      <c r="P222" s="247" t="n"/>
      <c r="Q222" s="23" t="n"/>
      <c r="R222" s="23" t="n"/>
      <c r="S222" s="23" t="n"/>
      <c r="T222" s="23" t="n"/>
      <c r="U222" s="23" t="n"/>
      <c r="V222" s="23" t="n"/>
      <c r="W222" s="23" t="n"/>
      <c r="X222" s="23" t="n"/>
      <c r="Y222" s="23" t="n"/>
      <c r="Z222" s="24" t="n"/>
      <c r="AA222" s="25" t="n"/>
      <c r="AB222" s="247" t="n"/>
      <c r="AC222" s="247" t="n"/>
      <c r="AD222" s="247" t="n"/>
      <c r="AE222" s="247" t="n"/>
      <c r="AF222" s="247" t="n"/>
      <c r="AG222" s="247" t="n"/>
      <c r="AH222" s="247" t="n"/>
      <c r="AI222" s="247" t="n"/>
      <c r="AJ222" s="247" t="n"/>
      <c r="AK222" s="26" t="n"/>
    </row>
    <row r="223">
      <c r="D223" s="247" t="n"/>
      <c r="E223" s="247" t="n"/>
      <c r="F223" s="247" t="n"/>
      <c r="G223" s="247" t="n"/>
      <c r="H223" s="247" t="n"/>
      <c r="I223" s="247" t="n"/>
      <c r="J223" s="247" t="n"/>
      <c r="K223" s="247" t="n"/>
      <c r="L223" s="247" t="n"/>
      <c r="M223" s="247" t="n"/>
      <c r="N223" s="247" t="n"/>
      <c r="O223" s="247" t="n"/>
      <c r="P223" s="247" t="n"/>
      <c r="Q223" s="23" t="n"/>
      <c r="R223" s="23" t="n"/>
      <c r="S223" s="23" t="n"/>
      <c r="T223" s="23" t="n"/>
      <c r="U223" s="23" t="n"/>
      <c r="V223" s="23" t="n"/>
      <c r="W223" s="23" t="n"/>
      <c r="X223" s="23" t="n"/>
      <c r="Y223" s="23" t="n"/>
      <c r="Z223" s="24" t="n"/>
      <c r="AA223" s="25" t="n"/>
      <c r="AB223" s="247" t="n"/>
      <c r="AC223" s="247" t="n"/>
      <c r="AD223" s="247" t="n"/>
      <c r="AE223" s="247" t="n"/>
      <c r="AF223" s="247" t="n"/>
      <c r="AG223" s="247" t="n"/>
      <c r="AH223" s="247" t="n"/>
      <c r="AI223" s="247" t="n"/>
      <c r="AJ223" s="247" t="n"/>
      <c r="AK223" s="26" t="n"/>
    </row>
    <row r="224">
      <c r="D224" s="247" t="n"/>
      <c r="E224" s="247" t="n"/>
      <c r="F224" s="247" t="n"/>
      <c r="G224" s="247" t="n"/>
      <c r="H224" s="247" t="n"/>
      <c r="I224" s="247" t="n"/>
      <c r="J224" s="247" t="n"/>
      <c r="K224" s="247" t="n"/>
      <c r="L224" s="247" t="n"/>
      <c r="M224" s="247" t="n"/>
      <c r="N224" s="247" t="n"/>
      <c r="O224" s="247" t="n"/>
      <c r="P224" s="247" t="n"/>
      <c r="Q224" s="23" t="n"/>
      <c r="R224" s="23" t="n"/>
      <c r="S224" s="23" t="n"/>
      <c r="T224" s="23" t="n"/>
      <c r="U224" s="23" t="n"/>
      <c r="V224" s="23" t="n"/>
      <c r="W224" s="23" t="n"/>
      <c r="X224" s="23" t="n"/>
      <c r="Y224" s="23" t="n"/>
      <c r="Z224" s="24" t="n"/>
      <c r="AA224" s="25" t="n"/>
      <c r="AB224" s="247" t="n"/>
      <c r="AC224" s="247" t="n"/>
      <c r="AD224" s="247" t="n"/>
      <c r="AE224" s="247" t="n"/>
      <c r="AF224" s="247" t="n"/>
      <c r="AG224" s="247" t="n"/>
      <c r="AH224" s="247" t="n"/>
      <c r="AI224" s="247" t="n"/>
      <c r="AJ224" s="247" t="n"/>
      <c r="AK224" s="26" t="n"/>
    </row>
    <row r="225">
      <c r="D225" s="247" t="n"/>
      <c r="E225" s="247" t="n"/>
      <c r="F225" s="247" t="n"/>
      <c r="G225" s="247" t="n"/>
      <c r="H225" s="247" t="n"/>
      <c r="I225" s="247" t="n"/>
      <c r="J225" s="247" t="n"/>
      <c r="K225" s="247" t="n"/>
      <c r="L225" s="247" t="n"/>
      <c r="M225" s="247" t="n"/>
      <c r="N225" s="247" t="n"/>
      <c r="O225" s="247" t="n"/>
      <c r="P225" s="247" t="n"/>
      <c r="Q225" s="23" t="n"/>
      <c r="R225" s="23" t="n"/>
      <c r="S225" s="23" t="n"/>
      <c r="T225" s="23" t="n"/>
      <c r="U225" s="23" t="n"/>
      <c r="V225" s="23" t="n"/>
      <c r="W225" s="23" t="n"/>
      <c r="X225" s="23" t="n"/>
      <c r="Y225" s="23" t="n"/>
      <c r="Z225" s="24" t="n"/>
      <c r="AA225" s="25" t="n"/>
      <c r="AB225" s="247" t="n"/>
      <c r="AC225" s="247" t="n"/>
      <c r="AD225" s="247" t="n"/>
      <c r="AE225" s="247" t="n"/>
      <c r="AF225" s="247" t="n"/>
      <c r="AG225" s="247" t="n"/>
      <c r="AH225" s="247" t="n"/>
      <c r="AI225" s="247" t="n"/>
      <c r="AJ225" s="247" t="n"/>
      <c r="AK225" s="26" t="n"/>
    </row>
    <row r="226">
      <c r="D226" s="247" t="n"/>
      <c r="E226" s="247" t="n"/>
      <c r="F226" s="247" t="n"/>
      <c r="G226" s="247" t="n"/>
      <c r="H226" s="247" t="n"/>
      <c r="I226" s="247" t="n"/>
      <c r="J226" s="247" t="n"/>
      <c r="K226" s="247" t="n"/>
      <c r="L226" s="247" t="n"/>
      <c r="M226" s="247" t="n"/>
      <c r="N226" s="247" t="n"/>
      <c r="O226" s="247" t="n"/>
      <c r="P226" s="247" t="n"/>
      <c r="Q226" s="23" t="n"/>
      <c r="R226" s="23" t="n"/>
      <c r="S226" s="23" t="n"/>
      <c r="T226" s="23" t="n"/>
      <c r="U226" s="23" t="n"/>
      <c r="V226" s="23" t="n"/>
      <c r="W226" s="23" t="n"/>
      <c r="X226" s="23" t="n"/>
      <c r="Y226" s="23" t="n"/>
      <c r="Z226" s="24" t="n"/>
      <c r="AA226" s="25" t="n"/>
      <c r="AB226" s="247" t="n"/>
      <c r="AC226" s="247" t="n"/>
      <c r="AD226" s="247" t="n"/>
      <c r="AE226" s="247" t="n"/>
      <c r="AF226" s="247" t="n"/>
      <c r="AG226" s="247" t="n"/>
      <c r="AH226" s="247" t="n"/>
      <c r="AI226" s="247" t="n"/>
      <c r="AJ226" s="247" t="n"/>
      <c r="AK226" s="26" t="n"/>
    </row>
    <row r="227">
      <c r="D227" s="247" t="n"/>
      <c r="E227" s="247" t="n"/>
      <c r="F227" s="247" t="n"/>
      <c r="G227" s="247" t="n"/>
      <c r="H227" s="247" t="n"/>
      <c r="I227" s="247" t="n"/>
      <c r="J227" s="247" t="n"/>
      <c r="K227" s="247" t="n"/>
      <c r="L227" s="247" t="n"/>
      <c r="M227" s="247" t="n"/>
      <c r="N227" s="247" t="n"/>
      <c r="O227" s="247" t="n"/>
      <c r="P227" s="247" t="n"/>
      <c r="Q227" s="23" t="n"/>
      <c r="R227" s="23" t="n"/>
      <c r="S227" s="23" t="n"/>
      <c r="T227" s="23" t="n"/>
      <c r="U227" s="23" t="n"/>
      <c r="V227" s="23" t="n"/>
      <c r="W227" s="23" t="n"/>
      <c r="X227" s="23" t="n"/>
      <c r="Y227" s="23" t="n"/>
      <c r="Z227" s="24" t="n"/>
      <c r="AA227" s="25" t="n"/>
      <c r="AB227" s="247" t="n"/>
      <c r="AC227" s="247" t="n"/>
      <c r="AD227" s="247" t="n"/>
      <c r="AE227" s="247" t="n"/>
      <c r="AF227" s="247" t="n"/>
      <c r="AG227" s="247" t="n"/>
      <c r="AH227" s="247" t="n"/>
      <c r="AI227" s="247" t="n"/>
      <c r="AJ227" s="247" t="n"/>
      <c r="AK227" s="26" t="n"/>
    </row>
    <row r="228">
      <c r="D228" s="247" t="n"/>
      <c r="E228" s="247" t="n"/>
      <c r="F228" s="247" t="n"/>
      <c r="G228" s="247" t="n"/>
      <c r="H228" s="247" t="n"/>
      <c r="I228" s="247" t="n"/>
      <c r="J228" s="247" t="n"/>
      <c r="K228" s="247" t="n"/>
      <c r="L228" s="247" t="n"/>
      <c r="M228" s="247" t="n"/>
      <c r="N228" s="247" t="n"/>
      <c r="O228" s="247" t="n"/>
      <c r="P228" s="247" t="n"/>
      <c r="Q228" s="23" t="n"/>
      <c r="R228" s="23" t="n"/>
      <c r="S228" s="23" t="n"/>
      <c r="T228" s="23" t="n"/>
      <c r="U228" s="23" t="n"/>
      <c r="V228" s="23" t="n"/>
      <c r="W228" s="23" t="n"/>
      <c r="X228" s="23" t="n"/>
      <c r="Y228" s="23" t="n"/>
      <c r="Z228" s="24" t="n"/>
      <c r="AA228" s="25" t="n"/>
      <c r="AB228" s="247" t="n"/>
      <c r="AC228" s="247" t="n"/>
      <c r="AD228" s="247" t="n"/>
      <c r="AE228" s="247" t="n"/>
      <c r="AF228" s="247" t="n"/>
      <c r="AG228" s="247" t="n"/>
      <c r="AH228" s="247" t="n"/>
      <c r="AI228" s="247" t="n"/>
      <c r="AJ228" s="247" t="n"/>
      <c r="AK228" s="26" t="n"/>
    </row>
    <row r="229">
      <c r="D229" s="247" t="n"/>
      <c r="E229" s="247" t="n"/>
      <c r="F229" s="247" t="n"/>
      <c r="G229" s="247" t="n"/>
      <c r="H229" s="247" t="n"/>
      <c r="I229" s="247" t="n"/>
      <c r="J229" s="247" t="n"/>
      <c r="K229" s="247" t="n"/>
      <c r="L229" s="247" t="n"/>
      <c r="M229" s="247" t="n"/>
      <c r="N229" s="247" t="n"/>
      <c r="O229" s="247" t="n"/>
      <c r="P229" s="247" t="n"/>
      <c r="Q229" s="23" t="n"/>
      <c r="R229" s="23" t="n"/>
      <c r="S229" s="23" t="n"/>
      <c r="T229" s="23" t="n"/>
      <c r="U229" s="23" t="n"/>
      <c r="V229" s="23" t="n"/>
      <c r="W229" s="23" t="n"/>
      <c r="X229" s="23" t="n"/>
      <c r="Y229" s="23" t="n"/>
      <c r="Z229" s="24" t="n"/>
      <c r="AA229" s="25" t="n"/>
      <c r="AB229" s="247" t="n"/>
      <c r="AC229" s="247" t="n"/>
      <c r="AD229" s="247" t="n"/>
      <c r="AE229" s="247" t="n"/>
      <c r="AF229" s="247" t="n"/>
      <c r="AG229" s="247" t="n"/>
      <c r="AH229" s="247" t="n"/>
      <c r="AI229" s="247" t="n"/>
      <c r="AJ229" s="247" t="n"/>
      <c r="AK229" s="26" t="n"/>
    </row>
    <row r="230">
      <c r="D230" s="247" t="n"/>
      <c r="E230" s="247" t="n"/>
      <c r="F230" s="247" t="n"/>
      <c r="G230" s="247" t="n"/>
      <c r="H230" s="247" t="n"/>
      <c r="I230" s="247" t="n"/>
      <c r="J230" s="247" t="n"/>
      <c r="K230" s="247" t="n"/>
      <c r="L230" s="247" t="n"/>
      <c r="M230" s="247" t="n"/>
      <c r="N230" s="247" t="n"/>
      <c r="O230" s="247" t="n"/>
      <c r="P230" s="247" t="n"/>
      <c r="Q230" s="23" t="n"/>
      <c r="R230" s="23" t="n"/>
      <c r="S230" s="23" t="n"/>
      <c r="T230" s="23" t="n"/>
      <c r="U230" s="23" t="n"/>
      <c r="V230" s="23" t="n"/>
      <c r="W230" s="23" t="n"/>
      <c r="X230" s="23" t="n"/>
      <c r="Y230" s="23" t="n"/>
      <c r="Z230" s="24" t="n"/>
      <c r="AA230" s="25" t="n"/>
      <c r="AB230" s="247" t="n"/>
      <c r="AC230" s="247" t="n"/>
      <c r="AD230" s="247" t="n"/>
      <c r="AE230" s="247" t="n"/>
      <c r="AF230" s="247" t="n"/>
      <c r="AG230" s="247" t="n"/>
      <c r="AH230" s="247" t="n"/>
      <c r="AI230" s="247" t="n"/>
      <c r="AJ230" s="247" t="n"/>
      <c r="AK230" s="26" t="n"/>
    </row>
    <row r="231">
      <c r="D231" s="247" t="n"/>
      <c r="E231" s="247" t="n"/>
      <c r="F231" s="247" t="n"/>
      <c r="G231" s="247" t="n"/>
      <c r="H231" s="247" t="n"/>
      <c r="I231" s="247" t="n"/>
      <c r="J231" s="247" t="n"/>
      <c r="K231" s="247" t="n"/>
      <c r="L231" s="247" t="n"/>
      <c r="M231" s="247" t="n"/>
      <c r="N231" s="247" t="n"/>
      <c r="O231" s="247" t="n"/>
      <c r="P231" s="247" t="n"/>
      <c r="Q231" s="23" t="n"/>
      <c r="R231" s="23" t="n"/>
      <c r="S231" s="23" t="n"/>
      <c r="T231" s="23" t="n"/>
      <c r="U231" s="23" t="n"/>
      <c r="V231" s="23" t="n"/>
      <c r="W231" s="23" t="n"/>
      <c r="X231" s="23" t="n"/>
      <c r="Y231" s="23" t="n"/>
      <c r="Z231" s="24" t="n"/>
      <c r="AA231" s="25" t="n"/>
      <c r="AB231" s="247" t="n"/>
      <c r="AC231" s="247" t="n"/>
      <c r="AD231" s="247" t="n"/>
      <c r="AE231" s="247" t="n"/>
      <c r="AF231" s="247" t="n"/>
      <c r="AG231" s="247" t="n"/>
      <c r="AH231" s="247" t="n"/>
      <c r="AI231" s="247" t="n"/>
      <c r="AJ231" s="247" t="n"/>
      <c r="AK231" s="26" t="n"/>
    </row>
    <row r="232">
      <c r="D232" s="247" t="n"/>
      <c r="E232" s="247" t="n"/>
      <c r="F232" s="247" t="n"/>
      <c r="G232" s="247" t="n"/>
      <c r="H232" s="247" t="n"/>
      <c r="I232" s="247" t="n"/>
      <c r="J232" s="247" t="n"/>
      <c r="K232" s="247" t="n"/>
      <c r="L232" s="247" t="n"/>
      <c r="M232" s="247" t="n"/>
      <c r="N232" s="247" t="n"/>
      <c r="O232" s="247" t="n"/>
      <c r="P232" s="247" t="n"/>
      <c r="Q232" s="23" t="n"/>
      <c r="R232" s="23" t="n"/>
      <c r="S232" s="23" t="n"/>
      <c r="T232" s="23" t="n"/>
      <c r="U232" s="23" t="n"/>
      <c r="V232" s="23" t="n"/>
      <c r="W232" s="23" t="n"/>
      <c r="X232" s="23" t="n"/>
      <c r="Y232" s="23" t="n"/>
      <c r="Z232" s="24" t="n"/>
      <c r="AA232" s="25" t="n"/>
      <c r="AB232" s="247" t="n"/>
      <c r="AC232" s="247" t="n"/>
      <c r="AD232" s="247" t="n"/>
      <c r="AE232" s="247" t="n"/>
      <c r="AF232" s="247" t="n"/>
      <c r="AG232" s="247" t="n"/>
      <c r="AH232" s="247" t="n"/>
      <c r="AI232" s="247" t="n"/>
      <c r="AJ232" s="247" t="n"/>
      <c r="AK232" s="26" t="n"/>
    </row>
    <row r="233">
      <c r="D233" s="247" t="n"/>
      <c r="E233" s="247" t="n"/>
      <c r="F233" s="247" t="n"/>
      <c r="G233" s="247" t="n"/>
      <c r="H233" s="247" t="n"/>
      <c r="I233" s="247" t="n"/>
      <c r="J233" s="247" t="n"/>
      <c r="K233" s="247" t="n"/>
      <c r="L233" s="247" t="n"/>
      <c r="M233" s="247" t="n"/>
      <c r="N233" s="247" t="n"/>
      <c r="O233" s="247" t="n"/>
      <c r="P233" s="247" t="n"/>
      <c r="Q233" s="23" t="n"/>
      <c r="R233" s="23" t="n"/>
      <c r="S233" s="23" t="n"/>
      <c r="T233" s="23" t="n"/>
      <c r="U233" s="23" t="n"/>
      <c r="V233" s="23" t="n"/>
      <c r="W233" s="23" t="n"/>
      <c r="X233" s="23" t="n"/>
      <c r="Y233" s="23" t="n"/>
      <c r="Z233" s="24" t="n"/>
      <c r="AA233" s="25" t="n"/>
      <c r="AB233" s="247" t="n"/>
      <c r="AC233" s="247" t="n"/>
      <c r="AD233" s="247" t="n"/>
      <c r="AE233" s="247" t="n"/>
      <c r="AF233" s="247" t="n"/>
      <c r="AG233" s="247" t="n"/>
      <c r="AH233" s="247" t="n"/>
      <c r="AI233" s="247" t="n"/>
      <c r="AJ233" s="247" t="n"/>
      <c r="AK233" s="26" t="n"/>
    </row>
    <row r="234">
      <c r="D234" s="247" t="n"/>
      <c r="E234" s="247" t="n"/>
      <c r="F234" s="247" t="n"/>
      <c r="G234" s="247" t="n"/>
      <c r="H234" s="247" t="n"/>
      <c r="I234" s="247" t="n"/>
      <c r="J234" s="247" t="n"/>
      <c r="K234" s="247" t="n"/>
      <c r="L234" s="247" t="n"/>
      <c r="M234" s="247" t="n"/>
      <c r="N234" s="247" t="n"/>
      <c r="O234" s="247" t="n"/>
      <c r="P234" s="247" t="n"/>
      <c r="Q234" s="23" t="n"/>
      <c r="R234" s="23" t="n"/>
      <c r="S234" s="23" t="n"/>
      <c r="T234" s="23" t="n"/>
      <c r="U234" s="23" t="n"/>
      <c r="V234" s="23" t="n"/>
      <c r="W234" s="23" t="n"/>
      <c r="X234" s="23" t="n"/>
      <c r="Y234" s="23" t="n"/>
      <c r="Z234" s="24" t="n"/>
      <c r="AA234" s="25" t="n"/>
      <c r="AB234" s="247" t="n"/>
      <c r="AC234" s="247" t="n"/>
      <c r="AD234" s="247" t="n"/>
      <c r="AE234" s="247" t="n"/>
      <c r="AF234" s="247" t="n"/>
      <c r="AG234" s="247" t="n"/>
      <c r="AH234" s="247" t="n"/>
      <c r="AI234" s="247" t="n"/>
      <c r="AJ234" s="247" t="n"/>
      <c r="AK234" s="26" t="n"/>
    </row>
    <row r="235">
      <c r="D235" s="247" t="n"/>
      <c r="E235" s="247" t="n"/>
      <c r="F235" s="247" t="n"/>
      <c r="G235" s="247" t="n"/>
      <c r="H235" s="247" t="n"/>
      <c r="I235" s="247" t="n"/>
      <c r="J235" s="247" t="n"/>
      <c r="K235" s="247" t="n"/>
      <c r="L235" s="247" t="n"/>
      <c r="M235" s="247" t="n"/>
      <c r="N235" s="247" t="n"/>
      <c r="O235" s="247" t="n"/>
      <c r="P235" s="247" t="n"/>
      <c r="Q235" s="23" t="n"/>
      <c r="R235" s="23" t="n"/>
      <c r="S235" s="23" t="n"/>
      <c r="T235" s="23" t="n"/>
      <c r="U235" s="23" t="n"/>
      <c r="V235" s="23" t="n"/>
      <c r="W235" s="23" t="n"/>
      <c r="X235" s="23" t="n"/>
      <c r="Y235" s="23" t="n"/>
      <c r="Z235" s="24" t="n"/>
      <c r="AA235" s="25" t="n"/>
      <c r="AB235" s="247" t="n"/>
      <c r="AC235" s="247" t="n"/>
      <c r="AD235" s="247" t="n"/>
      <c r="AE235" s="247" t="n"/>
      <c r="AF235" s="247" t="n"/>
      <c r="AG235" s="247" t="n"/>
      <c r="AH235" s="247" t="n"/>
      <c r="AI235" s="247" t="n"/>
      <c r="AJ235" s="247" t="n"/>
      <c r="AK235" s="26" t="n"/>
    </row>
    <row r="236">
      <c r="D236" s="247" t="n"/>
      <c r="E236" s="247" t="n"/>
      <c r="F236" s="247" t="n"/>
      <c r="G236" s="247" t="n"/>
      <c r="H236" s="247" t="n"/>
      <c r="I236" s="247" t="n"/>
      <c r="J236" s="247" t="n"/>
      <c r="K236" s="247" t="n"/>
      <c r="L236" s="247" t="n"/>
      <c r="M236" s="247" t="n"/>
      <c r="N236" s="247" t="n"/>
      <c r="O236" s="247" t="n"/>
      <c r="P236" s="247" t="n"/>
      <c r="Q236" s="23" t="n"/>
      <c r="R236" s="23" t="n"/>
      <c r="S236" s="23" t="n"/>
      <c r="T236" s="23" t="n"/>
      <c r="U236" s="23" t="n"/>
      <c r="V236" s="23" t="n"/>
      <c r="W236" s="23" t="n"/>
      <c r="X236" s="23" t="n"/>
      <c r="Y236" s="23" t="n"/>
      <c r="Z236" s="24" t="n"/>
      <c r="AA236" s="25" t="n"/>
      <c r="AB236" s="247" t="n"/>
      <c r="AC236" s="247" t="n"/>
      <c r="AD236" s="247" t="n"/>
      <c r="AE236" s="247" t="n"/>
      <c r="AF236" s="247" t="n"/>
      <c r="AG236" s="247" t="n"/>
      <c r="AH236" s="247" t="n"/>
      <c r="AI236" s="247" t="n"/>
      <c r="AJ236" s="247" t="n"/>
      <c r="AK236" s="26" t="n"/>
    </row>
    <row r="237">
      <c r="D237" s="247" t="n"/>
      <c r="E237" s="247" t="n"/>
      <c r="F237" s="247" t="n"/>
      <c r="G237" s="247" t="n"/>
      <c r="H237" s="247" t="n"/>
      <c r="I237" s="247" t="n"/>
      <c r="J237" s="247" t="n"/>
      <c r="K237" s="247" t="n"/>
      <c r="L237" s="247" t="n"/>
      <c r="M237" s="247" t="n"/>
      <c r="N237" s="247" t="n"/>
      <c r="O237" s="247" t="n"/>
      <c r="P237" s="247" t="n"/>
      <c r="Q237" s="23" t="n"/>
      <c r="R237" s="23" t="n"/>
      <c r="S237" s="23" t="n"/>
      <c r="T237" s="23" t="n"/>
      <c r="U237" s="23" t="n"/>
      <c r="V237" s="23" t="n"/>
      <c r="W237" s="23" t="n"/>
      <c r="X237" s="23" t="n"/>
      <c r="Y237" s="23" t="n"/>
      <c r="Z237" s="24" t="n"/>
      <c r="AA237" s="25" t="n"/>
      <c r="AB237" s="247" t="n"/>
      <c r="AC237" s="247" t="n"/>
      <c r="AD237" s="247" t="n"/>
      <c r="AE237" s="247" t="n"/>
      <c r="AF237" s="247" t="n"/>
      <c r="AG237" s="247" t="n"/>
      <c r="AH237" s="247" t="n"/>
      <c r="AI237" s="247" t="n"/>
      <c r="AJ237" s="247" t="n"/>
      <c r="AK237" s="26" t="n"/>
    </row>
    <row r="238">
      <c r="D238" s="247" t="n"/>
      <c r="E238" s="247" t="n"/>
      <c r="F238" s="247" t="n"/>
      <c r="G238" s="247" t="n"/>
      <c r="H238" s="247" t="n"/>
      <c r="I238" s="247" t="n"/>
      <c r="J238" s="247" t="n"/>
      <c r="K238" s="247" t="n"/>
      <c r="L238" s="247" t="n"/>
      <c r="M238" s="247" t="n"/>
      <c r="N238" s="247" t="n"/>
      <c r="O238" s="247" t="n"/>
      <c r="P238" s="247" t="n"/>
      <c r="Q238" s="23" t="n"/>
      <c r="R238" s="23" t="n"/>
      <c r="S238" s="23" t="n"/>
      <c r="T238" s="23" t="n"/>
      <c r="U238" s="23" t="n"/>
      <c r="V238" s="23" t="n"/>
      <c r="W238" s="23" t="n"/>
      <c r="X238" s="23" t="n"/>
      <c r="Y238" s="23" t="n"/>
      <c r="Z238" s="24" t="n"/>
      <c r="AA238" s="25" t="n"/>
      <c r="AB238" s="247" t="n"/>
      <c r="AC238" s="247" t="n"/>
      <c r="AD238" s="247" t="n"/>
      <c r="AE238" s="247" t="n"/>
      <c r="AF238" s="247" t="n"/>
      <c r="AG238" s="247" t="n"/>
      <c r="AH238" s="247" t="n"/>
      <c r="AI238" s="247" t="n"/>
      <c r="AJ238" s="247" t="n"/>
      <c r="AK238" s="26" t="n"/>
    </row>
    <row r="239">
      <c r="D239" s="247" t="n"/>
      <c r="E239" s="247" t="n"/>
      <c r="F239" s="247" t="n"/>
      <c r="G239" s="247" t="n"/>
      <c r="H239" s="247" t="n"/>
      <c r="I239" s="247" t="n"/>
      <c r="J239" s="247" t="n"/>
      <c r="K239" s="247" t="n"/>
      <c r="L239" s="247" t="n"/>
      <c r="M239" s="247" t="n"/>
      <c r="N239" s="247" t="n"/>
      <c r="O239" s="247" t="n"/>
      <c r="P239" s="247" t="n"/>
      <c r="Q239" s="23" t="n"/>
      <c r="R239" s="23" t="n"/>
      <c r="S239" s="23" t="n"/>
      <c r="T239" s="23" t="n"/>
      <c r="U239" s="23" t="n"/>
      <c r="V239" s="23" t="n"/>
      <c r="W239" s="23" t="n"/>
      <c r="X239" s="23" t="n"/>
      <c r="Y239" s="23" t="n"/>
      <c r="Z239" s="24" t="n"/>
      <c r="AA239" s="25" t="n"/>
      <c r="AB239" s="247" t="n"/>
      <c r="AC239" s="247" t="n"/>
      <c r="AD239" s="247" t="n"/>
      <c r="AE239" s="247" t="n"/>
      <c r="AF239" s="247" t="n"/>
      <c r="AG239" s="247" t="n"/>
      <c r="AH239" s="247" t="n"/>
      <c r="AI239" s="247" t="n"/>
      <c r="AJ239" s="247" t="n"/>
      <c r="AK239" s="26" t="n"/>
    </row>
    <row r="240">
      <c r="D240" s="247" t="n"/>
      <c r="E240" s="247" t="n"/>
      <c r="F240" s="247" t="n"/>
      <c r="G240" s="247" t="n"/>
      <c r="H240" s="247" t="n"/>
      <c r="I240" s="247" t="n"/>
      <c r="J240" s="247" t="n"/>
      <c r="K240" s="247" t="n"/>
      <c r="L240" s="247" t="n"/>
      <c r="M240" s="247" t="n"/>
      <c r="N240" s="247" t="n"/>
      <c r="O240" s="247" t="n"/>
      <c r="P240" s="247" t="n"/>
      <c r="Q240" s="23" t="n"/>
      <c r="R240" s="23" t="n"/>
      <c r="S240" s="23" t="n"/>
      <c r="T240" s="23" t="n"/>
      <c r="U240" s="23" t="n"/>
      <c r="V240" s="23" t="n"/>
      <c r="W240" s="23" t="n"/>
      <c r="X240" s="23" t="n"/>
      <c r="Y240" s="23" t="n"/>
      <c r="Z240" s="24" t="n"/>
      <c r="AA240" s="25" t="n"/>
      <c r="AB240" s="247" t="n"/>
      <c r="AC240" s="247" t="n"/>
      <c r="AD240" s="247" t="n"/>
      <c r="AE240" s="247" t="n"/>
      <c r="AF240" s="247" t="n"/>
      <c r="AG240" s="247" t="n"/>
      <c r="AH240" s="247" t="n"/>
      <c r="AI240" s="247" t="n"/>
      <c r="AJ240" s="247" t="n"/>
      <c r="AK240" s="26" t="n"/>
    </row>
    <row r="241">
      <c r="D241" s="247" t="n"/>
      <c r="E241" s="247" t="n"/>
      <c r="F241" s="247" t="n"/>
      <c r="G241" s="247" t="n"/>
      <c r="H241" s="247" t="n"/>
      <c r="I241" s="247" t="n"/>
      <c r="J241" s="247" t="n"/>
      <c r="K241" s="247" t="n"/>
      <c r="L241" s="247" t="n"/>
      <c r="M241" s="247" t="n"/>
      <c r="N241" s="247" t="n"/>
      <c r="O241" s="247" t="n"/>
      <c r="P241" s="247" t="n"/>
      <c r="Q241" s="23" t="n"/>
      <c r="R241" s="23" t="n"/>
      <c r="S241" s="23" t="n"/>
      <c r="T241" s="23" t="n"/>
      <c r="U241" s="23" t="n"/>
      <c r="V241" s="23" t="n"/>
      <c r="W241" s="23" t="n"/>
      <c r="X241" s="23" t="n"/>
      <c r="Y241" s="23" t="n"/>
      <c r="Z241" s="24" t="n"/>
      <c r="AA241" s="25" t="n"/>
      <c r="AB241" s="247" t="n"/>
      <c r="AC241" s="247" t="n"/>
      <c r="AD241" s="247" t="n"/>
      <c r="AE241" s="247" t="n"/>
      <c r="AF241" s="247" t="n"/>
      <c r="AG241" s="247" t="n"/>
      <c r="AH241" s="247" t="n"/>
      <c r="AI241" s="247" t="n"/>
      <c r="AJ241" s="247" t="n"/>
      <c r="AK241" s="26" t="n"/>
    </row>
    <row r="242">
      <c r="D242" s="247" t="n"/>
      <c r="E242" s="247" t="n"/>
      <c r="F242" s="247" t="n"/>
      <c r="G242" s="247" t="n"/>
      <c r="H242" s="247" t="n"/>
      <c r="I242" s="247" t="n"/>
      <c r="J242" s="247" t="n"/>
      <c r="K242" s="247" t="n"/>
      <c r="L242" s="247" t="n"/>
      <c r="M242" s="247" t="n"/>
      <c r="N242" s="247" t="n"/>
      <c r="O242" s="247" t="n"/>
      <c r="P242" s="247" t="n"/>
      <c r="Q242" s="23" t="n"/>
      <c r="R242" s="23" t="n"/>
      <c r="S242" s="23" t="n"/>
      <c r="T242" s="23" t="n"/>
      <c r="U242" s="23" t="n"/>
      <c r="V242" s="23" t="n"/>
      <c r="W242" s="23" t="n"/>
      <c r="X242" s="23" t="n"/>
      <c r="Y242" s="23" t="n"/>
      <c r="Z242" s="24" t="n"/>
      <c r="AA242" s="25" t="n"/>
      <c r="AB242" s="247" t="n"/>
      <c r="AC242" s="247" t="n"/>
      <c r="AD242" s="247" t="n"/>
      <c r="AE242" s="247" t="n"/>
      <c r="AF242" s="247" t="n"/>
      <c r="AG242" s="247" t="n"/>
      <c r="AH242" s="247" t="n"/>
      <c r="AI242" s="247" t="n"/>
      <c r="AJ242" s="247" t="n"/>
      <c r="AK242" s="26" t="n"/>
    </row>
    <row r="243">
      <c r="D243" s="247" t="n"/>
      <c r="E243" s="247" t="n"/>
      <c r="F243" s="247" t="n"/>
      <c r="G243" s="247" t="n"/>
      <c r="H243" s="247" t="n"/>
      <c r="I243" s="247" t="n"/>
      <c r="J243" s="247" t="n"/>
      <c r="K243" s="247" t="n"/>
      <c r="L243" s="247" t="n"/>
      <c r="M243" s="247" t="n"/>
      <c r="N243" s="247" t="n"/>
      <c r="O243" s="247" t="n"/>
      <c r="P243" s="247" t="n"/>
      <c r="Q243" s="23" t="n"/>
      <c r="R243" s="23" t="n"/>
      <c r="S243" s="23" t="n"/>
      <c r="T243" s="23" t="n"/>
      <c r="U243" s="23" t="n"/>
      <c r="V243" s="23" t="n"/>
      <c r="W243" s="23" t="n"/>
      <c r="X243" s="23" t="n"/>
      <c r="Y243" s="23" t="n"/>
      <c r="Z243" s="24" t="n"/>
      <c r="AA243" s="25" t="n"/>
      <c r="AB243" s="247" t="n"/>
      <c r="AC243" s="247" t="n"/>
      <c r="AD243" s="247" t="n"/>
      <c r="AE243" s="247" t="n"/>
      <c r="AF243" s="247" t="n"/>
      <c r="AG243" s="247" t="n"/>
      <c r="AH243" s="247" t="n"/>
      <c r="AI243" s="247" t="n"/>
      <c r="AJ243" s="247" t="n"/>
      <c r="AK243" s="26" t="n"/>
    </row>
    <row r="244">
      <c r="D244" s="247" t="n"/>
      <c r="E244" s="247" t="n"/>
      <c r="F244" s="247" t="n"/>
      <c r="G244" s="247" t="n"/>
      <c r="H244" s="247" t="n"/>
      <c r="I244" s="247" t="n"/>
      <c r="J244" s="247" t="n"/>
      <c r="K244" s="247" t="n"/>
      <c r="L244" s="247" t="n"/>
      <c r="M244" s="247" t="n"/>
      <c r="N244" s="247" t="n"/>
      <c r="O244" s="247" t="n"/>
      <c r="P244" s="247" t="n"/>
      <c r="Q244" s="23" t="n"/>
      <c r="R244" s="23" t="n"/>
      <c r="S244" s="23" t="n"/>
      <c r="T244" s="23" t="n"/>
      <c r="U244" s="23" t="n"/>
      <c r="V244" s="23" t="n"/>
      <c r="W244" s="23" t="n"/>
      <c r="X244" s="23" t="n"/>
      <c r="Y244" s="23" t="n"/>
      <c r="Z244" s="24" t="n"/>
      <c r="AA244" s="25" t="n"/>
      <c r="AB244" s="247" t="n"/>
      <c r="AC244" s="247" t="n"/>
      <c r="AD244" s="247" t="n"/>
      <c r="AE244" s="247" t="n"/>
      <c r="AF244" s="247" t="n"/>
      <c r="AG244" s="247" t="n"/>
      <c r="AH244" s="247" t="n"/>
      <c r="AI244" s="247" t="n"/>
      <c r="AJ244" s="247" t="n"/>
      <c r="AK244" s="26" t="n"/>
    </row>
    <row r="245">
      <c r="D245" s="247" t="n"/>
      <c r="E245" s="247" t="n"/>
      <c r="F245" s="247" t="n"/>
      <c r="G245" s="247" t="n"/>
      <c r="H245" s="247" t="n"/>
      <c r="I245" s="247" t="n"/>
      <c r="J245" s="247" t="n"/>
      <c r="K245" s="247" t="n"/>
      <c r="L245" s="247" t="n"/>
      <c r="M245" s="247" t="n"/>
      <c r="N245" s="247" t="n"/>
      <c r="O245" s="247" t="n"/>
      <c r="P245" s="247" t="n"/>
      <c r="Q245" s="23" t="n"/>
      <c r="R245" s="23" t="n"/>
      <c r="S245" s="23" t="n"/>
      <c r="T245" s="23" t="n"/>
      <c r="U245" s="23" t="n"/>
      <c r="V245" s="23" t="n"/>
      <c r="W245" s="23" t="n"/>
      <c r="X245" s="23" t="n"/>
      <c r="Y245" s="23" t="n"/>
      <c r="Z245" s="24" t="n"/>
      <c r="AA245" s="25" t="n"/>
      <c r="AB245" s="247" t="n"/>
      <c r="AC245" s="247" t="n"/>
      <c r="AD245" s="247" t="n"/>
      <c r="AE245" s="247" t="n"/>
      <c r="AF245" s="247" t="n"/>
      <c r="AG245" s="247" t="n"/>
      <c r="AH245" s="247" t="n"/>
      <c r="AI245" s="247" t="n"/>
      <c r="AJ245" s="247" t="n"/>
      <c r="AK245" s="26" t="n"/>
    </row>
    <row r="246">
      <c r="D246" s="247" t="n"/>
      <c r="E246" s="247" t="n"/>
      <c r="F246" s="247" t="n"/>
      <c r="G246" s="247" t="n"/>
      <c r="H246" s="247" t="n"/>
      <c r="I246" s="247" t="n"/>
      <c r="J246" s="247" t="n"/>
      <c r="K246" s="247" t="n"/>
      <c r="L246" s="247" t="n"/>
      <c r="M246" s="247" t="n"/>
      <c r="N246" s="247" t="n"/>
      <c r="O246" s="247" t="n"/>
      <c r="P246" s="247" t="n"/>
      <c r="Q246" s="23" t="n"/>
      <c r="R246" s="23" t="n"/>
      <c r="S246" s="23" t="n"/>
      <c r="T246" s="23" t="n"/>
      <c r="U246" s="23" t="n"/>
      <c r="V246" s="23" t="n"/>
      <c r="W246" s="23" t="n"/>
      <c r="X246" s="23" t="n"/>
      <c r="Y246" s="23" t="n"/>
      <c r="Z246" s="24" t="n"/>
      <c r="AA246" s="25" t="n"/>
      <c r="AB246" s="247" t="n"/>
      <c r="AC246" s="247" t="n"/>
      <c r="AD246" s="247" t="n"/>
      <c r="AE246" s="247" t="n"/>
      <c r="AF246" s="247" t="n"/>
      <c r="AG246" s="247" t="n"/>
      <c r="AH246" s="247" t="n"/>
      <c r="AI246" s="247" t="n"/>
      <c r="AJ246" s="247" t="n"/>
      <c r="AK246" s="26" t="n"/>
    </row>
    <row r="247">
      <c r="D247" s="247" t="n"/>
      <c r="E247" s="247" t="n"/>
      <c r="F247" s="247" t="n"/>
      <c r="G247" s="247" t="n"/>
      <c r="H247" s="247" t="n"/>
      <c r="I247" s="247" t="n"/>
      <c r="J247" s="247" t="n"/>
      <c r="K247" s="247" t="n"/>
      <c r="L247" s="247" t="n"/>
      <c r="M247" s="247" t="n"/>
      <c r="N247" s="247" t="n"/>
      <c r="O247" s="247" t="n"/>
      <c r="P247" s="247" t="n"/>
      <c r="Q247" s="23" t="n"/>
      <c r="R247" s="23" t="n"/>
      <c r="S247" s="23" t="n"/>
      <c r="T247" s="23" t="n"/>
      <c r="U247" s="23" t="n"/>
      <c r="V247" s="23" t="n"/>
      <c r="W247" s="23" t="n"/>
      <c r="X247" s="23" t="n"/>
      <c r="Y247" s="23" t="n"/>
      <c r="Z247" s="24" t="n"/>
      <c r="AA247" s="25" t="n"/>
      <c r="AB247" s="247" t="n"/>
      <c r="AC247" s="247" t="n"/>
      <c r="AD247" s="247" t="n"/>
      <c r="AE247" s="247" t="n"/>
      <c r="AF247" s="247" t="n"/>
      <c r="AG247" s="247" t="n"/>
      <c r="AH247" s="247" t="n"/>
      <c r="AI247" s="247" t="n"/>
      <c r="AJ247" s="247" t="n"/>
      <c r="AK247" s="26" t="n"/>
    </row>
    <row r="248">
      <c r="D248" s="247" t="n"/>
      <c r="E248" s="247" t="n"/>
      <c r="F248" s="247" t="n"/>
      <c r="G248" s="247" t="n"/>
      <c r="H248" s="247" t="n"/>
      <c r="I248" s="247" t="n"/>
      <c r="J248" s="247" t="n"/>
      <c r="K248" s="247" t="n"/>
      <c r="L248" s="247" t="n"/>
      <c r="M248" s="247" t="n"/>
      <c r="N248" s="247" t="n"/>
      <c r="O248" s="247" t="n"/>
      <c r="P248" s="247" t="n"/>
      <c r="Q248" s="23" t="n"/>
      <c r="R248" s="23" t="n"/>
      <c r="S248" s="23" t="n"/>
      <c r="T248" s="23" t="n"/>
      <c r="U248" s="23" t="n"/>
      <c r="V248" s="23" t="n"/>
      <c r="W248" s="23" t="n"/>
      <c r="X248" s="23" t="n"/>
      <c r="Y248" s="23" t="n"/>
      <c r="Z248" s="24" t="n"/>
      <c r="AA248" s="25" t="n"/>
      <c r="AB248" s="247" t="n"/>
      <c r="AC248" s="247" t="n"/>
      <c r="AD248" s="247" t="n"/>
      <c r="AE248" s="247" t="n"/>
      <c r="AF248" s="247" t="n"/>
      <c r="AG248" s="247" t="n"/>
      <c r="AH248" s="247" t="n"/>
      <c r="AI248" s="247" t="n"/>
      <c r="AJ248" s="247" t="n"/>
      <c r="AK248" s="26" t="n"/>
    </row>
    <row r="249">
      <c r="D249" s="247" t="n"/>
      <c r="E249" s="247" t="n"/>
      <c r="F249" s="247" t="n"/>
      <c r="G249" s="247" t="n"/>
      <c r="H249" s="247" t="n"/>
      <c r="I249" s="247" t="n"/>
      <c r="J249" s="247" t="n"/>
      <c r="K249" s="247" t="n"/>
      <c r="L249" s="247" t="n"/>
      <c r="M249" s="247" t="n"/>
      <c r="N249" s="247" t="n"/>
      <c r="O249" s="247" t="n"/>
      <c r="P249" s="247" t="n"/>
      <c r="Q249" s="23" t="n"/>
      <c r="R249" s="23" t="n"/>
      <c r="S249" s="23" t="n"/>
      <c r="T249" s="23" t="n"/>
      <c r="U249" s="23" t="n"/>
      <c r="V249" s="23" t="n"/>
      <c r="W249" s="23" t="n"/>
      <c r="X249" s="23" t="n"/>
      <c r="Y249" s="23" t="n"/>
      <c r="Z249" s="24" t="n"/>
      <c r="AA249" s="25" t="n"/>
      <c r="AB249" s="247" t="n"/>
      <c r="AC249" s="247" t="n"/>
      <c r="AD249" s="247" t="n"/>
      <c r="AE249" s="247" t="n"/>
      <c r="AF249" s="247" t="n"/>
      <c r="AG249" s="247" t="n"/>
      <c r="AH249" s="247" t="n"/>
      <c r="AI249" s="247" t="n"/>
      <c r="AJ249" s="247" t="n"/>
      <c r="AK249" s="26" t="n"/>
    </row>
    <row r="250">
      <c r="D250" s="247" t="n"/>
      <c r="E250" s="247" t="n"/>
      <c r="F250" s="247" t="n"/>
      <c r="G250" s="247" t="n"/>
      <c r="H250" s="247" t="n"/>
      <c r="I250" s="247" t="n"/>
      <c r="J250" s="247" t="n"/>
      <c r="K250" s="247" t="n"/>
      <c r="L250" s="247" t="n"/>
      <c r="M250" s="247" t="n"/>
      <c r="N250" s="247" t="n"/>
      <c r="O250" s="247" t="n"/>
      <c r="P250" s="247" t="n"/>
      <c r="Q250" s="23" t="n"/>
      <c r="R250" s="23" t="n"/>
      <c r="S250" s="23" t="n"/>
      <c r="T250" s="23" t="n"/>
      <c r="U250" s="23" t="n"/>
      <c r="V250" s="23" t="n"/>
      <c r="W250" s="23" t="n"/>
      <c r="X250" s="23" t="n"/>
      <c r="Y250" s="23" t="n"/>
      <c r="Z250" s="24" t="n"/>
      <c r="AA250" s="25" t="n"/>
      <c r="AB250" s="247" t="n"/>
      <c r="AC250" s="247" t="n"/>
      <c r="AD250" s="247" t="n"/>
      <c r="AE250" s="247" t="n"/>
      <c r="AF250" s="247" t="n"/>
      <c r="AG250" s="247" t="n"/>
      <c r="AH250" s="247" t="n"/>
      <c r="AI250" s="247" t="n"/>
      <c r="AJ250" s="247" t="n"/>
      <c r="AK250" s="26" t="n"/>
    </row>
    <row r="251">
      <c r="D251" s="247" t="n"/>
      <c r="E251" s="247" t="n"/>
      <c r="F251" s="247" t="n"/>
      <c r="G251" s="247" t="n"/>
      <c r="H251" s="247" t="n"/>
      <c r="I251" s="247" t="n"/>
      <c r="J251" s="247" t="n"/>
      <c r="K251" s="247" t="n"/>
      <c r="L251" s="247" t="n"/>
      <c r="M251" s="247" t="n"/>
      <c r="N251" s="247" t="n"/>
      <c r="O251" s="247" t="n"/>
      <c r="P251" s="247" t="n"/>
      <c r="Q251" s="23" t="n"/>
      <c r="R251" s="23" t="n"/>
      <c r="S251" s="23" t="n"/>
      <c r="T251" s="23" t="n"/>
      <c r="U251" s="23" t="n"/>
      <c r="V251" s="23" t="n"/>
      <c r="W251" s="23" t="n"/>
      <c r="X251" s="23" t="n"/>
      <c r="Y251" s="23" t="n"/>
      <c r="Z251" s="24" t="n"/>
      <c r="AA251" s="25" t="n"/>
      <c r="AB251" s="247" t="n"/>
      <c r="AC251" s="247" t="n"/>
      <c r="AD251" s="247" t="n"/>
      <c r="AE251" s="247" t="n"/>
      <c r="AF251" s="247" t="n"/>
      <c r="AG251" s="247" t="n"/>
      <c r="AH251" s="247" t="n"/>
      <c r="AI251" s="247" t="n"/>
      <c r="AJ251" s="247" t="n"/>
      <c r="AK251" s="26" t="n"/>
    </row>
    <row r="252">
      <c r="D252" s="247" t="n"/>
      <c r="E252" s="247" t="n"/>
      <c r="F252" s="247" t="n"/>
      <c r="G252" s="247" t="n"/>
      <c r="H252" s="247" t="n"/>
      <c r="I252" s="247" t="n"/>
      <c r="J252" s="247" t="n"/>
      <c r="K252" s="247" t="n"/>
      <c r="L252" s="247" t="n"/>
      <c r="M252" s="247" t="n"/>
      <c r="N252" s="247" t="n"/>
      <c r="O252" s="247" t="n"/>
      <c r="P252" s="247" t="n"/>
      <c r="Q252" s="23" t="n"/>
      <c r="R252" s="23" t="n"/>
      <c r="S252" s="23" t="n"/>
      <c r="T252" s="23" t="n"/>
      <c r="U252" s="23" t="n"/>
      <c r="V252" s="23" t="n"/>
      <c r="W252" s="23" t="n"/>
      <c r="X252" s="23" t="n"/>
      <c r="Y252" s="23" t="n"/>
      <c r="Z252" s="24" t="n"/>
      <c r="AA252" s="25" t="n"/>
      <c r="AB252" s="247" t="n"/>
      <c r="AC252" s="247" t="n"/>
      <c r="AD252" s="247" t="n"/>
      <c r="AE252" s="247" t="n"/>
      <c r="AF252" s="247" t="n"/>
      <c r="AG252" s="247" t="n"/>
      <c r="AH252" s="247" t="n"/>
      <c r="AI252" s="247" t="n"/>
      <c r="AJ252" s="247" t="n"/>
      <c r="AK252" s="26" t="n"/>
    </row>
    <row r="253">
      <c r="D253" s="247" t="n"/>
      <c r="E253" s="247" t="n"/>
      <c r="F253" s="247" t="n"/>
      <c r="G253" s="247" t="n"/>
      <c r="H253" s="247" t="n"/>
      <c r="I253" s="247" t="n"/>
      <c r="J253" s="247" t="n"/>
      <c r="K253" s="247" t="n"/>
      <c r="L253" s="247" t="n"/>
      <c r="M253" s="247" t="n"/>
      <c r="N253" s="247" t="n"/>
      <c r="O253" s="247" t="n"/>
      <c r="P253" s="247" t="n"/>
      <c r="Q253" s="23" t="n"/>
      <c r="R253" s="23" t="n"/>
      <c r="S253" s="23" t="n"/>
      <c r="T253" s="23" t="n"/>
      <c r="U253" s="23" t="n"/>
      <c r="V253" s="23" t="n"/>
      <c r="W253" s="23" t="n"/>
      <c r="X253" s="23" t="n"/>
      <c r="Y253" s="23" t="n"/>
      <c r="Z253" s="24" t="n"/>
      <c r="AA253" s="25" t="n"/>
      <c r="AB253" s="247" t="n"/>
      <c r="AC253" s="247" t="n"/>
      <c r="AD253" s="247" t="n"/>
      <c r="AE253" s="247" t="n"/>
      <c r="AF253" s="247" t="n"/>
      <c r="AG253" s="247" t="n"/>
      <c r="AH253" s="247" t="n"/>
      <c r="AI253" s="247" t="n"/>
      <c r="AJ253" s="247" t="n"/>
      <c r="AK253" s="26" t="n"/>
    </row>
    <row r="254">
      <c r="D254" s="247" t="n"/>
      <c r="E254" s="247" t="n"/>
      <c r="F254" s="247" t="n"/>
      <c r="G254" s="247" t="n"/>
      <c r="H254" s="247" t="n"/>
      <c r="I254" s="247" t="n"/>
      <c r="J254" s="247" t="n"/>
      <c r="K254" s="247" t="n"/>
      <c r="L254" s="247" t="n"/>
      <c r="M254" s="247" t="n"/>
      <c r="N254" s="247" t="n"/>
      <c r="O254" s="247" t="n"/>
      <c r="P254" s="247" t="n"/>
      <c r="Q254" s="23" t="n"/>
      <c r="R254" s="23" t="n"/>
      <c r="S254" s="23" t="n"/>
      <c r="T254" s="23" t="n"/>
      <c r="U254" s="23" t="n"/>
      <c r="V254" s="23" t="n"/>
      <c r="W254" s="23" t="n"/>
      <c r="X254" s="23" t="n"/>
      <c r="Y254" s="23" t="n"/>
      <c r="Z254" s="24" t="n"/>
      <c r="AA254" s="25" t="n"/>
      <c r="AB254" s="247" t="n"/>
      <c r="AC254" s="247" t="n"/>
      <c r="AD254" s="247" t="n"/>
      <c r="AE254" s="247" t="n"/>
      <c r="AF254" s="247" t="n"/>
      <c r="AG254" s="247" t="n"/>
      <c r="AH254" s="247" t="n"/>
      <c r="AI254" s="247" t="n"/>
      <c r="AJ254" s="247" t="n"/>
      <c r="AK254" s="26" t="n"/>
    </row>
    <row r="255">
      <c r="D255" s="247" t="n"/>
      <c r="E255" s="247" t="n"/>
      <c r="F255" s="247" t="n"/>
      <c r="G255" s="247" t="n"/>
      <c r="H255" s="247" t="n"/>
      <c r="I255" s="247" t="n"/>
      <c r="J255" s="247" t="n"/>
      <c r="K255" s="247" t="n"/>
      <c r="L255" s="247" t="n"/>
      <c r="M255" s="247" t="n"/>
      <c r="N255" s="247" t="n"/>
      <c r="O255" s="247" t="n"/>
      <c r="P255" s="247" t="n"/>
      <c r="Q255" s="23" t="n"/>
      <c r="R255" s="23" t="n"/>
      <c r="S255" s="23" t="n"/>
      <c r="T255" s="23" t="n"/>
      <c r="U255" s="23" t="n"/>
      <c r="V255" s="23" t="n"/>
      <c r="W255" s="23" t="n"/>
      <c r="X255" s="23" t="n"/>
      <c r="Y255" s="23" t="n"/>
      <c r="Z255" s="24" t="n"/>
      <c r="AA255" s="25" t="n"/>
      <c r="AB255" s="247" t="n"/>
      <c r="AC255" s="247" t="n"/>
      <c r="AD255" s="247" t="n"/>
      <c r="AE255" s="247" t="n"/>
      <c r="AF255" s="247" t="n"/>
      <c r="AG255" s="247" t="n"/>
      <c r="AH255" s="247" t="n"/>
      <c r="AI255" s="247" t="n"/>
      <c r="AJ255" s="247" t="n"/>
      <c r="AK255" s="26" t="n"/>
    </row>
    <row r="256">
      <c r="D256" s="247" t="n"/>
      <c r="E256" s="247" t="n"/>
      <c r="F256" s="247" t="n"/>
      <c r="G256" s="247" t="n"/>
      <c r="H256" s="247" t="n"/>
      <c r="I256" s="247" t="n"/>
      <c r="J256" s="247" t="n"/>
      <c r="K256" s="247" t="n"/>
      <c r="L256" s="247" t="n"/>
      <c r="M256" s="247" t="n"/>
      <c r="N256" s="247" t="n"/>
      <c r="O256" s="247" t="n"/>
      <c r="P256" s="247" t="n"/>
      <c r="Q256" s="23" t="n"/>
      <c r="R256" s="23" t="n"/>
      <c r="S256" s="23" t="n"/>
      <c r="T256" s="23" t="n"/>
      <c r="U256" s="23" t="n"/>
      <c r="V256" s="23" t="n"/>
      <c r="W256" s="23" t="n"/>
      <c r="X256" s="23" t="n"/>
      <c r="Y256" s="23" t="n"/>
      <c r="Z256" s="24" t="n"/>
      <c r="AA256" s="25" t="n"/>
      <c r="AB256" s="247" t="n"/>
      <c r="AC256" s="247" t="n"/>
      <c r="AD256" s="247" t="n"/>
      <c r="AE256" s="247" t="n"/>
      <c r="AF256" s="247" t="n"/>
      <c r="AG256" s="247" t="n"/>
      <c r="AH256" s="247" t="n"/>
      <c r="AI256" s="247" t="n"/>
      <c r="AJ256" s="247" t="n"/>
      <c r="AK256" s="26" t="n"/>
    </row>
    <row r="257">
      <c r="D257" s="247" t="n"/>
      <c r="E257" s="247" t="n"/>
      <c r="F257" s="247" t="n"/>
      <c r="G257" s="247" t="n"/>
      <c r="H257" s="247" t="n"/>
      <c r="I257" s="247" t="n"/>
      <c r="J257" s="247" t="n"/>
      <c r="K257" s="247" t="n"/>
      <c r="L257" s="247" t="n"/>
      <c r="M257" s="247" t="n"/>
      <c r="N257" s="247" t="n"/>
      <c r="O257" s="247" t="n"/>
      <c r="P257" s="247" t="n"/>
      <c r="Q257" s="23" t="n"/>
      <c r="R257" s="23" t="n"/>
      <c r="S257" s="23" t="n"/>
      <c r="T257" s="23" t="n"/>
      <c r="U257" s="23" t="n"/>
      <c r="V257" s="23" t="n"/>
      <c r="W257" s="23" t="n"/>
      <c r="X257" s="23" t="n"/>
      <c r="Y257" s="23" t="n"/>
      <c r="Z257" s="24" t="n"/>
      <c r="AA257" s="25" t="n"/>
      <c r="AB257" s="247" t="n"/>
      <c r="AC257" s="247" t="n"/>
      <c r="AD257" s="247" t="n"/>
      <c r="AE257" s="247" t="n"/>
      <c r="AF257" s="247" t="n"/>
      <c r="AG257" s="247" t="n"/>
      <c r="AH257" s="247" t="n"/>
      <c r="AI257" s="247" t="n"/>
      <c r="AJ257" s="247" t="n"/>
      <c r="AK257" s="26" t="n"/>
    </row>
    <row r="258">
      <c r="D258" s="247" t="n"/>
      <c r="E258" s="247" t="n"/>
      <c r="F258" s="247" t="n"/>
      <c r="G258" s="247" t="n"/>
      <c r="H258" s="247" t="n"/>
      <c r="I258" s="247" t="n"/>
      <c r="J258" s="247" t="n"/>
      <c r="K258" s="247" t="n"/>
      <c r="L258" s="247" t="n"/>
      <c r="M258" s="247" t="n"/>
      <c r="N258" s="247" t="n"/>
      <c r="O258" s="247" t="n"/>
      <c r="P258" s="247" t="n"/>
      <c r="Q258" s="23" t="n"/>
      <c r="R258" s="23" t="n"/>
      <c r="S258" s="23" t="n"/>
      <c r="T258" s="23" t="n"/>
      <c r="U258" s="23" t="n"/>
      <c r="V258" s="23" t="n"/>
      <c r="W258" s="23" t="n"/>
      <c r="X258" s="23" t="n"/>
      <c r="Y258" s="23" t="n"/>
      <c r="Z258" s="24" t="n"/>
      <c r="AA258" s="25" t="n"/>
      <c r="AB258" s="247" t="n"/>
      <c r="AC258" s="247" t="n"/>
      <c r="AD258" s="247" t="n"/>
      <c r="AE258" s="247" t="n"/>
      <c r="AF258" s="247" t="n"/>
      <c r="AG258" s="247" t="n"/>
      <c r="AH258" s="247" t="n"/>
      <c r="AI258" s="247" t="n"/>
      <c r="AJ258" s="247" t="n"/>
      <c r="AK258" s="26" t="n"/>
    </row>
    <row r="259">
      <c r="D259" s="247" t="n"/>
      <c r="E259" s="247" t="n"/>
      <c r="F259" s="247" t="n"/>
      <c r="G259" s="247" t="n"/>
      <c r="H259" s="247" t="n"/>
      <c r="I259" s="247" t="n"/>
      <c r="J259" s="247" t="n"/>
      <c r="K259" s="247" t="n"/>
      <c r="L259" s="247" t="n"/>
      <c r="M259" s="247" t="n"/>
      <c r="N259" s="247" t="n"/>
      <c r="O259" s="247" t="n"/>
      <c r="P259" s="247" t="n"/>
      <c r="Q259" s="23" t="n"/>
      <c r="R259" s="23" t="n"/>
      <c r="S259" s="23" t="n"/>
      <c r="T259" s="23" t="n"/>
      <c r="U259" s="23" t="n"/>
      <c r="V259" s="23" t="n"/>
      <c r="W259" s="23" t="n"/>
      <c r="X259" s="23" t="n"/>
      <c r="Y259" s="23" t="n"/>
      <c r="Z259" s="24" t="n"/>
      <c r="AA259" s="25" t="n"/>
      <c r="AB259" s="247" t="n"/>
      <c r="AC259" s="247" t="n"/>
      <c r="AD259" s="247" t="n"/>
      <c r="AE259" s="247" t="n"/>
      <c r="AF259" s="247" t="n"/>
      <c r="AG259" s="247" t="n"/>
      <c r="AH259" s="247" t="n"/>
      <c r="AI259" s="247" t="n"/>
      <c r="AJ259" s="247" t="n"/>
      <c r="AK259" s="26" t="n"/>
    </row>
    <row r="260">
      <c r="D260" s="247" t="n"/>
      <c r="E260" s="247" t="n"/>
      <c r="F260" s="247" t="n"/>
      <c r="G260" s="247" t="n"/>
      <c r="H260" s="247" t="n"/>
      <c r="I260" s="247" t="n"/>
      <c r="J260" s="247" t="n"/>
      <c r="K260" s="247" t="n"/>
      <c r="L260" s="247" t="n"/>
      <c r="M260" s="247" t="n"/>
      <c r="N260" s="247" t="n"/>
      <c r="O260" s="247" t="n"/>
      <c r="P260" s="247" t="n"/>
      <c r="Q260" s="23" t="n"/>
      <c r="R260" s="23" t="n"/>
      <c r="S260" s="23" t="n"/>
      <c r="T260" s="23" t="n"/>
      <c r="U260" s="23" t="n"/>
      <c r="V260" s="23" t="n"/>
      <c r="W260" s="23" t="n"/>
      <c r="X260" s="23" t="n"/>
      <c r="Y260" s="23" t="n"/>
      <c r="Z260" s="24" t="n"/>
      <c r="AA260" s="25" t="n"/>
      <c r="AB260" s="247" t="n"/>
      <c r="AC260" s="247" t="n"/>
      <c r="AD260" s="247" t="n"/>
      <c r="AE260" s="247" t="n"/>
      <c r="AF260" s="247" t="n"/>
      <c r="AG260" s="247" t="n"/>
      <c r="AH260" s="247" t="n"/>
      <c r="AI260" s="247" t="n"/>
      <c r="AJ260" s="247" t="n"/>
      <c r="AK260" s="26" t="n"/>
    </row>
    <row r="261">
      <c r="D261" s="247" t="n"/>
      <c r="E261" s="247" t="n"/>
      <c r="F261" s="247" t="n"/>
      <c r="G261" s="247" t="n"/>
      <c r="H261" s="247" t="n"/>
      <c r="I261" s="247" t="n"/>
      <c r="J261" s="247" t="n"/>
      <c r="K261" s="247" t="n"/>
      <c r="L261" s="247" t="n"/>
      <c r="M261" s="247" t="n"/>
      <c r="N261" s="247" t="n"/>
      <c r="O261" s="247" t="n"/>
      <c r="P261" s="247" t="n"/>
      <c r="Q261" s="23" t="n"/>
      <c r="R261" s="23" t="n"/>
      <c r="S261" s="23" t="n"/>
      <c r="T261" s="23" t="n"/>
      <c r="U261" s="23" t="n"/>
      <c r="V261" s="23" t="n"/>
      <c r="W261" s="23" t="n"/>
      <c r="X261" s="23" t="n"/>
      <c r="Y261" s="23" t="n"/>
      <c r="Z261" s="24" t="n"/>
      <c r="AA261" s="25" t="n"/>
      <c r="AB261" s="247" t="n"/>
      <c r="AC261" s="247" t="n"/>
      <c r="AD261" s="247" t="n"/>
      <c r="AE261" s="247" t="n"/>
      <c r="AF261" s="247" t="n"/>
      <c r="AG261" s="247" t="n"/>
      <c r="AH261" s="247" t="n"/>
      <c r="AI261" s="247" t="n"/>
      <c r="AJ261" s="247" t="n"/>
      <c r="AK261" s="26" t="n"/>
    </row>
    <row r="262">
      <c r="D262" s="247" t="n"/>
      <c r="E262" s="247" t="n"/>
      <c r="F262" s="247" t="n"/>
      <c r="G262" s="247" t="n"/>
      <c r="H262" s="247" t="n"/>
      <c r="I262" s="247" t="n"/>
      <c r="J262" s="247" t="n"/>
      <c r="K262" s="247" t="n"/>
      <c r="L262" s="247" t="n"/>
      <c r="M262" s="247" t="n"/>
      <c r="N262" s="247" t="n"/>
      <c r="O262" s="247" t="n"/>
      <c r="P262" s="247" t="n"/>
      <c r="Q262" s="23" t="n"/>
      <c r="R262" s="23" t="n"/>
      <c r="S262" s="23" t="n"/>
      <c r="T262" s="23" t="n"/>
      <c r="U262" s="23" t="n"/>
      <c r="V262" s="23" t="n"/>
      <c r="W262" s="23" t="n"/>
      <c r="X262" s="23" t="n"/>
      <c r="Y262" s="23" t="n"/>
      <c r="Z262" s="24" t="n"/>
      <c r="AA262" s="25" t="n"/>
      <c r="AB262" s="247" t="n"/>
      <c r="AC262" s="247" t="n"/>
      <c r="AD262" s="247" t="n"/>
      <c r="AE262" s="247" t="n"/>
      <c r="AF262" s="247" t="n"/>
      <c r="AG262" s="247" t="n"/>
      <c r="AH262" s="247" t="n"/>
      <c r="AI262" s="247" t="n"/>
      <c r="AJ262" s="247" t="n"/>
      <c r="AK262" s="26" t="n"/>
    </row>
    <row r="263">
      <c r="D263" s="247" t="n"/>
      <c r="E263" s="247" t="n"/>
      <c r="F263" s="247" t="n"/>
      <c r="G263" s="247" t="n"/>
      <c r="H263" s="247" t="n"/>
      <c r="I263" s="247" t="n"/>
      <c r="J263" s="247" t="n"/>
      <c r="K263" s="247" t="n"/>
      <c r="L263" s="247" t="n"/>
      <c r="M263" s="247" t="n"/>
      <c r="N263" s="247" t="n"/>
      <c r="O263" s="247" t="n"/>
      <c r="P263" s="247" t="n"/>
      <c r="Q263" s="23" t="n"/>
      <c r="R263" s="23" t="n"/>
      <c r="S263" s="23" t="n"/>
      <c r="T263" s="23" t="n"/>
      <c r="U263" s="23" t="n"/>
      <c r="V263" s="23" t="n"/>
      <c r="W263" s="23" t="n"/>
      <c r="X263" s="23" t="n"/>
      <c r="Y263" s="23" t="n"/>
      <c r="Z263" s="24" t="n"/>
      <c r="AA263" s="25" t="n"/>
      <c r="AB263" s="247" t="n"/>
      <c r="AC263" s="247" t="n"/>
      <c r="AD263" s="247" t="n"/>
      <c r="AE263" s="247" t="n"/>
      <c r="AF263" s="247" t="n"/>
      <c r="AG263" s="247" t="n"/>
      <c r="AH263" s="247" t="n"/>
      <c r="AI263" s="247" t="n"/>
      <c r="AJ263" s="247" t="n"/>
      <c r="AK263" s="26" t="n"/>
    </row>
    <row r="264">
      <c r="D264" s="247" t="n"/>
      <c r="E264" s="247" t="n"/>
      <c r="F264" s="247" t="n"/>
      <c r="G264" s="247" t="n"/>
      <c r="H264" s="247" t="n"/>
      <c r="I264" s="247" t="n"/>
      <c r="J264" s="247" t="n"/>
      <c r="K264" s="247" t="n"/>
      <c r="L264" s="247" t="n"/>
      <c r="M264" s="247" t="n"/>
      <c r="N264" s="247" t="n"/>
      <c r="O264" s="247" t="n"/>
      <c r="P264" s="247" t="n"/>
      <c r="Q264" s="23" t="n"/>
      <c r="R264" s="23" t="n"/>
      <c r="S264" s="23" t="n"/>
      <c r="T264" s="23" t="n"/>
      <c r="U264" s="23" t="n"/>
      <c r="V264" s="23" t="n"/>
      <c r="W264" s="23" t="n"/>
      <c r="X264" s="23" t="n"/>
      <c r="Y264" s="23" t="n"/>
      <c r="Z264" s="24" t="n"/>
      <c r="AA264" s="25" t="n"/>
      <c r="AB264" s="247" t="n"/>
      <c r="AC264" s="247" t="n"/>
      <c r="AD264" s="247" t="n"/>
      <c r="AE264" s="247" t="n"/>
      <c r="AF264" s="247" t="n"/>
      <c r="AG264" s="247" t="n"/>
      <c r="AH264" s="247" t="n"/>
      <c r="AI264" s="247" t="n"/>
      <c r="AJ264" s="247" t="n"/>
      <c r="AK264" s="26" t="n"/>
    </row>
    <row r="265">
      <c r="D265" s="247" t="n"/>
      <c r="E265" s="247" t="n"/>
      <c r="F265" s="247" t="n"/>
      <c r="G265" s="247" t="n"/>
      <c r="H265" s="247" t="n"/>
      <c r="I265" s="247" t="n"/>
      <c r="J265" s="247" t="n"/>
      <c r="K265" s="247" t="n"/>
      <c r="L265" s="247" t="n"/>
      <c r="M265" s="247" t="n"/>
      <c r="N265" s="247" t="n"/>
      <c r="O265" s="247" t="n"/>
      <c r="P265" s="247" t="n"/>
      <c r="Q265" s="23" t="n"/>
      <c r="R265" s="23" t="n"/>
      <c r="S265" s="23" t="n"/>
      <c r="T265" s="23" t="n"/>
      <c r="U265" s="23" t="n"/>
      <c r="V265" s="23" t="n"/>
      <c r="W265" s="23" t="n"/>
      <c r="X265" s="23" t="n"/>
      <c r="Y265" s="23" t="n"/>
      <c r="Z265" s="24" t="n"/>
      <c r="AA265" s="25" t="n"/>
      <c r="AB265" s="247" t="n"/>
      <c r="AC265" s="247" t="n"/>
      <c r="AD265" s="247" t="n"/>
      <c r="AE265" s="247" t="n"/>
      <c r="AF265" s="247" t="n"/>
      <c r="AG265" s="247" t="n"/>
      <c r="AH265" s="247" t="n"/>
      <c r="AI265" s="247" t="n"/>
      <c r="AJ265" s="247" t="n"/>
      <c r="AK265" s="26" t="n"/>
    </row>
    <row r="266">
      <c r="D266" s="247" t="n"/>
      <c r="E266" s="247" t="n"/>
      <c r="F266" s="247" t="n"/>
      <c r="G266" s="247" t="n"/>
      <c r="H266" s="247" t="n"/>
      <c r="I266" s="247" t="n"/>
      <c r="J266" s="247" t="n"/>
      <c r="K266" s="247" t="n"/>
      <c r="L266" s="247" t="n"/>
      <c r="M266" s="247" t="n"/>
      <c r="N266" s="247" t="n"/>
      <c r="O266" s="247" t="n"/>
      <c r="P266" s="247" t="n"/>
      <c r="Q266" s="23" t="n"/>
      <c r="R266" s="23" t="n"/>
      <c r="S266" s="23" t="n"/>
      <c r="T266" s="23" t="n"/>
      <c r="U266" s="23" t="n"/>
      <c r="V266" s="23" t="n"/>
      <c r="W266" s="23" t="n"/>
      <c r="X266" s="23" t="n"/>
      <c r="Y266" s="23" t="n"/>
      <c r="Z266" s="24" t="n"/>
      <c r="AA266" s="25" t="n"/>
      <c r="AB266" s="247" t="n"/>
      <c r="AC266" s="247" t="n"/>
      <c r="AD266" s="247" t="n"/>
      <c r="AE266" s="247" t="n"/>
      <c r="AF266" s="247" t="n"/>
      <c r="AG266" s="247" t="n"/>
      <c r="AH266" s="247" t="n"/>
      <c r="AI266" s="247" t="n"/>
      <c r="AJ266" s="247" t="n"/>
      <c r="AK266" s="26" t="n"/>
    </row>
    <row r="267">
      <c r="D267" s="247" t="n"/>
      <c r="E267" s="247" t="n"/>
      <c r="F267" s="247" t="n"/>
      <c r="G267" s="247" t="n"/>
      <c r="H267" s="247" t="n"/>
      <c r="I267" s="247" t="n"/>
      <c r="J267" s="247" t="n"/>
      <c r="K267" s="247" t="n"/>
      <c r="L267" s="247" t="n"/>
      <c r="M267" s="247" t="n"/>
      <c r="N267" s="247" t="n"/>
      <c r="O267" s="247" t="n"/>
      <c r="P267" s="247" t="n"/>
      <c r="Q267" s="23" t="n"/>
      <c r="R267" s="23" t="n"/>
      <c r="S267" s="23" t="n"/>
      <c r="T267" s="23" t="n"/>
      <c r="U267" s="23" t="n"/>
      <c r="V267" s="23" t="n"/>
      <c r="W267" s="23" t="n"/>
      <c r="X267" s="23" t="n"/>
      <c r="Y267" s="23" t="n"/>
      <c r="Z267" s="24" t="n"/>
      <c r="AA267" s="25" t="n"/>
      <c r="AB267" s="247" t="n"/>
      <c r="AC267" s="247" t="n"/>
      <c r="AD267" s="247" t="n"/>
      <c r="AE267" s="247" t="n"/>
      <c r="AF267" s="247" t="n"/>
      <c r="AG267" s="247" t="n"/>
      <c r="AH267" s="247" t="n"/>
      <c r="AI267" s="247" t="n"/>
      <c r="AJ267" s="247" t="n"/>
      <c r="AK267" s="26" t="n"/>
    </row>
    <row r="268">
      <c r="D268" s="247" t="n"/>
      <c r="E268" s="247" t="n"/>
      <c r="F268" s="247" t="n"/>
      <c r="G268" s="247" t="n"/>
      <c r="H268" s="247" t="n"/>
      <c r="I268" s="247" t="n"/>
      <c r="J268" s="247" t="n"/>
      <c r="K268" s="247" t="n"/>
      <c r="L268" s="247" t="n"/>
      <c r="M268" s="247" t="n"/>
      <c r="N268" s="247" t="n"/>
      <c r="O268" s="247" t="n"/>
      <c r="P268" s="247" t="n"/>
      <c r="Q268" s="23" t="n"/>
      <c r="R268" s="23" t="n"/>
      <c r="S268" s="23" t="n"/>
      <c r="T268" s="23" t="n"/>
      <c r="U268" s="23" t="n"/>
      <c r="V268" s="23" t="n"/>
      <c r="W268" s="23" t="n"/>
      <c r="X268" s="23" t="n"/>
      <c r="Y268" s="23" t="n"/>
      <c r="Z268" s="24" t="n"/>
      <c r="AA268" s="25" t="n"/>
      <c r="AB268" s="247" t="n"/>
      <c r="AC268" s="247" t="n"/>
      <c r="AD268" s="247" t="n"/>
      <c r="AE268" s="247" t="n"/>
      <c r="AF268" s="247" t="n"/>
      <c r="AG268" s="247" t="n"/>
      <c r="AH268" s="247" t="n"/>
      <c r="AI268" s="247" t="n"/>
      <c r="AJ268" s="247" t="n"/>
      <c r="AK268" s="26" t="n"/>
    </row>
    <row r="269">
      <c r="D269" s="247" t="n"/>
      <c r="E269" s="247" t="n"/>
      <c r="F269" s="247" t="n"/>
      <c r="G269" s="247" t="n"/>
      <c r="H269" s="247" t="n"/>
      <c r="I269" s="247" t="n"/>
      <c r="J269" s="247" t="n"/>
      <c r="K269" s="247" t="n"/>
      <c r="L269" s="247" t="n"/>
      <c r="M269" s="247" t="n"/>
      <c r="N269" s="247" t="n"/>
      <c r="O269" s="247" t="n"/>
      <c r="P269" s="247" t="n"/>
      <c r="Q269" s="23" t="n"/>
      <c r="R269" s="23" t="n"/>
      <c r="S269" s="23" t="n"/>
      <c r="T269" s="23" t="n"/>
      <c r="U269" s="23" t="n"/>
      <c r="V269" s="23" t="n"/>
      <c r="W269" s="23" t="n"/>
      <c r="X269" s="23" t="n"/>
      <c r="Y269" s="23" t="n"/>
      <c r="Z269" s="24" t="n"/>
      <c r="AA269" s="25" t="n"/>
      <c r="AB269" s="247" t="n"/>
      <c r="AC269" s="247" t="n"/>
      <c r="AD269" s="247" t="n"/>
      <c r="AE269" s="247" t="n"/>
      <c r="AF269" s="247" t="n"/>
      <c r="AG269" s="247" t="n"/>
      <c r="AH269" s="247" t="n"/>
      <c r="AI269" s="247" t="n"/>
      <c r="AJ269" s="247" t="n"/>
      <c r="AK269" s="26" t="n"/>
    </row>
    <row r="270">
      <c r="D270" s="247" t="n"/>
      <c r="E270" s="247" t="n"/>
      <c r="F270" s="247" t="n"/>
      <c r="G270" s="247" t="n"/>
      <c r="H270" s="247" t="n"/>
      <c r="I270" s="247" t="n"/>
      <c r="J270" s="247" t="n"/>
      <c r="K270" s="247" t="n"/>
      <c r="L270" s="247" t="n"/>
      <c r="M270" s="247" t="n"/>
      <c r="N270" s="247" t="n"/>
      <c r="O270" s="247" t="n"/>
      <c r="P270" s="247" t="n"/>
      <c r="Q270" s="23" t="n"/>
      <c r="R270" s="23" t="n"/>
      <c r="S270" s="23" t="n"/>
      <c r="T270" s="23" t="n"/>
      <c r="U270" s="23" t="n"/>
      <c r="V270" s="23" t="n"/>
      <c r="W270" s="23" t="n"/>
      <c r="X270" s="23" t="n"/>
      <c r="Y270" s="23" t="n"/>
      <c r="Z270" s="24" t="n"/>
      <c r="AA270" s="25" t="n"/>
      <c r="AB270" s="247" t="n"/>
      <c r="AC270" s="247" t="n"/>
      <c r="AD270" s="247" t="n"/>
      <c r="AE270" s="247" t="n"/>
      <c r="AF270" s="247" t="n"/>
      <c r="AG270" s="247" t="n"/>
      <c r="AH270" s="247" t="n"/>
      <c r="AI270" s="247" t="n"/>
      <c r="AJ270" s="247" t="n"/>
      <c r="AK270" s="26" t="n"/>
    </row>
    <row r="271">
      <c r="D271" s="247" t="n"/>
      <c r="E271" s="247" t="n"/>
      <c r="F271" s="247" t="n"/>
      <c r="G271" s="247" t="n"/>
      <c r="H271" s="247" t="n"/>
      <c r="I271" s="247" t="n"/>
      <c r="J271" s="247" t="n"/>
      <c r="K271" s="247" t="n"/>
      <c r="L271" s="247" t="n"/>
      <c r="M271" s="247" t="n"/>
      <c r="N271" s="247" t="n"/>
      <c r="O271" s="247" t="n"/>
      <c r="P271" s="247" t="n"/>
      <c r="Q271" s="23" t="n"/>
      <c r="R271" s="23" t="n"/>
      <c r="S271" s="23" t="n"/>
      <c r="T271" s="23" t="n"/>
      <c r="U271" s="23" t="n"/>
      <c r="V271" s="23" t="n"/>
      <c r="W271" s="23" t="n"/>
      <c r="X271" s="23" t="n"/>
      <c r="Y271" s="23" t="n"/>
      <c r="Z271" s="24" t="n"/>
      <c r="AA271" s="25" t="n"/>
      <c r="AB271" s="247" t="n"/>
      <c r="AC271" s="247" t="n"/>
      <c r="AD271" s="247" t="n"/>
      <c r="AE271" s="247" t="n"/>
      <c r="AF271" s="247" t="n"/>
      <c r="AG271" s="247" t="n"/>
      <c r="AH271" s="247" t="n"/>
      <c r="AI271" s="247" t="n"/>
      <c r="AJ271" s="247" t="n"/>
      <c r="AK271" s="26" t="n"/>
    </row>
    <row r="272">
      <c r="D272" s="247" t="n"/>
      <c r="E272" s="247" t="n"/>
      <c r="F272" s="247" t="n"/>
      <c r="G272" s="247" t="n"/>
      <c r="H272" s="247" t="n"/>
      <c r="I272" s="247" t="n"/>
      <c r="J272" s="247" t="n"/>
      <c r="K272" s="247" t="n"/>
      <c r="L272" s="247" t="n"/>
      <c r="M272" s="247" t="n"/>
      <c r="N272" s="247" t="n"/>
      <c r="O272" s="247" t="n"/>
      <c r="P272" s="247" t="n"/>
      <c r="Q272" s="23" t="n"/>
      <c r="R272" s="23" t="n"/>
      <c r="S272" s="23" t="n"/>
      <c r="T272" s="23" t="n"/>
      <c r="U272" s="23" t="n"/>
      <c r="V272" s="23" t="n"/>
      <c r="W272" s="23" t="n"/>
      <c r="X272" s="23" t="n"/>
      <c r="Y272" s="23" t="n"/>
      <c r="Z272" s="24" t="n"/>
      <c r="AA272" s="25" t="n"/>
      <c r="AB272" s="247" t="n"/>
      <c r="AC272" s="247" t="n"/>
      <c r="AD272" s="247" t="n"/>
      <c r="AE272" s="247" t="n"/>
      <c r="AF272" s="247" t="n"/>
      <c r="AG272" s="247" t="n"/>
      <c r="AH272" s="247" t="n"/>
      <c r="AI272" s="247" t="n"/>
      <c r="AJ272" s="247" t="n"/>
      <c r="AK272" s="26" t="n"/>
    </row>
    <row r="273">
      <c r="D273" s="247" t="n"/>
      <c r="E273" s="247" t="n"/>
      <c r="F273" s="247" t="n"/>
      <c r="G273" s="247" t="n"/>
      <c r="H273" s="247" t="n"/>
      <c r="I273" s="247" t="n"/>
      <c r="J273" s="247" t="n"/>
      <c r="K273" s="247" t="n"/>
      <c r="L273" s="247" t="n"/>
      <c r="M273" s="247" t="n"/>
      <c r="N273" s="247" t="n"/>
      <c r="O273" s="247" t="n"/>
      <c r="P273" s="247" t="n"/>
      <c r="Q273" s="23" t="n"/>
      <c r="R273" s="23" t="n"/>
      <c r="S273" s="23" t="n"/>
      <c r="T273" s="23" t="n"/>
      <c r="U273" s="23" t="n"/>
      <c r="V273" s="23" t="n"/>
      <c r="W273" s="23" t="n"/>
      <c r="X273" s="23" t="n"/>
      <c r="Y273" s="23" t="n"/>
      <c r="Z273" s="24" t="n"/>
      <c r="AA273" s="25" t="n"/>
      <c r="AB273" s="247" t="n"/>
      <c r="AC273" s="247" t="n"/>
      <c r="AD273" s="247" t="n"/>
      <c r="AE273" s="247" t="n"/>
      <c r="AF273" s="247" t="n"/>
      <c r="AG273" s="247" t="n"/>
      <c r="AH273" s="247" t="n"/>
      <c r="AI273" s="247" t="n"/>
      <c r="AJ273" s="247" t="n"/>
      <c r="AK273" s="26" t="n"/>
    </row>
    <row r="274">
      <c r="D274" s="247" t="n"/>
      <c r="E274" s="247" t="n"/>
      <c r="F274" s="247" t="n"/>
      <c r="G274" s="247" t="n"/>
      <c r="H274" s="247" t="n"/>
      <c r="I274" s="247" t="n"/>
      <c r="J274" s="247" t="n"/>
      <c r="K274" s="247" t="n"/>
      <c r="L274" s="247" t="n"/>
      <c r="M274" s="247" t="n"/>
      <c r="N274" s="247" t="n"/>
      <c r="O274" s="247" t="n"/>
      <c r="P274" s="247" t="n"/>
      <c r="Q274" s="23" t="n"/>
      <c r="R274" s="23" t="n"/>
      <c r="S274" s="23" t="n"/>
      <c r="T274" s="23" t="n"/>
      <c r="U274" s="23" t="n"/>
      <c r="V274" s="23" t="n"/>
      <c r="W274" s="23" t="n"/>
      <c r="X274" s="23" t="n"/>
      <c r="Y274" s="23" t="n"/>
      <c r="Z274" s="24" t="n"/>
      <c r="AA274" s="25" t="n"/>
      <c r="AB274" s="247" t="n"/>
      <c r="AC274" s="247" t="n"/>
      <c r="AD274" s="247" t="n"/>
      <c r="AE274" s="247" t="n"/>
      <c r="AF274" s="247" t="n"/>
      <c r="AG274" s="247" t="n"/>
      <c r="AH274" s="247" t="n"/>
      <c r="AI274" s="247" t="n"/>
      <c r="AJ274" s="247" t="n"/>
      <c r="AK274" s="26" t="n"/>
    </row>
    <row r="275">
      <c r="D275" s="247" t="n"/>
      <c r="E275" s="247" t="n"/>
      <c r="F275" s="247" t="n"/>
      <c r="G275" s="247" t="n"/>
      <c r="H275" s="247" t="n"/>
      <c r="I275" s="247" t="n"/>
      <c r="J275" s="247" t="n"/>
      <c r="K275" s="247" t="n"/>
      <c r="L275" s="247" t="n"/>
      <c r="M275" s="247" t="n"/>
      <c r="N275" s="247" t="n"/>
      <c r="O275" s="247" t="n"/>
      <c r="P275" s="247" t="n"/>
      <c r="Q275" s="23" t="n"/>
      <c r="R275" s="23" t="n"/>
      <c r="S275" s="23" t="n"/>
      <c r="T275" s="23" t="n"/>
      <c r="U275" s="23" t="n"/>
      <c r="V275" s="23" t="n"/>
      <c r="W275" s="23" t="n"/>
      <c r="X275" s="23" t="n"/>
      <c r="Y275" s="23" t="n"/>
      <c r="Z275" s="24" t="n"/>
      <c r="AA275" s="25" t="n"/>
      <c r="AB275" s="247" t="n"/>
      <c r="AC275" s="247" t="n"/>
      <c r="AD275" s="247" t="n"/>
      <c r="AE275" s="247" t="n"/>
      <c r="AF275" s="247" t="n"/>
      <c r="AG275" s="247" t="n"/>
      <c r="AH275" s="247" t="n"/>
      <c r="AI275" s="247" t="n"/>
      <c r="AJ275" s="247" t="n"/>
      <c r="AK275" s="26" t="n"/>
    </row>
    <row r="276">
      <c r="D276" s="247" t="n"/>
      <c r="E276" s="247" t="n"/>
      <c r="F276" s="247" t="n"/>
      <c r="G276" s="247" t="n"/>
      <c r="H276" s="247" t="n"/>
      <c r="I276" s="247" t="n"/>
      <c r="J276" s="247" t="n"/>
      <c r="K276" s="247" t="n"/>
      <c r="L276" s="247" t="n"/>
      <c r="M276" s="247" t="n"/>
      <c r="N276" s="247" t="n"/>
      <c r="O276" s="247" t="n"/>
      <c r="P276" s="247" t="n"/>
      <c r="Q276" s="23" t="n"/>
      <c r="R276" s="23" t="n"/>
      <c r="S276" s="23" t="n"/>
      <c r="T276" s="23" t="n"/>
      <c r="U276" s="23" t="n"/>
      <c r="V276" s="23" t="n"/>
      <c r="W276" s="23" t="n"/>
      <c r="X276" s="23" t="n"/>
      <c r="Y276" s="23" t="n"/>
      <c r="Z276" s="24" t="n"/>
      <c r="AA276" s="25" t="n"/>
      <c r="AB276" s="247" t="n"/>
      <c r="AC276" s="247" t="n"/>
      <c r="AD276" s="247" t="n"/>
      <c r="AE276" s="247" t="n"/>
      <c r="AF276" s="247" t="n"/>
      <c r="AG276" s="247" t="n"/>
      <c r="AH276" s="247" t="n"/>
      <c r="AI276" s="247" t="n"/>
      <c r="AJ276" s="247" t="n"/>
      <c r="AK276" s="26" t="n"/>
    </row>
    <row r="277">
      <c r="D277" s="247" t="n"/>
      <c r="E277" s="247" t="n"/>
      <c r="F277" s="247" t="n"/>
      <c r="G277" s="247" t="n"/>
      <c r="H277" s="247" t="n"/>
      <c r="I277" s="247" t="n"/>
      <c r="J277" s="247" t="n"/>
      <c r="K277" s="247" t="n"/>
      <c r="L277" s="247" t="n"/>
      <c r="M277" s="247" t="n"/>
      <c r="N277" s="247" t="n"/>
      <c r="O277" s="247" t="n"/>
      <c r="P277" s="247" t="n"/>
      <c r="Q277" s="23" t="n"/>
      <c r="R277" s="23" t="n"/>
      <c r="S277" s="23" t="n"/>
      <c r="T277" s="23" t="n"/>
      <c r="U277" s="23" t="n"/>
      <c r="V277" s="23" t="n"/>
      <c r="W277" s="23" t="n"/>
      <c r="X277" s="23" t="n"/>
      <c r="Y277" s="23" t="n"/>
      <c r="Z277" s="24" t="n"/>
      <c r="AA277" s="25" t="n"/>
      <c r="AB277" s="247" t="n"/>
      <c r="AC277" s="247" t="n"/>
      <c r="AD277" s="247" t="n"/>
      <c r="AE277" s="247" t="n"/>
      <c r="AF277" s="247" t="n"/>
      <c r="AG277" s="247" t="n"/>
      <c r="AH277" s="247" t="n"/>
      <c r="AI277" s="247" t="n"/>
      <c r="AJ277" s="247" t="n"/>
      <c r="AK277" s="26" t="n"/>
    </row>
    <row r="278">
      <c r="D278" s="247" t="n"/>
      <c r="E278" s="247" t="n"/>
      <c r="F278" s="247" t="n"/>
      <c r="G278" s="247" t="n"/>
      <c r="H278" s="247" t="n"/>
      <c r="I278" s="247" t="n"/>
      <c r="J278" s="247" t="n"/>
      <c r="K278" s="247" t="n"/>
      <c r="L278" s="247" t="n"/>
      <c r="M278" s="247" t="n"/>
      <c r="N278" s="247" t="n"/>
      <c r="O278" s="247" t="n"/>
      <c r="P278" s="247" t="n"/>
      <c r="Q278" s="23" t="n"/>
      <c r="R278" s="23" t="n"/>
      <c r="S278" s="23" t="n"/>
      <c r="T278" s="23" t="n"/>
      <c r="U278" s="23" t="n"/>
      <c r="V278" s="23" t="n"/>
      <c r="W278" s="23" t="n"/>
      <c r="X278" s="23" t="n"/>
      <c r="Y278" s="23" t="n"/>
      <c r="Z278" s="24" t="n"/>
      <c r="AA278" s="25" t="n"/>
      <c r="AB278" s="247" t="n"/>
      <c r="AC278" s="247" t="n"/>
      <c r="AD278" s="247" t="n"/>
      <c r="AE278" s="247" t="n"/>
      <c r="AF278" s="247" t="n"/>
      <c r="AG278" s="247" t="n"/>
      <c r="AH278" s="247" t="n"/>
      <c r="AI278" s="247" t="n"/>
      <c r="AJ278" s="247" t="n"/>
      <c r="AK278" s="26" t="n"/>
    </row>
    <row r="279">
      <c r="D279" s="247" t="n"/>
      <c r="E279" s="247" t="n"/>
      <c r="F279" s="247" t="n"/>
      <c r="G279" s="247" t="n"/>
      <c r="H279" s="247" t="n"/>
      <c r="I279" s="247" t="n"/>
      <c r="J279" s="247" t="n"/>
      <c r="K279" s="247" t="n"/>
      <c r="L279" s="247" t="n"/>
      <c r="M279" s="247" t="n"/>
      <c r="N279" s="247" t="n"/>
      <c r="O279" s="247" t="n"/>
      <c r="P279" s="247" t="n"/>
      <c r="Q279" s="23" t="n"/>
      <c r="R279" s="23" t="n"/>
      <c r="S279" s="23" t="n"/>
      <c r="T279" s="23" t="n"/>
      <c r="U279" s="23" t="n"/>
      <c r="V279" s="23" t="n"/>
      <c r="W279" s="23" t="n"/>
      <c r="X279" s="23" t="n"/>
      <c r="Y279" s="23" t="n"/>
      <c r="Z279" s="24" t="n"/>
      <c r="AA279" s="25" t="n"/>
      <c r="AB279" s="247" t="n"/>
      <c r="AC279" s="247" t="n"/>
      <c r="AD279" s="247" t="n"/>
      <c r="AE279" s="247" t="n"/>
      <c r="AF279" s="247" t="n"/>
      <c r="AG279" s="247" t="n"/>
      <c r="AH279" s="247" t="n"/>
      <c r="AI279" s="247" t="n"/>
      <c r="AJ279" s="247" t="n"/>
      <c r="AK279" s="26" t="n"/>
    </row>
    <row r="280">
      <c r="D280" s="247" t="n"/>
      <c r="E280" s="247" t="n"/>
      <c r="F280" s="247" t="n"/>
      <c r="G280" s="247" t="n"/>
      <c r="H280" s="247" t="n"/>
      <c r="I280" s="247" t="n"/>
      <c r="J280" s="247" t="n"/>
      <c r="K280" s="247" t="n"/>
      <c r="L280" s="247" t="n"/>
      <c r="M280" s="247" t="n"/>
      <c r="N280" s="247" t="n"/>
      <c r="O280" s="247" t="n"/>
      <c r="P280" s="247" t="n"/>
      <c r="Q280" s="23" t="n"/>
      <c r="R280" s="23" t="n"/>
      <c r="S280" s="23" t="n"/>
      <c r="T280" s="23" t="n"/>
      <c r="U280" s="23" t="n"/>
      <c r="V280" s="23" t="n"/>
      <c r="W280" s="23" t="n"/>
      <c r="X280" s="23" t="n"/>
      <c r="Y280" s="23" t="n"/>
      <c r="Z280" s="24" t="n"/>
      <c r="AA280" s="25" t="n"/>
      <c r="AB280" s="247" t="n"/>
      <c r="AC280" s="247" t="n"/>
      <c r="AD280" s="247" t="n"/>
      <c r="AE280" s="247" t="n"/>
      <c r="AF280" s="247" t="n"/>
      <c r="AG280" s="247" t="n"/>
      <c r="AH280" s="247" t="n"/>
      <c r="AI280" s="247" t="n"/>
      <c r="AJ280" s="247" t="n"/>
      <c r="AK280" s="26" t="n"/>
    </row>
    <row r="281">
      <c r="D281" s="247" t="n"/>
      <c r="E281" s="247" t="n"/>
      <c r="F281" s="247" t="n"/>
      <c r="G281" s="247" t="n"/>
      <c r="H281" s="247" t="n"/>
      <c r="I281" s="247" t="n"/>
      <c r="J281" s="247" t="n"/>
      <c r="K281" s="247" t="n"/>
      <c r="L281" s="247" t="n"/>
      <c r="M281" s="247" t="n"/>
      <c r="N281" s="247" t="n"/>
      <c r="O281" s="247" t="n"/>
      <c r="P281" s="247" t="n"/>
      <c r="Q281" s="23" t="n"/>
      <c r="R281" s="23" t="n"/>
      <c r="S281" s="23" t="n"/>
      <c r="T281" s="23" t="n"/>
      <c r="U281" s="23" t="n"/>
      <c r="V281" s="23" t="n"/>
      <c r="W281" s="23" t="n"/>
      <c r="X281" s="23" t="n"/>
      <c r="Y281" s="23" t="n"/>
      <c r="Z281" s="24" t="n"/>
      <c r="AA281" s="25" t="n"/>
      <c r="AB281" s="247" t="n"/>
      <c r="AC281" s="247" t="n"/>
      <c r="AD281" s="247" t="n"/>
      <c r="AE281" s="247" t="n"/>
      <c r="AF281" s="247" t="n"/>
      <c r="AG281" s="247" t="n"/>
      <c r="AH281" s="247" t="n"/>
      <c r="AI281" s="247" t="n"/>
      <c r="AJ281" s="247" t="n"/>
      <c r="AK281" s="26" t="n"/>
    </row>
    <row r="282">
      <c r="D282" s="247" t="n"/>
      <c r="E282" s="247" t="n"/>
      <c r="F282" s="247" t="n"/>
      <c r="G282" s="247" t="n"/>
      <c r="H282" s="247" t="n"/>
      <c r="I282" s="247" t="n"/>
      <c r="J282" s="247" t="n"/>
      <c r="K282" s="247" t="n"/>
      <c r="L282" s="247" t="n"/>
      <c r="M282" s="247" t="n"/>
      <c r="N282" s="247" t="n"/>
      <c r="O282" s="247" t="n"/>
      <c r="P282" s="247" t="n"/>
      <c r="Q282" s="23" t="n"/>
      <c r="R282" s="23" t="n"/>
      <c r="S282" s="23" t="n"/>
      <c r="T282" s="23" t="n"/>
      <c r="U282" s="23" t="n"/>
      <c r="V282" s="23" t="n"/>
      <c r="W282" s="23" t="n"/>
      <c r="X282" s="23" t="n"/>
      <c r="Y282" s="23" t="n"/>
      <c r="Z282" s="24" t="n"/>
      <c r="AA282" s="25" t="n"/>
      <c r="AB282" s="247" t="n"/>
      <c r="AC282" s="247" t="n"/>
      <c r="AD282" s="247" t="n"/>
      <c r="AE282" s="247" t="n"/>
      <c r="AF282" s="247" t="n"/>
      <c r="AG282" s="247" t="n"/>
      <c r="AH282" s="247" t="n"/>
      <c r="AI282" s="247" t="n"/>
      <c r="AJ282" s="247" t="n"/>
      <c r="AK282" s="26" t="n"/>
    </row>
    <row r="283">
      <c r="D283" s="247" t="n"/>
      <c r="E283" s="247" t="n"/>
      <c r="F283" s="247" t="n"/>
      <c r="G283" s="247" t="n"/>
      <c r="H283" s="247" t="n"/>
      <c r="I283" s="247" t="n"/>
      <c r="J283" s="247" t="n"/>
      <c r="K283" s="247" t="n"/>
      <c r="L283" s="247" t="n"/>
      <c r="M283" s="247" t="n"/>
      <c r="N283" s="247" t="n"/>
      <c r="O283" s="247" t="n"/>
      <c r="P283" s="247" t="n"/>
      <c r="Q283" s="23" t="n"/>
      <c r="R283" s="23" t="n"/>
      <c r="S283" s="23" t="n"/>
      <c r="T283" s="23" t="n"/>
      <c r="U283" s="23" t="n"/>
      <c r="V283" s="23" t="n"/>
      <c r="W283" s="23" t="n"/>
      <c r="X283" s="23" t="n"/>
      <c r="Y283" s="23" t="n"/>
      <c r="Z283" s="24" t="n"/>
      <c r="AA283" s="25" t="n"/>
      <c r="AB283" s="247" t="n"/>
      <c r="AC283" s="247" t="n"/>
      <c r="AD283" s="247" t="n"/>
      <c r="AE283" s="247" t="n"/>
      <c r="AF283" s="247" t="n"/>
      <c r="AG283" s="247" t="n"/>
      <c r="AH283" s="247" t="n"/>
      <c r="AI283" s="247" t="n"/>
      <c r="AJ283" s="247" t="n"/>
      <c r="AK283" s="26" t="n"/>
    </row>
    <row r="284">
      <c r="D284" s="247" t="n"/>
      <c r="E284" s="247" t="n"/>
      <c r="F284" s="247" t="n"/>
      <c r="G284" s="247" t="n"/>
      <c r="H284" s="247" t="n"/>
      <c r="I284" s="247" t="n"/>
      <c r="J284" s="247" t="n"/>
      <c r="K284" s="247" t="n"/>
      <c r="L284" s="247" t="n"/>
      <c r="M284" s="247" t="n"/>
      <c r="N284" s="247" t="n"/>
      <c r="O284" s="247" t="n"/>
      <c r="P284" s="247" t="n"/>
      <c r="Q284" s="23" t="n"/>
      <c r="R284" s="23" t="n"/>
      <c r="S284" s="23" t="n"/>
      <c r="T284" s="23" t="n"/>
      <c r="U284" s="23" t="n"/>
      <c r="V284" s="23" t="n"/>
      <c r="W284" s="23" t="n"/>
      <c r="X284" s="23" t="n"/>
      <c r="Y284" s="23" t="n"/>
      <c r="Z284" s="24" t="n"/>
      <c r="AA284" s="25" t="n"/>
      <c r="AB284" s="247" t="n"/>
      <c r="AC284" s="247" t="n"/>
      <c r="AD284" s="247" t="n"/>
      <c r="AE284" s="247" t="n"/>
      <c r="AF284" s="247" t="n"/>
      <c r="AG284" s="247" t="n"/>
      <c r="AH284" s="247" t="n"/>
      <c r="AI284" s="247" t="n"/>
      <c r="AJ284" s="247" t="n"/>
      <c r="AK284" s="26" t="n"/>
    </row>
    <row r="285">
      <c r="D285" s="247" t="n"/>
      <c r="E285" s="247" t="n"/>
      <c r="F285" s="247" t="n"/>
      <c r="G285" s="247" t="n"/>
      <c r="H285" s="247" t="n"/>
      <c r="I285" s="247" t="n"/>
      <c r="J285" s="247" t="n"/>
      <c r="K285" s="247" t="n"/>
      <c r="L285" s="247" t="n"/>
      <c r="M285" s="247" t="n"/>
      <c r="N285" s="247" t="n"/>
      <c r="O285" s="247" t="n"/>
      <c r="P285" s="247" t="n"/>
      <c r="Q285" s="23" t="n"/>
      <c r="R285" s="23" t="n"/>
      <c r="S285" s="23" t="n"/>
      <c r="T285" s="23" t="n"/>
      <c r="U285" s="23" t="n"/>
      <c r="V285" s="23" t="n"/>
      <c r="W285" s="23" t="n"/>
      <c r="X285" s="23" t="n"/>
      <c r="Y285" s="23" t="n"/>
      <c r="Z285" s="24" t="n"/>
      <c r="AA285" s="25" t="n"/>
      <c r="AB285" s="247" t="n"/>
      <c r="AC285" s="247" t="n"/>
      <c r="AD285" s="247" t="n"/>
      <c r="AE285" s="247" t="n"/>
      <c r="AF285" s="247" t="n"/>
      <c r="AG285" s="247" t="n"/>
      <c r="AH285" s="247" t="n"/>
      <c r="AI285" s="247" t="n"/>
      <c r="AJ285" s="247" t="n"/>
      <c r="AK285" s="26" t="n"/>
    </row>
    <row r="286">
      <c r="D286" s="247" t="n"/>
      <c r="E286" s="247" t="n"/>
      <c r="F286" s="247" t="n"/>
      <c r="G286" s="247" t="n"/>
      <c r="H286" s="247" t="n"/>
      <c r="I286" s="247" t="n"/>
      <c r="J286" s="247" t="n"/>
      <c r="K286" s="247" t="n"/>
      <c r="L286" s="247" t="n"/>
      <c r="M286" s="247" t="n"/>
      <c r="N286" s="247" t="n"/>
      <c r="O286" s="247" t="n"/>
      <c r="P286" s="247" t="n"/>
      <c r="Q286" s="23" t="n"/>
      <c r="R286" s="23" t="n"/>
      <c r="S286" s="23" t="n"/>
      <c r="T286" s="23" t="n"/>
      <c r="U286" s="23" t="n"/>
      <c r="V286" s="23" t="n"/>
      <c r="W286" s="23" t="n"/>
      <c r="X286" s="23" t="n"/>
      <c r="Y286" s="23" t="n"/>
      <c r="Z286" s="24" t="n"/>
      <c r="AA286" s="25" t="n"/>
      <c r="AB286" s="247" t="n"/>
      <c r="AC286" s="247" t="n"/>
      <c r="AD286" s="247" t="n"/>
      <c r="AE286" s="247" t="n"/>
      <c r="AF286" s="247" t="n"/>
      <c r="AG286" s="247" t="n"/>
      <c r="AH286" s="247" t="n"/>
      <c r="AI286" s="247" t="n"/>
      <c r="AJ286" s="247" t="n"/>
      <c r="AK286" s="26" t="n"/>
    </row>
    <row r="287">
      <c r="D287" s="247" t="n"/>
      <c r="E287" s="247" t="n"/>
      <c r="F287" s="247" t="n"/>
      <c r="G287" s="247" t="n"/>
      <c r="H287" s="247" t="n"/>
      <c r="I287" s="247" t="n"/>
      <c r="J287" s="247" t="n"/>
      <c r="K287" s="247" t="n"/>
      <c r="L287" s="247" t="n"/>
      <c r="M287" s="247" t="n"/>
      <c r="N287" s="247" t="n"/>
      <c r="O287" s="247" t="n"/>
      <c r="P287" s="247" t="n"/>
      <c r="Q287" s="23" t="n"/>
      <c r="R287" s="23" t="n"/>
      <c r="S287" s="23" t="n"/>
      <c r="T287" s="23" t="n"/>
      <c r="U287" s="23" t="n"/>
      <c r="V287" s="23" t="n"/>
      <c r="W287" s="23" t="n"/>
      <c r="X287" s="23" t="n"/>
      <c r="Y287" s="23" t="n"/>
      <c r="Z287" s="24" t="n"/>
      <c r="AA287" s="25" t="n"/>
      <c r="AB287" s="247" t="n"/>
      <c r="AC287" s="247" t="n"/>
      <c r="AD287" s="247" t="n"/>
      <c r="AE287" s="247" t="n"/>
      <c r="AF287" s="247" t="n"/>
      <c r="AG287" s="247" t="n"/>
      <c r="AH287" s="247" t="n"/>
      <c r="AI287" s="247" t="n"/>
      <c r="AJ287" s="247" t="n"/>
      <c r="AK287" s="26" t="n"/>
    </row>
    <row r="288">
      <c r="D288" s="247" t="n"/>
      <c r="E288" s="247" t="n"/>
      <c r="F288" s="247" t="n"/>
      <c r="G288" s="247" t="n"/>
      <c r="H288" s="247" t="n"/>
      <c r="I288" s="247" t="n"/>
      <c r="J288" s="247" t="n"/>
      <c r="K288" s="247" t="n"/>
      <c r="L288" s="247" t="n"/>
      <c r="M288" s="247" t="n"/>
      <c r="N288" s="247" t="n"/>
      <c r="O288" s="247" t="n"/>
      <c r="P288" s="247" t="n"/>
      <c r="Q288" s="23" t="n"/>
      <c r="R288" s="23" t="n"/>
      <c r="S288" s="23" t="n"/>
      <c r="T288" s="23" t="n"/>
      <c r="U288" s="23" t="n"/>
      <c r="V288" s="23" t="n"/>
      <c r="W288" s="23" t="n"/>
      <c r="X288" s="23" t="n"/>
      <c r="Y288" s="23" t="n"/>
      <c r="Z288" s="24" t="n"/>
      <c r="AA288" s="25" t="n"/>
      <c r="AB288" s="247" t="n"/>
      <c r="AC288" s="247" t="n"/>
      <c r="AD288" s="247" t="n"/>
      <c r="AE288" s="247" t="n"/>
      <c r="AF288" s="247" t="n"/>
      <c r="AG288" s="247" t="n"/>
      <c r="AH288" s="247" t="n"/>
      <c r="AI288" s="247" t="n"/>
      <c r="AJ288" s="247" t="n"/>
      <c r="AK288" s="26" t="n"/>
    </row>
    <row r="289">
      <c r="D289" s="247" t="n"/>
      <c r="E289" s="247" t="n"/>
      <c r="F289" s="247" t="n"/>
      <c r="G289" s="247" t="n"/>
      <c r="H289" s="247" t="n"/>
      <c r="I289" s="247" t="n"/>
      <c r="J289" s="247" t="n"/>
      <c r="K289" s="247" t="n"/>
      <c r="L289" s="247" t="n"/>
      <c r="M289" s="247" t="n"/>
      <c r="N289" s="247" t="n"/>
      <c r="O289" s="247" t="n"/>
      <c r="P289" s="247" t="n"/>
      <c r="Q289" s="23" t="n"/>
      <c r="R289" s="23" t="n"/>
      <c r="S289" s="23" t="n"/>
      <c r="T289" s="23" t="n"/>
      <c r="U289" s="23" t="n"/>
      <c r="V289" s="23" t="n"/>
      <c r="W289" s="23" t="n"/>
      <c r="X289" s="23" t="n"/>
      <c r="Y289" s="23" t="n"/>
      <c r="Z289" s="24" t="n"/>
      <c r="AA289" s="25" t="n"/>
      <c r="AB289" s="247" t="n"/>
      <c r="AC289" s="247" t="n"/>
      <c r="AD289" s="247" t="n"/>
      <c r="AE289" s="247" t="n"/>
      <c r="AF289" s="247" t="n"/>
      <c r="AG289" s="247" t="n"/>
      <c r="AH289" s="247" t="n"/>
      <c r="AI289" s="247" t="n"/>
      <c r="AJ289" s="247" t="n"/>
      <c r="AK289" s="26" t="n"/>
    </row>
    <row r="290">
      <c r="D290" s="247" t="n"/>
      <c r="E290" s="247" t="n"/>
      <c r="F290" s="247" t="n"/>
      <c r="G290" s="247" t="n"/>
      <c r="H290" s="247" t="n"/>
      <c r="I290" s="247" t="n"/>
      <c r="J290" s="247" t="n"/>
      <c r="K290" s="247" t="n"/>
      <c r="L290" s="247" t="n"/>
      <c r="M290" s="247" t="n"/>
      <c r="N290" s="247" t="n"/>
      <c r="O290" s="247" t="n"/>
      <c r="P290" s="247" t="n"/>
      <c r="Q290" s="23" t="n"/>
      <c r="R290" s="23" t="n"/>
      <c r="S290" s="23" t="n"/>
      <c r="T290" s="23" t="n"/>
      <c r="U290" s="23" t="n"/>
      <c r="V290" s="23" t="n"/>
      <c r="W290" s="23" t="n"/>
      <c r="X290" s="23" t="n"/>
      <c r="Y290" s="23" t="n"/>
      <c r="Z290" s="24" t="n"/>
      <c r="AA290" s="25" t="n"/>
      <c r="AB290" s="247" t="n"/>
      <c r="AC290" s="247" t="n"/>
      <c r="AD290" s="247" t="n"/>
      <c r="AE290" s="247" t="n"/>
      <c r="AF290" s="247" t="n"/>
      <c r="AG290" s="247" t="n"/>
      <c r="AH290" s="247" t="n"/>
      <c r="AI290" s="247" t="n"/>
      <c r="AJ290" s="247" t="n"/>
      <c r="AK290" s="26" t="n"/>
    </row>
    <row r="291">
      <c r="D291" s="247" t="n"/>
      <c r="E291" s="247" t="n"/>
      <c r="F291" s="247" t="n"/>
      <c r="G291" s="247" t="n"/>
      <c r="H291" s="247" t="n"/>
      <c r="I291" s="247" t="n"/>
      <c r="J291" s="247" t="n"/>
      <c r="K291" s="247" t="n"/>
      <c r="L291" s="247" t="n"/>
      <c r="M291" s="247" t="n"/>
      <c r="N291" s="247" t="n"/>
      <c r="O291" s="247" t="n"/>
      <c r="P291" s="247" t="n"/>
      <c r="Q291" s="23" t="n"/>
      <c r="R291" s="23" t="n"/>
      <c r="S291" s="23" t="n"/>
      <c r="T291" s="23" t="n"/>
      <c r="U291" s="23" t="n"/>
      <c r="V291" s="23" t="n"/>
      <c r="W291" s="23" t="n"/>
      <c r="X291" s="23" t="n"/>
      <c r="Y291" s="23" t="n"/>
      <c r="Z291" s="24" t="n"/>
      <c r="AA291" s="25" t="n"/>
      <c r="AB291" s="247" t="n"/>
      <c r="AC291" s="247" t="n"/>
      <c r="AD291" s="247" t="n"/>
      <c r="AE291" s="247" t="n"/>
      <c r="AF291" s="247" t="n"/>
      <c r="AG291" s="247" t="n"/>
      <c r="AH291" s="247" t="n"/>
      <c r="AI291" s="247" t="n"/>
      <c r="AJ291" s="247" t="n"/>
      <c r="AK291" s="26" t="n"/>
    </row>
    <row r="292">
      <c r="D292" s="247" t="n"/>
      <c r="E292" s="247" t="n"/>
      <c r="F292" s="247" t="n"/>
      <c r="G292" s="247" t="n"/>
      <c r="H292" s="247" t="n"/>
      <c r="I292" s="247" t="n"/>
      <c r="J292" s="247" t="n"/>
      <c r="K292" s="247" t="n"/>
      <c r="L292" s="247" t="n"/>
      <c r="M292" s="247" t="n"/>
      <c r="N292" s="247" t="n"/>
      <c r="O292" s="247" t="n"/>
      <c r="P292" s="247" t="n"/>
      <c r="Q292" s="23" t="n"/>
      <c r="R292" s="23" t="n"/>
      <c r="S292" s="23" t="n"/>
      <c r="T292" s="23" t="n"/>
      <c r="U292" s="23" t="n"/>
      <c r="V292" s="23" t="n"/>
      <c r="W292" s="23" t="n"/>
      <c r="X292" s="23" t="n"/>
      <c r="Y292" s="23" t="n"/>
      <c r="Z292" s="24" t="n"/>
      <c r="AA292" s="25" t="n"/>
      <c r="AB292" s="247" t="n"/>
      <c r="AC292" s="247" t="n"/>
      <c r="AD292" s="247" t="n"/>
      <c r="AE292" s="247" t="n"/>
      <c r="AF292" s="247" t="n"/>
      <c r="AG292" s="247" t="n"/>
      <c r="AH292" s="247" t="n"/>
      <c r="AI292" s="247" t="n"/>
      <c r="AJ292" s="247" t="n"/>
      <c r="AK292" s="26" t="n"/>
    </row>
    <row r="293">
      <c r="D293" s="247" t="n"/>
      <c r="E293" s="247" t="n"/>
      <c r="F293" s="247" t="n"/>
      <c r="G293" s="247" t="n"/>
      <c r="H293" s="247" t="n"/>
      <c r="I293" s="247" t="n"/>
      <c r="J293" s="247" t="n"/>
      <c r="K293" s="247" t="n"/>
      <c r="L293" s="247" t="n"/>
      <c r="M293" s="247" t="n"/>
      <c r="N293" s="247" t="n"/>
      <c r="O293" s="247" t="n"/>
      <c r="P293" s="247" t="n"/>
      <c r="Q293" s="23" t="n"/>
      <c r="R293" s="23" t="n"/>
      <c r="S293" s="23" t="n"/>
      <c r="T293" s="23" t="n"/>
      <c r="U293" s="23" t="n"/>
      <c r="V293" s="23" t="n"/>
      <c r="W293" s="23" t="n"/>
      <c r="X293" s="23" t="n"/>
      <c r="Y293" s="23" t="n"/>
      <c r="Z293" s="24" t="n"/>
      <c r="AA293" s="25" t="n"/>
      <c r="AB293" s="247" t="n"/>
      <c r="AC293" s="247" t="n"/>
      <c r="AD293" s="247" t="n"/>
      <c r="AE293" s="247" t="n"/>
      <c r="AF293" s="247" t="n"/>
      <c r="AG293" s="247" t="n"/>
      <c r="AH293" s="247" t="n"/>
      <c r="AI293" s="247" t="n"/>
      <c r="AJ293" s="247" t="n"/>
      <c r="AK293" s="26" t="n"/>
    </row>
    <row r="294">
      <c r="D294" s="247" t="n"/>
      <c r="E294" s="247" t="n"/>
      <c r="F294" s="247" t="n"/>
      <c r="G294" s="247" t="n"/>
      <c r="H294" s="247" t="n"/>
      <c r="I294" s="247" t="n"/>
      <c r="J294" s="247" t="n"/>
      <c r="K294" s="247" t="n"/>
      <c r="L294" s="247" t="n"/>
      <c r="M294" s="247" t="n"/>
      <c r="N294" s="247" t="n"/>
      <c r="O294" s="247" t="n"/>
      <c r="P294" s="247" t="n"/>
      <c r="Q294" s="23" t="n"/>
      <c r="R294" s="23" t="n"/>
      <c r="S294" s="23" t="n"/>
      <c r="T294" s="23" t="n"/>
      <c r="U294" s="23" t="n"/>
      <c r="V294" s="23" t="n"/>
      <c r="W294" s="23" t="n"/>
      <c r="X294" s="23" t="n"/>
      <c r="Y294" s="23" t="n"/>
      <c r="Z294" s="24" t="n"/>
      <c r="AA294" s="25" t="n"/>
      <c r="AB294" s="247" t="n"/>
      <c r="AC294" s="247" t="n"/>
      <c r="AD294" s="247" t="n"/>
      <c r="AE294" s="247" t="n"/>
      <c r="AF294" s="247" t="n"/>
      <c r="AG294" s="247" t="n"/>
      <c r="AH294" s="247" t="n"/>
      <c r="AI294" s="247" t="n"/>
      <c r="AJ294" s="247" t="n"/>
      <c r="AK294" s="26" t="n"/>
    </row>
    <row r="295">
      <c r="D295" s="247" t="n"/>
      <c r="E295" s="247" t="n"/>
      <c r="F295" s="247" t="n"/>
      <c r="G295" s="247" t="n"/>
      <c r="H295" s="247" t="n"/>
      <c r="I295" s="247" t="n"/>
      <c r="J295" s="247" t="n"/>
      <c r="K295" s="247" t="n"/>
      <c r="L295" s="247" t="n"/>
      <c r="M295" s="247" t="n"/>
      <c r="N295" s="247" t="n"/>
      <c r="O295" s="247" t="n"/>
      <c r="P295" s="247" t="n"/>
      <c r="Q295" s="23" t="n"/>
      <c r="R295" s="23" t="n"/>
      <c r="S295" s="23" t="n"/>
      <c r="T295" s="23" t="n"/>
      <c r="U295" s="23" t="n"/>
      <c r="V295" s="23" t="n"/>
      <c r="W295" s="23" t="n"/>
      <c r="X295" s="23" t="n"/>
      <c r="Y295" s="23" t="n"/>
      <c r="Z295" s="24" t="n"/>
      <c r="AA295" s="25" t="n"/>
      <c r="AB295" s="247" t="n"/>
      <c r="AC295" s="247" t="n"/>
      <c r="AD295" s="247" t="n"/>
      <c r="AE295" s="247" t="n"/>
      <c r="AF295" s="247" t="n"/>
      <c r="AG295" s="247" t="n"/>
      <c r="AH295" s="247" t="n"/>
      <c r="AI295" s="247" t="n"/>
      <c r="AJ295" s="247" t="n"/>
      <c r="AK295" s="26" t="n"/>
    </row>
    <row r="296">
      <c r="D296" s="247" t="n"/>
      <c r="E296" s="247" t="n"/>
      <c r="F296" s="247" t="n"/>
      <c r="G296" s="247" t="n"/>
      <c r="H296" s="247" t="n"/>
      <c r="I296" s="247" t="n"/>
      <c r="J296" s="247" t="n"/>
      <c r="K296" s="247" t="n"/>
      <c r="L296" s="247" t="n"/>
      <c r="M296" s="247" t="n"/>
      <c r="N296" s="247" t="n"/>
      <c r="O296" s="247" t="n"/>
      <c r="P296" s="247" t="n"/>
      <c r="Q296" s="23" t="n"/>
      <c r="R296" s="23" t="n"/>
      <c r="S296" s="23" t="n"/>
      <c r="T296" s="23" t="n"/>
      <c r="U296" s="23" t="n"/>
      <c r="V296" s="23" t="n"/>
      <c r="W296" s="23" t="n"/>
      <c r="X296" s="23" t="n"/>
      <c r="Y296" s="23" t="n"/>
      <c r="Z296" s="24" t="n"/>
      <c r="AA296" s="25" t="n"/>
      <c r="AB296" s="247" t="n"/>
      <c r="AC296" s="247" t="n"/>
      <c r="AD296" s="247" t="n"/>
      <c r="AE296" s="247" t="n"/>
      <c r="AF296" s="247" t="n"/>
      <c r="AG296" s="247" t="n"/>
      <c r="AH296" s="247" t="n"/>
      <c r="AI296" s="247" t="n"/>
      <c r="AJ296" s="247" t="n"/>
      <c r="AK296" s="26" t="n"/>
    </row>
    <row r="297">
      <c r="D297" s="247" t="n"/>
      <c r="E297" s="247" t="n"/>
      <c r="F297" s="247" t="n"/>
      <c r="G297" s="247" t="n"/>
      <c r="H297" s="247" t="n"/>
      <c r="I297" s="247" t="n"/>
      <c r="J297" s="247" t="n"/>
      <c r="K297" s="247" t="n"/>
      <c r="L297" s="247" t="n"/>
      <c r="M297" s="247" t="n"/>
      <c r="N297" s="247" t="n"/>
      <c r="O297" s="247" t="n"/>
      <c r="P297" s="247" t="n"/>
      <c r="Q297" s="23" t="n"/>
      <c r="R297" s="23" t="n"/>
      <c r="S297" s="23" t="n"/>
      <c r="T297" s="23" t="n"/>
      <c r="U297" s="23" t="n"/>
      <c r="V297" s="23" t="n"/>
      <c r="W297" s="23" t="n"/>
      <c r="X297" s="23" t="n"/>
      <c r="Y297" s="23" t="n"/>
      <c r="Z297" s="24" t="n"/>
      <c r="AA297" s="25" t="n"/>
      <c r="AB297" s="247" t="n"/>
      <c r="AC297" s="247" t="n"/>
      <c r="AD297" s="247" t="n"/>
      <c r="AE297" s="247" t="n"/>
      <c r="AF297" s="247" t="n"/>
      <c r="AG297" s="247" t="n"/>
      <c r="AH297" s="247" t="n"/>
      <c r="AI297" s="247" t="n"/>
      <c r="AJ297" s="247" t="n"/>
      <c r="AK297" s="26" t="n"/>
    </row>
    <row r="298">
      <c r="D298" s="247" t="n"/>
      <c r="E298" s="247" t="n"/>
      <c r="F298" s="247" t="n"/>
      <c r="G298" s="247" t="n"/>
      <c r="H298" s="247" t="n"/>
      <c r="I298" s="247" t="n"/>
      <c r="J298" s="247" t="n"/>
      <c r="K298" s="247" t="n"/>
      <c r="L298" s="247" t="n"/>
      <c r="M298" s="247" t="n"/>
      <c r="N298" s="247" t="n"/>
      <c r="O298" s="247" t="n"/>
      <c r="P298" s="247" t="n"/>
      <c r="Q298" s="23" t="n"/>
      <c r="R298" s="23" t="n"/>
      <c r="S298" s="23" t="n"/>
      <c r="T298" s="23" t="n"/>
      <c r="U298" s="23" t="n"/>
      <c r="V298" s="23" t="n"/>
      <c r="W298" s="23" t="n"/>
      <c r="X298" s="23" t="n"/>
      <c r="Y298" s="23" t="n"/>
      <c r="Z298" s="24" t="n"/>
      <c r="AA298" s="25" t="n"/>
      <c r="AB298" s="247" t="n"/>
      <c r="AC298" s="247" t="n"/>
      <c r="AD298" s="247" t="n"/>
      <c r="AE298" s="247" t="n"/>
      <c r="AF298" s="247" t="n"/>
      <c r="AG298" s="247" t="n"/>
      <c r="AH298" s="247" t="n"/>
      <c r="AI298" s="247" t="n"/>
      <c r="AJ298" s="247" t="n"/>
      <c r="AK298" s="26" t="n"/>
    </row>
    <row r="299">
      <c r="D299" s="247" t="n"/>
      <c r="E299" s="247" t="n"/>
      <c r="F299" s="247" t="n"/>
      <c r="G299" s="247" t="n"/>
      <c r="H299" s="247" t="n"/>
      <c r="I299" s="247" t="n"/>
      <c r="J299" s="247" t="n"/>
      <c r="K299" s="247" t="n"/>
      <c r="L299" s="247" t="n"/>
      <c r="M299" s="247" t="n"/>
      <c r="N299" s="247" t="n"/>
      <c r="O299" s="247" t="n"/>
      <c r="P299" s="247" t="n"/>
      <c r="Q299" s="23" t="n"/>
      <c r="R299" s="23" t="n"/>
      <c r="S299" s="23" t="n"/>
      <c r="T299" s="23" t="n"/>
      <c r="U299" s="23" t="n"/>
      <c r="V299" s="23" t="n"/>
      <c r="W299" s="23" t="n"/>
      <c r="X299" s="23" t="n"/>
      <c r="Y299" s="23" t="n"/>
      <c r="Z299" s="24" t="n"/>
      <c r="AA299" s="25" t="n"/>
      <c r="AB299" s="247" t="n"/>
      <c r="AC299" s="247" t="n"/>
      <c r="AD299" s="247" t="n"/>
      <c r="AE299" s="247" t="n"/>
      <c r="AF299" s="247" t="n"/>
      <c r="AG299" s="247" t="n"/>
      <c r="AH299" s="247" t="n"/>
      <c r="AI299" s="247" t="n"/>
      <c r="AJ299" s="247" t="n"/>
      <c r="AK299" s="26" t="n"/>
    </row>
    <row r="300">
      <c r="D300" s="247" t="n"/>
      <c r="E300" s="247" t="n"/>
      <c r="F300" s="247" t="n"/>
      <c r="G300" s="247" t="n"/>
      <c r="H300" s="247" t="n"/>
      <c r="I300" s="247" t="n"/>
      <c r="J300" s="247" t="n"/>
      <c r="K300" s="247" t="n"/>
      <c r="L300" s="247" t="n"/>
      <c r="M300" s="247" t="n"/>
      <c r="N300" s="247" t="n"/>
      <c r="O300" s="247" t="n"/>
      <c r="P300" s="247" t="n"/>
      <c r="Q300" s="23" t="n"/>
      <c r="R300" s="23" t="n"/>
      <c r="S300" s="23" t="n"/>
      <c r="T300" s="23" t="n"/>
      <c r="U300" s="23" t="n"/>
      <c r="V300" s="23" t="n"/>
      <c r="W300" s="23" t="n"/>
      <c r="X300" s="23" t="n"/>
      <c r="Y300" s="23" t="n"/>
      <c r="Z300" s="24" t="n"/>
      <c r="AA300" s="25" t="n"/>
      <c r="AB300" s="247" t="n"/>
      <c r="AC300" s="247" t="n"/>
      <c r="AD300" s="247" t="n"/>
      <c r="AE300" s="247" t="n"/>
      <c r="AF300" s="247" t="n"/>
      <c r="AG300" s="247" t="n"/>
      <c r="AH300" s="247" t="n"/>
      <c r="AI300" s="247" t="n"/>
      <c r="AJ300" s="247" t="n"/>
      <c r="AK300" s="26" t="n"/>
    </row>
    <row r="301">
      <c r="D301" s="247" t="n"/>
      <c r="E301" s="247" t="n"/>
      <c r="F301" s="247" t="n"/>
      <c r="G301" s="247" t="n"/>
      <c r="H301" s="247" t="n"/>
      <c r="I301" s="247" t="n"/>
      <c r="J301" s="247" t="n"/>
      <c r="K301" s="247" t="n"/>
      <c r="L301" s="247" t="n"/>
      <c r="M301" s="247" t="n"/>
      <c r="N301" s="247" t="n"/>
      <c r="O301" s="247" t="n"/>
      <c r="P301" s="247" t="n"/>
      <c r="Q301" s="23" t="n"/>
      <c r="R301" s="23" t="n"/>
      <c r="S301" s="23" t="n"/>
      <c r="T301" s="23" t="n"/>
      <c r="U301" s="23" t="n"/>
      <c r="V301" s="23" t="n"/>
      <c r="W301" s="23" t="n"/>
      <c r="X301" s="23" t="n"/>
      <c r="Y301" s="23" t="n"/>
      <c r="Z301" s="24" t="n"/>
      <c r="AA301" s="25" t="n"/>
      <c r="AB301" s="247" t="n"/>
      <c r="AC301" s="247" t="n"/>
      <c r="AD301" s="247" t="n"/>
      <c r="AE301" s="247" t="n"/>
      <c r="AF301" s="247" t="n"/>
      <c r="AG301" s="247" t="n"/>
      <c r="AH301" s="247" t="n"/>
      <c r="AI301" s="247" t="n"/>
      <c r="AJ301" s="247" t="n"/>
      <c r="AK301" s="26" t="n"/>
    </row>
    <row r="302">
      <c r="D302" s="247" t="n"/>
      <c r="E302" s="247" t="n"/>
      <c r="F302" s="247" t="n"/>
      <c r="G302" s="247" t="n"/>
      <c r="H302" s="247" t="n"/>
      <c r="I302" s="247" t="n"/>
      <c r="J302" s="247" t="n"/>
      <c r="K302" s="247" t="n"/>
      <c r="L302" s="247" t="n"/>
      <c r="M302" s="247" t="n"/>
      <c r="N302" s="247" t="n"/>
      <c r="O302" s="247" t="n"/>
      <c r="P302" s="247" t="n"/>
      <c r="Q302" s="23" t="n"/>
      <c r="R302" s="23" t="n"/>
      <c r="S302" s="23" t="n"/>
      <c r="T302" s="23" t="n"/>
      <c r="U302" s="23" t="n"/>
      <c r="V302" s="23" t="n"/>
      <c r="W302" s="23" t="n"/>
      <c r="X302" s="23" t="n"/>
      <c r="Y302" s="23" t="n"/>
      <c r="Z302" s="24" t="n"/>
      <c r="AA302" s="25" t="n"/>
      <c r="AB302" s="247" t="n"/>
      <c r="AC302" s="247" t="n"/>
      <c r="AD302" s="247" t="n"/>
      <c r="AE302" s="247" t="n"/>
      <c r="AF302" s="247" t="n"/>
      <c r="AG302" s="247" t="n"/>
      <c r="AH302" s="247" t="n"/>
      <c r="AI302" s="247" t="n"/>
      <c r="AJ302" s="247" t="n"/>
      <c r="AK302" s="26" t="n"/>
    </row>
    <row r="303">
      <c r="D303" s="247" t="n"/>
      <c r="E303" s="247" t="n"/>
      <c r="F303" s="247" t="n"/>
      <c r="G303" s="247" t="n"/>
      <c r="H303" s="247" t="n"/>
      <c r="I303" s="247" t="n"/>
      <c r="J303" s="247" t="n"/>
      <c r="K303" s="247" t="n"/>
      <c r="L303" s="247" t="n"/>
      <c r="M303" s="247" t="n"/>
      <c r="N303" s="247" t="n"/>
      <c r="O303" s="247" t="n"/>
      <c r="P303" s="247" t="n"/>
      <c r="Q303" s="23" t="n"/>
      <c r="R303" s="23" t="n"/>
      <c r="S303" s="23" t="n"/>
      <c r="T303" s="23" t="n"/>
      <c r="U303" s="23" t="n"/>
      <c r="V303" s="23" t="n"/>
      <c r="W303" s="23" t="n"/>
      <c r="X303" s="23" t="n"/>
      <c r="Y303" s="23" t="n"/>
      <c r="Z303" s="24" t="n"/>
      <c r="AA303" s="25" t="n"/>
      <c r="AB303" s="247" t="n"/>
      <c r="AC303" s="247" t="n"/>
      <c r="AD303" s="247" t="n"/>
      <c r="AE303" s="247" t="n"/>
      <c r="AF303" s="247" t="n"/>
      <c r="AG303" s="247" t="n"/>
      <c r="AH303" s="247" t="n"/>
      <c r="AI303" s="247" t="n"/>
      <c r="AJ303" s="247" t="n"/>
      <c r="AK303" s="26" t="n"/>
    </row>
    <row r="304">
      <c r="D304" s="247" t="n"/>
      <c r="E304" s="247" t="n"/>
      <c r="F304" s="247" t="n"/>
      <c r="G304" s="247" t="n"/>
      <c r="H304" s="247" t="n"/>
      <c r="I304" s="247" t="n"/>
      <c r="J304" s="247" t="n"/>
      <c r="K304" s="247" t="n"/>
      <c r="L304" s="247" t="n"/>
      <c r="M304" s="247" t="n"/>
      <c r="N304" s="247" t="n"/>
      <c r="O304" s="247" t="n"/>
      <c r="P304" s="247" t="n"/>
      <c r="Q304" s="23" t="n"/>
      <c r="R304" s="23" t="n"/>
      <c r="S304" s="23" t="n"/>
      <c r="T304" s="23" t="n"/>
      <c r="U304" s="23" t="n"/>
      <c r="V304" s="23" t="n"/>
      <c r="W304" s="23" t="n"/>
      <c r="X304" s="23" t="n"/>
      <c r="Y304" s="23" t="n"/>
      <c r="Z304" s="24" t="n"/>
      <c r="AA304" s="25" t="n"/>
      <c r="AB304" s="247" t="n"/>
      <c r="AC304" s="247" t="n"/>
      <c r="AD304" s="247" t="n"/>
      <c r="AE304" s="247" t="n"/>
      <c r="AF304" s="247" t="n"/>
      <c r="AG304" s="247" t="n"/>
      <c r="AH304" s="247" t="n"/>
      <c r="AI304" s="247" t="n"/>
      <c r="AJ304" s="247" t="n"/>
      <c r="AK304" s="26" t="n"/>
    </row>
    <row r="305">
      <c r="D305" s="247" t="n"/>
      <c r="E305" s="247" t="n"/>
      <c r="F305" s="247" t="n"/>
      <c r="G305" s="247" t="n"/>
      <c r="H305" s="247" t="n"/>
      <c r="I305" s="247" t="n"/>
      <c r="J305" s="247" t="n"/>
      <c r="K305" s="247" t="n"/>
      <c r="L305" s="247" t="n"/>
      <c r="M305" s="247" t="n"/>
      <c r="N305" s="247" t="n"/>
      <c r="O305" s="247" t="n"/>
      <c r="P305" s="247" t="n"/>
      <c r="Q305" s="23" t="n"/>
      <c r="R305" s="23" t="n"/>
      <c r="S305" s="23" t="n"/>
      <c r="T305" s="23" t="n"/>
      <c r="U305" s="23" t="n"/>
      <c r="V305" s="23" t="n"/>
      <c r="W305" s="23" t="n"/>
      <c r="X305" s="23" t="n"/>
      <c r="Y305" s="23" t="n"/>
      <c r="Z305" s="24" t="n"/>
      <c r="AA305" s="25" t="n"/>
      <c r="AB305" s="247" t="n"/>
      <c r="AC305" s="247" t="n"/>
      <c r="AD305" s="247" t="n"/>
      <c r="AE305" s="247" t="n"/>
      <c r="AF305" s="247" t="n"/>
      <c r="AG305" s="247" t="n"/>
      <c r="AH305" s="247" t="n"/>
      <c r="AI305" s="247" t="n"/>
      <c r="AJ305" s="247" t="n"/>
      <c r="AK305" s="26" t="n"/>
    </row>
    <row r="306">
      <c r="D306" s="247" t="n"/>
      <c r="E306" s="247" t="n"/>
      <c r="F306" s="247" t="n"/>
      <c r="G306" s="247" t="n"/>
      <c r="H306" s="247" t="n"/>
      <c r="I306" s="247" t="n"/>
      <c r="J306" s="247" t="n"/>
      <c r="K306" s="247" t="n"/>
      <c r="L306" s="247" t="n"/>
      <c r="M306" s="247" t="n"/>
      <c r="N306" s="247" t="n"/>
      <c r="O306" s="247" t="n"/>
      <c r="P306" s="247" t="n"/>
      <c r="Q306" s="23" t="n"/>
      <c r="R306" s="23" t="n"/>
      <c r="S306" s="23" t="n"/>
      <c r="T306" s="23" t="n"/>
      <c r="U306" s="23" t="n"/>
      <c r="V306" s="23" t="n"/>
      <c r="W306" s="23" t="n"/>
      <c r="X306" s="23" t="n"/>
      <c r="Y306" s="23" t="n"/>
      <c r="Z306" s="24" t="n"/>
      <c r="AA306" s="25" t="n"/>
      <c r="AB306" s="247" t="n"/>
      <c r="AC306" s="247" t="n"/>
      <c r="AD306" s="247" t="n"/>
      <c r="AE306" s="247" t="n"/>
      <c r="AF306" s="247" t="n"/>
      <c r="AG306" s="247" t="n"/>
      <c r="AH306" s="247" t="n"/>
      <c r="AI306" s="247" t="n"/>
      <c r="AJ306" s="247" t="n"/>
      <c r="AK306" s="26" t="n"/>
    </row>
    <row r="307">
      <c r="D307" s="247" t="n"/>
      <c r="E307" s="247" t="n"/>
      <c r="F307" s="247" t="n"/>
      <c r="G307" s="247" t="n"/>
      <c r="H307" s="247" t="n"/>
      <c r="I307" s="247" t="n"/>
      <c r="J307" s="247" t="n"/>
      <c r="K307" s="247" t="n"/>
      <c r="L307" s="247" t="n"/>
      <c r="M307" s="247" t="n"/>
      <c r="N307" s="247" t="n"/>
      <c r="O307" s="247" t="n"/>
      <c r="P307" s="247" t="n"/>
      <c r="Q307" s="23" t="n"/>
      <c r="R307" s="23" t="n"/>
      <c r="S307" s="23" t="n"/>
      <c r="T307" s="23" t="n"/>
      <c r="U307" s="23" t="n"/>
      <c r="V307" s="23" t="n"/>
      <c r="W307" s="23" t="n"/>
      <c r="X307" s="23" t="n"/>
      <c r="Y307" s="23" t="n"/>
      <c r="Z307" s="24" t="n"/>
      <c r="AA307" s="25" t="n"/>
      <c r="AB307" s="247" t="n"/>
      <c r="AC307" s="247" t="n"/>
      <c r="AD307" s="247" t="n"/>
      <c r="AE307" s="247" t="n"/>
      <c r="AF307" s="247" t="n"/>
      <c r="AG307" s="247" t="n"/>
      <c r="AH307" s="247" t="n"/>
      <c r="AI307" s="247" t="n"/>
      <c r="AJ307" s="247" t="n"/>
      <c r="AK307" s="26" t="n"/>
    </row>
    <row r="308">
      <c r="D308" s="247" t="n"/>
      <c r="E308" s="247" t="n"/>
      <c r="F308" s="247" t="n"/>
      <c r="G308" s="247" t="n"/>
      <c r="H308" s="247" t="n"/>
      <c r="I308" s="247" t="n"/>
      <c r="J308" s="247" t="n"/>
      <c r="K308" s="247" t="n"/>
      <c r="L308" s="247" t="n"/>
      <c r="M308" s="247" t="n"/>
      <c r="N308" s="247" t="n"/>
      <c r="O308" s="247" t="n"/>
      <c r="P308" s="247" t="n"/>
      <c r="Q308" s="23" t="n"/>
      <c r="R308" s="23" t="n"/>
      <c r="S308" s="23" t="n"/>
      <c r="T308" s="23" t="n"/>
      <c r="U308" s="23" t="n"/>
      <c r="V308" s="23" t="n"/>
      <c r="W308" s="23" t="n"/>
      <c r="X308" s="23" t="n"/>
      <c r="Y308" s="23" t="n"/>
      <c r="Z308" s="24" t="n"/>
      <c r="AA308" s="25" t="n"/>
      <c r="AB308" s="247" t="n"/>
      <c r="AC308" s="247" t="n"/>
      <c r="AD308" s="247" t="n"/>
      <c r="AE308" s="247" t="n"/>
      <c r="AF308" s="247" t="n"/>
      <c r="AG308" s="247" t="n"/>
      <c r="AH308" s="247" t="n"/>
      <c r="AI308" s="247" t="n"/>
      <c r="AJ308" s="247" t="n"/>
      <c r="AK308" s="26" t="n"/>
    </row>
    <row r="309">
      <c r="D309" s="247" t="n"/>
      <c r="E309" s="247" t="n"/>
      <c r="F309" s="247" t="n"/>
      <c r="G309" s="247" t="n"/>
      <c r="H309" s="247" t="n"/>
      <c r="I309" s="247" t="n"/>
      <c r="J309" s="247" t="n"/>
      <c r="K309" s="247" t="n"/>
      <c r="L309" s="247" t="n"/>
      <c r="M309" s="247" t="n"/>
      <c r="N309" s="247" t="n"/>
      <c r="O309" s="247" t="n"/>
      <c r="P309" s="247" t="n"/>
      <c r="Q309" s="23" t="n"/>
      <c r="R309" s="23" t="n"/>
      <c r="S309" s="23" t="n"/>
      <c r="T309" s="23" t="n"/>
      <c r="U309" s="23" t="n"/>
      <c r="V309" s="23" t="n"/>
      <c r="W309" s="23" t="n"/>
      <c r="X309" s="23" t="n"/>
      <c r="Y309" s="23" t="n"/>
      <c r="Z309" s="24" t="n"/>
      <c r="AA309" s="25" t="n"/>
      <c r="AB309" s="247" t="n"/>
      <c r="AC309" s="247" t="n"/>
      <c r="AD309" s="247" t="n"/>
      <c r="AE309" s="247" t="n"/>
      <c r="AF309" s="247" t="n"/>
      <c r="AG309" s="247" t="n"/>
      <c r="AH309" s="247" t="n"/>
      <c r="AI309" s="247" t="n"/>
      <c r="AJ309" s="247" t="n"/>
      <c r="AK309" s="26" t="n"/>
    </row>
    <row r="310">
      <c r="D310" s="247" t="n"/>
      <c r="E310" s="247" t="n"/>
      <c r="F310" s="247" t="n"/>
      <c r="G310" s="247" t="n"/>
      <c r="H310" s="247" t="n"/>
      <c r="I310" s="247" t="n"/>
      <c r="J310" s="247" t="n"/>
      <c r="K310" s="247" t="n"/>
      <c r="L310" s="247" t="n"/>
      <c r="M310" s="247" t="n"/>
      <c r="N310" s="247" t="n"/>
      <c r="O310" s="247" t="n"/>
      <c r="P310" s="247" t="n"/>
      <c r="Q310" s="23" t="n"/>
      <c r="R310" s="23" t="n"/>
      <c r="S310" s="23" t="n"/>
      <c r="T310" s="23" t="n"/>
      <c r="U310" s="23" t="n"/>
      <c r="V310" s="23" t="n"/>
      <c r="W310" s="23" t="n"/>
      <c r="X310" s="23" t="n"/>
      <c r="Y310" s="23" t="n"/>
      <c r="Z310" s="24" t="n"/>
      <c r="AA310" s="25" t="n"/>
      <c r="AB310" s="247" t="n"/>
      <c r="AC310" s="247" t="n"/>
      <c r="AD310" s="247" t="n"/>
      <c r="AE310" s="247" t="n"/>
      <c r="AF310" s="247" t="n"/>
      <c r="AG310" s="247" t="n"/>
      <c r="AH310" s="247" t="n"/>
      <c r="AI310" s="247" t="n"/>
      <c r="AJ310" s="247" t="n"/>
      <c r="AK310" s="26" t="n"/>
    </row>
    <row r="311">
      <c r="D311" s="247" t="n"/>
      <c r="E311" s="247" t="n"/>
      <c r="F311" s="247" t="n"/>
      <c r="G311" s="247" t="n"/>
      <c r="H311" s="247" t="n"/>
      <c r="I311" s="247" t="n"/>
      <c r="J311" s="247" t="n"/>
      <c r="K311" s="247" t="n"/>
      <c r="L311" s="247" t="n"/>
      <c r="M311" s="247" t="n"/>
      <c r="N311" s="247" t="n"/>
      <c r="O311" s="247" t="n"/>
      <c r="P311" s="247" t="n"/>
      <c r="Q311" s="23" t="n"/>
      <c r="R311" s="23" t="n"/>
      <c r="S311" s="23" t="n"/>
      <c r="T311" s="23" t="n"/>
      <c r="U311" s="23" t="n"/>
      <c r="V311" s="23" t="n"/>
      <c r="W311" s="23" t="n"/>
      <c r="X311" s="23" t="n"/>
      <c r="Y311" s="23" t="n"/>
      <c r="Z311" s="24" t="n"/>
      <c r="AA311" s="25" t="n"/>
      <c r="AB311" s="247" t="n"/>
      <c r="AC311" s="247" t="n"/>
      <c r="AD311" s="247" t="n"/>
      <c r="AE311" s="247" t="n"/>
      <c r="AF311" s="247" t="n"/>
      <c r="AG311" s="247" t="n"/>
      <c r="AH311" s="247" t="n"/>
      <c r="AI311" s="247" t="n"/>
      <c r="AJ311" s="247" t="n"/>
      <c r="AK311" s="26" t="n"/>
    </row>
    <row r="312">
      <c r="D312" s="247" t="n"/>
      <c r="E312" s="247" t="n"/>
      <c r="F312" s="247" t="n"/>
      <c r="G312" s="247" t="n"/>
      <c r="H312" s="247" t="n"/>
      <c r="I312" s="247" t="n"/>
      <c r="J312" s="247" t="n"/>
      <c r="K312" s="247" t="n"/>
      <c r="L312" s="247" t="n"/>
      <c r="M312" s="247" t="n"/>
      <c r="N312" s="247" t="n"/>
      <c r="O312" s="247" t="n"/>
      <c r="P312" s="247" t="n"/>
      <c r="Q312" s="23" t="n"/>
      <c r="R312" s="23" t="n"/>
      <c r="S312" s="23" t="n"/>
      <c r="T312" s="23" t="n"/>
      <c r="U312" s="23" t="n"/>
      <c r="V312" s="23" t="n"/>
      <c r="W312" s="23" t="n"/>
      <c r="X312" s="23" t="n"/>
      <c r="Y312" s="23" t="n"/>
      <c r="Z312" s="24" t="n"/>
      <c r="AA312" s="25" t="n"/>
      <c r="AB312" s="247" t="n"/>
      <c r="AC312" s="247" t="n"/>
      <c r="AD312" s="247" t="n"/>
      <c r="AE312" s="247" t="n"/>
      <c r="AF312" s="247" t="n"/>
      <c r="AG312" s="247" t="n"/>
      <c r="AH312" s="247" t="n"/>
      <c r="AI312" s="247" t="n"/>
      <c r="AJ312" s="247" t="n"/>
      <c r="AK312" s="26" t="n"/>
    </row>
    <row r="313">
      <c r="D313" s="247" t="n"/>
      <c r="E313" s="247" t="n"/>
      <c r="F313" s="247" t="n"/>
      <c r="G313" s="247" t="n"/>
      <c r="H313" s="247" t="n"/>
      <c r="I313" s="247" t="n"/>
      <c r="J313" s="247" t="n"/>
      <c r="K313" s="247" t="n"/>
      <c r="L313" s="247" t="n"/>
      <c r="M313" s="247" t="n"/>
      <c r="N313" s="247" t="n"/>
      <c r="O313" s="247" t="n"/>
      <c r="P313" s="247" t="n"/>
      <c r="Q313" s="23" t="n"/>
      <c r="R313" s="23" t="n"/>
      <c r="S313" s="23" t="n"/>
      <c r="T313" s="23" t="n"/>
      <c r="U313" s="23" t="n"/>
      <c r="V313" s="23" t="n"/>
      <c r="W313" s="23" t="n"/>
      <c r="X313" s="23" t="n"/>
      <c r="Y313" s="23" t="n"/>
      <c r="Z313" s="24" t="n"/>
      <c r="AA313" s="25" t="n"/>
      <c r="AB313" s="247" t="n"/>
      <c r="AC313" s="247" t="n"/>
      <c r="AD313" s="247" t="n"/>
      <c r="AE313" s="247" t="n"/>
      <c r="AF313" s="247" t="n"/>
      <c r="AG313" s="247" t="n"/>
      <c r="AH313" s="247" t="n"/>
      <c r="AI313" s="247" t="n"/>
      <c r="AJ313" s="247" t="n"/>
      <c r="AK313" s="26" t="n"/>
    </row>
    <row r="314">
      <c r="D314" s="247" t="n"/>
      <c r="E314" s="247" t="n"/>
      <c r="F314" s="247" t="n"/>
      <c r="G314" s="247" t="n"/>
      <c r="H314" s="247" t="n"/>
      <c r="I314" s="247" t="n"/>
      <c r="J314" s="247" t="n"/>
      <c r="K314" s="247" t="n"/>
      <c r="L314" s="247" t="n"/>
      <c r="M314" s="247" t="n"/>
      <c r="N314" s="247" t="n"/>
      <c r="O314" s="247" t="n"/>
      <c r="P314" s="247" t="n"/>
      <c r="Q314" s="23" t="n"/>
      <c r="R314" s="23" t="n"/>
      <c r="S314" s="23" t="n"/>
      <c r="T314" s="23" t="n"/>
      <c r="U314" s="23" t="n"/>
      <c r="V314" s="23" t="n"/>
      <c r="W314" s="23" t="n"/>
      <c r="X314" s="23" t="n"/>
      <c r="Y314" s="23" t="n"/>
      <c r="Z314" s="24" t="n"/>
      <c r="AA314" s="25" t="n"/>
      <c r="AB314" s="247" t="n"/>
      <c r="AC314" s="247" t="n"/>
      <c r="AD314" s="247" t="n"/>
      <c r="AE314" s="247" t="n"/>
      <c r="AF314" s="247" t="n"/>
      <c r="AG314" s="247" t="n"/>
      <c r="AH314" s="247" t="n"/>
      <c r="AI314" s="247" t="n"/>
      <c r="AJ314" s="247" t="n"/>
      <c r="AK314" s="26" t="n"/>
    </row>
    <row r="315">
      <c r="D315" s="247" t="n"/>
      <c r="E315" s="247" t="n"/>
      <c r="F315" s="247" t="n"/>
      <c r="G315" s="247" t="n"/>
      <c r="H315" s="247" t="n"/>
      <c r="I315" s="247" t="n"/>
      <c r="J315" s="247" t="n"/>
      <c r="K315" s="247" t="n"/>
      <c r="L315" s="247" t="n"/>
      <c r="M315" s="247" t="n"/>
      <c r="N315" s="247" t="n"/>
      <c r="O315" s="247" t="n"/>
      <c r="P315" s="247" t="n"/>
      <c r="Q315" s="23" t="n"/>
      <c r="R315" s="23" t="n"/>
      <c r="S315" s="23" t="n"/>
      <c r="T315" s="23" t="n"/>
      <c r="U315" s="23" t="n"/>
      <c r="V315" s="23" t="n"/>
      <c r="W315" s="23" t="n"/>
      <c r="X315" s="23" t="n"/>
      <c r="Y315" s="23" t="n"/>
      <c r="Z315" s="24" t="n"/>
      <c r="AA315" s="25" t="n"/>
      <c r="AB315" s="247" t="n"/>
      <c r="AC315" s="247" t="n"/>
      <c r="AD315" s="247" t="n"/>
      <c r="AE315" s="247" t="n"/>
      <c r="AF315" s="247" t="n"/>
      <c r="AG315" s="247" t="n"/>
      <c r="AH315" s="247" t="n"/>
      <c r="AI315" s="247" t="n"/>
      <c r="AJ315" s="247" t="n"/>
      <c r="AK315" s="26" t="n"/>
    </row>
    <row r="316">
      <c r="D316" s="247" t="n"/>
      <c r="E316" s="247" t="n"/>
      <c r="F316" s="247" t="n"/>
      <c r="G316" s="247" t="n"/>
      <c r="H316" s="247" t="n"/>
      <c r="I316" s="247" t="n"/>
      <c r="J316" s="247" t="n"/>
      <c r="K316" s="247" t="n"/>
      <c r="L316" s="247" t="n"/>
      <c r="M316" s="247" t="n"/>
      <c r="N316" s="247" t="n"/>
      <c r="O316" s="247" t="n"/>
      <c r="P316" s="247" t="n"/>
      <c r="Q316" s="23" t="n"/>
      <c r="R316" s="23" t="n"/>
      <c r="S316" s="23" t="n"/>
      <c r="T316" s="23" t="n"/>
      <c r="U316" s="23" t="n"/>
      <c r="V316" s="23" t="n"/>
      <c r="W316" s="23" t="n"/>
      <c r="X316" s="23" t="n"/>
      <c r="Y316" s="23" t="n"/>
      <c r="Z316" s="24" t="n"/>
      <c r="AA316" s="25" t="n"/>
      <c r="AB316" s="247" t="n"/>
      <c r="AC316" s="247" t="n"/>
      <c r="AD316" s="247" t="n"/>
      <c r="AE316" s="247" t="n"/>
      <c r="AF316" s="247" t="n"/>
      <c r="AG316" s="247" t="n"/>
      <c r="AH316" s="247" t="n"/>
      <c r="AI316" s="247" t="n"/>
      <c r="AJ316" s="247" t="n"/>
      <c r="AK316" s="26" t="n"/>
    </row>
    <row r="317">
      <c r="D317" s="247" t="n"/>
      <c r="E317" s="247" t="n"/>
      <c r="F317" s="247" t="n"/>
      <c r="G317" s="247" t="n"/>
      <c r="H317" s="247" t="n"/>
      <c r="I317" s="247" t="n"/>
      <c r="J317" s="247" t="n"/>
      <c r="K317" s="247" t="n"/>
      <c r="L317" s="247" t="n"/>
      <c r="M317" s="247" t="n"/>
      <c r="N317" s="247" t="n"/>
      <c r="O317" s="247" t="n"/>
      <c r="P317" s="247" t="n"/>
      <c r="Q317" s="23" t="n"/>
      <c r="R317" s="23" t="n"/>
      <c r="S317" s="23" t="n"/>
      <c r="T317" s="23" t="n"/>
      <c r="U317" s="23" t="n"/>
      <c r="V317" s="23" t="n"/>
      <c r="W317" s="23" t="n"/>
      <c r="X317" s="23" t="n"/>
      <c r="Y317" s="23" t="n"/>
      <c r="Z317" s="24" t="n"/>
      <c r="AA317" s="25" t="n"/>
      <c r="AB317" s="247" t="n"/>
      <c r="AC317" s="247" t="n"/>
      <c r="AD317" s="247" t="n"/>
      <c r="AE317" s="247" t="n"/>
      <c r="AF317" s="247" t="n"/>
      <c r="AG317" s="247" t="n"/>
      <c r="AH317" s="247" t="n"/>
      <c r="AI317" s="247" t="n"/>
      <c r="AJ317" s="247" t="n"/>
      <c r="AK317" s="26" t="n"/>
    </row>
    <row r="318">
      <c r="D318" s="247" t="n"/>
      <c r="E318" s="247" t="n"/>
      <c r="F318" s="247" t="n"/>
      <c r="G318" s="247" t="n"/>
      <c r="H318" s="247" t="n"/>
      <c r="I318" s="247" t="n"/>
      <c r="J318" s="247" t="n"/>
      <c r="K318" s="247" t="n"/>
      <c r="L318" s="247" t="n"/>
      <c r="M318" s="247" t="n"/>
      <c r="N318" s="247" t="n"/>
      <c r="O318" s="247" t="n"/>
      <c r="P318" s="247" t="n"/>
      <c r="Q318" s="23" t="n"/>
      <c r="R318" s="23" t="n"/>
      <c r="S318" s="23" t="n"/>
      <c r="T318" s="23" t="n"/>
      <c r="U318" s="23" t="n"/>
      <c r="V318" s="23" t="n"/>
      <c r="W318" s="23" t="n"/>
      <c r="X318" s="23" t="n"/>
      <c r="Y318" s="23" t="n"/>
      <c r="Z318" s="24" t="n"/>
      <c r="AA318" s="25" t="n"/>
      <c r="AB318" s="247" t="n"/>
      <c r="AC318" s="247" t="n"/>
      <c r="AD318" s="247" t="n"/>
      <c r="AE318" s="247" t="n"/>
      <c r="AF318" s="247" t="n"/>
      <c r="AG318" s="247" t="n"/>
      <c r="AH318" s="247" t="n"/>
      <c r="AI318" s="247" t="n"/>
      <c r="AJ318" s="247" t="n"/>
      <c r="AK318" s="26" t="n"/>
    </row>
    <row r="319">
      <c r="D319" s="247" t="n"/>
      <c r="E319" s="247" t="n"/>
      <c r="F319" s="247" t="n"/>
      <c r="G319" s="247" t="n"/>
      <c r="H319" s="247" t="n"/>
      <c r="I319" s="247" t="n"/>
      <c r="J319" s="247" t="n"/>
      <c r="K319" s="247" t="n"/>
      <c r="L319" s="247" t="n"/>
      <c r="M319" s="247" t="n"/>
      <c r="N319" s="247" t="n"/>
      <c r="O319" s="247" t="n"/>
      <c r="P319" s="247" t="n"/>
      <c r="Q319" s="23" t="n"/>
      <c r="R319" s="23" t="n"/>
      <c r="S319" s="23" t="n"/>
      <c r="T319" s="23" t="n"/>
      <c r="U319" s="23" t="n"/>
      <c r="V319" s="23" t="n"/>
      <c r="W319" s="23" t="n"/>
      <c r="X319" s="23" t="n"/>
      <c r="Y319" s="23" t="n"/>
      <c r="Z319" s="24" t="n"/>
      <c r="AA319" s="25" t="n"/>
      <c r="AB319" s="247" t="n"/>
      <c r="AC319" s="247" t="n"/>
      <c r="AD319" s="247" t="n"/>
      <c r="AE319" s="247" t="n"/>
      <c r="AF319" s="247" t="n"/>
      <c r="AG319" s="247" t="n"/>
      <c r="AH319" s="247" t="n"/>
      <c r="AI319" s="247" t="n"/>
      <c r="AJ319" s="247" t="n"/>
      <c r="AK319" s="26" t="n"/>
    </row>
    <row r="320">
      <c r="A320" s="6">
        <f>IF(C320="","",MAX(A$4:A319)+1)</f>
        <v/>
      </c>
      <c r="B320" s="82">
        <f>IF(#REF!="","",OFFSET(Census!$C$1,MATCH(Census_SEIR_Province!#REF!,Census!$E$2:$E$2000,0),0))</f>
        <v/>
      </c>
      <c r="C320" s="10">
        <f>IF(#REF!="","",IF(ISERROR(MATCH(#REF!,Census!$E:$E,0)),"",VLOOKUP(#REF!,Census!$E:$CJ,2,FALSE)))</f>
        <v/>
      </c>
      <c r="D320" s="244">
        <f>IF(#REF!="","",IF(ISERROR(MATCH(#REF!,Census!$E:$E,0)),"",SUM(OFFSET(Census!$AJ$1,MATCH(Census_SEIR_Province!#REF!,Census!$E$2:$E$235,0),4*(COUNTA(Census_SEIR_Province!$D$2:D$2)-1),1,4))/100))</f>
        <v/>
      </c>
      <c r="E320" s="244">
        <f>IF(#REF!="","",IF(ISERROR(MATCH(#REF!,Census!$E:$E,0)),"",SUM(OFFSET(Census!$AJ$1,MATCH(Census_SEIR_Province!#REF!,Census!$E$2:$E$235,0),4*(COUNTA(Census_SEIR_Province!$D$2:E$2)-1),1,4))/100))</f>
        <v/>
      </c>
      <c r="F320" s="244">
        <f>IF(#REF!="","",IF(ISERROR(MATCH(#REF!,Census!$E:$E,0)),"",SUM(OFFSET(Census!$AJ$1,MATCH(Census_SEIR_Province!#REF!,Census!$E$2:$E$235,0),4*(COUNTA(Census_SEIR_Province!$D$2:F$2)-1),1,4))/100))</f>
        <v/>
      </c>
      <c r="G320" s="244">
        <f>IF(#REF!="","",IF(ISERROR(MATCH(#REF!,Census!$E:$E,0)),"",SUM(OFFSET(Census!$AJ$1,MATCH(Census_SEIR_Province!#REF!,Census!$E$2:$E$235,0),4*(COUNTA(Census_SEIR_Province!$D$2:G$2)-1),1,4))/100))</f>
        <v/>
      </c>
      <c r="H320" s="244">
        <f>IF(#REF!="","",IF(ISERROR(MATCH(#REF!,Census!$E:$E,0)),"",SUM(OFFSET(Census!$AJ$1,MATCH(Census_SEIR_Province!#REF!,Census!$E$2:$E$235,0),4*(COUNTA(Census_SEIR_Province!$D$2:H$2)-1),1,4))/100))</f>
        <v/>
      </c>
      <c r="I320" s="244">
        <f>IF(#REF!="","",IF(ISERROR(MATCH(#REF!,Census!$E:$E,0)),"",SUM(OFFSET(Census!$AJ$1,MATCH(Census_SEIR_Province!#REF!,Census!$E$2:$E$235,0),4*(COUNTA(Census_SEIR_Province!$D$2:I$2)-1),1,4))/100))</f>
        <v/>
      </c>
      <c r="J320" s="244">
        <f>IF(#REF!="","",IF(ISERROR(MATCH(#REF!,Census!$E:$E,0)),"",SUM(OFFSET(Census!$AJ$1,MATCH(Census_SEIR_Province!#REF!,Census!$E$2:$E$235,0),4*(COUNTA(Census_SEIR_Province!$D$2:J$2)-1),1,4))/100))</f>
        <v/>
      </c>
      <c r="K320" s="244">
        <f>IF(#REF!="","",IF(ISERROR(MATCH(#REF!,Census!$E:$E,0)),"",SUM(OFFSET(Census!$AJ$1,MATCH(Census_SEIR_Province!#REF!,Census!$E$2:$E$235,0),4*(COUNTA(Census_SEIR_Province!$D$2:K$2)-1),1,4))/100))</f>
        <v/>
      </c>
      <c r="L320" s="244">
        <f>IF(#REF!="","",IF(ISERROR(MATCH(#REF!,Census!$E:$E,0)),"",SUM(OFFSET(Census!$AJ$1,MATCH(Census_SEIR_Province!#REF!,Census!$E$2:$E$235,0),4*(COUNTA(Census_SEIR_Province!$D$2:L$2)-1),1,4))/100))</f>
        <v/>
      </c>
      <c r="M320" s="252">
        <f>IF(#REF!="","",IF(ROUND(SUM(D320:L320),0)&lt;&gt;1,"",SUMPRODUCT(D320:L320,$D$3:$L$3)))</f>
        <v/>
      </c>
      <c r="N320" s="252" t="n"/>
      <c r="O320" s="252" t="n"/>
      <c r="P320" s="252" t="n"/>
      <c r="Q320" s="13" t="n"/>
      <c r="R320" s="13">
        <f>IF(#REF!="","",IF(C320="","",OFFSET(#REF!,MATCH(B320,#REF!,0),0)*(C320/SUMIF($B$4:$B$320,B320,$C$4:$C$320))))</f>
        <v/>
      </c>
      <c r="S320" s="13" t="n"/>
      <c r="T320" s="13">
        <f>IF(#REF!="","",IF(C320="","",0))</f>
        <v/>
      </c>
      <c r="U320" s="13">
        <f>IF(C320="","",R320*AA320)</f>
        <v/>
      </c>
      <c r="V320" s="13">
        <f>IF(#REF!="","",IF(C320="","",0))</f>
        <v/>
      </c>
      <c r="W320" s="13">
        <f>IF(R320="","",C320-T320)</f>
        <v/>
      </c>
      <c r="X320" s="13" t="n"/>
      <c r="Y320" s="14">
        <f>IF(C320="","",OFFSET(Census!$N$1,MATCH(Census_SEIR_Province!#REF!,Census!$E$2:$E$2350,0),0))</f>
        <v/>
      </c>
      <c r="Z320" s="15">
        <f>IF(C320="","",AA320*14)</f>
        <v/>
      </c>
      <c r="AA320" s="17">
        <f>IF(C320="","",MAX($AA$2,MIN($AA$3*Y320/SUM($Y$4:$Y$320),#REF!)))</f>
        <v/>
      </c>
      <c r="AB320" s="247">
        <f>IF(C320="","",IF(AB$2=#REF!,1,OFFSET(#REF!,MATCH(Census_SEIR_Province!#REF!,#REF!,0),MATCH(Census_SEIR_Province!AB$2,#REF!,0))))</f>
        <v/>
      </c>
      <c r="AC320" s="247">
        <f>IF(D320="","",IF(AC$2=#REF!,1,OFFSET(#REF!,MATCH(Census_SEIR_Province!#REF!,#REF!,0),MATCH(Census_SEIR_Province!AC$2,#REF!,0))))</f>
        <v/>
      </c>
      <c r="AD320" s="247">
        <f>IF(E320="","",IF(AD$2=#REF!,1,OFFSET(#REF!,MATCH(Census_SEIR_Province!#REF!,#REF!,0),MATCH(Census_SEIR_Province!AD$2,#REF!,0))))</f>
        <v/>
      </c>
      <c r="AE320" s="247">
        <f>IF(F320="","",IF(AE$2=#REF!,1,OFFSET(#REF!,MATCH(Census_SEIR_Province!#REF!,#REF!,0),MATCH(Census_SEIR_Province!AE$2,#REF!,0))))</f>
        <v/>
      </c>
      <c r="AF320" s="247">
        <f>IF(G320="","",IF(AF$2=#REF!,1,OFFSET(#REF!,MATCH(Census_SEIR_Province!#REF!,#REF!,0),MATCH(Census_SEIR_Province!AF$2,#REF!,0))))</f>
        <v/>
      </c>
      <c r="AG320" s="247">
        <f>IF(H320="","",IF(AG$2=#REF!,1,OFFSET(#REF!,MATCH(Census_SEIR_Province!#REF!,#REF!,0),MATCH(Census_SEIR_Province!AG$2,#REF!,0))))</f>
        <v/>
      </c>
      <c r="AH320" s="247">
        <f>IF(I320="","",IF(AH$2=#REF!,1,OFFSET(#REF!,MATCH(Census_SEIR_Province!#REF!,#REF!,0),MATCH(Census_SEIR_Province!AH$2,#REF!,0))))</f>
        <v/>
      </c>
      <c r="AI320" s="247">
        <f>IF(J320="","",IF(AI$2=#REF!,1,OFFSET(#REF!,MATCH(Census_SEIR_Province!#REF!,#REF!,0),MATCH(Census_SEIR_Province!AI$2,#REF!,0))))</f>
        <v/>
      </c>
      <c r="AJ320" s="247">
        <f>IF(K320="","",IF(AJ$2=#REF!,1,OFFSET(#REF!,MATCH(Census_SEIR_Province!#REF!,#REF!,0),MATCH(Census_SEIR_Province!AJ$2,#REF!,0))))</f>
        <v/>
      </c>
    </row>
  </sheetData>
  <mergeCells count="14">
    <mergeCell ref="AB1:AJ1"/>
    <mergeCell ref="D1:L1"/>
    <mergeCell ref="N1:N3"/>
    <mergeCell ref="R1:R3"/>
    <mergeCell ref="T1:T3"/>
    <mergeCell ref="U1:U3"/>
    <mergeCell ref="V1:V3"/>
    <mergeCell ref="S1:S3"/>
    <mergeCell ref="Q1:Q3"/>
    <mergeCell ref="P1:P3"/>
    <mergeCell ref="M1:M3"/>
    <mergeCell ref="O1:O3"/>
    <mergeCell ref="W1:W3"/>
    <mergeCell ref="X1:X3"/>
  </mergeCells>
  <dataValidations count="1">
    <dataValidation sqref="Z2" showErrorMessage="1" showInputMessage="1" allowBlank="0" type="list">
      <formula1>"Actuals, Estimate"</formula1>
    </dataValidation>
  </dataValidation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F11"/>
  <sheetViews>
    <sheetView workbookViewId="0">
      <selection activeCell="F4" sqref="F4"/>
    </sheetView>
  </sheetViews>
  <sheetFormatPr baseColWidth="10" defaultColWidth="8.6640625" defaultRowHeight="12"/>
  <cols>
    <col width="19.6640625" bestFit="1" customWidth="1" style="197" min="1" max="2"/>
    <col width="8.6640625" customWidth="1" style="206" min="3" max="3"/>
    <col width="8.6640625" customWidth="1" style="197" min="4" max="9"/>
    <col width="8.6640625" customWidth="1" style="197" min="10" max="16384"/>
  </cols>
  <sheetData>
    <row r="1">
      <c r="C1" s="61" t="inlineStr">
        <is>
          <t>Confirmed cases</t>
        </is>
      </c>
      <c r="D1" s="61" t="inlineStr">
        <is>
          <t>Active cases</t>
        </is>
      </c>
      <c r="E1" s="61" t="inlineStr">
        <is>
          <t>Recoveries</t>
        </is>
      </c>
      <c r="F1" s="61" t="inlineStr">
        <is>
          <t>Deaths</t>
        </is>
      </c>
    </row>
    <row r="2">
      <c r="B2" s="114" t="n"/>
      <c r="C2" s="70" t="n">
        <v>44007</v>
      </c>
      <c r="D2" s="70">
        <f>C2</f>
        <v/>
      </c>
      <c r="E2" s="70">
        <f>D2</f>
        <v/>
      </c>
      <c r="F2" s="70">
        <f>E2</f>
        <v/>
      </c>
    </row>
    <row r="3">
      <c r="A3" s="197" t="inlineStr">
        <is>
          <t>Eastern Cape</t>
        </is>
      </c>
      <c r="B3" s="197" t="inlineStr">
        <is>
          <t>Eastern Cape</t>
        </is>
      </c>
      <c r="C3" s="206">
        <f>OFFSET('National statistics'!$A$6,MATCH(C$2,'National statistics'!$A$7:$A$1000,0),MATCH($B3 &amp; "_" &amp; C$1,'National statistics'!$B$1:$FT$1,0))</f>
        <v/>
      </c>
      <c r="D3" s="206">
        <f>OFFSET('National statistics'!$A$6,MATCH(D$2,'National statistics'!$A$7:$A$1000,0),MATCH($B3 &amp; "_" &amp; D$1,'National statistics'!$B$1:$FT$1,0))</f>
        <v/>
      </c>
      <c r="E3" s="206">
        <f>OFFSET('National statistics'!$A$6,MATCH(E$2,'National statistics'!$A$7:$A$1000,0),MATCH($B3 &amp; "_" &amp; E$1,'National statistics'!$B$1:$FT$1,0))</f>
        <v/>
      </c>
      <c r="F3" s="206">
        <f>OFFSET('National statistics'!$A$6,MATCH(F$2,'National statistics'!$A$7:$A$1000,0),MATCH($B3 &amp; "_" &amp; F$1,'National statistics'!$B$1:$FT$1,0))</f>
        <v/>
      </c>
    </row>
    <row r="4">
      <c r="A4" s="197" t="inlineStr">
        <is>
          <t>Free State</t>
        </is>
      </c>
      <c r="B4" s="197" t="inlineStr">
        <is>
          <t>Free State</t>
        </is>
      </c>
      <c r="C4" s="206">
        <f>OFFSET('National statistics'!$A$6,MATCH(C$2,'National statistics'!$A$7:$A$1000,0),MATCH($B4 &amp; "_" &amp; C$1,'National statistics'!$B$1:$FT$1,0))</f>
        <v/>
      </c>
      <c r="D4" s="206">
        <f>OFFSET('National statistics'!$A$6,MATCH(D$2,'National statistics'!$A$7:$A$1000,0),MATCH($B4 &amp; "_" &amp; D$1,'National statistics'!$B$1:$FT$1,0))</f>
        <v/>
      </c>
      <c r="E4" s="206">
        <f>OFFSET('National statistics'!$A$6,MATCH(E$2,'National statistics'!$A$7:$A$1000,0),MATCH($B4 &amp; "_" &amp; E$1,'National statistics'!$B$1:$FT$1,0))</f>
        <v/>
      </c>
      <c r="F4" s="206">
        <f>OFFSET('National statistics'!$A$6,MATCH(F$2,'National statistics'!$A$7:$A$1000,0),MATCH($B4 &amp; "_" &amp; F$1,'National statistics'!$B$1:$FT$1,0))</f>
        <v/>
      </c>
    </row>
    <row r="5">
      <c r="A5" s="197" t="inlineStr">
        <is>
          <t>Gauteng</t>
        </is>
      </c>
      <c r="B5" s="197" t="inlineStr">
        <is>
          <t>Gauteng</t>
        </is>
      </c>
      <c r="C5" s="206">
        <f>OFFSET('National statistics'!$A$6,MATCH(C$2,'National statistics'!$A$7:$A$1000,0),MATCH($B5 &amp; "_" &amp; C$1,'National statistics'!$B$1:$FT$1,0))</f>
        <v/>
      </c>
      <c r="D5" s="206">
        <f>OFFSET('National statistics'!$A$6,MATCH(D$2,'National statistics'!$A$7:$A$1000,0),MATCH($B5 &amp; "_" &amp; D$1,'National statistics'!$B$1:$FT$1,0))</f>
        <v/>
      </c>
      <c r="E5" s="206">
        <f>OFFSET('National statistics'!$A$6,MATCH(E$2,'National statistics'!$A$7:$A$1000,0),MATCH($B5 &amp; "_" &amp; E$1,'National statistics'!$B$1:$FT$1,0))</f>
        <v/>
      </c>
      <c r="F5" s="206">
        <f>OFFSET('National statistics'!$A$6,MATCH(F$2,'National statistics'!$A$7:$A$1000,0),MATCH($B5 &amp; "_" &amp; F$1,'National statistics'!$B$1:$FT$1,0))</f>
        <v/>
      </c>
    </row>
    <row r="6">
      <c r="A6" s="197" t="inlineStr">
        <is>
          <t>KwaZulu-Natal</t>
        </is>
      </c>
      <c r="B6" s="197" t="inlineStr">
        <is>
          <t>KwaZulu-Natal</t>
        </is>
      </c>
      <c r="C6" s="206">
        <f>OFFSET('National statistics'!$A$6,MATCH(C$2,'National statistics'!$A$7:$A$1000,0),MATCH($B6 &amp; "_" &amp; C$1,'National statistics'!$B$1:$FT$1,0))</f>
        <v/>
      </c>
      <c r="D6" s="206">
        <f>OFFSET('National statistics'!$A$6,MATCH(D$2,'National statistics'!$A$7:$A$1000,0),MATCH($B6 &amp; "_" &amp; D$1,'National statistics'!$B$1:$FT$1,0))</f>
        <v/>
      </c>
      <c r="E6" s="206">
        <f>OFFSET('National statistics'!$A$6,MATCH(E$2,'National statistics'!$A$7:$A$1000,0),MATCH($B6 &amp; "_" &amp; E$1,'National statistics'!$B$1:$FT$1,0))</f>
        <v/>
      </c>
      <c r="F6" s="206">
        <f>OFFSET('National statistics'!$A$6,MATCH(F$2,'National statistics'!$A$7:$A$1000,0),MATCH($B6 &amp; "_" &amp; F$1,'National statistics'!$B$1:$FT$1,0))</f>
        <v/>
      </c>
    </row>
    <row r="7">
      <c r="A7" s="197" t="inlineStr">
        <is>
          <t>Limpopo</t>
        </is>
      </c>
      <c r="B7" s="197" t="inlineStr">
        <is>
          <t>Limpopo</t>
        </is>
      </c>
      <c r="C7" s="206">
        <f>OFFSET('National statistics'!$A$6,MATCH(C$2,'National statistics'!$A$7:$A$1000,0),MATCH($B7 &amp; "_" &amp; C$1,'National statistics'!$B$1:$FT$1,0))</f>
        <v/>
      </c>
      <c r="D7" s="206">
        <f>OFFSET('National statistics'!$A$6,MATCH(D$2,'National statistics'!$A$7:$A$1000,0),MATCH($B7 &amp; "_" &amp; D$1,'National statistics'!$B$1:$FT$1,0))</f>
        <v/>
      </c>
      <c r="E7" s="206">
        <f>OFFSET('National statistics'!$A$6,MATCH(E$2,'National statistics'!$A$7:$A$1000,0),MATCH($B7 &amp; "_" &amp; E$1,'National statistics'!$B$1:$FT$1,0))</f>
        <v/>
      </c>
      <c r="F7" s="206">
        <f>OFFSET('National statistics'!$A$6,MATCH(F$2,'National statistics'!$A$7:$A$1000,0),MATCH($B7 &amp; "_" &amp; F$1,'National statistics'!$B$1:$FT$1,0))</f>
        <v/>
      </c>
    </row>
    <row r="8">
      <c r="A8" s="197" t="inlineStr">
        <is>
          <t>Mpumalanga</t>
        </is>
      </c>
      <c r="B8" s="197" t="inlineStr">
        <is>
          <t>Mpumalanga</t>
        </is>
      </c>
      <c r="C8" s="206">
        <f>OFFSET('National statistics'!$A$6,MATCH(C$2,'National statistics'!$A$7:$A$1000,0),MATCH($B8 &amp; "_" &amp; C$1,'National statistics'!$B$1:$FT$1,0))</f>
        <v/>
      </c>
      <c r="D8" s="206">
        <f>OFFSET('National statistics'!$A$6,MATCH(D$2,'National statistics'!$A$7:$A$1000,0),MATCH($B8 &amp; "_" &amp; D$1,'National statistics'!$B$1:$FT$1,0))</f>
        <v/>
      </c>
      <c r="E8" s="206">
        <f>OFFSET('National statistics'!$A$6,MATCH(E$2,'National statistics'!$A$7:$A$1000,0),MATCH($B8 &amp; "_" &amp; E$1,'National statistics'!$B$1:$FT$1,0))</f>
        <v/>
      </c>
      <c r="F8" s="206">
        <f>OFFSET('National statistics'!$A$6,MATCH(F$2,'National statistics'!$A$7:$A$1000,0),MATCH($B8 &amp; "_" &amp; F$1,'National statistics'!$B$1:$FT$1,0))</f>
        <v/>
      </c>
    </row>
    <row r="9">
      <c r="A9" s="197" t="inlineStr">
        <is>
          <t>North West</t>
        </is>
      </c>
      <c r="B9" s="197" t="inlineStr">
        <is>
          <t>North West</t>
        </is>
      </c>
      <c r="C9" s="206">
        <f>OFFSET('National statistics'!$A$6,MATCH(C$2,'National statistics'!$A$7:$A$1000,0),MATCH($B9 &amp; "_" &amp; C$1,'National statistics'!$B$1:$FT$1,0))</f>
        <v/>
      </c>
      <c r="D9" s="206">
        <f>OFFSET('National statistics'!$A$6,MATCH(D$2,'National statistics'!$A$7:$A$1000,0),MATCH($B9 &amp; "_" &amp; D$1,'National statistics'!$B$1:$FT$1,0))</f>
        <v/>
      </c>
      <c r="E9" s="206">
        <f>OFFSET('National statistics'!$A$6,MATCH(E$2,'National statistics'!$A$7:$A$1000,0),MATCH($B9 &amp; "_" &amp; E$1,'National statistics'!$B$1:$FT$1,0))</f>
        <v/>
      </c>
      <c r="F9" s="206">
        <f>OFFSET('National statistics'!$A$6,MATCH(F$2,'National statistics'!$A$7:$A$1000,0),MATCH($B9 &amp; "_" &amp; F$1,'National statistics'!$B$1:$FT$1,0))</f>
        <v/>
      </c>
    </row>
    <row r="10">
      <c r="A10" s="197" t="inlineStr">
        <is>
          <t>Northern Cape</t>
        </is>
      </c>
      <c r="B10" s="197" t="inlineStr">
        <is>
          <t>Northern Cape</t>
        </is>
      </c>
      <c r="C10" s="206">
        <f>OFFSET('National statistics'!$A$6,MATCH(C$2,'National statistics'!$A$7:$A$1000,0),MATCH($B10 &amp; "_" &amp; C$1,'National statistics'!$B$1:$FT$1,0))</f>
        <v/>
      </c>
      <c r="D10" s="206">
        <f>OFFSET('National statistics'!$A$6,MATCH(D$2,'National statistics'!$A$7:$A$1000,0),MATCH($B10 &amp; "_" &amp; D$1,'National statistics'!$B$1:$FT$1,0))</f>
        <v/>
      </c>
      <c r="E10" s="206">
        <f>OFFSET('National statistics'!$A$6,MATCH(E$2,'National statistics'!$A$7:$A$1000,0),MATCH($B10 &amp; "_" &amp; E$1,'National statistics'!$B$1:$FT$1,0))</f>
        <v/>
      </c>
      <c r="F10" s="206">
        <f>OFFSET('National statistics'!$A$6,MATCH(F$2,'National statistics'!$A$7:$A$1000,0),MATCH($B10 &amp; "_" &amp; F$1,'National statistics'!$B$1:$FT$1,0))</f>
        <v/>
      </c>
    </row>
    <row r="11">
      <c r="A11" s="197" t="inlineStr">
        <is>
          <t>Western Cape</t>
        </is>
      </c>
      <c r="B11" s="197" t="inlineStr">
        <is>
          <t>Western Cape</t>
        </is>
      </c>
      <c r="C11" s="206">
        <f>OFFSET('National statistics'!$A$6,MATCH(C$2,'National statistics'!$A$7:$A$1000,0),MATCH($B11 &amp; "_" &amp; C$1,'National statistics'!$B$1:$FT$1,0))</f>
        <v/>
      </c>
      <c r="D11" s="206">
        <f>OFFSET('National statistics'!$A$6,MATCH(D$2,'National statistics'!$A$7:$A$1000,0),MATCH($B11 &amp; "_" &amp; D$1,'National statistics'!$B$1:$FT$1,0))</f>
        <v/>
      </c>
      <c r="E11" s="206">
        <f>OFFSET('National statistics'!$A$6,MATCH(E$2,'National statistics'!$A$7:$A$1000,0),MATCH($B11 &amp; "_" &amp; E$1,'National statistics'!$B$1:$FT$1,0))</f>
        <v/>
      </c>
      <c r="F11" s="206">
        <f>OFFSET('National statistics'!$A$6,MATCH(F$2,'National statistics'!$A$7:$A$1000,0),MATCH($B11 &amp; "_" &amp; F$1,'National statistics'!$B$1:$FT$1,0))</f>
        <v/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11">
    <outlinePr summaryBelow="1" summaryRight="1"/>
    <pageSetUpPr/>
  </sheetPr>
  <dimension ref="A1:CP162"/>
  <sheetViews>
    <sheetView topLeftCell="X1" workbookViewId="0">
      <selection activeCell="AB5" sqref="AB5"/>
    </sheetView>
  </sheetViews>
  <sheetFormatPr baseColWidth="10" defaultColWidth="8.6640625" defaultRowHeight="12"/>
  <cols>
    <col width="8.6640625" customWidth="1" style="78" min="1" max="1"/>
    <col width="9.5" bestFit="1" customWidth="1" style="78" min="2" max="2"/>
    <col width="8.6640625" customWidth="1" style="78" min="3" max="9"/>
    <col width="14.5" bestFit="1" customWidth="1" style="78" min="10" max="10"/>
    <col width="9.83203125" bestFit="1" customWidth="1" style="78" min="11" max="12"/>
    <col width="8.6640625" bestFit="1" customWidth="1" style="78" min="13" max="13"/>
    <col width="9.83203125" bestFit="1" customWidth="1" style="78" min="14" max="14"/>
    <col width="10.6640625" bestFit="1" customWidth="1" style="78" min="15" max="15"/>
    <col width="7.83203125" bestFit="1" customWidth="1" style="78" min="16" max="16"/>
    <col width="8.1640625" bestFit="1" customWidth="1" style="78" min="17" max="18"/>
    <col width="7.83203125" bestFit="1" customWidth="1" style="78" min="19" max="19"/>
    <col width="8.1640625" bestFit="1" customWidth="1" style="78" min="20" max="26"/>
    <col width="7.83203125" bestFit="1" customWidth="1" style="78" min="27" max="27"/>
    <col width="8.1640625" bestFit="1" customWidth="1" style="78" min="28" max="28"/>
    <col width="7.83203125" bestFit="1" customWidth="1" style="78" min="29" max="42"/>
    <col width="7.5" bestFit="1" customWidth="1" style="78" min="43" max="71"/>
    <col width="8.6640625" customWidth="1" style="78" min="72" max="77"/>
    <col width="8.6640625" customWidth="1" style="78" min="78" max="16384"/>
  </cols>
  <sheetData>
    <row r="1">
      <c r="J1" s="79" t="n"/>
      <c r="K1" s="79" t="n"/>
      <c r="L1" s="79" t="n"/>
      <c r="M1" s="79" t="n"/>
    </row>
    <row r="2">
      <c r="P2" s="68">
        <f>TEXT(P3,"dd-mmm-yy") &amp; "_" &amp;P4</f>
        <v/>
      </c>
      <c r="Q2" s="68">
        <f>TEXT(Q3,"dd-mmm-yy") &amp; "_" &amp;Q4</f>
        <v/>
      </c>
      <c r="R2" s="68">
        <f>TEXT(R3,"dd-mmm-yy") &amp; "_" &amp;R4</f>
        <v/>
      </c>
      <c r="T2" s="68">
        <f>TEXT(T3,"dd-mmm-yy") &amp; "_" &amp;T4</f>
        <v/>
      </c>
      <c r="U2" s="68">
        <f>TEXT(U3,"dd-mmm-yy") &amp; "_" &amp;U4</f>
        <v/>
      </c>
      <c r="V2" s="68">
        <f>TEXT(V3,"dd-mmm-yy") &amp; "_" &amp;V4</f>
        <v/>
      </c>
      <c r="X2" s="68">
        <f>TEXT(X3,"dd-mmm-yy") &amp; "_" &amp;X4</f>
        <v/>
      </c>
      <c r="Y2" s="68">
        <f>TEXT(Y3,"dd-mmm-yy") &amp; "_" &amp;Y4</f>
        <v/>
      </c>
      <c r="Z2" s="68">
        <f>TEXT(Z3,"dd-mmm-yy") &amp; "_" &amp;Z4</f>
        <v/>
      </c>
      <c r="AB2" s="68">
        <f>TEXT(AB3,"dd-mmm-yy") &amp; "_" &amp;AB4</f>
        <v/>
      </c>
      <c r="AC2" s="68">
        <f>TEXT(AC3,"dd-mmm-yy") &amp; "_" &amp;AC4</f>
        <v/>
      </c>
      <c r="AD2" s="68">
        <f>TEXT(AD3,"dd-mmm-yy") &amp; "_" &amp;AD4</f>
        <v/>
      </c>
      <c r="AF2" s="68">
        <f>TEXT(AF3,"dd-mmm-yy") &amp; "_" &amp;AF4</f>
        <v/>
      </c>
      <c r="AG2" s="68">
        <f>TEXT(AG3,"dd-mmm-yy") &amp; "_" &amp;AG4</f>
        <v/>
      </c>
      <c r="AH2" s="68">
        <f>TEXT(AH3,"dd-mmm-yy") &amp; "_" &amp;AH4</f>
        <v/>
      </c>
      <c r="AJ2" s="68">
        <f>TEXT(AJ3,"dd-mmm-yy") &amp; "_" &amp;AJ4</f>
        <v/>
      </c>
      <c r="AK2" s="68">
        <f>TEXT(AK3,"dd-mmm-yy") &amp; "_" &amp;AK4</f>
        <v/>
      </c>
      <c r="AL2" s="68">
        <f>TEXT(AL3,"dd-mmm-yy") &amp; "_" &amp;AL4</f>
        <v/>
      </c>
      <c r="AN2" s="68">
        <f>TEXT(AN3,"dd-mmm-yy") &amp; "_" &amp;AN4</f>
        <v/>
      </c>
      <c r="AO2" s="68">
        <f>TEXT(AO3,"dd-mmm-yy") &amp; "_" &amp;AO4</f>
        <v/>
      </c>
      <c r="AP2" s="68">
        <f>TEXT(AP3,"dd-mmm-yy") &amp; "_" &amp;AP4</f>
        <v/>
      </c>
    </row>
    <row r="3">
      <c r="O3" s="60">
        <f>AB3</f>
        <v/>
      </c>
      <c r="P3" s="65" t="n">
        <v>43921</v>
      </c>
      <c r="Q3" s="65">
        <f>R3</f>
        <v/>
      </c>
      <c r="R3" s="65">
        <f>T3</f>
        <v/>
      </c>
      <c r="T3" s="65">
        <f>U3-14</f>
        <v/>
      </c>
      <c r="U3" s="65">
        <f>V3</f>
        <v/>
      </c>
      <c r="V3" s="65">
        <f>X3</f>
        <v/>
      </c>
      <c r="X3" s="65">
        <f>Y3-14</f>
        <v/>
      </c>
      <c r="Y3" s="65">
        <f>Z3</f>
        <v/>
      </c>
      <c r="Z3" s="65">
        <f>AB3</f>
        <v/>
      </c>
      <c r="AB3" s="65">
        <f>AC3-14</f>
        <v/>
      </c>
      <c r="AC3" s="65">
        <f>AD3</f>
        <v/>
      </c>
      <c r="AD3" s="65">
        <f>AF3</f>
        <v/>
      </c>
      <c r="AF3" s="65">
        <f>AG3-14</f>
        <v/>
      </c>
      <c r="AG3" s="65">
        <f>AH3</f>
        <v/>
      </c>
      <c r="AH3" s="65">
        <f>AJ3</f>
        <v/>
      </c>
      <c r="AJ3" s="65">
        <f>AK3-14</f>
        <v/>
      </c>
      <c r="AK3" s="65">
        <f>AL3</f>
        <v/>
      </c>
      <c r="AL3" s="65">
        <f>AN3</f>
        <v/>
      </c>
      <c r="AN3" s="65">
        <f>AO3-14</f>
        <v/>
      </c>
      <c r="AO3" s="65">
        <f>AP3</f>
        <v/>
      </c>
      <c r="AP3" s="65" t="n">
        <v>44062</v>
      </c>
    </row>
    <row r="4">
      <c r="J4" s="60" t="inlineStr">
        <is>
          <t>25 June estimates</t>
        </is>
      </c>
      <c r="L4" s="69" t="inlineStr">
        <is>
          <t>R0 used</t>
        </is>
      </c>
      <c r="M4" s="69" t="n">
        <v>1</v>
      </c>
      <c r="O4" s="61" t="inlineStr">
        <is>
          <t>R0 Lookup</t>
        </is>
      </c>
      <c r="P4" s="59" t="inlineStr">
        <is>
          <t>R0</t>
        </is>
      </c>
      <c r="Q4" s="59" t="inlineStr">
        <is>
          <t>Actual I</t>
        </is>
      </c>
      <c r="R4" s="59" t="inlineStr">
        <is>
          <t>I_detec</t>
        </is>
      </c>
      <c r="S4" s="66" t="inlineStr">
        <is>
          <t>Diff</t>
        </is>
      </c>
      <c r="T4" s="59" t="inlineStr">
        <is>
          <t>R0</t>
        </is>
      </c>
      <c r="U4" s="59" t="inlineStr">
        <is>
          <t>Actual I</t>
        </is>
      </c>
      <c r="V4" s="59" t="inlineStr">
        <is>
          <t>I_detec</t>
        </is>
      </c>
      <c r="W4" s="66" t="inlineStr">
        <is>
          <t>Diff</t>
        </is>
      </c>
      <c r="X4" s="59" t="inlineStr">
        <is>
          <t>R0</t>
        </is>
      </c>
      <c r="Y4" s="59" t="inlineStr">
        <is>
          <t>Actual I</t>
        </is>
      </c>
      <c r="Z4" s="59" t="inlineStr">
        <is>
          <t>I_detec</t>
        </is>
      </c>
      <c r="AA4" s="66" t="inlineStr">
        <is>
          <t>Diff</t>
        </is>
      </c>
      <c r="AB4" s="59" t="inlineStr">
        <is>
          <t>R0</t>
        </is>
      </c>
      <c r="AC4" s="59" t="inlineStr">
        <is>
          <t>Actual I</t>
        </is>
      </c>
      <c r="AD4" s="59" t="inlineStr">
        <is>
          <t>I_detec</t>
        </is>
      </c>
      <c r="AE4" s="66" t="inlineStr">
        <is>
          <t>Diff</t>
        </is>
      </c>
      <c r="AF4" s="59" t="inlineStr">
        <is>
          <t>R0</t>
        </is>
      </c>
      <c r="AG4" s="59" t="inlineStr">
        <is>
          <t>Actual I</t>
        </is>
      </c>
      <c r="AH4" s="59" t="inlineStr">
        <is>
          <t>I_detec</t>
        </is>
      </c>
      <c r="AI4" s="66" t="inlineStr">
        <is>
          <t>Diff</t>
        </is>
      </c>
      <c r="AJ4" s="59" t="inlineStr">
        <is>
          <t>R0</t>
        </is>
      </c>
      <c r="AK4" s="59" t="inlineStr">
        <is>
          <t>Actual I</t>
        </is>
      </c>
      <c r="AL4" s="59" t="inlineStr">
        <is>
          <t>I_detec</t>
        </is>
      </c>
      <c r="AM4" s="66" t="inlineStr">
        <is>
          <t>Diff</t>
        </is>
      </c>
      <c r="AN4" s="59" t="inlineStr">
        <is>
          <t>R0</t>
        </is>
      </c>
      <c r="AO4" s="59" t="inlineStr">
        <is>
          <t>Actual I</t>
        </is>
      </c>
      <c r="AP4" s="59" t="inlineStr">
        <is>
          <t>I_detec</t>
        </is>
      </c>
      <c r="AQ4" s="66" t="inlineStr">
        <is>
          <t>Diff</t>
        </is>
      </c>
    </row>
    <row r="5">
      <c r="I5" s="78">
        <f>J5/L5</f>
        <v/>
      </c>
      <c r="J5" s="58" t="n">
        <v>2.078945712842866</v>
      </c>
      <c r="K5" s="42" t="inlineStr">
        <is>
          <t>South Africa</t>
        </is>
      </c>
      <c r="L5" s="205">
        <f>AN5*M5</f>
        <v/>
      </c>
      <c r="M5" s="75" t="n">
        <v>1</v>
      </c>
      <c r="N5" s="42" t="inlineStr">
        <is>
          <t>South Africa</t>
        </is>
      </c>
      <c r="O5" s="62">
        <f>OFFSET($A$16,MATCH(O$3,$A$17:$A$476,0),MATCH(N5,$B$16:$CZ$16,0)+1)</f>
        <v/>
      </c>
      <c r="P5" s="63" t="n">
        <v>1.921161039342437</v>
      </c>
      <c r="Q5" s="64">
        <f>OFFSET(OFFSET($A$17,0,MATCH($N5,$B$16:$CM$16,0)),MATCH(Q$3,$A$18:$A$777,0),0)</f>
        <v/>
      </c>
      <c r="R5" s="64">
        <f>OFFSET(OFFSET($A$17,0,MATCH($N5,$B$16:$CM$16,0)),MATCH(R$3,$A$18:$A$777,0),5)</f>
        <v/>
      </c>
      <c r="S5" s="67">
        <f>Q5-R5</f>
        <v/>
      </c>
      <c r="T5" s="63" t="n">
        <v>2.199678993610113</v>
      </c>
      <c r="U5" s="64">
        <f>OFFSET(OFFSET($A$17,0,MATCH($N5,$B$16:$CM$16,0)),MATCH(U$3,$A$18:$A$777,0),0)</f>
        <v/>
      </c>
      <c r="V5" s="64">
        <f>OFFSET(OFFSET($A$17,0,MATCH($N5,$B$16:$CM$16,0)),MATCH(V$3,$A$18:$A$777,0),5)</f>
        <v/>
      </c>
      <c r="W5" s="67">
        <f>U5-V5</f>
        <v/>
      </c>
      <c r="X5" s="63" t="n">
        <v>1.948848852474141</v>
      </c>
      <c r="Y5" s="64">
        <f>OFFSET(OFFSET($A$17,0,MATCH($N5,$B$16:$CM$16,0)),MATCH(Y$3,$A$18:$A$777,0),0)</f>
        <v/>
      </c>
      <c r="Z5" s="64">
        <f>OFFSET(OFFSET($A$17,0,MATCH($N5,$B$16:$CM$16,0)),MATCH(Z$3,$A$18:$A$777,0),5)</f>
        <v/>
      </c>
      <c r="AA5" s="67">
        <f>Y5-Z5</f>
        <v/>
      </c>
      <c r="AB5" s="63" t="n">
        <v>2.090489945171221</v>
      </c>
      <c r="AC5" s="64">
        <f>OFFSET(OFFSET($A$17,0,MATCH($N5,$B$16:$CM$16,0)),MATCH(AC$3,$A$18:$A$777,0),0)</f>
        <v/>
      </c>
      <c r="AD5" s="64">
        <f>OFFSET(OFFSET($A$17,0,MATCH($N5,$B$16:$CM$16,0)),MATCH(AD$3,$A$18:$A$777,0),5)</f>
        <v/>
      </c>
      <c r="AE5" s="67">
        <f>AC5-AD5</f>
        <v/>
      </c>
      <c r="AF5" s="63" t="n">
        <v>1.487171309641207</v>
      </c>
      <c r="AG5" s="64">
        <f>OFFSET(OFFSET($A$17,0,MATCH($N5,$B$16:$CM$16,0)),MATCH(AG$3,$A$18:$A$777,0),0)</f>
        <v/>
      </c>
      <c r="AH5" s="64">
        <f>OFFSET(OFFSET($A$17,0,MATCH($N5,$B$16:$CM$16,0)),MATCH(AH$3,$A$18:$A$777,0),5)</f>
        <v/>
      </c>
      <c r="AI5" s="67">
        <f>AG5-AH5</f>
        <v/>
      </c>
      <c r="AJ5" s="63" t="n">
        <v>0.524957854408478</v>
      </c>
      <c r="AK5" s="64">
        <f>OFFSET(OFFSET($A$17,0,MATCH($N5,$B$16:$CM$16,0)),MATCH(AK$3,$A$18:$A$777,0),0)</f>
        <v/>
      </c>
      <c r="AL5" s="64">
        <f>OFFSET(OFFSET($A$17,0,MATCH($N5,$B$16:$CM$16,0)),MATCH(AL$3,$A$18:$A$777,0),5)</f>
        <v/>
      </c>
      <c r="AM5" s="67">
        <f>AK5-AL5</f>
        <v/>
      </c>
      <c r="AN5" s="63" t="n">
        <v>0.1403348110565031</v>
      </c>
      <c r="AO5" s="64">
        <f>OFFSET(OFFSET($A$17,0,MATCH($N5,$B$16:$CM$16,0)),MATCH(AO$3,$A$18:$A$777,0),0)</f>
        <v/>
      </c>
      <c r="AP5" s="64">
        <f>OFFSET(OFFSET($A$17,0,MATCH($N5,$B$16:$CM$16,0)),MATCH(AP$3,$A$18:$A$777,0),5)</f>
        <v/>
      </c>
      <c r="AQ5" s="67">
        <f>AO5-AP5</f>
        <v/>
      </c>
    </row>
    <row r="6">
      <c r="I6" s="78">
        <f>J6/L6</f>
        <v/>
      </c>
      <c r="J6" s="58" t="n">
        <v>2.973903048975434</v>
      </c>
      <c r="K6" s="42" t="inlineStr">
        <is>
          <t>Eastern Cape</t>
        </is>
      </c>
      <c r="L6" s="205">
        <f>AN6*M6</f>
        <v/>
      </c>
      <c r="M6" s="75" t="n">
        <v>1</v>
      </c>
      <c r="N6" s="42" t="inlineStr">
        <is>
          <t>Eastern Cape</t>
        </is>
      </c>
      <c r="O6" s="62">
        <f>OFFSET($A$16,MATCH(O$3,$A$17:$A$476,0),MATCH(N6,$B$16:$CZ$16,0)+1)</f>
        <v/>
      </c>
      <c r="P6" s="63" t="n">
        <v>2.778287310103461</v>
      </c>
      <c r="Q6" s="64">
        <f>OFFSET(OFFSET($A$17,0,MATCH($N6,$B$16:$CM$16,0)),MATCH(Q$3,$A$18:$A$777,0),0)</f>
        <v/>
      </c>
      <c r="R6" s="64">
        <f>OFFSET(OFFSET($A$17,0,MATCH($N6,$B$16:$CM$16,0)),MATCH(R$3,$A$18:$A$777,0),5)</f>
        <v/>
      </c>
      <c r="S6" s="67">
        <f>Q6-R6</f>
        <v/>
      </c>
      <c r="T6" s="63" t="n">
        <v>2.612207766306537</v>
      </c>
      <c r="U6" s="64">
        <f>OFFSET(OFFSET($A$17,0,MATCH($N6,$B$16:$CM$16,0)),MATCH(U$3,$A$18:$A$777,0),0)</f>
        <v/>
      </c>
      <c r="V6" s="64">
        <f>OFFSET(OFFSET($A$17,0,MATCH($N6,$B$16:$CM$16,0)),MATCH(V$3,$A$18:$A$777,0),5)</f>
        <v/>
      </c>
      <c r="W6" s="67">
        <f>U6-V6</f>
        <v/>
      </c>
      <c r="X6" s="63" t="n">
        <v>2.841473464135748</v>
      </c>
      <c r="Y6" s="64">
        <f>OFFSET(OFFSET($A$17,0,MATCH($N6,$B$16:$CM$16,0)),MATCH(Y$3,$A$18:$A$777,0),0)</f>
        <v/>
      </c>
      <c r="Z6" s="64">
        <f>OFFSET(OFFSET($A$17,0,MATCH($N6,$B$16:$CM$16,0)),MATCH(Z$3,$A$18:$A$777,0),5)</f>
        <v/>
      </c>
      <c r="AA6" s="67">
        <f>Y6-Z6</f>
        <v/>
      </c>
      <c r="AB6" s="63" t="n">
        <v>1.831147632684226</v>
      </c>
      <c r="AC6" s="64">
        <f>OFFSET(OFFSET($A$17,0,MATCH($N6,$B$16:$CM$16,0)),MATCH(AC$3,$A$18:$A$777,0),0)</f>
        <v/>
      </c>
      <c r="AD6" s="64">
        <f>OFFSET(OFFSET($A$17,0,MATCH($N6,$B$16:$CM$16,0)),MATCH(AD$3,$A$18:$A$777,0),5)</f>
        <v/>
      </c>
      <c r="AE6" s="67">
        <f>AC6-AD6</f>
        <v/>
      </c>
      <c r="AF6" s="63" t="n">
        <v>0.9721330029496957</v>
      </c>
      <c r="AG6" s="64">
        <f>OFFSET(OFFSET($A$17,0,MATCH($N6,$B$16:$CM$16,0)),MATCH(AG$3,$A$18:$A$777,0),0)</f>
        <v/>
      </c>
      <c r="AH6" s="64">
        <f>OFFSET(OFFSET($A$17,0,MATCH($N6,$B$16:$CM$16,0)),MATCH(AH$3,$A$18:$A$777,0),5)</f>
        <v/>
      </c>
      <c r="AI6" s="67">
        <f>AG6-AH6</f>
        <v/>
      </c>
      <c r="AJ6" s="63" t="n">
        <v>0.02166407445136956</v>
      </c>
      <c r="AK6" s="64">
        <f>OFFSET(OFFSET($A$17,0,MATCH($N6,$B$16:$CM$16,0)),MATCH(AK$3,$A$18:$A$777,0),0)</f>
        <v/>
      </c>
      <c r="AL6" s="64">
        <f>OFFSET(OFFSET($A$17,0,MATCH($N6,$B$16:$CM$16,0)),MATCH(AL$3,$A$18:$A$777,0),5)</f>
        <v/>
      </c>
      <c r="AM6" s="67">
        <f>AK6-AL6</f>
        <v/>
      </c>
      <c r="AN6" s="63" t="n">
        <v>-0.1423332411394108</v>
      </c>
      <c r="AO6" s="64">
        <f>OFFSET(OFFSET($A$17,0,MATCH($N6,$B$16:$CM$16,0)),MATCH(AO$3,$A$18:$A$777,0),0)</f>
        <v/>
      </c>
      <c r="AP6" s="64">
        <f>OFFSET(OFFSET($A$17,0,MATCH($N6,$B$16:$CM$16,0)),MATCH(AP$3,$A$18:$A$777,0),5)</f>
        <v/>
      </c>
      <c r="AQ6" s="67">
        <f>AO6-AP6</f>
        <v/>
      </c>
    </row>
    <row r="7">
      <c r="I7" s="78">
        <f>J7/L7</f>
        <v/>
      </c>
      <c r="J7" s="58" t="n">
        <v>2.078945712842866</v>
      </c>
      <c r="K7" s="42" t="inlineStr">
        <is>
          <t>Free State</t>
        </is>
      </c>
      <c r="L7" s="205">
        <f>AN7*M7</f>
        <v/>
      </c>
      <c r="M7" s="75" t="n">
        <v>1</v>
      </c>
      <c r="N7" s="42" t="inlineStr">
        <is>
          <t>Free State</t>
        </is>
      </c>
      <c r="O7" s="62">
        <f>OFFSET($A$16,MATCH(O$3,$A$17:$A$476,0),MATCH(N7,$B$16:$CZ$16,0)+1)</f>
        <v/>
      </c>
      <c r="P7" s="63" t="n">
        <v>1.006271056951154</v>
      </c>
      <c r="Q7" s="64">
        <f>OFFSET(OFFSET($A$17,0,MATCH($N7,$B$16:$CM$16,0)),MATCH(Q$3,$A$18:$A$777,0),0)</f>
        <v/>
      </c>
      <c r="R7" s="64">
        <f>OFFSET(OFFSET($A$17,0,MATCH($N7,$B$16:$CM$16,0)),MATCH(R$3,$A$18:$A$777,0),5)</f>
        <v/>
      </c>
      <c r="S7" s="67">
        <f>Q7-R7</f>
        <v/>
      </c>
      <c r="T7" s="63" t="n">
        <v>2.513169064460386</v>
      </c>
      <c r="U7" s="64">
        <f>OFFSET(OFFSET($A$17,0,MATCH($N7,$B$16:$CM$16,0)),MATCH(U$3,$A$18:$A$777,0),0)</f>
        <v/>
      </c>
      <c r="V7" s="64">
        <f>OFFSET(OFFSET($A$17,0,MATCH($N7,$B$16:$CM$16,0)),MATCH(V$3,$A$18:$A$777,0),5)</f>
        <v/>
      </c>
      <c r="W7" s="67">
        <f>U7-V7</f>
        <v/>
      </c>
      <c r="X7" s="63" t="n">
        <v>2.659677483531066</v>
      </c>
      <c r="Y7" s="64">
        <f>OFFSET(OFFSET($A$17,0,MATCH($N7,$B$16:$CM$16,0)),MATCH(Y$3,$A$18:$A$777,0),0)</f>
        <v/>
      </c>
      <c r="Z7" s="64">
        <f>OFFSET(OFFSET($A$17,0,MATCH($N7,$B$16:$CM$16,0)),MATCH(Z$3,$A$18:$A$777,0),5)</f>
        <v/>
      </c>
      <c r="AA7" s="67">
        <f>Y7-Z7</f>
        <v/>
      </c>
      <c r="AB7" s="63" t="n">
        <v>4.198313051542212</v>
      </c>
      <c r="AC7" s="64">
        <f>OFFSET(OFFSET($A$17,0,MATCH($N7,$B$16:$CM$16,0)),MATCH(AC$3,$A$18:$A$777,0),0)</f>
        <v/>
      </c>
      <c r="AD7" s="64">
        <f>OFFSET(OFFSET($A$17,0,MATCH($N7,$B$16:$CM$16,0)),MATCH(AD$3,$A$18:$A$777,0),5)</f>
        <v/>
      </c>
      <c r="AE7" s="67">
        <f>AC7-AD7</f>
        <v/>
      </c>
      <c r="AF7" s="63" t="n">
        <v>3.257375669595453</v>
      </c>
      <c r="AG7" s="64">
        <f>OFFSET(OFFSET($A$17,0,MATCH($N7,$B$16:$CM$16,0)),MATCH(AG$3,$A$18:$A$777,0),0)</f>
        <v/>
      </c>
      <c r="AH7" s="64">
        <f>OFFSET(OFFSET($A$17,0,MATCH($N7,$B$16:$CM$16,0)),MATCH(AH$3,$A$18:$A$777,0),5)</f>
        <v/>
      </c>
      <c r="AI7" s="67">
        <f>AG7-AH7</f>
        <v/>
      </c>
      <c r="AJ7" s="63" t="n">
        <v>1.176923902273855</v>
      </c>
      <c r="AK7" s="64">
        <f>OFFSET(OFFSET($A$17,0,MATCH($N7,$B$16:$CM$16,0)),MATCH(AK$3,$A$18:$A$777,0),0)</f>
        <v/>
      </c>
      <c r="AL7" s="64">
        <f>OFFSET(OFFSET($A$17,0,MATCH($N7,$B$16:$CM$16,0)),MATCH(AL$3,$A$18:$A$777,0),5)</f>
        <v/>
      </c>
      <c r="AM7" s="67">
        <f>AK7-AL7</f>
        <v/>
      </c>
      <c r="AN7" s="63" t="n">
        <v>0.243610838015789</v>
      </c>
      <c r="AO7" s="64">
        <f>OFFSET(OFFSET($A$17,0,MATCH($N7,$B$16:$CM$16,0)),MATCH(AO$3,$A$18:$A$777,0),0)</f>
        <v/>
      </c>
      <c r="AP7" s="64">
        <f>OFFSET(OFFSET($A$17,0,MATCH($N7,$B$16:$CM$16,0)),MATCH(AP$3,$A$18:$A$777,0),5)</f>
        <v/>
      </c>
      <c r="AQ7" s="67">
        <f>AO7-AP7</f>
        <v/>
      </c>
    </row>
    <row r="8">
      <c r="I8" s="78">
        <f>J8/L8</f>
        <v/>
      </c>
      <c r="J8" s="58" t="n">
        <v>3.031506552930321</v>
      </c>
      <c r="K8" s="42" t="inlineStr">
        <is>
          <t>Gauteng</t>
        </is>
      </c>
      <c r="L8" s="205">
        <f>AN8*M8</f>
        <v/>
      </c>
      <c r="M8" s="75" t="n">
        <v>1</v>
      </c>
      <c r="N8" s="42" t="inlineStr">
        <is>
          <t>Gauteng</t>
        </is>
      </c>
      <c r="O8" s="62">
        <f>OFFSET($A$16,MATCH(O$3,$A$17:$A$476,0),MATCH(N8,$B$16:$CZ$16,0)+1)</f>
        <v/>
      </c>
      <c r="P8" s="63" t="n">
        <v>1.151315083058401</v>
      </c>
      <c r="Q8" s="64">
        <f>OFFSET(OFFSET($A$17,0,MATCH($N8,$B$16:$CM$16,0)),MATCH(Q$3,$A$18:$A$777,0),0)</f>
        <v/>
      </c>
      <c r="R8" s="64">
        <f>OFFSET(OFFSET($A$17,0,MATCH($N8,$B$16:$CM$16,0)),MATCH(R$3,$A$18:$A$777,0),5)</f>
        <v/>
      </c>
      <c r="S8" s="67">
        <f>Q8-R8</f>
        <v/>
      </c>
      <c r="T8" s="63" t="n">
        <v>3.800414836322612</v>
      </c>
      <c r="U8" s="64">
        <f>OFFSET(OFFSET($A$17,0,MATCH($N8,$B$16:$CM$16,0)),MATCH(U$3,$A$18:$A$777,0),0)</f>
        <v/>
      </c>
      <c r="V8" s="64">
        <f>OFFSET(OFFSET($A$17,0,MATCH($N8,$B$16:$CM$16,0)),MATCH(V$3,$A$18:$A$777,0),5)</f>
        <v/>
      </c>
      <c r="W8" s="67">
        <f>U8-V8</f>
        <v/>
      </c>
      <c r="X8" s="63" t="n">
        <v>3.890950935122507</v>
      </c>
      <c r="Y8" s="64">
        <f>OFFSET(OFFSET($A$17,0,MATCH($N8,$B$16:$CM$16,0)),MATCH(Y$3,$A$18:$A$777,0),0)</f>
        <v/>
      </c>
      <c r="Z8" s="64">
        <f>OFFSET(OFFSET($A$17,0,MATCH($N8,$B$16:$CM$16,0)),MATCH(Z$3,$A$18:$A$777,0),5)</f>
        <v/>
      </c>
      <c r="AA8" s="67">
        <f>Y8-Z8</f>
        <v/>
      </c>
      <c r="AB8" s="63" t="n">
        <v>2.312626486983405</v>
      </c>
      <c r="AC8" s="64">
        <f>OFFSET(OFFSET($A$17,0,MATCH($N8,$B$16:$CM$16,0)),MATCH(AC$3,$A$18:$A$777,0),0)</f>
        <v/>
      </c>
      <c r="AD8" s="64">
        <f>OFFSET(OFFSET($A$17,0,MATCH($N8,$B$16:$CM$16,0)),MATCH(AD$3,$A$18:$A$777,0),5)</f>
        <v/>
      </c>
      <c r="AE8" s="67">
        <f>AC8-AD8</f>
        <v/>
      </c>
      <c r="AF8" s="63" t="n">
        <v>1.338235010278045</v>
      </c>
      <c r="AG8" s="64">
        <f>OFFSET(OFFSET($A$17,0,MATCH($N8,$B$16:$CM$16,0)),MATCH(AG$3,$A$18:$A$777,0),0)</f>
        <v/>
      </c>
      <c r="AH8" s="64">
        <f>OFFSET(OFFSET($A$17,0,MATCH($N8,$B$16:$CM$16,0)),MATCH(AH$3,$A$18:$A$777,0),5)</f>
        <v/>
      </c>
      <c r="AI8" s="67">
        <f>AG8-AH8</f>
        <v/>
      </c>
      <c r="AJ8" s="63" t="n">
        <v>0.1429521587098222</v>
      </c>
      <c r="AK8" s="64">
        <f>OFFSET(OFFSET($A$17,0,MATCH($N8,$B$16:$CM$16,0)),MATCH(AK$3,$A$18:$A$777,0),0)</f>
        <v/>
      </c>
      <c r="AL8" s="64">
        <f>OFFSET(OFFSET($A$17,0,MATCH($N8,$B$16:$CM$16,0)),MATCH(AL$3,$A$18:$A$777,0),5)</f>
        <v/>
      </c>
      <c r="AM8" s="67">
        <f>AK8-AL8</f>
        <v/>
      </c>
      <c r="AN8" s="63" t="n">
        <v>0.07872325666999866</v>
      </c>
      <c r="AO8" s="64">
        <f>OFFSET(OFFSET($A$17,0,MATCH($N8,$B$16:$CM$16,0)),MATCH(AO$3,$A$18:$A$777,0),0)</f>
        <v/>
      </c>
      <c r="AP8" s="64">
        <f>OFFSET(OFFSET($A$17,0,MATCH($N8,$B$16:$CM$16,0)),MATCH(AP$3,$A$18:$A$777,0),5)</f>
        <v/>
      </c>
      <c r="AQ8" s="67">
        <f>AO8-AP8</f>
        <v/>
      </c>
    </row>
    <row r="9">
      <c r="I9" s="78">
        <f>J9/L9</f>
        <v/>
      </c>
      <c r="J9" s="58" t="n">
        <v>1.948117456224457</v>
      </c>
      <c r="K9" s="42" t="inlineStr">
        <is>
          <t>KwaZulu-Natal</t>
        </is>
      </c>
      <c r="L9" s="205">
        <f>AN9*M9</f>
        <v/>
      </c>
      <c r="M9" s="75" t="n">
        <v>1</v>
      </c>
      <c r="N9" s="42" t="inlineStr">
        <is>
          <t>KwaZulu-Natal</t>
        </is>
      </c>
      <c r="O9" s="62">
        <f>OFFSET($A$16,MATCH(O$3,$A$17:$A$476,0),MATCH(N9,$B$16:$CZ$16,0)+1)</f>
        <v/>
      </c>
      <c r="P9" s="63" t="n">
        <v>1.489900276965567</v>
      </c>
      <c r="Q9" s="64">
        <f>OFFSET(OFFSET($A$17,0,MATCH($N9,$B$16:$CM$16,0)),MATCH(Q$3,$A$18:$A$777,0),0)</f>
        <v/>
      </c>
      <c r="R9" s="64">
        <f>OFFSET(OFFSET($A$17,0,MATCH($N9,$B$16:$CM$16,0)),MATCH(R$3,$A$18:$A$777,0),5)</f>
        <v/>
      </c>
      <c r="S9" s="67">
        <f>Q9-R9</f>
        <v/>
      </c>
      <c r="T9" s="63" t="n">
        <v>1.601615518540103</v>
      </c>
      <c r="U9" s="64">
        <f>OFFSET(OFFSET($A$17,0,MATCH($N9,$B$16:$CM$16,0)),MATCH(U$3,$A$18:$A$777,0),0)</f>
        <v/>
      </c>
      <c r="V9" s="64">
        <f>OFFSET(OFFSET($A$17,0,MATCH($N9,$B$16:$CM$16,0)),MATCH(V$3,$A$18:$A$777,0),5)</f>
        <v/>
      </c>
      <c r="W9" s="67">
        <f>U9-V9</f>
        <v/>
      </c>
      <c r="X9" s="63" t="n">
        <v>2.527662956504384</v>
      </c>
      <c r="Y9" s="64">
        <f>OFFSET(OFFSET($A$17,0,MATCH($N9,$B$16:$CM$16,0)),MATCH(Y$3,$A$18:$A$777,0),0)</f>
        <v/>
      </c>
      <c r="Z9" s="64">
        <f>OFFSET(OFFSET($A$17,0,MATCH($N9,$B$16:$CM$16,0)),MATCH(Z$3,$A$18:$A$777,0),5)</f>
        <v/>
      </c>
      <c r="AA9" s="67">
        <f>Y9-Z9</f>
        <v/>
      </c>
      <c r="AB9" s="63" t="n">
        <v>3.911832163530697</v>
      </c>
      <c r="AC9" s="64">
        <f>OFFSET(OFFSET($A$17,0,MATCH($N9,$B$16:$CM$16,0)),MATCH(AC$3,$A$18:$A$777,0),0)</f>
        <v/>
      </c>
      <c r="AD9" s="64">
        <f>OFFSET(OFFSET($A$17,0,MATCH($N9,$B$16:$CM$16,0)),MATCH(AD$3,$A$18:$A$777,0),5)</f>
        <v/>
      </c>
      <c r="AE9" s="67">
        <f>AC9-AD9</f>
        <v/>
      </c>
      <c r="AF9" s="63" t="n">
        <v>2.452672205743402</v>
      </c>
      <c r="AG9" s="64">
        <f>OFFSET(OFFSET($A$17,0,MATCH($N9,$B$16:$CM$16,0)),MATCH(AG$3,$A$18:$A$777,0),0)</f>
        <v/>
      </c>
      <c r="AH9" s="64">
        <f>OFFSET(OFFSET($A$17,0,MATCH($N9,$B$16:$CM$16,0)),MATCH(AH$3,$A$18:$A$777,0),5)</f>
        <v/>
      </c>
      <c r="AI9" s="67">
        <f>AG9-AH9</f>
        <v/>
      </c>
      <c r="AJ9" s="63" t="n">
        <v>0.9200615191640247</v>
      </c>
      <c r="AK9" s="64">
        <f>OFFSET(OFFSET($A$17,0,MATCH($N9,$B$16:$CM$16,0)),MATCH(AK$3,$A$18:$A$777,0),0)</f>
        <v/>
      </c>
      <c r="AL9" s="64">
        <f>OFFSET(OFFSET($A$17,0,MATCH($N9,$B$16:$CM$16,0)),MATCH(AL$3,$A$18:$A$777,0),5)</f>
        <v/>
      </c>
      <c r="AM9" s="67">
        <f>AK9-AL9</f>
        <v/>
      </c>
      <c r="AN9" s="63" t="n">
        <v>0.10057482572509</v>
      </c>
      <c r="AO9" s="64">
        <f>OFFSET(OFFSET($A$17,0,MATCH($N9,$B$16:$CM$16,0)),MATCH(AO$3,$A$18:$A$777,0),0)</f>
        <v/>
      </c>
      <c r="AP9" s="64">
        <f>OFFSET(OFFSET($A$17,0,MATCH($N9,$B$16:$CM$16,0)),MATCH(AP$3,$A$18:$A$777,0),5)</f>
        <v/>
      </c>
      <c r="AQ9" s="67">
        <f>AO9-AP9</f>
        <v/>
      </c>
    </row>
    <row r="10">
      <c r="I10" s="78">
        <f>J10/L10</f>
        <v/>
      </c>
      <c r="J10" s="58" t="n">
        <v>2.078945712842866</v>
      </c>
      <c r="K10" s="42" t="inlineStr">
        <is>
          <t>Limpopo</t>
        </is>
      </c>
      <c r="L10" s="205">
        <f>AN10*M10</f>
        <v/>
      </c>
      <c r="M10" s="75" t="n">
        <v>1</v>
      </c>
      <c r="N10" s="42" t="inlineStr">
        <is>
          <t>Limpopo</t>
        </is>
      </c>
      <c r="O10" s="62">
        <f>OFFSET($A$16,MATCH(O$3,$A$17:$A$476,0),MATCH(N10,$B$16:$CZ$16,0)+1)</f>
        <v/>
      </c>
      <c r="P10" s="63" t="n">
        <v>1.715088481942777</v>
      </c>
      <c r="Q10" s="64">
        <f>OFFSET(OFFSET($A$17,0,MATCH($N10,$B$16:$CM$16,0)),MATCH(Q$3,$A$18:$A$777,0),0)</f>
        <v/>
      </c>
      <c r="R10" s="64">
        <f>OFFSET(OFFSET($A$17,0,MATCH($N10,$B$16:$CM$16,0)),MATCH(R$3,$A$18:$A$777,0),5)</f>
        <v/>
      </c>
      <c r="S10" s="67">
        <f>Q10-R10</f>
        <v/>
      </c>
      <c r="T10" s="63" t="n">
        <v>1.323012526890963</v>
      </c>
      <c r="U10" s="64">
        <f>OFFSET(OFFSET($A$17,0,MATCH($N10,$B$16:$CM$16,0)),MATCH(U$3,$A$18:$A$777,0),0)</f>
        <v/>
      </c>
      <c r="V10" s="64">
        <f>OFFSET(OFFSET($A$17,0,MATCH($N10,$B$16:$CM$16,0)),MATCH(V$3,$A$18:$A$777,0),5)</f>
        <v/>
      </c>
      <c r="W10" s="67">
        <f>U10-V10</f>
        <v/>
      </c>
      <c r="X10" s="63" t="n">
        <v>3.65003365776497</v>
      </c>
      <c r="Y10" s="64">
        <f>OFFSET(OFFSET($A$17,0,MATCH($N10,$B$16:$CM$16,0)),MATCH(Y$3,$A$18:$A$777,0),0)</f>
        <v/>
      </c>
      <c r="Z10" s="64">
        <f>OFFSET(OFFSET($A$17,0,MATCH($N10,$B$16:$CM$16,0)),MATCH(Z$3,$A$18:$A$777,0),5)</f>
        <v/>
      </c>
      <c r="AA10" s="67">
        <f>Y10-Z10</f>
        <v/>
      </c>
      <c r="AB10" s="63" t="n">
        <v>3.122656309946538</v>
      </c>
      <c r="AC10" s="64">
        <f>OFFSET(OFFSET($A$17,0,MATCH($N10,$B$16:$CM$16,0)),MATCH(AC$3,$A$18:$A$777,0),0)</f>
        <v/>
      </c>
      <c r="AD10" s="64">
        <f>OFFSET(OFFSET($A$17,0,MATCH($N10,$B$16:$CM$16,0)),MATCH(AD$3,$A$18:$A$777,0),5)</f>
        <v/>
      </c>
      <c r="AE10" s="67">
        <f>AC10-AD10</f>
        <v/>
      </c>
      <c r="AF10" s="63" t="n">
        <v>2.310054962462123</v>
      </c>
      <c r="AG10" s="64">
        <f>OFFSET(OFFSET($A$17,0,MATCH($N10,$B$16:$CM$16,0)),MATCH(AG$3,$A$18:$A$777,0),0)</f>
        <v/>
      </c>
      <c r="AH10" s="64">
        <f>OFFSET(OFFSET($A$17,0,MATCH($N10,$B$16:$CM$16,0)),MATCH(AH$3,$A$18:$A$777,0),5)</f>
        <v/>
      </c>
      <c r="AI10" s="67">
        <f>AG10-AH10</f>
        <v/>
      </c>
      <c r="AJ10" s="63" t="n">
        <v>0.8584276252540882</v>
      </c>
      <c r="AK10" s="64">
        <f>OFFSET(OFFSET($A$17,0,MATCH($N10,$B$16:$CM$16,0)),MATCH(AK$3,$A$18:$A$777,0),0)</f>
        <v/>
      </c>
      <c r="AL10" s="64">
        <f>OFFSET(OFFSET($A$17,0,MATCH($N10,$B$16:$CM$16,0)),MATCH(AL$3,$A$18:$A$777,0),5)</f>
        <v/>
      </c>
      <c r="AM10" s="67">
        <f>AK10-AL10</f>
        <v/>
      </c>
      <c r="AN10" s="63" t="n">
        <v>0.2720472916449124</v>
      </c>
      <c r="AO10" s="64">
        <f>OFFSET(OFFSET($A$17,0,MATCH($N10,$B$16:$CM$16,0)),MATCH(AO$3,$A$18:$A$777,0),0)</f>
        <v/>
      </c>
      <c r="AP10" s="64">
        <f>OFFSET(OFFSET($A$17,0,MATCH($N10,$B$16:$CM$16,0)),MATCH(AP$3,$A$18:$A$777,0),5)</f>
        <v/>
      </c>
      <c r="AQ10" s="67">
        <f>AO10-AP10</f>
        <v/>
      </c>
    </row>
    <row r="11">
      <c r="I11" s="78">
        <f>J11/L11</f>
        <v/>
      </c>
      <c r="J11" s="58" t="n">
        <v>2.078945712842866</v>
      </c>
      <c r="K11" s="42" t="inlineStr">
        <is>
          <t>Mpumalanga</t>
        </is>
      </c>
      <c r="L11" s="205">
        <f>AN11*M11</f>
        <v/>
      </c>
      <c r="M11" s="75" t="n">
        <v>1</v>
      </c>
      <c r="N11" s="42" t="inlineStr">
        <is>
          <t>Mpumalanga</t>
        </is>
      </c>
      <c r="O11" s="62">
        <f>OFFSET($A$16,MATCH(O$3,$A$17:$A$476,0),MATCH(N11,$B$16:$CZ$16,0)+1)</f>
        <v/>
      </c>
      <c r="P11" s="63" t="n">
        <v>1.44356268817077</v>
      </c>
      <c r="Q11" s="64">
        <f>OFFSET(OFFSET($A$17,0,MATCH($N11,$B$16:$CM$16,0)),MATCH(Q$3,$A$18:$A$777,0),0)</f>
        <v/>
      </c>
      <c r="R11" s="64">
        <f>OFFSET(OFFSET($A$17,0,MATCH($N11,$B$16:$CM$16,0)),MATCH(R$3,$A$18:$A$777,0),5)</f>
        <v/>
      </c>
      <c r="S11" s="67">
        <f>Q11-R11</f>
        <v/>
      </c>
      <c r="T11" s="63" t="n">
        <v>2.73788267709593</v>
      </c>
      <c r="U11" s="64">
        <f>OFFSET(OFFSET($A$17,0,MATCH($N11,$B$16:$CM$16,0)),MATCH(U$3,$A$18:$A$777,0),0)</f>
        <v/>
      </c>
      <c r="V11" s="64">
        <f>OFFSET(OFFSET($A$17,0,MATCH($N11,$B$16:$CM$16,0)),MATCH(V$3,$A$18:$A$777,0),5)</f>
        <v/>
      </c>
      <c r="W11" s="67">
        <f>U11-V11</f>
        <v/>
      </c>
      <c r="X11" s="63" t="n">
        <v>4.270623974877378</v>
      </c>
      <c r="Y11" s="64">
        <f>OFFSET(OFFSET($A$17,0,MATCH($N11,$B$16:$CM$16,0)),MATCH(Y$3,$A$18:$A$777,0),0)</f>
        <v/>
      </c>
      <c r="Z11" s="64">
        <f>OFFSET(OFFSET($A$17,0,MATCH($N11,$B$16:$CM$16,0)),MATCH(Z$3,$A$18:$A$777,0),5)</f>
        <v/>
      </c>
      <c r="AA11" s="67">
        <f>Y11-Z11</f>
        <v/>
      </c>
      <c r="AB11" s="63" t="n">
        <v>3.061981421838242</v>
      </c>
      <c r="AC11" s="64">
        <f>OFFSET(OFFSET($A$17,0,MATCH($N11,$B$16:$CM$16,0)),MATCH(AC$3,$A$18:$A$777,0),0)</f>
        <v/>
      </c>
      <c r="AD11" s="64">
        <f>OFFSET(OFFSET($A$17,0,MATCH($N11,$B$16:$CM$16,0)),MATCH(AD$3,$A$18:$A$777,0),5)</f>
        <v/>
      </c>
      <c r="AE11" s="67">
        <f>AC11-AD11</f>
        <v/>
      </c>
      <c r="AF11" s="63" t="n">
        <v>2.947277182866306</v>
      </c>
      <c r="AG11" s="64">
        <f>OFFSET(OFFSET($A$17,0,MATCH($N11,$B$16:$CM$16,0)),MATCH(AG$3,$A$18:$A$777,0),0)</f>
        <v/>
      </c>
      <c r="AH11" s="64">
        <f>OFFSET(OFFSET($A$17,0,MATCH($N11,$B$16:$CM$16,0)),MATCH(AH$3,$A$18:$A$777,0),5)</f>
        <v/>
      </c>
      <c r="AI11" s="67">
        <f>AG11-AH11</f>
        <v/>
      </c>
      <c r="AJ11" s="63" t="n">
        <v>1.36244831467059</v>
      </c>
      <c r="AK11" s="64">
        <f>OFFSET(OFFSET($A$17,0,MATCH($N11,$B$16:$CM$16,0)),MATCH(AK$3,$A$18:$A$777,0),0)</f>
        <v/>
      </c>
      <c r="AL11" s="64">
        <f>OFFSET(OFFSET($A$17,0,MATCH($N11,$B$16:$CM$16,0)),MATCH(AL$3,$A$18:$A$777,0),5)</f>
        <v/>
      </c>
      <c r="AM11" s="67">
        <f>AK11-AL11</f>
        <v/>
      </c>
      <c r="AN11" s="63" t="n">
        <v>0.07377633591432488</v>
      </c>
      <c r="AO11" s="64">
        <f>OFFSET(OFFSET($A$17,0,MATCH($N11,$B$16:$CM$16,0)),MATCH(AO$3,$A$18:$A$777,0),0)</f>
        <v/>
      </c>
      <c r="AP11" s="64">
        <f>OFFSET(OFFSET($A$17,0,MATCH($N11,$B$16:$CM$16,0)),MATCH(AP$3,$A$18:$A$777,0),5)</f>
        <v/>
      </c>
      <c r="AQ11" s="67">
        <f>AO11-AP11</f>
        <v/>
      </c>
    </row>
    <row r="12">
      <c r="I12" s="78">
        <f>J12/L12</f>
        <v/>
      </c>
      <c r="J12" s="58" t="n">
        <v>2.078945712842866</v>
      </c>
      <c r="K12" s="42" t="inlineStr">
        <is>
          <t>North West</t>
        </is>
      </c>
      <c r="L12" s="205">
        <f>AN12*M12</f>
        <v/>
      </c>
      <c r="M12" s="75" t="n">
        <v>1</v>
      </c>
      <c r="N12" s="42" t="inlineStr">
        <is>
          <t>North West</t>
        </is>
      </c>
      <c r="O12" s="62">
        <f>OFFSET($A$16,MATCH(O$3,$A$17:$A$476,0),MATCH(N12,$B$16:$CZ$16,0)+1)</f>
        <v/>
      </c>
      <c r="P12" s="63" t="n">
        <v>1.986520541638797</v>
      </c>
      <c r="Q12" s="64">
        <f>OFFSET(OFFSET($A$17,0,MATCH($N12,$B$16:$CM$16,0)),MATCH(Q$3,$A$18:$A$777,0),0)</f>
        <v/>
      </c>
      <c r="R12" s="64">
        <f>OFFSET(OFFSET($A$17,0,MATCH($N12,$B$16:$CM$16,0)),MATCH(R$3,$A$18:$A$777,0),5)</f>
        <v/>
      </c>
      <c r="S12" s="67">
        <f>Q12-R12</f>
        <v/>
      </c>
      <c r="T12" s="63" t="n">
        <v>5.497453992143007</v>
      </c>
      <c r="U12" s="64">
        <f>OFFSET(OFFSET($A$17,0,MATCH($N12,$B$16:$CM$16,0)),MATCH(U$3,$A$18:$A$777,0),0)</f>
        <v/>
      </c>
      <c r="V12" s="64">
        <f>OFFSET(OFFSET($A$17,0,MATCH($N12,$B$16:$CM$16,0)),MATCH(V$3,$A$18:$A$777,0),5)</f>
        <v/>
      </c>
      <c r="W12" s="67">
        <f>U12-V12</f>
        <v/>
      </c>
      <c r="X12" s="63" t="n">
        <v>2.981240923684366</v>
      </c>
      <c r="Y12" s="64">
        <f>OFFSET(OFFSET($A$17,0,MATCH($N12,$B$16:$CM$16,0)),MATCH(Y$3,$A$18:$A$777,0),0)</f>
        <v/>
      </c>
      <c r="Z12" s="64">
        <f>OFFSET(OFFSET($A$17,0,MATCH($N12,$B$16:$CM$16,0)),MATCH(Z$3,$A$18:$A$777,0),5)</f>
        <v/>
      </c>
      <c r="AA12" s="67">
        <f>Y12-Z12</f>
        <v/>
      </c>
      <c r="AB12" s="63" t="n">
        <v>2.200790186257932</v>
      </c>
      <c r="AC12" s="64">
        <f>OFFSET(OFFSET($A$17,0,MATCH($N12,$B$16:$CM$16,0)),MATCH(AC$3,$A$18:$A$777,0),0)</f>
        <v/>
      </c>
      <c r="AD12" s="64">
        <f>OFFSET(OFFSET($A$17,0,MATCH($N12,$B$16:$CM$16,0)),MATCH(AD$3,$A$18:$A$777,0),5)</f>
        <v/>
      </c>
      <c r="AE12" s="67">
        <f>AC12-AD12</f>
        <v/>
      </c>
      <c r="AF12" s="63" t="n">
        <v>1.75491601855292</v>
      </c>
      <c r="AG12" s="64">
        <f>OFFSET(OFFSET($A$17,0,MATCH($N12,$B$16:$CM$16,0)),MATCH(AG$3,$A$18:$A$777,0),0)</f>
        <v/>
      </c>
      <c r="AH12" s="64">
        <f>OFFSET(OFFSET($A$17,0,MATCH($N12,$B$16:$CM$16,0)),MATCH(AH$3,$A$18:$A$777,0),5)</f>
        <v/>
      </c>
      <c r="AI12" s="67">
        <f>AG12-AH12</f>
        <v/>
      </c>
      <c r="AJ12" s="63" t="n">
        <v>0.3064754691900618</v>
      </c>
      <c r="AK12" s="64">
        <f>OFFSET(OFFSET($A$17,0,MATCH($N12,$B$16:$CM$16,0)),MATCH(AK$3,$A$18:$A$777,0),0)</f>
        <v/>
      </c>
      <c r="AL12" s="64">
        <f>OFFSET(OFFSET($A$17,0,MATCH($N12,$B$16:$CM$16,0)),MATCH(AL$3,$A$18:$A$777,0),5)</f>
        <v/>
      </c>
      <c r="AM12" s="67">
        <f>AK12-AL12</f>
        <v/>
      </c>
      <c r="AN12" s="63" t="n">
        <v>0.3018760691417279</v>
      </c>
      <c r="AO12" s="64">
        <f>OFFSET(OFFSET($A$17,0,MATCH($N12,$B$16:$CM$16,0)),MATCH(AO$3,$A$18:$A$777,0),0)</f>
        <v/>
      </c>
      <c r="AP12" s="64">
        <f>OFFSET(OFFSET($A$17,0,MATCH($N12,$B$16:$CM$16,0)),MATCH(AP$3,$A$18:$A$777,0),5)</f>
        <v/>
      </c>
      <c r="AQ12" s="67">
        <f>AO12-AP12</f>
        <v/>
      </c>
    </row>
    <row r="13">
      <c r="I13" s="78">
        <f>J13/L13</f>
        <v/>
      </c>
      <c r="J13" s="58" t="n">
        <v>2.078945712842866</v>
      </c>
      <c r="K13" s="42" t="inlineStr">
        <is>
          <t>Northern Cape</t>
        </is>
      </c>
      <c r="L13" s="205">
        <f>AN13*M13</f>
        <v/>
      </c>
      <c r="M13" s="75" t="n">
        <v>1</v>
      </c>
      <c r="N13" s="42" t="inlineStr">
        <is>
          <t>Northern Cape</t>
        </is>
      </c>
      <c r="O13" s="62">
        <f>OFFSET($A$16,MATCH(O$3,$A$17:$A$476,0),MATCH(N13,$B$16:$CZ$16,0)+1)</f>
        <v/>
      </c>
      <c r="P13" s="63" t="n">
        <v>1.379924146838845</v>
      </c>
      <c r="Q13" s="64">
        <f>OFFSET(OFFSET($A$17,0,MATCH($N13,$B$16:$CM$16,0)),MATCH(Q$3,$A$18:$A$777,0),0)</f>
        <v/>
      </c>
      <c r="R13" s="64">
        <f>OFFSET(OFFSET($A$17,0,MATCH($N13,$B$16:$CM$16,0)),MATCH(R$3,$A$18:$A$777,0),5)</f>
        <v/>
      </c>
      <c r="S13" s="67">
        <f>Q13-R13</f>
        <v/>
      </c>
      <c r="T13" s="63" t="n">
        <v>4.147607551969935</v>
      </c>
      <c r="U13" s="64">
        <f>OFFSET(OFFSET($A$17,0,MATCH($N13,$B$16:$CM$16,0)),MATCH(U$3,$A$18:$A$777,0),0)</f>
        <v/>
      </c>
      <c r="V13" s="64">
        <f>OFFSET(OFFSET($A$17,0,MATCH($N13,$B$16:$CM$16,0)),MATCH(V$3,$A$18:$A$777,0),5)</f>
        <v/>
      </c>
      <c r="W13" s="67">
        <f>U13-V13</f>
        <v/>
      </c>
      <c r="X13" s="63" t="n">
        <v>1.967808177244833</v>
      </c>
      <c r="Y13" s="64">
        <f>OFFSET(OFFSET($A$17,0,MATCH($N13,$B$16:$CM$16,0)),MATCH(Y$3,$A$18:$A$777,0),0)</f>
        <v/>
      </c>
      <c r="Z13" s="64">
        <f>OFFSET(OFFSET($A$17,0,MATCH($N13,$B$16:$CM$16,0)),MATCH(Z$3,$A$18:$A$777,0),5)</f>
        <v/>
      </c>
      <c r="AA13" s="67">
        <f>Y13-Z13</f>
        <v/>
      </c>
      <c r="AB13" s="63" t="n">
        <v>3.710732902316467</v>
      </c>
      <c r="AC13" s="64">
        <f>OFFSET(OFFSET($A$17,0,MATCH($N13,$B$16:$CM$16,0)),MATCH(AC$3,$A$18:$A$777,0),0)</f>
        <v/>
      </c>
      <c r="AD13" s="64">
        <f>OFFSET(OFFSET($A$17,0,MATCH($N13,$B$16:$CM$16,0)),MATCH(AD$3,$A$18:$A$777,0),5)</f>
        <v/>
      </c>
      <c r="AE13" s="67">
        <f>AC13-AD13</f>
        <v/>
      </c>
      <c r="AF13" s="63" t="n">
        <v>2.351315482060063</v>
      </c>
      <c r="AG13" s="64">
        <f>OFFSET(OFFSET($A$17,0,MATCH($N13,$B$16:$CM$16,0)),MATCH(AG$3,$A$18:$A$777,0),0)</f>
        <v/>
      </c>
      <c r="AH13" s="64">
        <f>OFFSET(OFFSET($A$17,0,MATCH($N13,$B$16:$CM$16,0)),MATCH(AH$3,$A$18:$A$777,0),5)</f>
        <v/>
      </c>
      <c r="AI13" s="67">
        <f>AG13-AH13</f>
        <v/>
      </c>
      <c r="AJ13" s="63" t="n">
        <v>1.620259671085383</v>
      </c>
      <c r="AK13" s="64">
        <f>OFFSET(OFFSET($A$17,0,MATCH($N13,$B$16:$CM$16,0)),MATCH(AK$3,$A$18:$A$777,0),0)</f>
        <v/>
      </c>
      <c r="AL13" s="64">
        <f>OFFSET(OFFSET($A$17,0,MATCH($N13,$B$16:$CM$16,0)),MATCH(AL$3,$A$18:$A$777,0),5)</f>
        <v/>
      </c>
      <c r="AM13" s="67">
        <f>AK13-AL13</f>
        <v/>
      </c>
      <c r="AN13" s="63" t="n">
        <v>0.7346927990361348</v>
      </c>
      <c r="AO13" s="64">
        <f>OFFSET(OFFSET($A$17,0,MATCH($N13,$B$16:$CM$16,0)),MATCH(AO$3,$A$18:$A$777,0),0)</f>
        <v/>
      </c>
      <c r="AP13" s="64">
        <f>OFFSET(OFFSET($A$17,0,MATCH($N13,$B$16:$CM$16,0)),MATCH(AP$3,$A$18:$A$777,0),5)</f>
        <v/>
      </c>
      <c r="AQ13" s="67">
        <f>AO13-AP13</f>
        <v/>
      </c>
    </row>
    <row r="14">
      <c r="I14" s="78">
        <f>J14/L14</f>
        <v/>
      </c>
      <c r="J14" s="58" t="n">
        <v>1.223503507410612</v>
      </c>
      <c r="K14" s="42" t="inlineStr">
        <is>
          <t>Western Cape</t>
        </is>
      </c>
      <c r="L14" s="205">
        <f>AN14*M14</f>
        <v/>
      </c>
      <c r="M14" s="75" t="n">
        <v>1</v>
      </c>
      <c r="N14" s="42" t="inlineStr">
        <is>
          <t>Western Cape</t>
        </is>
      </c>
      <c r="O14" s="62">
        <f>OFFSET($A$16,MATCH(O$3,$A$17:$A$476,0),MATCH(N14,$B$16:$CZ$16,0)+1)</f>
        <v/>
      </c>
      <c r="P14" s="63" t="n">
        <v>2.433124224537345</v>
      </c>
      <c r="Q14" s="64">
        <f>OFFSET(OFFSET($A$17,0,MATCH($N14,$B$16:$CM$16,0)),MATCH(Q$3,$A$18:$A$777,0),0)</f>
        <v/>
      </c>
      <c r="R14" s="64">
        <f>OFFSET(OFFSET($A$17,0,MATCH($N14,$B$16:$CM$16,0)),MATCH(R$3,$A$18:$A$777,0),5)</f>
        <v/>
      </c>
      <c r="S14" s="67">
        <f>Q14-R14</f>
        <v/>
      </c>
      <c r="T14" s="63" t="n">
        <v>1.830991539397318</v>
      </c>
      <c r="U14" s="64">
        <f>OFFSET(OFFSET($A$17,0,MATCH($N14,$B$16:$CM$16,0)),MATCH(U$3,$A$18:$A$777,0),0)</f>
        <v/>
      </c>
      <c r="V14" s="64">
        <f>OFFSET(OFFSET($A$17,0,MATCH($N14,$B$16:$CM$16,0)),MATCH(V$3,$A$18:$A$777,0),5)</f>
        <v/>
      </c>
      <c r="W14" s="67">
        <f>U14-V14</f>
        <v/>
      </c>
      <c r="X14" s="63" t="n">
        <v>0.8195607807976596</v>
      </c>
      <c r="Y14" s="64">
        <f>OFFSET(OFFSET($A$17,0,MATCH($N14,$B$16:$CM$16,0)),MATCH(Y$3,$A$18:$A$777,0),0)</f>
        <v/>
      </c>
      <c r="Z14" s="64">
        <f>OFFSET(OFFSET($A$17,0,MATCH($N14,$B$16:$CM$16,0)),MATCH(Z$3,$A$18:$A$777,0),5)</f>
        <v/>
      </c>
      <c r="AA14" s="67">
        <f>Y14-Z14</f>
        <v/>
      </c>
      <c r="AB14" s="63" t="n">
        <v>0.9755829319681169</v>
      </c>
      <c r="AC14" s="64">
        <f>OFFSET(OFFSET($A$17,0,MATCH($N14,$B$16:$CM$16,0)),MATCH(AC$3,$A$18:$A$777,0),0)</f>
        <v/>
      </c>
      <c r="AD14" s="64">
        <f>OFFSET(OFFSET($A$17,0,MATCH($N14,$B$16:$CM$16,0)),MATCH(AD$3,$A$18:$A$777,0),5)</f>
        <v/>
      </c>
      <c r="AE14" s="67">
        <f>AC14-AD14</f>
        <v/>
      </c>
      <c r="AF14" s="63" t="n">
        <v>0.6734285701863109</v>
      </c>
      <c r="AG14" s="64">
        <f>OFFSET(OFFSET($A$17,0,MATCH($N14,$B$16:$CM$16,0)),MATCH(AG$3,$A$18:$A$777,0),0)</f>
        <v/>
      </c>
      <c r="AH14" s="64">
        <f>OFFSET(OFFSET($A$17,0,MATCH($N14,$B$16:$CM$16,0)),MATCH(AH$3,$A$18:$A$777,0),5)</f>
        <v/>
      </c>
      <c r="AI14" s="67">
        <f>AG14-AH14</f>
        <v/>
      </c>
      <c r="AJ14" s="63" t="n">
        <v>0.561758999893221</v>
      </c>
      <c r="AK14" s="64">
        <f>OFFSET(OFFSET($A$17,0,MATCH($N14,$B$16:$CM$16,0)),MATCH(AK$3,$A$18:$A$777,0),0)</f>
        <v/>
      </c>
      <c r="AL14" s="64">
        <f>OFFSET(OFFSET($A$17,0,MATCH($N14,$B$16:$CM$16,0)),MATCH(AL$3,$A$18:$A$777,0),5)</f>
        <v/>
      </c>
      <c r="AM14" s="67">
        <f>AK14-AL14</f>
        <v/>
      </c>
      <c r="AN14" s="63" t="n">
        <v>0.1755304982515757</v>
      </c>
      <c r="AO14" s="64">
        <f>OFFSET(OFFSET($A$17,0,MATCH($N14,$B$16:$CM$16,0)),MATCH(AO$3,$A$18:$A$777,0),0)</f>
        <v/>
      </c>
      <c r="AP14" s="64">
        <f>OFFSET(OFFSET($A$17,0,MATCH($N14,$B$16:$CM$16,0)),MATCH(AP$3,$A$18:$A$777,0),5)</f>
        <v/>
      </c>
      <c r="AQ14" s="67">
        <f>AO14-AP14</f>
        <v/>
      </c>
    </row>
    <row r="16">
      <c r="B16" s="43" t="inlineStr">
        <is>
          <t>South Africa</t>
        </is>
      </c>
      <c r="C16" s="44" t="n"/>
      <c r="D16" s="44" t="n"/>
      <c r="E16" s="44" t="n"/>
      <c r="F16" s="44" t="n"/>
      <c r="G16" s="45" t="n">
        <v>1</v>
      </c>
      <c r="H16" s="45" t="n">
        <v>0</v>
      </c>
      <c r="I16" s="44" t="n"/>
      <c r="J16" s="46" t="n">
        <v>0.01</v>
      </c>
      <c r="K16" s="43">
        <f>K6</f>
        <v/>
      </c>
      <c r="L16" s="44" t="n"/>
      <c r="M16" s="44" t="n"/>
      <c r="N16" s="44" t="n"/>
      <c r="O16" s="44" t="n"/>
      <c r="P16" s="47" t="n">
        <v>1</v>
      </c>
      <c r="Q16" s="47" t="n">
        <v>0</v>
      </c>
      <c r="R16" s="44" t="n"/>
      <c r="S16" s="46" t="n">
        <v>0.01</v>
      </c>
      <c r="T16" s="43">
        <f>K7</f>
        <v/>
      </c>
      <c r="U16" s="44" t="n"/>
      <c r="V16" s="44" t="n"/>
      <c r="W16" s="44" t="n"/>
      <c r="X16" s="44" t="n"/>
      <c r="Y16" s="47" t="n">
        <v>1</v>
      </c>
      <c r="Z16" s="47" t="n">
        <v>0</v>
      </c>
      <c r="AA16" s="44" t="n"/>
      <c r="AB16" s="46" t="n">
        <v>0.01</v>
      </c>
      <c r="AC16" s="43">
        <f>K8</f>
        <v/>
      </c>
      <c r="AD16" s="44" t="n"/>
      <c r="AE16" s="44" t="n"/>
      <c r="AF16" s="44" t="n"/>
      <c r="AG16" s="44" t="n"/>
      <c r="AH16" s="47" t="n">
        <v>1</v>
      </c>
      <c r="AI16" s="47" t="n">
        <v>0</v>
      </c>
      <c r="AJ16" s="44" t="n"/>
      <c r="AK16" s="46" t="n">
        <v>0.01</v>
      </c>
      <c r="AL16" s="43">
        <f>K9</f>
        <v/>
      </c>
      <c r="AM16" s="44" t="n"/>
      <c r="AN16" s="44" t="n"/>
      <c r="AO16" s="44" t="n"/>
      <c r="AP16" s="44" t="n"/>
      <c r="AQ16" s="47" t="n">
        <v>1</v>
      </c>
      <c r="AR16" s="47" t="n">
        <v>0</v>
      </c>
      <c r="AS16" s="44" t="n"/>
      <c r="AT16" s="46" t="n">
        <v>0.01</v>
      </c>
      <c r="AU16" s="43">
        <f>K10</f>
        <v/>
      </c>
      <c r="AV16" s="44" t="n"/>
      <c r="AW16" s="44" t="n"/>
      <c r="AX16" s="44" t="n"/>
      <c r="AY16" s="44" t="n"/>
      <c r="AZ16" s="47" t="n">
        <v>1</v>
      </c>
      <c r="BA16" s="47" t="n">
        <v>0</v>
      </c>
      <c r="BB16" s="44" t="n"/>
      <c r="BC16" s="46" t="n">
        <v>0.01</v>
      </c>
      <c r="BD16" s="43">
        <f>K11</f>
        <v/>
      </c>
      <c r="BE16" s="44" t="n"/>
      <c r="BF16" s="44" t="n"/>
      <c r="BG16" s="44" t="n"/>
      <c r="BH16" s="44" t="n"/>
      <c r="BI16" s="47" t="n">
        <v>1</v>
      </c>
      <c r="BJ16" s="47" t="n">
        <v>0</v>
      </c>
      <c r="BK16" s="44" t="n"/>
      <c r="BL16" s="46" t="n">
        <v>0.01</v>
      </c>
      <c r="BM16" s="43">
        <f>K12</f>
        <v/>
      </c>
      <c r="BN16" s="44" t="n"/>
      <c r="BO16" s="44" t="n"/>
      <c r="BP16" s="44" t="n"/>
      <c r="BQ16" s="44" t="n"/>
      <c r="BR16" s="47" t="n">
        <v>1</v>
      </c>
      <c r="BS16" s="47" t="n">
        <v>0</v>
      </c>
      <c r="BT16" s="44" t="n"/>
      <c r="BU16" s="46" t="n">
        <v>0.01</v>
      </c>
      <c r="BV16" s="43">
        <f>K13</f>
        <v/>
      </c>
      <c r="BW16" s="44" t="n"/>
      <c r="BX16" s="44" t="n"/>
      <c r="BY16" s="44" t="n"/>
      <c r="BZ16" s="44" t="n"/>
      <c r="CA16" s="47" t="n">
        <v>1</v>
      </c>
      <c r="CB16" s="47" t="n">
        <v>0</v>
      </c>
      <c r="CC16" s="44" t="n"/>
      <c r="CD16" s="46" t="n">
        <v>0.01</v>
      </c>
      <c r="CE16" s="43">
        <f>K14</f>
        <v/>
      </c>
      <c r="CF16" s="44" t="n"/>
      <c r="CG16" s="44" t="n"/>
      <c r="CH16" s="44" t="n"/>
      <c r="CI16" s="44" t="n"/>
      <c r="CJ16" s="47" t="n">
        <v>1</v>
      </c>
      <c r="CK16" s="47" t="n">
        <v>0</v>
      </c>
      <c r="CL16" s="44" t="n"/>
      <c r="CM16" s="46" t="n">
        <v>0.01</v>
      </c>
    </row>
    <row r="17">
      <c r="A17" s="48" t="inlineStr">
        <is>
          <t>Date</t>
        </is>
      </c>
      <c r="B17" s="49" t="inlineStr">
        <is>
          <t>Actual I</t>
        </is>
      </c>
      <c r="C17" s="50" t="inlineStr">
        <is>
          <t>R0</t>
        </is>
      </c>
      <c r="D17" s="51" t="inlineStr">
        <is>
          <t>R0_undetec</t>
        </is>
      </c>
      <c r="E17" s="51" t="inlineStr">
        <is>
          <t>S</t>
        </is>
      </c>
      <c r="F17" s="51" t="inlineStr">
        <is>
          <t>E</t>
        </is>
      </c>
      <c r="G17" s="51" t="inlineStr">
        <is>
          <t>I_detec</t>
        </is>
      </c>
      <c r="H17" s="51" t="inlineStr">
        <is>
          <t>I_undetec</t>
        </is>
      </c>
      <c r="I17" s="51" t="inlineStr">
        <is>
          <t>R</t>
        </is>
      </c>
      <c r="J17" s="52" t="inlineStr">
        <is>
          <t>D</t>
        </is>
      </c>
      <c r="K17" s="49" t="inlineStr">
        <is>
          <t>Actual I</t>
        </is>
      </c>
      <c r="L17" s="50" t="inlineStr">
        <is>
          <t>R0</t>
        </is>
      </c>
      <c r="M17" s="51" t="inlineStr">
        <is>
          <t>R0_undetec</t>
        </is>
      </c>
      <c r="N17" s="51" t="inlineStr">
        <is>
          <t>S</t>
        </is>
      </c>
      <c r="O17" s="51" t="inlineStr">
        <is>
          <t>E</t>
        </is>
      </c>
      <c r="P17" s="51" t="inlineStr">
        <is>
          <t>I_detec</t>
        </is>
      </c>
      <c r="Q17" s="51" t="inlineStr">
        <is>
          <t>I_undetec</t>
        </is>
      </c>
      <c r="R17" s="51" t="inlineStr">
        <is>
          <t>R</t>
        </is>
      </c>
      <c r="S17" s="52" t="inlineStr">
        <is>
          <t>D</t>
        </is>
      </c>
      <c r="T17" s="49" t="inlineStr">
        <is>
          <t>Actual I</t>
        </is>
      </c>
      <c r="U17" s="50" t="inlineStr">
        <is>
          <t>R0</t>
        </is>
      </c>
      <c r="V17" s="51" t="inlineStr">
        <is>
          <t>R0_undetec</t>
        </is>
      </c>
      <c r="W17" s="51" t="inlineStr">
        <is>
          <t>S</t>
        </is>
      </c>
      <c r="X17" s="51" t="inlineStr">
        <is>
          <t>E</t>
        </is>
      </c>
      <c r="Y17" s="51" t="inlineStr">
        <is>
          <t>I_detec</t>
        </is>
      </c>
      <c r="Z17" s="51" t="inlineStr">
        <is>
          <t>I_undetec</t>
        </is>
      </c>
      <c r="AA17" s="51" t="inlineStr">
        <is>
          <t>R</t>
        </is>
      </c>
      <c r="AB17" s="52" t="inlineStr">
        <is>
          <t>D</t>
        </is>
      </c>
      <c r="AC17" s="49" t="inlineStr">
        <is>
          <t>Actual I</t>
        </is>
      </c>
      <c r="AD17" s="50" t="inlineStr">
        <is>
          <t>R0</t>
        </is>
      </c>
      <c r="AE17" s="51" t="inlineStr">
        <is>
          <t>R0_undetec</t>
        </is>
      </c>
      <c r="AF17" s="51" t="inlineStr">
        <is>
          <t>S</t>
        </is>
      </c>
      <c r="AG17" s="51" t="inlineStr">
        <is>
          <t>E</t>
        </is>
      </c>
      <c r="AH17" s="51" t="inlineStr">
        <is>
          <t>I_detec</t>
        </is>
      </c>
      <c r="AI17" s="51" t="inlineStr">
        <is>
          <t>I_undetec</t>
        </is>
      </c>
      <c r="AJ17" s="51" t="inlineStr">
        <is>
          <t>R</t>
        </is>
      </c>
      <c r="AK17" s="52" t="inlineStr">
        <is>
          <t>D</t>
        </is>
      </c>
      <c r="AL17" s="49" t="inlineStr">
        <is>
          <t>Actual I</t>
        </is>
      </c>
      <c r="AM17" s="50" t="inlineStr">
        <is>
          <t>R0</t>
        </is>
      </c>
      <c r="AN17" s="51" t="inlineStr">
        <is>
          <t>R0_undetec</t>
        </is>
      </c>
      <c r="AO17" s="51" t="inlineStr">
        <is>
          <t>S</t>
        </is>
      </c>
      <c r="AP17" s="51" t="inlineStr">
        <is>
          <t>E</t>
        </is>
      </c>
      <c r="AQ17" s="51" t="inlineStr">
        <is>
          <t>I_detec</t>
        </is>
      </c>
      <c r="AR17" s="51" t="inlineStr">
        <is>
          <t>I_undetec</t>
        </is>
      </c>
      <c r="AS17" s="51" t="inlineStr">
        <is>
          <t>R</t>
        </is>
      </c>
      <c r="AT17" s="52" t="inlineStr">
        <is>
          <t>D</t>
        </is>
      </c>
      <c r="AU17" s="49" t="inlineStr">
        <is>
          <t>Actual I</t>
        </is>
      </c>
      <c r="AV17" s="50" t="inlineStr">
        <is>
          <t>R0</t>
        </is>
      </c>
      <c r="AW17" s="51" t="inlineStr">
        <is>
          <t>R0_undetec</t>
        </is>
      </c>
      <c r="AX17" s="51" t="inlineStr">
        <is>
          <t>S</t>
        </is>
      </c>
      <c r="AY17" s="51" t="inlineStr">
        <is>
          <t>E</t>
        </is>
      </c>
      <c r="AZ17" s="51" t="inlineStr">
        <is>
          <t>I_detec</t>
        </is>
      </c>
      <c r="BA17" s="51" t="inlineStr">
        <is>
          <t>I_undetec</t>
        </is>
      </c>
      <c r="BB17" s="51" t="inlineStr">
        <is>
          <t>R</t>
        </is>
      </c>
      <c r="BC17" s="52" t="inlineStr">
        <is>
          <t>D</t>
        </is>
      </c>
      <c r="BD17" s="49" t="inlineStr">
        <is>
          <t>Actual I</t>
        </is>
      </c>
      <c r="BE17" s="50" t="inlineStr">
        <is>
          <t>R0</t>
        </is>
      </c>
      <c r="BF17" s="51" t="inlineStr">
        <is>
          <t>R0_undetec</t>
        </is>
      </c>
      <c r="BG17" s="51" t="inlineStr">
        <is>
          <t>S</t>
        </is>
      </c>
      <c r="BH17" s="51" t="inlineStr">
        <is>
          <t>E</t>
        </is>
      </c>
      <c r="BI17" s="51" t="inlineStr">
        <is>
          <t>I_detec</t>
        </is>
      </c>
      <c r="BJ17" s="51" t="inlineStr">
        <is>
          <t>I_undetec</t>
        </is>
      </c>
      <c r="BK17" s="51" t="inlineStr">
        <is>
          <t>R</t>
        </is>
      </c>
      <c r="BL17" s="52" t="inlineStr">
        <is>
          <t>D</t>
        </is>
      </c>
      <c r="BM17" s="49" t="inlineStr">
        <is>
          <t>Actual I</t>
        </is>
      </c>
      <c r="BN17" s="50" t="inlineStr">
        <is>
          <t>R0</t>
        </is>
      </c>
      <c r="BO17" s="51" t="inlineStr">
        <is>
          <t>R0_undetec</t>
        </is>
      </c>
      <c r="BP17" s="51" t="inlineStr">
        <is>
          <t>S</t>
        </is>
      </c>
      <c r="BQ17" s="51" t="inlineStr">
        <is>
          <t>E</t>
        </is>
      </c>
      <c r="BR17" s="51" t="inlineStr">
        <is>
          <t>I_detec</t>
        </is>
      </c>
      <c r="BS17" s="51" t="inlineStr">
        <is>
          <t>I_undetec</t>
        </is>
      </c>
      <c r="BT17" s="51" t="inlineStr">
        <is>
          <t>R</t>
        </is>
      </c>
      <c r="BU17" s="52" t="inlineStr">
        <is>
          <t>D</t>
        </is>
      </c>
      <c r="BV17" s="49" t="inlineStr">
        <is>
          <t>Actual I</t>
        </is>
      </c>
      <c r="BW17" s="50" t="inlineStr">
        <is>
          <t>R0</t>
        </is>
      </c>
      <c r="BX17" s="51" t="inlineStr">
        <is>
          <t>R0_undetec</t>
        </is>
      </c>
      <c r="BY17" s="51" t="inlineStr">
        <is>
          <t>S</t>
        </is>
      </c>
      <c r="BZ17" s="51" t="inlineStr">
        <is>
          <t>E</t>
        </is>
      </c>
      <c r="CA17" s="51" t="inlineStr">
        <is>
          <t>I_detec</t>
        </is>
      </c>
      <c r="CB17" s="51" t="inlineStr">
        <is>
          <t>I_undetec</t>
        </is>
      </c>
      <c r="CC17" s="51" t="inlineStr">
        <is>
          <t>R</t>
        </is>
      </c>
      <c r="CD17" s="52" t="inlineStr">
        <is>
          <t>D</t>
        </is>
      </c>
      <c r="CE17" s="49" t="inlineStr">
        <is>
          <t>Actual I</t>
        </is>
      </c>
      <c r="CF17" s="50" t="inlineStr">
        <is>
          <t>R0</t>
        </is>
      </c>
      <c r="CG17" s="51" t="inlineStr">
        <is>
          <t>R0_undetec</t>
        </is>
      </c>
      <c r="CH17" s="51" t="inlineStr">
        <is>
          <t>S</t>
        </is>
      </c>
      <c r="CI17" s="51" t="inlineStr">
        <is>
          <t>E</t>
        </is>
      </c>
      <c r="CJ17" s="51" t="inlineStr">
        <is>
          <t>I_detec</t>
        </is>
      </c>
      <c r="CK17" s="51" t="inlineStr">
        <is>
          <t>I_undetec</t>
        </is>
      </c>
      <c r="CL17" s="51" t="inlineStr">
        <is>
          <t>R</t>
        </is>
      </c>
      <c r="CM17" s="52" t="inlineStr">
        <is>
          <t>D</t>
        </is>
      </c>
      <c r="CO17" s="209" t="n"/>
      <c r="CP17" s="210" t="n"/>
    </row>
    <row r="18">
      <c r="A18" s="83" t="n">
        <v>43918</v>
      </c>
      <c r="B18" s="53">
        <f>OFFSET('National statistics'!$A$6,MATCH(R0_estimation!$A18,'National statistics'!$A$7:$A$5000,0),MATCH(R0_estimation!B$16 &amp; "_Running14daysNew",'National statistics'!$B$1:$HA$1,0))</f>
        <v/>
      </c>
      <c r="C18" s="253" t="n">
        <v>2.765552436117004</v>
      </c>
      <c r="D18" s="254">
        <f>C18/2</f>
        <v/>
      </c>
      <c r="E18" s="77">
        <f>OFFSET('National statistics'!$A$5,0,MATCH(R0_estimation!B$16,'National statistics'!$B$4:$K$4,0))</f>
        <v/>
      </c>
      <c r="F18" s="77">
        <f>(G18+H18)/4</f>
        <v/>
      </c>
      <c r="G18" s="77">
        <f>B18</f>
        <v/>
      </c>
      <c r="H18" s="77" t="n">
        <v>0</v>
      </c>
      <c r="I18" s="77" t="n">
        <v>0</v>
      </c>
      <c r="J18" s="54" t="n">
        <v>0</v>
      </c>
      <c r="K18" s="53">
        <f>OFFSET('National statistics'!$A$6,MATCH(R0_estimation!$A18,'National statistics'!$A$7:$A$5000,0),MATCH(R0_estimation!K$16 &amp; "_Running14daysNew",'National statistics'!$B$1:$HA$1,0))</f>
        <v/>
      </c>
      <c r="L18" s="253" t="n">
        <v>10.18910725806475</v>
      </c>
      <c r="M18" s="254">
        <f>L18/2</f>
        <v/>
      </c>
      <c r="N18" s="77">
        <f>OFFSET('National statistics'!$A$5,0,MATCH(R0_estimation!K$16,'National statistics'!$B$4:$K$4,0))</f>
        <v/>
      </c>
      <c r="O18" s="77">
        <f>(P18+Q18)/4</f>
        <v/>
      </c>
      <c r="P18" s="77">
        <f>K18</f>
        <v/>
      </c>
      <c r="Q18" s="77" t="n">
        <v>0</v>
      </c>
      <c r="R18" s="77" t="n">
        <v>0</v>
      </c>
      <c r="S18" s="54" t="n">
        <v>0</v>
      </c>
      <c r="T18" s="53">
        <f>OFFSET('National statistics'!$A$6,MATCH(R0_estimation!$A18,'National statistics'!$A$7:$A$5000,0),MATCH(R0_estimation!T$16 &amp; "_Running14daysNew",'National statistics'!$B$1:$HA$1,0))</f>
        <v/>
      </c>
      <c r="U18" s="253" t="n">
        <v>2.357152288276871</v>
      </c>
      <c r="V18" s="254">
        <f>U18/2</f>
        <v/>
      </c>
      <c r="W18" s="77">
        <f>OFFSET('National statistics'!$A$5,0,MATCH(R0_estimation!T$16,'National statistics'!$B$4:$K$4,0))</f>
        <v/>
      </c>
      <c r="X18" s="77">
        <f>(Y18+Z18)/4</f>
        <v/>
      </c>
      <c r="Y18" s="77">
        <f>T18</f>
        <v/>
      </c>
      <c r="Z18" s="77" t="n">
        <v>0</v>
      </c>
      <c r="AA18" s="77" t="n">
        <v>0</v>
      </c>
      <c r="AB18" s="54" t="n">
        <v>0</v>
      </c>
      <c r="AC18" s="53">
        <f>OFFSET('National statistics'!$A$6,MATCH(R0_estimation!$A18,'National statistics'!$A$7:$A$5000,0),MATCH(R0_estimation!AC$16 &amp; "_Running14daysNew",'National statistics'!$B$1:$HA$1,0))</f>
        <v/>
      </c>
      <c r="AD18" s="253" t="n">
        <v>3.376914279222531</v>
      </c>
      <c r="AE18" s="254">
        <f>AD18/2</f>
        <v/>
      </c>
      <c r="AF18" s="77">
        <f>OFFSET('National statistics'!$A$5,0,MATCH(R0_estimation!AC$16,'National statistics'!$B$4:$K$4,0))</f>
        <v/>
      </c>
      <c r="AG18" s="77">
        <f>(AH18+AI18)/4</f>
        <v/>
      </c>
      <c r="AH18" s="77">
        <f>AC18</f>
        <v/>
      </c>
      <c r="AI18" s="77" t="n">
        <v>0</v>
      </c>
      <c r="AJ18" s="77" t="n">
        <v>0</v>
      </c>
      <c r="AK18" s="54" t="n">
        <v>0</v>
      </c>
      <c r="AL18" s="53">
        <f>OFFSET('National statistics'!$A$6,MATCH(R0_estimation!$A18,'National statistics'!$A$7:$A$5000,0),MATCH(R0_estimation!AL$16 &amp; "_Running14daysNew",'National statistics'!$B$1:$HA$1,0))</f>
        <v/>
      </c>
      <c r="AM18" s="253" t="n">
        <v>3.571977394432505</v>
      </c>
      <c r="AN18" s="254">
        <f>AM18/2</f>
        <v/>
      </c>
      <c r="AO18" s="77">
        <f>OFFSET('National statistics'!$A$5,0,MATCH(R0_estimation!AL$16,'National statistics'!$B$4:$K$4,0))</f>
        <v/>
      </c>
      <c r="AP18" s="77">
        <f>(AQ18+AR18)/4</f>
        <v/>
      </c>
      <c r="AQ18" s="77">
        <f>AL18</f>
        <v/>
      </c>
      <c r="AR18" s="77" t="n">
        <v>0</v>
      </c>
      <c r="AS18" s="77" t="n">
        <v>0</v>
      </c>
      <c r="AT18" s="54" t="n">
        <v>0</v>
      </c>
      <c r="AU18" s="53">
        <f>OFFSET('National statistics'!$A$6,MATCH(R0_estimation!$A18,'National statistics'!$A$7:$A$5000,0),MATCH(R0_estimation!AU$16 &amp; "_Running14daysNew",'National statistics'!$B$1:$HA$1,0))</f>
        <v/>
      </c>
      <c r="AV18" s="253" t="n">
        <v>2.304898335138707</v>
      </c>
      <c r="AW18" s="254">
        <f>AV18/2</f>
        <v/>
      </c>
      <c r="AX18" s="77">
        <f>OFFSET('National statistics'!$A$5,0,MATCH(R0_estimation!AU$16,'National statistics'!$B$4:$K$4,0))</f>
        <v/>
      </c>
      <c r="AY18" s="77">
        <f>(AZ18+BA18)/4</f>
        <v/>
      </c>
      <c r="AZ18" s="77">
        <f>AU18</f>
        <v/>
      </c>
      <c r="BA18" s="77" t="n">
        <v>0</v>
      </c>
      <c r="BB18" s="77" t="n">
        <v>0</v>
      </c>
      <c r="BC18" s="54" t="n">
        <v>0</v>
      </c>
      <c r="BD18" s="53">
        <f>OFFSET('National statistics'!$A$6,MATCH(R0_estimation!$A18,'National statistics'!$A$7:$A$5000,0),MATCH(R0_estimation!BD$16 &amp; "_Running14daysNew",'National statistics'!$B$1:$HA$1,0))</f>
        <v/>
      </c>
      <c r="BE18" s="253" t="n">
        <v>3.036794730819568</v>
      </c>
      <c r="BF18" s="254">
        <f>BE18/2</f>
        <v/>
      </c>
      <c r="BG18" s="77">
        <f>OFFSET('National statistics'!$A$5,0,MATCH(R0_estimation!BD$16,'National statistics'!$B$4:$K$4,0))</f>
        <v/>
      </c>
      <c r="BH18" s="77">
        <f>(BI18+BJ18)/4</f>
        <v/>
      </c>
      <c r="BI18" s="77">
        <f>BD18</f>
        <v/>
      </c>
      <c r="BJ18" s="77" t="n">
        <v>0</v>
      </c>
      <c r="BK18" s="77" t="n">
        <v>0</v>
      </c>
      <c r="BL18" s="54" t="n">
        <v>0</v>
      </c>
      <c r="BM18" s="53">
        <f>OFFSET('National statistics'!$A$6,MATCH(R0_estimation!$A18,'National statistics'!$A$7:$A$5000,0),MATCH(R0_estimation!BM$16 &amp; "_Running14daysNew",'National statistics'!$B$1:$HA$1,0))</f>
        <v/>
      </c>
      <c r="BN18" s="253" t="n">
        <v>1.2</v>
      </c>
      <c r="BO18" s="254">
        <f>BN18/2</f>
        <v/>
      </c>
      <c r="BP18" s="77">
        <f>OFFSET('National statistics'!$A$5,0,MATCH(R0_estimation!BM$16,'National statistics'!$B$4:$K$4,0))</f>
        <v/>
      </c>
      <c r="BQ18" s="77">
        <f>(BR18+BS18)/4</f>
        <v/>
      </c>
      <c r="BR18" s="77">
        <f>BM18</f>
        <v/>
      </c>
      <c r="BS18" s="77" t="n">
        <v>0</v>
      </c>
      <c r="BT18" s="77" t="n">
        <v>0</v>
      </c>
      <c r="BU18" s="54" t="n">
        <v>0</v>
      </c>
      <c r="BV18" s="53">
        <f>OFFSET('National statistics'!$A$6,MATCH(R0_estimation!$A18,'National statistics'!$A$7:$A$5000,0),MATCH(R0_estimation!BV$16 &amp; "_Running14daysNew",'National statistics'!$B$1:$HA$1,0))</f>
        <v/>
      </c>
      <c r="BW18" s="253" t="n">
        <v>2.675039292947403</v>
      </c>
      <c r="BX18" s="254">
        <f>BW18/2</f>
        <v/>
      </c>
      <c r="BY18" s="77">
        <f>OFFSET('National statistics'!$A$5,0,MATCH(R0_estimation!BV$16,'National statistics'!$B$4:$K$4,0))</f>
        <v/>
      </c>
      <c r="BZ18" s="77">
        <f>(CA18+CB18)/4</f>
        <v/>
      </c>
      <c r="CA18" s="77">
        <f>BV18</f>
        <v/>
      </c>
      <c r="CB18" s="77" t="n">
        <v>0</v>
      </c>
      <c r="CC18" s="77" t="n">
        <v>0</v>
      </c>
      <c r="CD18" s="54" t="n">
        <v>0</v>
      </c>
      <c r="CE18" s="53">
        <f>OFFSET('National statistics'!$A$6,MATCH(R0_estimation!$A18,'National statistics'!$A$7:$A$5000,0),MATCH(R0_estimation!CE$16 &amp; "_Running14daysNew",'National statistics'!$B$1:$HA$1,0))</f>
        <v/>
      </c>
      <c r="CF18" s="253" t="n">
        <v>2.562256760765625</v>
      </c>
      <c r="CG18" s="254" t="n">
        <v>1.3</v>
      </c>
      <c r="CH18" s="77">
        <f>OFFSET('National statistics'!$A$5,0,MATCH(R0_estimation!CE$16,'National statistics'!$B$4:$K$4,0))</f>
        <v/>
      </c>
      <c r="CI18" s="77">
        <f>(CJ18+CK18)/4</f>
        <v/>
      </c>
      <c r="CJ18" s="77">
        <f>CE18</f>
        <v/>
      </c>
      <c r="CK18" s="77" t="n">
        <v>0</v>
      </c>
      <c r="CL18" s="77" t="n">
        <v>0</v>
      </c>
      <c r="CM18" s="54" t="n">
        <v>0</v>
      </c>
      <c r="CO18" s="209" t="n"/>
      <c r="CP18" s="210" t="n"/>
    </row>
    <row r="19">
      <c r="A19" s="83" t="n">
        <v>43919</v>
      </c>
      <c r="B19" s="53">
        <f>OFFSET('National statistics'!$A$6,MATCH(R0_estimation!$A19,'National statistics'!$A$7:$A$5000,0),MATCH(R0_estimation!B$16 &amp; "_Running14daysNew",'National statistics'!$B$1:$HA$1,0))</f>
        <v/>
      </c>
      <c r="C19" s="253">
        <f>IF(ISERROR(OFFSET($O$4,MATCH(B$16,$N$5:$N$14,0),MATCH(TEXT($A19,"dd-mmm-yy") &amp; "_R0",$P$2:$AP$2,0))),C18,OFFSET($O$4,MATCH(B$16,$N$5:$N$14,0),MATCH(TEXT($A19,"dd-mmm-yy") &amp; "_R0",$P$2:$AP$2,0)))</f>
        <v/>
      </c>
      <c r="D19" s="254">
        <f>D18</f>
        <v/>
      </c>
      <c r="E19" s="77">
        <f>E18-E18*(C18/14)*G18*G$16/SUM(E18:I18)-E18*(D18/14)*H$16*H18/SUM(E18:I18)</f>
        <v/>
      </c>
      <c r="F19" s="77">
        <f>F18+E18*(C18/14)*G18*G$16/SUM(E18:I18)+E18*(D18/14)*H$16*H18/SUM(E18:I18)-F18/4</f>
        <v/>
      </c>
      <c r="G19" s="77">
        <f>G18+G$16*F18/4-G18/14</f>
        <v/>
      </c>
      <c r="H19" s="77">
        <f>H18+H$16*F18/4-H18/14</f>
        <v/>
      </c>
      <c r="I19" s="77">
        <f>I18+H18/14+(G18/14)*(1-J$16)</f>
        <v/>
      </c>
      <c r="J19" s="54">
        <f>J18+(G18/14)*(J$16)</f>
        <v/>
      </c>
      <c r="K19" s="53">
        <f>OFFSET('National statistics'!$A$6,MATCH(R0_estimation!$A19,'National statistics'!$A$7:$A$5000,0),MATCH(R0_estimation!K$16 &amp; "_Running14daysNew",'National statistics'!$B$1:$HA$1,0))</f>
        <v/>
      </c>
      <c r="L19" s="253">
        <f>IF(ISERROR(OFFSET($O$4,MATCH(K$16,$N$5:$N$14,0),MATCH(TEXT($A19,"dd-mmm-yy") &amp; "_R0",$P$2:$AP$2,0))),L18,OFFSET($O$4,MATCH(K$16,$N$5:$N$14,0),MATCH(TEXT($A19,"dd-mmm-yy") &amp; "_R0",$P$2:$AP$2,0)))</f>
        <v/>
      </c>
      <c r="M19" s="254">
        <f>M18</f>
        <v/>
      </c>
      <c r="N19" s="77">
        <f>N18-N18*(L18/14)*P18/SUM(N18:R18)-N18*(M18/14)*Q18/SUM(N18:R18)</f>
        <v/>
      </c>
      <c r="O19" s="77">
        <f>O18+N18*(L18/14)*P18/SUM(N18:R18)+N18*(M18/14)*Q18/SUM(N18:R18)-O18/4</f>
        <v/>
      </c>
      <c r="P19" s="77">
        <f>P18+(O18/4)*P$16-P18/14</f>
        <v/>
      </c>
      <c r="Q19" s="77">
        <f>Q18+(O18/4)*Q$16-Q18/14</f>
        <v/>
      </c>
      <c r="R19" s="77">
        <f>R18+Q18/14+(P18/14)*(1-S$16)</f>
        <v/>
      </c>
      <c r="S19" s="54">
        <f>S18+(P18/14)*(S$16)</f>
        <v/>
      </c>
      <c r="T19" s="53">
        <f>OFFSET('National statistics'!$A$6,MATCH(R0_estimation!$A19,'National statistics'!$A$7:$A$5000,0),MATCH(R0_estimation!T$16 &amp; "_Running14daysNew",'National statistics'!$B$1:$HA$1,0))</f>
        <v/>
      </c>
      <c r="U19" s="253">
        <f>IF(ISERROR(OFFSET($O$4,MATCH(T$16,$N$5:$N$14,0),MATCH(TEXT($A19,"dd-mmm-yy") &amp; "_R0",$P$2:$AP$2,0))),U18,OFFSET($O$4,MATCH(T$16,$N$5:$N$14,0),MATCH(TEXT($A19,"dd-mmm-yy") &amp; "_R0",$P$2:$AP$2,0)))</f>
        <v/>
      </c>
      <c r="V19" s="254">
        <f>V18</f>
        <v/>
      </c>
      <c r="W19" s="77">
        <f>W18-W18*(U18/14)*Y18/SUM(W18:AA18)-W18*(V18/14)*Z18/SUM(W18:AA18)</f>
        <v/>
      </c>
      <c r="X19" s="77">
        <f>X18+W18*(U18/14)*Y18/SUM(W18:AA18)+W18*(V18/14)*Z18/SUM(W18:AA18)-X18/4</f>
        <v/>
      </c>
      <c r="Y19" s="77">
        <f>Y18+(X18/4)*Y$16-Y18/14</f>
        <v/>
      </c>
      <c r="Z19" s="77">
        <f>Z18+(X18/4)*Z$16-Z18/14</f>
        <v/>
      </c>
      <c r="AA19" s="77">
        <f>AA18+Z18/14+(Y18/14)*(1-AB$16)</f>
        <v/>
      </c>
      <c r="AB19" s="54">
        <f>AB18+(Y18/14)*(AB$16)</f>
        <v/>
      </c>
      <c r="AC19" s="53">
        <f>OFFSET('National statistics'!$A$6,MATCH(R0_estimation!$A19,'National statistics'!$A$7:$A$5000,0),MATCH(R0_estimation!AC$16 &amp; "_Running14daysNew",'National statistics'!$B$1:$HA$1,0))</f>
        <v/>
      </c>
      <c r="AD19" s="253">
        <f>IF(ISERROR(OFFSET($O$4,MATCH(AC$16,$N$5:$N$14,0),MATCH(TEXT($A19,"dd-mmm-yy") &amp; "_R0",$P$2:$AP$2,0))),AD18,OFFSET($O$4,MATCH(AC$16,$N$5:$N$14,0),MATCH(TEXT($A19,"dd-mmm-yy") &amp; "_R0",$P$2:$AP$2,0)))</f>
        <v/>
      </c>
      <c r="AE19" s="254">
        <f>AE18</f>
        <v/>
      </c>
      <c r="AF19" s="77">
        <f>AF18-AF18*(AD18/14)*AH18/SUM(AF18:AJ18)-AF18*(AE18/14)*AI18/SUM(AF18:AJ18)</f>
        <v/>
      </c>
      <c r="AG19" s="77">
        <f>AG18+AF18*(AD18/14)*AH18/SUM(AF18:AJ18)+AF18*(AE18/14)*AI18/SUM(AF18:AJ18)-AG18/4</f>
        <v/>
      </c>
      <c r="AH19" s="77">
        <f>AH18+(AG18/4)*AH$16-AH18/14</f>
        <v/>
      </c>
      <c r="AI19" s="77">
        <f>AI18+(AG18/4)*AI$16-AI18/14</f>
        <v/>
      </c>
      <c r="AJ19" s="77">
        <f>AJ18+AI18/14+(AH18/14)*(1-AK$16)</f>
        <v/>
      </c>
      <c r="AK19" s="54">
        <f>AK18+(AH18/14)*(AK$16)</f>
        <v/>
      </c>
      <c r="AL19" s="53">
        <f>OFFSET('National statistics'!$A$6,MATCH(R0_estimation!$A19,'National statistics'!$A$7:$A$5000,0),MATCH(R0_estimation!AL$16 &amp; "_Running14daysNew",'National statistics'!$B$1:$HA$1,0))</f>
        <v/>
      </c>
      <c r="AM19" s="253">
        <f>IF(ISERROR(OFFSET($O$4,MATCH(AL$16,$N$5:$N$14,0),MATCH(TEXT($A19,"dd-mmm-yy") &amp; "_R0",$P$2:$AP$2,0))),AM18,OFFSET($O$4,MATCH(AL$16,$N$5:$N$14,0),MATCH(TEXT($A19,"dd-mmm-yy") &amp; "_R0",$P$2:$AP$2,0)))</f>
        <v/>
      </c>
      <c r="AN19" s="254">
        <f>AN18</f>
        <v/>
      </c>
      <c r="AO19" s="77">
        <f>AO18-AO18*(AM18/14)*AQ18/SUM(AO18:AS18)-AO18*(AN18/14)*AR18/SUM(AO18:AS18)</f>
        <v/>
      </c>
      <c r="AP19" s="77">
        <f>AP18+AO18*(AM18/14)*AQ18/SUM(AO18:AS18)+AO18*(AN18/14)*AR18/SUM(AO18:AS18)-AP18/4</f>
        <v/>
      </c>
      <c r="AQ19" s="77">
        <f>AQ18+(AP18/4)*AQ$16-AQ18/14</f>
        <v/>
      </c>
      <c r="AR19" s="77">
        <f>AR18+(AP18/4)*AR$16-AR18/14</f>
        <v/>
      </c>
      <c r="AS19" s="77">
        <f>AS18+AR18/14+(AQ18/14)*(1-AT$16)</f>
        <v/>
      </c>
      <c r="AT19" s="54">
        <f>AT18+(AQ18/14)*(AT$16)</f>
        <v/>
      </c>
      <c r="AU19" s="53">
        <f>OFFSET('National statistics'!$A$6,MATCH(R0_estimation!$A19,'National statistics'!$A$7:$A$5000,0),MATCH(R0_estimation!AU$16 &amp; "_Running14daysNew",'National statistics'!$B$1:$HA$1,0))</f>
        <v/>
      </c>
      <c r="AV19" s="253">
        <f>IF(ISERROR(OFFSET($O$4,MATCH(AU$16,$N$5:$N$14,0),MATCH(TEXT($A19,"dd-mmm-yy") &amp; "_R0",$P$2:$AP$2,0))),AV18,OFFSET($O$4,MATCH(AU$16,$N$5:$N$14,0),MATCH(TEXT($A19,"dd-mmm-yy") &amp; "_R0",$P$2:$AP$2,0)))</f>
        <v/>
      </c>
      <c r="AW19" s="254">
        <f>AW18</f>
        <v/>
      </c>
      <c r="AX19" s="77">
        <f>AX18-AX18*(AV18/14)*AZ18/SUM(AX18:BB18)-AX18*(AW18/14)*BA18/SUM(AX18:BB18)</f>
        <v/>
      </c>
      <c r="AY19" s="77">
        <f>AY18+AX18*(AV18/14)*AZ18/SUM(AX18:BB18)+AX18*(AW18/14)*BA18/SUM(AX18:BB18)-AY18/4</f>
        <v/>
      </c>
      <c r="AZ19" s="77">
        <f>AZ18+(AY18/4)*AZ$16-AZ18/14</f>
        <v/>
      </c>
      <c r="BA19" s="77">
        <f>BA18+(AY18/4)*BA$16-BA18/14</f>
        <v/>
      </c>
      <c r="BB19" s="77">
        <f>BB18+BA18/14+(AZ18/14)*(1-BC$16)</f>
        <v/>
      </c>
      <c r="BC19" s="54">
        <f>BC18+(AZ18/14)*(BC$16)</f>
        <v/>
      </c>
      <c r="BD19" s="53">
        <f>OFFSET('National statistics'!$A$6,MATCH(R0_estimation!$A19,'National statistics'!$A$7:$A$5000,0),MATCH(R0_estimation!BD$16 &amp; "_Running14daysNew",'National statistics'!$B$1:$HA$1,0))</f>
        <v/>
      </c>
      <c r="BE19" s="253">
        <f>IF(ISERROR(OFFSET($O$4,MATCH(BD$16,$N$5:$N$14,0),MATCH(TEXT($A19,"dd-mmm-yy") &amp; "_R0",$P$2:$AP$2,0))),BE18,OFFSET($O$4,MATCH(BD$16,$N$5:$N$14,0),MATCH(TEXT($A19,"dd-mmm-yy") &amp; "_R0",$P$2:$AP$2,0)))</f>
        <v/>
      </c>
      <c r="BF19" s="254">
        <f>BF18</f>
        <v/>
      </c>
      <c r="BG19" s="77">
        <f>BG18-BG18*(BE18/14)*BI18/SUM(BG18:BK18)-BG18*(BF18/14)*BJ18/SUM(BG18:BK18)</f>
        <v/>
      </c>
      <c r="BH19" s="77">
        <f>BH18+BG18*(BE18/14)*BI18/SUM(BG18:BK18)+BG18*(BF18/14)*BJ18/SUM(BG18:BK18)-BH18/4</f>
        <v/>
      </c>
      <c r="BI19" s="77">
        <f>BI18+(BH18/4)*BI$16-BI18/14</f>
        <v/>
      </c>
      <c r="BJ19" s="77">
        <f>BJ18+(BH18/4)*BJ$16-BJ18/14</f>
        <v/>
      </c>
      <c r="BK19" s="77">
        <f>BK18+BJ18/14+(BI18/14)*(1-BL$16)</f>
        <v/>
      </c>
      <c r="BL19" s="54">
        <f>BL18+(BI18/14)*(BL$16)</f>
        <v/>
      </c>
      <c r="BM19" s="53">
        <f>OFFSET('National statistics'!$A$6,MATCH(R0_estimation!$A19,'National statistics'!$A$7:$A$5000,0),MATCH(R0_estimation!BM$16 &amp; "_Running14daysNew",'National statistics'!$B$1:$HA$1,0))</f>
        <v/>
      </c>
      <c r="BN19" s="253">
        <f>IF(ISERROR(OFFSET($O$4,MATCH(BM$16,$N$5:$N$14,0),MATCH(TEXT($A19,"dd-mmm-yy") &amp; "_R0",$P$2:$AP$2,0))),BN18,OFFSET($O$4,MATCH(BM$16,$N$5:$N$14,0),MATCH(TEXT($A19,"dd-mmm-yy") &amp; "_R0",$P$2:$AP$2,0)))</f>
        <v/>
      </c>
      <c r="BO19" s="254">
        <f>BO18</f>
        <v/>
      </c>
      <c r="BP19" s="77">
        <f>BP18-BP18*(BN18/14)*BR18/SUM(BP18:BT18)-BP18*(BO18/14)*BS18/SUM(BP18:BT18)</f>
        <v/>
      </c>
      <c r="BQ19" s="77">
        <f>BQ18+BP18*(BN18/14)*BR18/SUM(BP18:BT18)+BP18*(BO18/14)*BS18/SUM(BP18:BT18)-BQ18/4</f>
        <v/>
      </c>
      <c r="BR19" s="77">
        <f>BR18+(BQ18/4)*BR$16-BR18/14</f>
        <v/>
      </c>
      <c r="BS19" s="77">
        <f>BS18+(BQ18/4)*BS$16-BS18/14</f>
        <v/>
      </c>
      <c r="BT19" s="77">
        <f>BT18+BS18/14+(BR18/14)*(1-BU$16)</f>
        <v/>
      </c>
      <c r="BU19" s="54">
        <f>BU18+(BR18/14)*(BU$16)</f>
        <v/>
      </c>
      <c r="BV19" s="53">
        <f>OFFSET('National statistics'!$A$6,MATCH(R0_estimation!$A19,'National statistics'!$A$7:$A$5000,0),MATCH(R0_estimation!BV$16 &amp; "_Running14daysNew",'National statistics'!$B$1:$HA$1,0))</f>
        <v/>
      </c>
      <c r="BW19" s="253">
        <f>IF(ISERROR(OFFSET($O$4,MATCH(BV$16,$N$5:$N$14,0),MATCH(TEXT($A19,"dd-mmm-yy") &amp; "_R0",$P$2:$AP$2,0))),BW18,OFFSET($O$4,MATCH(BV$16,$N$5:$N$14,0),MATCH(TEXT($A19,"dd-mmm-yy") &amp; "_R0",$P$2:$AP$2,0)))</f>
        <v/>
      </c>
      <c r="BX19" s="254">
        <f>BX18</f>
        <v/>
      </c>
      <c r="BY19" s="77">
        <f>BY18-BY18*(BW18/14)*CA18/SUM(BY18:CC18)-BY18*(BX18/14)*CB18/SUM(BY18:CC18)</f>
        <v/>
      </c>
      <c r="BZ19" s="77">
        <f>BZ18+BY18*(BW18/14)*CA18/SUM(BY18:CC18)+BY18*(BX18/14)*CB18/SUM(BY18:CC18)-BZ18/4</f>
        <v/>
      </c>
      <c r="CA19" s="77">
        <f>CA18+(BZ18/4)*CA$16-CA18/14</f>
        <v/>
      </c>
      <c r="CB19" s="77">
        <f>CB18+(BZ18/4)*CB$16-CB18/14</f>
        <v/>
      </c>
      <c r="CC19" s="77">
        <f>CC18+CB18/14+(CA18/14)*(1-CD$16)</f>
        <v/>
      </c>
      <c r="CD19" s="54">
        <f>CD18+(CA18/14)*(CD$16)</f>
        <v/>
      </c>
      <c r="CE19" s="53">
        <f>OFFSET('National statistics'!$A$6,MATCH(R0_estimation!$A19,'National statistics'!$A$7:$A$5000,0),MATCH(R0_estimation!CE$16 &amp; "_Running14daysNew",'National statistics'!$B$1:$HA$1,0))</f>
        <v/>
      </c>
      <c r="CF19" s="253">
        <f>IF(ISERROR(OFFSET($O$4,MATCH(CE$16,$N$5:$N$14,0),MATCH(TEXT($A19,"dd-mmm-yy") &amp; "_R0",$P$2:$AP$2,0))),CF18,OFFSET($O$4,MATCH(CE$16,$N$5:$N$14,0),MATCH(TEXT($A19,"dd-mmm-yy") &amp; "_R0",$P$2:$AP$2,0)))</f>
        <v/>
      </c>
      <c r="CG19" s="254">
        <f>CG18</f>
        <v/>
      </c>
      <c r="CH19" s="77">
        <f>CH18-CH18*(CF18/14)*CJ18/SUM(CH18:CL18)-CH18*(CG18/14)*CK18/SUM(CH18:CL18)</f>
        <v/>
      </c>
      <c r="CI19" s="77">
        <f>CI18+CH18*(CF18/14)*CJ18/SUM(CH18:CL18)+CH18*(CG18/14)*CK18/SUM(CH18:CL18)-CI18/4</f>
        <v/>
      </c>
      <c r="CJ19" s="77">
        <f>CJ18+(CI18/4)*CJ$16-CJ18/14</f>
        <v/>
      </c>
      <c r="CK19" s="77">
        <f>CK18+(CI18/4)*CK$16-CK18/14</f>
        <v/>
      </c>
      <c r="CL19" s="77">
        <f>CL18+CK18/14+(CJ18/14)*(1-CM$16)</f>
        <v/>
      </c>
      <c r="CM19" s="54">
        <f>CM18+(CJ18/14)*(CM$16)</f>
        <v/>
      </c>
      <c r="CO19" s="209" t="n"/>
      <c r="CP19" s="210" t="n"/>
    </row>
    <row r="20">
      <c r="A20" s="83" t="n">
        <v>43920</v>
      </c>
      <c r="B20" s="53">
        <f>OFFSET('National statistics'!$A$6,MATCH(R0_estimation!$A20,'National statistics'!$A$7:$A$5000,0),MATCH(R0_estimation!B$16 &amp; "_Running14daysNew",'National statistics'!$B$1:$HA$1,0))</f>
        <v/>
      </c>
      <c r="C20" s="253">
        <f>IF(ISERROR(OFFSET($O$4,MATCH(B$16,$N$5:$N$14,0),MATCH(TEXT($A20,"dd-mmm-yy") &amp; "_R0",$P$2:$AP$2,0))),C19,OFFSET($O$4,MATCH(B$16,$N$5:$N$14,0),MATCH(TEXT($A20,"dd-mmm-yy") &amp; "_R0",$P$2:$AP$2,0)))</f>
        <v/>
      </c>
      <c r="D20" s="254">
        <f>D19</f>
        <v/>
      </c>
      <c r="E20" s="77">
        <f>E19-E19*(C19/14)*G19*G$16/SUM(E19:I19)-E19*(D19/14)*H$16*H19/SUM(E19:I19)</f>
        <v/>
      </c>
      <c r="F20" s="77">
        <f>F19+E19*(C19/14)*G19*G$16/SUM(E19:I19)+E19*(D19/14)*H$16*H19/SUM(E19:I19)-F19/4</f>
        <v/>
      </c>
      <c r="G20" s="77">
        <f>G19+G$16*F19/4-G19/14</f>
        <v/>
      </c>
      <c r="H20" s="77">
        <f>H19+H$16*F19/4-H19/14</f>
        <v/>
      </c>
      <c r="I20" s="77">
        <f>I19+H19/14+(G19/14)*(1-J$16)</f>
        <v/>
      </c>
      <c r="J20" s="54">
        <f>J19+(G19/14)*(J$16)</f>
        <v/>
      </c>
      <c r="K20" s="53">
        <f>OFFSET('National statistics'!$A$6,MATCH(R0_estimation!$A20,'National statistics'!$A$7:$A$5000,0),MATCH(R0_estimation!K$16 &amp; "_Running14daysNew",'National statistics'!$B$1:$HA$1,0))</f>
        <v/>
      </c>
      <c r="L20" s="253">
        <f>IF(ISERROR(OFFSET($O$4,MATCH(K$16,$N$5:$N$14,0),MATCH(TEXT($A20,"dd-mmm-yy") &amp; "_R0",$P$2:$AP$2,0))),L19,OFFSET($O$4,MATCH(K$16,$N$5:$N$14,0),MATCH(TEXT($A20,"dd-mmm-yy") &amp; "_R0",$P$2:$AP$2,0)))</f>
        <v/>
      </c>
      <c r="M20" s="254">
        <f>M19</f>
        <v/>
      </c>
      <c r="N20" s="77">
        <f>N19-N19*(L19/14)*P19/SUM(N19:R19)-N19*(M19/14)*Q19/SUM(N19:R19)</f>
        <v/>
      </c>
      <c r="O20" s="77">
        <f>O19+N19*(L19/14)*P19/SUM(N19:R19)+N19*(M19/14)*Q19/SUM(N19:R19)-O19/4</f>
        <v/>
      </c>
      <c r="P20" s="77">
        <f>P19+(O19/4)*P$16-P19/14</f>
        <v/>
      </c>
      <c r="Q20" s="77">
        <f>Q19+(O19/4)*Q$16-Q19/14</f>
        <v/>
      </c>
      <c r="R20" s="77">
        <f>R19+Q19/14+(P19/14)*(1-S$16)</f>
        <v/>
      </c>
      <c r="S20" s="54">
        <f>S19+(P19/14)*(S$16)</f>
        <v/>
      </c>
      <c r="T20" s="53">
        <f>OFFSET('National statistics'!$A$6,MATCH(R0_estimation!$A20,'National statistics'!$A$7:$A$5000,0),MATCH(R0_estimation!T$16 &amp; "_Running14daysNew",'National statistics'!$B$1:$HA$1,0))</f>
        <v/>
      </c>
      <c r="U20" s="253">
        <f>IF(ISERROR(OFFSET($O$4,MATCH(T$16,$N$5:$N$14,0),MATCH(TEXT($A20,"dd-mmm-yy") &amp; "_R0",$P$2:$AP$2,0))),U19,OFFSET($O$4,MATCH(T$16,$N$5:$N$14,0),MATCH(TEXT($A20,"dd-mmm-yy") &amp; "_R0",$P$2:$AP$2,0)))</f>
        <v/>
      </c>
      <c r="V20" s="254">
        <f>V19</f>
        <v/>
      </c>
      <c r="W20" s="77">
        <f>W19-W19*(U19/14)*Y19/SUM(W19:AA19)-W19*(V19/14)*Z19/SUM(W19:AA19)</f>
        <v/>
      </c>
      <c r="X20" s="77">
        <f>X19+W19*(U19/14)*Y19/SUM(W19:AA19)+W19*(V19/14)*Z19/SUM(W19:AA19)-X19/4</f>
        <v/>
      </c>
      <c r="Y20" s="77">
        <f>Y19+(X19/4)*Y$16-Y19/14</f>
        <v/>
      </c>
      <c r="Z20" s="77">
        <f>Z19+(X19/4)*Z$16-Z19/14</f>
        <v/>
      </c>
      <c r="AA20" s="77">
        <f>AA19+Z19/14+(Y19/14)*(1-AB$16)</f>
        <v/>
      </c>
      <c r="AB20" s="54">
        <f>AB19+(Y19/14)*(AB$16)</f>
        <v/>
      </c>
      <c r="AC20" s="53">
        <f>OFFSET('National statistics'!$A$6,MATCH(R0_estimation!$A20,'National statistics'!$A$7:$A$5000,0),MATCH(R0_estimation!AC$16 &amp; "_Running14daysNew",'National statistics'!$B$1:$HA$1,0))</f>
        <v/>
      </c>
      <c r="AD20" s="253">
        <f>IF(ISERROR(OFFSET($O$4,MATCH(AC$16,$N$5:$N$14,0),MATCH(TEXT($A20,"dd-mmm-yy") &amp; "_R0",$P$2:$AP$2,0))),AD19,OFFSET($O$4,MATCH(AC$16,$N$5:$N$14,0),MATCH(TEXT($A20,"dd-mmm-yy") &amp; "_R0",$P$2:$AP$2,0)))</f>
        <v/>
      </c>
      <c r="AE20" s="254">
        <f>AE19</f>
        <v/>
      </c>
      <c r="AF20" s="77">
        <f>AF19-AF19*(AD19/14)*AH19/SUM(AF19:AJ19)-AF19*(AE19/14)*AI19/SUM(AF19:AJ19)</f>
        <v/>
      </c>
      <c r="AG20" s="77">
        <f>AG19+AF19*(AD19/14)*AH19/SUM(AF19:AJ19)+AF19*(AE19/14)*AI19/SUM(AF19:AJ19)-AG19/4</f>
        <v/>
      </c>
      <c r="AH20" s="77">
        <f>AH19+(AG19/4)*AH$16-AH19/14</f>
        <v/>
      </c>
      <c r="AI20" s="77">
        <f>AI19+(AG19/4)*AI$16-AI19/14</f>
        <v/>
      </c>
      <c r="AJ20" s="77">
        <f>AJ19+AI19/14+(AH19/14)*(1-AK$16)</f>
        <v/>
      </c>
      <c r="AK20" s="54">
        <f>AK19+(AH19/14)*(AK$16)</f>
        <v/>
      </c>
      <c r="AL20" s="53">
        <f>OFFSET('National statistics'!$A$6,MATCH(R0_estimation!$A20,'National statistics'!$A$7:$A$5000,0),MATCH(R0_estimation!AL$16 &amp; "_Running14daysNew",'National statistics'!$B$1:$HA$1,0))</f>
        <v/>
      </c>
      <c r="AM20" s="253">
        <f>IF(ISERROR(OFFSET($O$4,MATCH(AL$16,$N$5:$N$14,0),MATCH(TEXT($A20,"dd-mmm-yy") &amp; "_R0",$P$2:$AP$2,0))),AM19,OFFSET($O$4,MATCH(AL$16,$N$5:$N$14,0),MATCH(TEXT($A20,"dd-mmm-yy") &amp; "_R0",$P$2:$AP$2,0)))</f>
        <v/>
      </c>
      <c r="AN20" s="254">
        <f>AN19</f>
        <v/>
      </c>
      <c r="AO20" s="77">
        <f>AO19-AO19*(AM19/14)*AQ19/SUM(AO19:AS19)-AO19*(AN19/14)*AR19/SUM(AO19:AS19)</f>
        <v/>
      </c>
      <c r="AP20" s="77">
        <f>AP19+AO19*(AM19/14)*AQ19/SUM(AO19:AS19)+AO19*(AN19/14)*AR19/SUM(AO19:AS19)-AP19/4</f>
        <v/>
      </c>
      <c r="AQ20" s="77">
        <f>AQ19+(AP19/4)*AQ$16-AQ19/14</f>
        <v/>
      </c>
      <c r="AR20" s="77">
        <f>AR19+(AP19/4)*AR$16-AR19/14</f>
        <v/>
      </c>
      <c r="AS20" s="77">
        <f>AS19+AR19/14+(AQ19/14)*(1-AT$16)</f>
        <v/>
      </c>
      <c r="AT20" s="54">
        <f>AT19+(AQ19/14)*(AT$16)</f>
        <v/>
      </c>
      <c r="AU20" s="53">
        <f>OFFSET('National statistics'!$A$6,MATCH(R0_estimation!$A20,'National statistics'!$A$7:$A$5000,0),MATCH(R0_estimation!AU$16 &amp; "_Running14daysNew",'National statistics'!$B$1:$HA$1,0))</f>
        <v/>
      </c>
      <c r="AV20" s="253">
        <f>IF(ISERROR(OFFSET($O$4,MATCH(AU$16,$N$5:$N$14,0),MATCH(TEXT($A20,"dd-mmm-yy") &amp; "_R0",$P$2:$AP$2,0))),AV19,OFFSET($O$4,MATCH(AU$16,$N$5:$N$14,0),MATCH(TEXT($A20,"dd-mmm-yy") &amp; "_R0",$P$2:$AP$2,0)))</f>
        <v/>
      </c>
      <c r="AW20" s="254">
        <f>AW19</f>
        <v/>
      </c>
      <c r="AX20" s="77">
        <f>AX19-AX19*(AV19/14)*AZ19/SUM(AX19:BB19)-AX19*(AW19/14)*BA19/SUM(AX19:BB19)</f>
        <v/>
      </c>
      <c r="AY20" s="77">
        <f>AY19+AX19*(AV19/14)*AZ19/SUM(AX19:BB19)+AX19*(AW19/14)*BA19/SUM(AX19:BB19)-AY19/4</f>
        <v/>
      </c>
      <c r="AZ20" s="77">
        <f>AZ19+(AY19/4)*AZ$16-AZ19/14</f>
        <v/>
      </c>
      <c r="BA20" s="77">
        <f>BA19+(AY19/4)*BA$16-BA19/14</f>
        <v/>
      </c>
      <c r="BB20" s="77">
        <f>BB19+BA19/14+(AZ19/14)*(1-BC$16)</f>
        <v/>
      </c>
      <c r="BC20" s="54">
        <f>BC19+(AZ19/14)*(BC$16)</f>
        <v/>
      </c>
      <c r="BD20" s="53">
        <f>OFFSET('National statistics'!$A$6,MATCH(R0_estimation!$A20,'National statistics'!$A$7:$A$5000,0),MATCH(R0_estimation!BD$16 &amp; "_Running14daysNew",'National statistics'!$B$1:$HA$1,0))</f>
        <v/>
      </c>
      <c r="BE20" s="253">
        <f>IF(ISERROR(OFFSET($O$4,MATCH(BD$16,$N$5:$N$14,0),MATCH(TEXT($A20,"dd-mmm-yy") &amp; "_R0",$P$2:$AP$2,0))),BE19,OFFSET($O$4,MATCH(BD$16,$N$5:$N$14,0),MATCH(TEXT($A20,"dd-mmm-yy") &amp; "_R0",$P$2:$AP$2,0)))</f>
        <v/>
      </c>
      <c r="BF20" s="254">
        <f>BF19</f>
        <v/>
      </c>
      <c r="BG20" s="77">
        <f>BG19-BG19*(BE19/14)*BI19/SUM(BG19:BK19)-BG19*(BF19/14)*BJ19/SUM(BG19:BK19)</f>
        <v/>
      </c>
      <c r="BH20" s="77">
        <f>BH19+BG19*(BE19/14)*BI19/SUM(BG19:BK19)+BG19*(BF19/14)*BJ19/SUM(BG19:BK19)-BH19/4</f>
        <v/>
      </c>
      <c r="BI20" s="77">
        <f>BI19+(BH19/4)*BI$16-BI19/14</f>
        <v/>
      </c>
      <c r="BJ20" s="77">
        <f>BJ19+(BH19/4)*BJ$16-BJ19/14</f>
        <v/>
      </c>
      <c r="BK20" s="77">
        <f>BK19+BJ19/14+(BI19/14)*(1-BL$16)</f>
        <v/>
      </c>
      <c r="BL20" s="54">
        <f>BL19+(BI19/14)*(BL$16)</f>
        <v/>
      </c>
      <c r="BM20" s="53">
        <f>OFFSET('National statistics'!$A$6,MATCH(R0_estimation!$A20,'National statistics'!$A$7:$A$5000,0),MATCH(R0_estimation!BM$16 &amp; "_Running14daysNew",'National statistics'!$B$1:$HA$1,0))</f>
        <v/>
      </c>
      <c r="BN20" s="253">
        <f>IF(ISERROR(OFFSET($O$4,MATCH(BM$16,$N$5:$N$14,0),MATCH(TEXT($A20,"dd-mmm-yy") &amp; "_R0",$P$2:$AP$2,0))),BN19,OFFSET($O$4,MATCH(BM$16,$N$5:$N$14,0),MATCH(TEXT($A20,"dd-mmm-yy") &amp; "_R0",$P$2:$AP$2,0)))</f>
        <v/>
      </c>
      <c r="BO20" s="254">
        <f>BO19</f>
        <v/>
      </c>
      <c r="BP20" s="77">
        <f>BP19-BP19*(BN19/14)*BR19/SUM(BP19:BT19)-BP19*(BO19/14)*BS19/SUM(BP19:BT19)</f>
        <v/>
      </c>
      <c r="BQ20" s="77">
        <f>BQ19+BP19*(BN19/14)*BR19/SUM(BP19:BT19)+BP19*(BO19/14)*BS19/SUM(BP19:BT19)-BQ19/4</f>
        <v/>
      </c>
      <c r="BR20" s="77">
        <f>BR19+(BQ19/4)*BR$16-BR19/14</f>
        <v/>
      </c>
      <c r="BS20" s="77">
        <f>BS19+(BQ19/4)*BS$16-BS19/14</f>
        <v/>
      </c>
      <c r="BT20" s="77">
        <f>BT19+BS19/14+(BR19/14)*(1-BU$16)</f>
        <v/>
      </c>
      <c r="BU20" s="54">
        <f>BU19+(BR19/14)*(BU$16)</f>
        <v/>
      </c>
      <c r="BV20" s="53">
        <f>OFFSET('National statistics'!$A$6,MATCH(R0_estimation!$A20,'National statistics'!$A$7:$A$5000,0),MATCH(R0_estimation!BV$16 &amp; "_Running14daysNew",'National statistics'!$B$1:$HA$1,0))</f>
        <v/>
      </c>
      <c r="BW20" s="253">
        <f>IF(ISERROR(OFFSET($O$4,MATCH(BV$16,$N$5:$N$14,0),MATCH(TEXT($A20,"dd-mmm-yy") &amp; "_R0",$P$2:$AP$2,0))),BW19,OFFSET($O$4,MATCH(BV$16,$N$5:$N$14,0),MATCH(TEXT($A20,"dd-mmm-yy") &amp; "_R0",$P$2:$AP$2,0)))</f>
        <v/>
      </c>
      <c r="BX20" s="254">
        <f>BX19</f>
        <v/>
      </c>
      <c r="BY20" s="77">
        <f>BY19-BY19*(BW19/14)*CA19/SUM(BY19:CC19)-BY19*(BX19/14)*CB19/SUM(BY19:CC19)</f>
        <v/>
      </c>
      <c r="BZ20" s="77">
        <f>BZ19+BY19*(BW19/14)*CA19/SUM(BY19:CC19)+BY19*(BX19/14)*CB19/SUM(BY19:CC19)-BZ19/4</f>
        <v/>
      </c>
      <c r="CA20" s="77">
        <f>CA19+(BZ19/4)*CA$16-CA19/14</f>
        <v/>
      </c>
      <c r="CB20" s="77">
        <f>CB19+(BZ19/4)*CB$16-CB19/14</f>
        <v/>
      </c>
      <c r="CC20" s="77">
        <f>CC19+CB19/14+(CA19/14)*(1-CD$16)</f>
        <v/>
      </c>
      <c r="CD20" s="54">
        <f>CD19+(CA19/14)*(CD$16)</f>
        <v/>
      </c>
      <c r="CE20" s="53">
        <f>OFFSET('National statistics'!$A$6,MATCH(R0_estimation!$A20,'National statistics'!$A$7:$A$5000,0),MATCH(R0_estimation!CE$16 &amp; "_Running14daysNew",'National statistics'!$B$1:$HA$1,0))</f>
        <v/>
      </c>
      <c r="CF20" s="253">
        <f>IF(ISERROR(OFFSET($O$4,MATCH(CE$16,$N$5:$N$14,0),MATCH(TEXT($A20,"dd-mmm-yy") &amp; "_R0",$P$2:$AP$2,0))),CF19,OFFSET($O$4,MATCH(CE$16,$N$5:$N$14,0),MATCH(TEXT($A20,"dd-mmm-yy") &amp; "_R0",$P$2:$AP$2,0)))</f>
        <v/>
      </c>
      <c r="CG20" s="254">
        <f>CG19</f>
        <v/>
      </c>
      <c r="CH20" s="77">
        <f>CH19-CH19*(CF19/14)*CJ19/SUM(CH19:CL19)-CH19*(CG19/14)*CK19/SUM(CH19:CL19)</f>
        <v/>
      </c>
      <c r="CI20" s="77">
        <f>CI19+CH19*(CF19/14)*CJ19/SUM(CH19:CL19)+CH19*(CG19/14)*CK19/SUM(CH19:CL19)-CI19/4</f>
        <v/>
      </c>
      <c r="CJ20" s="77">
        <f>CJ19+(CI19/4)*CJ$16-CJ19/14</f>
        <v/>
      </c>
      <c r="CK20" s="77">
        <f>CK19+(CI19/4)*CK$16-CK19/14</f>
        <v/>
      </c>
      <c r="CL20" s="77">
        <f>CL19+CK19/14+(CJ19/14)*(1-CM$16)</f>
        <v/>
      </c>
      <c r="CM20" s="54">
        <f>CM19+(CJ19/14)*(CM$16)</f>
        <v/>
      </c>
      <c r="CO20" s="209" t="n"/>
      <c r="CP20" s="210" t="n"/>
    </row>
    <row r="21">
      <c r="A21" s="83" t="n">
        <v>43921</v>
      </c>
      <c r="B21" s="53">
        <f>OFFSET('National statistics'!$A$6,MATCH(R0_estimation!$A21,'National statistics'!$A$7:$A$5000,0),MATCH(R0_estimation!B$16 &amp; "_Running14daysNew",'National statistics'!$B$1:$HA$1,0))</f>
        <v/>
      </c>
      <c r="C21" s="253">
        <f>IF(ISERROR(OFFSET($O$4,MATCH(B$16,$N$5:$N$14,0),MATCH(TEXT($A21,"dd-mmm-yy") &amp; "_R0",$P$2:$AP$2,0))),C20,OFFSET($O$4,MATCH(B$16,$N$5:$N$14,0),MATCH(TEXT($A21,"dd-mmm-yy") &amp; "_R0",$P$2:$AP$2,0)))</f>
        <v/>
      </c>
      <c r="D21" s="254">
        <f>D20</f>
        <v/>
      </c>
      <c r="E21" s="77">
        <f>E20-E20*(C20/14)*G20*G$16/SUM(E20:I20)-E20*(D20/14)*H$16*H20/SUM(E20:I20)</f>
        <v/>
      </c>
      <c r="F21" s="77">
        <f>F20+E20*(C20/14)*G20*G$16/SUM(E20:I20)+E20*(D20/14)*H$16*H20/SUM(E20:I20)-F20/4</f>
        <v/>
      </c>
      <c r="G21" s="77">
        <f>G20+G$16*F20/4-G20/14</f>
        <v/>
      </c>
      <c r="H21" s="77">
        <f>H20+H$16*F20/4-H20/14</f>
        <v/>
      </c>
      <c r="I21" s="77">
        <f>I20+H20/14+(G20/14)*(1-J$16)</f>
        <v/>
      </c>
      <c r="J21" s="54">
        <f>J20+(G20/14)*(J$16)</f>
        <v/>
      </c>
      <c r="K21" s="53">
        <f>OFFSET('National statistics'!$A$6,MATCH(R0_estimation!$A21,'National statistics'!$A$7:$A$5000,0),MATCH(R0_estimation!K$16 &amp; "_Running14daysNew",'National statistics'!$B$1:$HA$1,0))</f>
        <v/>
      </c>
      <c r="L21" s="253">
        <f>IF(ISERROR(OFFSET($O$4,MATCH(K$16,$N$5:$N$14,0),MATCH(TEXT($A21,"dd-mmm-yy") &amp; "_R0",$P$2:$AP$2,0))),L20,OFFSET($O$4,MATCH(K$16,$N$5:$N$14,0),MATCH(TEXT($A21,"dd-mmm-yy") &amp; "_R0",$P$2:$AP$2,0)))</f>
        <v/>
      </c>
      <c r="M21" s="254">
        <f>M20</f>
        <v/>
      </c>
      <c r="N21" s="77">
        <f>N20-N20*(L20/14)*P20/SUM(N20:R20)-N20*(M20/14)*Q20/SUM(N20:R20)</f>
        <v/>
      </c>
      <c r="O21" s="77">
        <f>O20+N20*(L20/14)*P20/SUM(N20:R20)+N20*(M20/14)*Q20/SUM(N20:R20)-O20/4</f>
        <v/>
      </c>
      <c r="P21" s="77">
        <f>P20+(O20/4)*P$16-P20/14</f>
        <v/>
      </c>
      <c r="Q21" s="77">
        <f>Q20+(O20/4)*Q$16-Q20/14</f>
        <v/>
      </c>
      <c r="R21" s="77">
        <f>R20+Q20/14+(P20/14)*(1-S$16)</f>
        <v/>
      </c>
      <c r="S21" s="54">
        <f>S20+(P20/14)*(S$16)</f>
        <v/>
      </c>
      <c r="T21" s="53">
        <f>OFFSET('National statistics'!$A$6,MATCH(R0_estimation!$A21,'National statistics'!$A$7:$A$5000,0),MATCH(R0_estimation!T$16 &amp; "_Running14daysNew",'National statistics'!$B$1:$HA$1,0))</f>
        <v/>
      </c>
      <c r="U21" s="253">
        <f>IF(ISERROR(OFFSET($O$4,MATCH(T$16,$N$5:$N$14,0),MATCH(TEXT($A21,"dd-mmm-yy") &amp; "_R0",$P$2:$AP$2,0))),U20,OFFSET($O$4,MATCH(T$16,$N$5:$N$14,0),MATCH(TEXT($A21,"dd-mmm-yy") &amp; "_R0",$P$2:$AP$2,0)))</f>
        <v/>
      </c>
      <c r="V21" s="254">
        <f>V20</f>
        <v/>
      </c>
      <c r="W21" s="77">
        <f>W20-W20*(U20/14)*Y20/SUM(W20:AA20)-W20*(V20/14)*Z20/SUM(W20:AA20)</f>
        <v/>
      </c>
      <c r="X21" s="77">
        <f>X20+W20*(U20/14)*Y20/SUM(W20:AA20)+W20*(V20/14)*Z20/SUM(W20:AA20)-X20/4</f>
        <v/>
      </c>
      <c r="Y21" s="77">
        <f>Y20+(X20/4)*Y$16-Y20/14</f>
        <v/>
      </c>
      <c r="Z21" s="77">
        <f>Z20+(X20/4)*Z$16-Z20/14</f>
        <v/>
      </c>
      <c r="AA21" s="77">
        <f>AA20+Z20/14+(Y20/14)*(1-AB$16)</f>
        <v/>
      </c>
      <c r="AB21" s="54">
        <f>AB20+(Y20/14)*(AB$16)</f>
        <v/>
      </c>
      <c r="AC21" s="53">
        <f>OFFSET('National statistics'!$A$6,MATCH(R0_estimation!$A21,'National statistics'!$A$7:$A$5000,0),MATCH(R0_estimation!AC$16 &amp; "_Running14daysNew",'National statistics'!$B$1:$HA$1,0))</f>
        <v/>
      </c>
      <c r="AD21" s="253">
        <f>IF(ISERROR(OFFSET($O$4,MATCH(AC$16,$N$5:$N$14,0),MATCH(TEXT($A21,"dd-mmm-yy") &amp; "_R0",$P$2:$AP$2,0))),AD20,OFFSET($O$4,MATCH(AC$16,$N$5:$N$14,0),MATCH(TEXT($A21,"dd-mmm-yy") &amp; "_R0",$P$2:$AP$2,0)))</f>
        <v/>
      </c>
      <c r="AE21" s="254">
        <f>AE20</f>
        <v/>
      </c>
      <c r="AF21" s="77">
        <f>AF20-AF20*(AD20/14)*AH20/SUM(AF20:AJ20)-AF20*(AE20/14)*AI20/SUM(AF20:AJ20)</f>
        <v/>
      </c>
      <c r="AG21" s="77">
        <f>AG20+AF20*(AD20/14)*AH20/SUM(AF20:AJ20)+AF20*(AE20/14)*AI20/SUM(AF20:AJ20)-AG20/4</f>
        <v/>
      </c>
      <c r="AH21" s="77">
        <f>AH20+(AG20/4)*AH$16-AH20/14</f>
        <v/>
      </c>
      <c r="AI21" s="77">
        <f>AI20+(AG20/4)*AI$16-AI20/14</f>
        <v/>
      </c>
      <c r="AJ21" s="77">
        <f>AJ20+AI20/14+(AH20/14)*(1-AK$16)</f>
        <v/>
      </c>
      <c r="AK21" s="54">
        <f>AK20+(AH20/14)*(AK$16)</f>
        <v/>
      </c>
      <c r="AL21" s="53">
        <f>OFFSET('National statistics'!$A$6,MATCH(R0_estimation!$A21,'National statistics'!$A$7:$A$5000,0),MATCH(R0_estimation!AL$16 &amp; "_Running14daysNew",'National statistics'!$B$1:$HA$1,0))</f>
        <v/>
      </c>
      <c r="AM21" s="253">
        <f>IF(ISERROR(OFFSET($O$4,MATCH(AL$16,$N$5:$N$14,0),MATCH(TEXT($A21,"dd-mmm-yy") &amp; "_R0",$P$2:$AP$2,0))),AM20,OFFSET($O$4,MATCH(AL$16,$N$5:$N$14,0),MATCH(TEXT($A21,"dd-mmm-yy") &amp; "_R0",$P$2:$AP$2,0)))</f>
        <v/>
      </c>
      <c r="AN21" s="254">
        <f>AN20</f>
        <v/>
      </c>
      <c r="AO21" s="77">
        <f>AO20-AO20*(AM20/14)*AQ20/SUM(AO20:AS20)-AO20*(AN20/14)*AR20/SUM(AO20:AS20)</f>
        <v/>
      </c>
      <c r="AP21" s="77">
        <f>AP20+AO20*(AM20/14)*AQ20/SUM(AO20:AS20)+AO20*(AN20/14)*AR20/SUM(AO20:AS20)-AP20/4</f>
        <v/>
      </c>
      <c r="AQ21" s="77">
        <f>AQ20+(AP20/4)*AQ$16-AQ20/14</f>
        <v/>
      </c>
      <c r="AR21" s="77">
        <f>AR20+(AP20/4)*AR$16-AR20/14</f>
        <v/>
      </c>
      <c r="AS21" s="77">
        <f>AS20+AR20/14+(AQ20/14)*(1-AT$16)</f>
        <v/>
      </c>
      <c r="AT21" s="54">
        <f>AT20+(AQ20/14)*(AT$16)</f>
        <v/>
      </c>
      <c r="AU21" s="53">
        <f>OFFSET('National statistics'!$A$6,MATCH(R0_estimation!$A21,'National statistics'!$A$7:$A$5000,0),MATCH(R0_estimation!AU$16 &amp; "_Running14daysNew",'National statistics'!$B$1:$HA$1,0))</f>
        <v/>
      </c>
      <c r="AV21" s="253">
        <f>IF(ISERROR(OFFSET($O$4,MATCH(AU$16,$N$5:$N$14,0),MATCH(TEXT($A21,"dd-mmm-yy") &amp; "_R0",$P$2:$AP$2,0))),AV20,OFFSET($O$4,MATCH(AU$16,$N$5:$N$14,0),MATCH(TEXT($A21,"dd-mmm-yy") &amp; "_R0",$P$2:$AP$2,0)))</f>
        <v/>
      </c>
      <c r="AW21" s="254">
        <f>AW20</f>
        <v/>
      </c>
      <c r="AX21" s="77">
        <f>AX20-AX20*(AV20/14)*AZ20/SUM(AX20:BB20)-AX20*(AW20/14)*BA20/SUM(AX20:BB20)</f>
        <v/>
      </c>
      <c r="AY21" s="77">
        <f>AY20+AX20*(AV20/14)*AZ20/SUM(AX20:BB20)+AX20*(AW20/14)*BA20/SUM(AX20:BB20)-AY20/4</f>
        <v/>
      </c>
      <c r="AZ21" s="77">
        <f>AZ20+(AY20/4)*AZ$16-AZ20/14</f>
        <v/>
      </c>
      <c r="BA21" s="77">
        <f>BA20+(AY20/4)*BA$16-BA20/14</f>
        <v/>
      </c>
      <c r="BB21" s="77">
        <f>BB20+BA20/14+(AZ20/14)*(1-BC$16)</f>
        <v/>
      </c>
      <c r="BC21" s="54">
        <f>BC20+(AZ20/14)*(BC$16)</f>
        <v/>
      </c>
      <c r="BD21" s="53">
        <f>OFFSET('National statistics'!$A$6,MATCH(R0_estimation!$A21,'National statistics'!$A$7:$A$5000,0),MATCH(R0_estimation!BD$16 &amp; "_Running14daysNew",'National statistics'!$B$1:$HA$1,0))</f>
        <v/>
      </c>
      <c r="BE21" s="253">
        <f>IF(ISERROR(OFFSET($O$4,MATCH(BD$16,$N$5:$N$14,0),MATCH(TEXT($A21,"dd-mmm-yy") &amp; "_R0",$P$2:$AP$2,0))),BE20,OFFSET($O$4,MATCH(BD$16,$N$5:$N$14,0),MATCH(TEXT($A21,"dd-mmm-yy") &amp; "_R0",$P$2:$AP$2,0)))</f>
        <v/>
      </c>
      <c r="BF21" s="254">
        <f>BF20</f>
        <v/>
      </c>
      <c r="BG21" s="77">
        <f>BG20-BG20*(BE20/14)*BI20/SUM(BG20:BK20)-BG20*(BF20/14)*BJ20/SUM(BG20:BK20)</f>
        <v/>
      </c>
      <c r="BH21" s="77">
        <f>BH20+BG20*(BE20/14)*BI20/SUM(BG20:BK20)+BG20*(BF20/14)*BJ20/SUM(BG20:BK20)-BH20/4</f>
        <v/>
      </c>
      <c r="BI21" s="77">
        <f>BI20+(BH20/4)*BI$16-BI20/14</f>
        <v/>
      </c>
      <c r="BJ21" s="77">
        <f>BJ20+(BH20/4)*BJ$16-BJ20/14</f>
        <v/>
      </c>
      <c r="BK21" s="77">
        <f>BK20+BJ20/14+(BI20/14)*(1-BL$16)</f>
        <v/>
      </c>
      <c r="BL21" s="54">
        <f>BL20+(BI20/14)*(BL$16)</f>
        <v/>
      </c>
      <c r="BM21" s="53">
        <f>OFFSET('National statistics'!$A$6,MATCH(R0_estimation!$A21,'National statistics'!$A$7:$A$5000,0),MATCH(R0_estimation!BM$16 &amp; "_Running14daysNew",'National statistics'!$B$1:$HA$1,0))</f>
        <v/>
      </c>
      <c r="BN21" s="253">
        <f>IF(ISERROR(OFFSET($O$4,MATCH(BM$16,$N$5:$N$14,0),MATCH(TEXT($A21,"dd-mmm-yy") &amp; "_R0",$P$2:$AP$2,0))),BN20,OFFSET($O$4,MATCH(BM$16,$N$5:$N$14,0),MATCH(TEXT($A21,"dd-mmm-yy") &amp; "_R0",$P$2:$AP$2,0)))</f>
        <v/>
      </c>
      <c r="BO21" s="254">
        <f>BO20</f>
        <v/>
      </c>
      <c r="BP21" s="77">
        <f>BP20-BP20*(BN20/14)*BR20/SUM(BP20:BT20)-BP20*(BO20/14)*BS20/SUM(BP20:BT20)</f>
        <v/>
      </c>
      <c r="BQ21" s="77">
        <f>BQ20+BP20*(BN20/14)*BR20/SUM(BP20:BT20)+BP20*(BO20/14)*BS20/SUM(BP20:BT20)-BQ20/4</f>
        <v/>
      </c>
      <c r="BR21" s="77">
        <f>BR20+(BQ20/4)*BR$16-BR20/14</f>
        <v/>
      </c>
      <c r="BS21" s="77">
        <f>BS20+(BQ20/4)*BS$16-BS20/14</f>
        <v/>
      </c>
      <c r="BT21" s="77">
        <f>BT20+BS20/14+(BR20/14)*(1-BU$16)</f>
        <v/>
      </c>
      <c r="BU21" s="54">
        <f>BU20+(BR20/14)*(BU$16)</f>
        <v/>
      </c>
      <c r="BV21" s="53">
        <f>OFFSET('National statistics'!$A$6,MATCH(R0_estimation!$A21,'National statistics'!$A$7:$A$5000,0),MATCH(R0_estimation!BV$16 &amp; "_Running14daysNew",'National statistics'!$B$1:$HA$1,0))</f>
        <v/>
      </c>
      <c r="BW21" s="253">
        <f>IF(ISERROR(OFFSET($O$4,MATCH(BV$16,$N$5:$N$14,0),MATCH(TEXT($A21,"dd-mmm-yy") &amp; "_R0",$P$2:$AP$2,0))),BW20,OFFSET($O$4,MATCH(BV$16,$N$5:$N$14,0),MATCH(TEXT($A21,"dd-mmm-yy") &amp; "_R0",$P$2:$AP$2,0)))</f>
        <v/>
      </c>
      <c r="BX21" s="254">
        <f>BX20</f>
        <v/>
      </c>
      <c r="BY21" s="77">
        <f>BY20-BY20*(BW20/14)*CA20/SUM(BY20:CC20)-BY20*(BX20/14)*CB20/SUM(BY20:CC20)</f>
        <v/>
      </c>
      <c r="BZ21" s="77">
        <f>BZ20+BY20*(BW20/14)*CA20/SUM(BY20:CC20)+BY20*(BX20/14)*CB20/SUM(BY20:CC20)-BZ20/4</f>
        <v/>
      </c>
      <c r="CA21" s="77">
        <f>CA20+(BZ20/4)*CA$16-CA20/14</f>
        <v/>
      </c>
      <c r="CB21" s="77">
        <f>CB20+(BZ20/4)*CB$16-CB20/14</f>
        <v/>
      </c>
      <c r="CC21" s="77">
        <f>CC20+CB20/14+(CA20/14)*(1-CD$16)</f>
        <v/>
      </c>
      <c r="CD21" s="54">
        <f>CD20+(CA20/14)*(CD$16)</f>
        <v/>
      </c>
      <c r="CE21" s="53">
        <f>OFFSET('National statistics'!$A$6,MATCH(R0_estimation!$A21,'National statistics'!$A$7:$A$5000,0),MATCH(R0_estimation!CE$16 &amp; "_Running14daysNew",'National statistics'!$B$1:$HA$1,0))</f>
        <v/>
      </c>
      <c r="CF21" s="253">
        <f>IF(ISERROR(OFFSET($O$4,MATCH(CE$16,$N$5:$N$14,0),MATCH(TEXT($A21,"dd-mmm-yy") &amp; "_R0",$P$2:$AP$2,0))),CF20,OFFSET($O$4,MATCH(CE$16,$N$5:$N$14,0),MATCH(TEXT($A21,"dd-mmm-yy") &amp; "_R0",$P$2:$AP$2,0)))</f>
        <v/>
      </c>
      <c r="CG21" s="254">
        <f>CG20</f>
        <v/>
      </c>
      <c r="CH21" s="77">
        <f>CH20-CH20*(CF20/14)*CJ20/SUM(CH20:CL20)-CH20*(CG20/14)*CK20/SUM(CH20:CL20)</f>
        <v/>
      </c>
      <c r="CI21" s="77">
        <f>CI20+CH20*(CF20/14)*CJ20/SUM(CH20:CL20)+CH20*(CG20/14)*CK20/SUM(CH20:CL20)-CI20/4</f>
        <v/>
      </c>
      <c r="CJ21" s="77">
        <f>CJ20+(CI20/4)*CJ$16-CJ20/14</f>
        <v/>
      </c>
      <c r="CK21" s="77">
        <f>CK20+(CI20/4)*CK$16-CK20/14</f>
        <v/>
      </c>
      <c r="CL21" s="77">
        <f>CL20+CK20/14+(CJ20/14)*(1-CM$16)</f>
        <v/>
      </c>
      <c r="CM21" s="54">
        <f>CM20+(CJ20/14)*(CM$16)</f>
        <v/>
      </c>
      <c r="CO21" s="209" t="n"/>
      <c r="CP21" s="210" t="n"/>
    </row>
    <row r="22">
      <c r="A22" s="83" t="n">
        <v>43922</v>
      </c>
      <c r="B22" s="53">
        <f>OFFSET('National statistics'!$A$6,MATCH(R0_estimation!$A22,'National statistics'!$A$7:$A$5000,0),MATCH(R0_estimation!B$16 &amp; "_Running14daysNew",'National statistics'!$B$1:$HA$1,0))</f>
        <v/>
      </c>
      <c r="C22" s="253">
        <f>IF(ISERROR(OFFSET($O$4,MATCH(B$16,$N$5:$N$14,0),MATCH(TEXT($A22,"dd-mmm-yy") &amp; "_R0",$P$2:$AP$2,0))),C21,OFFSET($O$4,MATCH(B$16,$N$5:$N$14,0),MATCH(TEXT($A22,"dd-mmm-yy") &amp; "_R0",$P$2:$AP$2,0)))</f>
        <v/>
      </c>
      <c r="D22" s="254">
        <f>D21</f>
        <v/>
      </c>
      <c r="E22" s="77">
        <f>E21-E21*(C21/14)*G21*G$16/SUM(E21:I21)-E21*(D21/14)*H$16*H21/SUM(E21:I21)</f>
        <v/>
      </c>
      <c r="F22" s="77">
        <f>F21+E21*(C21/14)*G21*G$16/SUM(E21:I21)+E21*(D21/14)*H$16*H21/SUM(E21:I21)-F21/4</f>
        <v/>
      </c>
      <c r="G22" s="77">
        <f>G21+G$16*F21/4-G21/14</f>
        <v/>
      </c>
      <c r="H22" s="77">
        <f>H21+H$16*F21/4-H21/14</f>
        <v/>
      </c>
      <c r="I22" s="77">
        <f>I21+H21/14+(G21/14)*(1-J$16)</f>
        <v/>
      </c>
      <c r="J22" s="54">
        <f>J21+(G21/14)*(J$16)</f>
        <v/>
      </c>
      <c r="K22" s="53">
        <f>OFFSET('National statistics'!$A$6,MATCH(R0_estimation!$A22,'National statistics'!$A$7:$A$5000,0),MATCH(R0_estimation!K$16 &amp; "_Running14daysNew",'National statistics'!$B$1:$HA$1,0))</f>
        <v/>
      </c>
      <c r="L22" s="253">
        <f>IF(ISERROR(OFFSET($O$4,MATCH(K$16,$N$5:$N$14,0),MATCH(TEXT($A22,"dd-mmm-yy") &amp; "_R0",$P$2:$AP$2,0))),L21,OFFSET($O$4,MATCH(K$16,$N$5:$N$14,0),MATCH(TEXT($A22,"dd-mmm-yy") &amp; "_R0",$P$2:$AP$2,0)))</f>
        <v/>
      </c>
      <c r="M22" s="254">
        <f>M21</f>
        <v/>
      </c>
      <c r="N22" s="77">
        <f>N21-N21*(L21/14)*P21/SUM(N21:R21)-N21*(M21/14)*Q21/SUM(N21:R21)</f>
        <v/>
      </c>
      <c r="O22" s="77">
        <f>O21+N21*(L21/14)*P21/SUM(N21:R21)+N21*(M21/14)*Q21/SUM(N21:R21)-O21/4</f>
        <v/>
      </c>
      <c r="P22" s="77">
        <f>P21+(O21/4)*P$16-P21/14</f>
        <v/>
      </c>
      <c r="Q22" s="77">
        <f>Q21+(O21/4)*Q$16-Q21/14</f>
        <v/>
      </c>
      <c r="R22" s="77">
        <f>R21+Q21/14+(P21/14)*(1-S$16)</f>
        <v/>
      </c>
      <c r="S22" s="54">
        <f>S21+(P21/14)*(S$16)</f>
        <v/>
      </c>
      <c r="T22" s="53">
        <f>OFFSET('National statistics'!$A$6,MATCH(R0_estimation!$A22,'National statistics'!$A$7:$A$5000,0),MATCH(R0_estimation!T$16 &amp; "_Running14daysNew",'National statistics'!$B$1:$HA$1,0))</f>
        <v/>
      </c>
      <c r="U22" s="253">
        <f>IF(ISERROR(OFFSET($O$4,MATCH(T$16,$N$5:$N$14,0),MATCH(TEXT($A22,"dd-mmm-yy") &amp; "_R0",$P$2:$AP$2,0))),U21,OFFSET($O$4,MATCH(T$16,$N$5:$N$14,0),MATCH(TEXT($A22,"dd-mmm-yy") &amp; "_R0",$P$2:$AP$2,0)))</f>
        <v/>
      </c>
      <c r="V22" s="254">
        <f>V21</f>
        <v/>
      </c>
      <c r="W22" s="77">
        <f>W21-W21*(U21/14)*Y21/SUM(W21:AA21)-W21*(V21/14)*Z21/SUM(W21:AA21)</f>
        <v/>
      </c>
      <c r="X22" s="77">
        <f>X21+W21*(U21/14)*Y21/SUM(W21:AA21)+W21*(V21/14)*Z21/SUM(W21:AA21)-X21/4</f>
        <v/>
      </c>
      <c r="Y22" s="77">
        <f>Y21+(X21/4)*Y$16-Y21/14</f>
        <v/>
      </c>
      <c r="Z22" s="77">
        <f>Z21+(X21/4)*Z$16-Z21/14</f>
        <v/>
      </c>
      <c r="AA22" s="77">
        <f>AA21+Z21/14+(Y21/14)*(1-AB$16)</f>
        <v/>
      </c>
      <c r="AB22" s="54">
        <f>AB21+(Y21/14)*(AB$16)</f>
        <v/>
      </c>
      <c r="AC22" s="53">
        <f>OFFSET('National statistics'!$A$6,MATCH(R0_estimation!$A22,'National statistics'!$A$7:$A$5000,0),MATCH(R0_estimation!AC$16 &amp; "_Running14daysNew",'National statistics'!$B$1:$HA$1,0))</f>
        <v/>
      </c>
      <c r="AD22" s="253">
        <f>IF(ISERROR(OFFSET($O$4,MATCH(AC$16,$N$5:$N$14,0),MATCH(TEXT($A22,"dd-mmm-yy") &amp; "_R0",$P$2:$AP$2,0))),AD21,OFFSET($O$4,MATCH(AC$16,$N$5:$N$14,0),MATCH(TEXT($A22,"dd-mmm-yy") &amp; "_R0",$P$2:$AP$2,0)))</f>
        <v/>
      </c>
      <c r="AE22" s="254">
        <f>AE21</f>
        <v/>
      </c>
      <c r="AF22" s="77">
        <f>AF21-AF21*(AD21/14)*AH21/SUM(AF21:AJ21)-AF21*(AE21/14)*AI21/SUM(AF21:AJ21)</f>
        <v/>
      </c>
      <c r="AG22" s="77">
        <f>AG21+AF21*(AD21/14)*AH21/SUM(AF21:AJ21)+AF21*(AE21/14)*AI21/SUM(AF21:AJ21)-AG21/4</f>
        <v/>
      </c>
      <c r="AH22" s="77">
        <f>AH21+(AG21/4)*AH$16-AH21/14</f>
        <v/>
      </c>
      <c r="AI22" s="77">
        <f>AI21+(AG21/4)*AI$16-AI21/14</f>
        <v/>
      </c>
      <c r="AJ22" s="77">
        <f>AJ21+AI21/14+(AH21/14)*(1-AK$16)</f>
        <v/>
      </c>
      <c r="AK22" s="54">
        <f>AK21+(AH21/14)*(AK$16)</f>
        <v/>
      </c>
      <c r="AL22" s="53">
        <f>OFFSET('National statistics'!$A$6,MATCH(R0_estimation!$A22,'National statistics'!$A$7:$A$5000,0),MATCH(R0_estimation!AL$16 &amp; "_Running14daysNew",'National statistics'!$B$1:$HA$1,0))</f>
        <v/>
      </c>
      <c r="AM22" s="253">
        <f>IF(ISERROR(OFFSET($O$4,MATCH(AL$16,$N$5:$N$14,0),MATCH(TEXT($A22,"dd-mmm-yy") &amp; "_R0",$P$2:$AP$2,0))),AM21,OFFSET($O$4,MATCH(AL$16,$N$5:$N$14,0),MATCH(TEXT($A22,"dd-mmm-yy") &amp; "_R0",$P$2:$AP$2,0)))</f>
        <v/>
      </c>
      <c r="AN22" s="254">
        <f>AN21</f>
        <v/>
      </c>
      <c r="AO22" s="77">
        <f>AO21-AO21*(AM21/14)*AQ21/SUM(AO21:AS21)-AO21*(AN21/14)*AR21/SUM(AO21:AS21)</f>
        <v/>
      </c>
      <c r="AP22" s="77">
        <f>AP21+AO21*(AM21/14)*AQ21/SUM(AO21:AS21)+AO21*(AN21/14)*AR21/SUM(AO21:AS21)-AP21/4</f>
        <v/>
      </c>
      <c r="AQ22" s="77">
        <f>AQ21+(AP21/4)*AQ$16-AQ21/14</f>
        <v/>
      </c>
      <c r="AR22" s="77">
        <f>AR21+(AP21/4)*AR$16-AR21/14</f>
        <v/>
      </c>
      <c r="AS22" s="77">
        <f>AS21+AR21/14+(AQ21/14)*(1-AT$16)</f>
        <v/>
      </c>
      <c r="AT22" s="54">
        <f>AT21+(AQ21/14)*(AT$16)</f>
        <v/>
      </c>
      <c r="AU22" s="53">
        <f>OFFSET('National statistics'!$A$6,MATCH(R0_estimation!$A22,'National statistics'!$A$7:$A$5000,0),MATCH(R0_estimation!AU$16 &amp; "_Running14daysNew",'National statistics'!$B$1:$HA$1,0))</f>
        <v/>
      </c>
      <c r="AV22" s="253">
        <f>IF(ISERROR(OFFSET($O$4,MATCH(AU$16,$N$5:$N$14,0),MATCH(TEXT($A22,"dd-mmm-yy") &amp; "_R0",$P$2:$AP$2,0))),AV21,OFFSET($O$4,MATCH(AU$16,$N$5:$N$14,0),MATCH(TEXT($A22,"dd-mmm-yy") &amp; "_R0",$P$2:$AP$2,0)))</f>
        <v/>
      </c>
      <c r="AW22" s="254">
        <f>AW21</f>
        <v/>
      </c>
      <c r="AX22" s="77">
        <f>AX21-AX21*(AV21/14)*AZ21/SUM(AX21:BB21)-AX21*(AW21/14)*BA21/SUM(AX21:BB21)</f>
        <v/>
      </c>
      <c r="AY22" s="77">
        <f>AY21+AX21*(AV21/14)*AZ21/SUM(AX21:BB21)+AX21*(AW21/14)*BA21/SUM(AX21:BB21)-AY21/4</f>
        <v/>
      </c>
      <c r="AZ22" s="77">
        <f>AZ21+(AY21/4)*AZ$16-AZ21/14</f>
        <v/>
      </c>
      <c r="BA22" s="77">
        <f>BA21+(AY21/4)*BA$16-BA21/14</f>
        <v/>
      </c>
      <c r="BB22" s="77">
        <f>BB21+BA21/14+(AZ21/14)*(1-BC$16)</f>
        <v/>
      </c>
      <c r="BC22" s="54">
        <f>BC21+(AZ21/14)*(BC$16)</f>
        <v/>
      </c>
      <c r="BD22" s="53">
        <f>OFFSET('National statistics'!$A$6,MATCH(R0_estimation!$A22,'National statistics'!$A$7:$A$5000,0),MATCH(R0_estimation!BD$16 &amp; "_Running14daysNew",'National statistics'!$B$1:$HA$1,0))</f>
        <v/>
      </c>
      <c r="BE22" s="253">
        <f>IF(ISERROR(OFFSET($O$4,MATCH(BD$16,$N$5:$N$14,0),MATCH(TEXT($A22,"dd-mmm-yy") &amp; "_R0",$P$2:$AP$2,0))),BE21,OFFSET($O$4,MATCH(BD$16,$N$5:$N$14,0),MATCH(TEXT($A22,"dd-mmm-yy") &amp; "_R0",$P$2:$AP$2,0)))</f>
        <v/>
      </c>
      <c r="BF22" s="254">
        <f>BF21</f>
        <v/>
      </c>
      <c r="BG22" s="77">
        <f>BG21-BG21*(BE21/14)*BI21/SUM(BG21:BK21)-BG21*(BF21/14)*BJ21/SUM(BG21:BK21)</f>
        <v/>
      </c>
      <c r="BH22" s="77">
        <f>BH21+BG21*(BE21/14)*BI21/SUM(BG21:BK21)+BG21*(BF21/14)*BJ21/SUM(BG21:BK21)-BH21/4</f>
        <v/>
      </c>
      <c r="BI22" s="77">
        <f>BI21+(BH21/4)*BI$16-BI21/14</f>
        <v/>
      </c>
      <c r="BJ22" s="77">
        <f>BJ21+(BH21/4)*BJ$16-BJ21/14</f>
        <v/>
      </c>
      <c r="BK22" s="77">
        <f>BK21+BJ21/14+(BI21/14)*(1-BL$16)</f>
        <v/>
      </c>
      <c r="BL22" s="54">
        <f>BL21+(BI21/14)*(BL$16)</f>
        <v/>
      </c>
      <c r="BM22" s="53">
        <f>OFFSET('National statistics'!$A$6,MATCH(R0_estimation!$A22,'National statistics'!$A$7:$A$5000,0),MATCH(R0_estimation!BM$16 &amp; "_Running14daysNew",'National statistics'!$B$1:$HA$1,0))</f>
        <v/>
      </c>
      <c r="BN22" s="253">
        <f>IF(ISERROR(OFFSET($O$4,MATCH(BM$16,$N$5:$N$14,0),MATCH(TEXT($A22,"dd-mmm-yy") &amp; "_R0",$P$2:$AP$2,0))),BN21,OFFSET($O$4,MATCH(BM$16,$N$5:$N$14,0),MATCH(TEXT($A22,"dd-mmm-yy") &amp; "_R0",$P$2:$AP$2,0)))</f>
        <v/>
      </c>
      <c r="BO22" s="254">
        <f>BO21</f>
        <v/>
      </c>
      <c r="BP22" s="77">
        <f>BP21-BP21*(BN21/14)*BR21/SUM(BP21:BT21)-BP21*(BO21/14)*BS21/SUM(BP21:BT21)</f>
        <v/>
      </c>
      <c r="BQ22" s="77">
        <f>BQ21+BP21*(BN21/14)*BR21/SUM(BP21:BT21)+BP21*(BO21/14)*BS21/SUM(BP21:BT21)-BQ21/4</f>
        <v/>
      </c>
      <c r="BR22" s="77">
        <f>BR21+(BQ21/4)*BR$16-BR21/14</f>
        <v/>
      </c>
      <c r="BS22" s="77">
        <f>BS21+(BQ21/4)*BS$16-BS21/14</f>
        <v/>
      </c>
      <c r="BT22" s="77">
        <f>BT21+BS21/14+(BR21/14)*(1-BU$16)</f>
        <v/>
      </c>
      <c r="BU22" s="54">
        <f>BU21+(BR21/14)*(BU$16)</f>
        <v/>
      </c>
      <c r="BV22" s="53">
        <f>OFFSET('National statistics'!$A$6,MATCH(R0_estimation!$A22,'National statistics'!$A$7:$A$5000,0),MATCH(R0_estimation!BV$16 &amp; "_Running14daysNew",'National statistics'!$B$1:$HA$1,0))</f>
        <v/>
      </c>
      <c r="BW22" s="253">
        <f>IF(ISERROR(OFFSET($O$4,MATCH(BV$16,$N$5:$N$14,0),MATCH(TEXT($A22,"dd-mmm-yy") &amp; "_R0",$P$2:$AP$2,0))),BW21,OFFSET($O$4,MATCH(BV$16,$N$5:$N$14,0),MATCH(TEXT($A22,"dd-mmm-yy") &amp; "_R0",$P$2:$AP$2,0)))</f>
        <v/>
      </c>
      <c r="BX22" s="254">
        <f>BX21</f>
        <v/>
      </c>
      <c r="BY22" s="77">
        <f>BY21-BY21*(BW21/14)*CA21/SUM(BY21:CC21)-BY21*(BX21/14)*CB21/SUM(BY21:CC21)</f>
        <v/>
      </c>
      <c r="BZ22" s="77">
        <f>BZ21+BY21*(BW21/14)*CA21/SUM(BY21:CC21)+BY21*(BX21/14)*CB21/SUM(BY21:CC21)-BZ21/4</f>
        <v/>
      </c>
      <c r="CA22" s="77">
        <f>CA21+(BZ21/4)*CA$16-CA21/14</f>
        <v/>
      </c>
      <c r="CB22" s="77">
        <f>CB21+(BZ21/4)*CB$16-CB21/14</f>
        <v/>
      </c>
      <c r="CC22" s="77">
        <f>CC21+CB21/14+(CA21/14)*(1-CD$16)</f>
        <v/>
      </c>
      <c r="CD22" s="54">
        <f>CD21+(CA21/14)*(CD$16)</f>
        <v/>
      </c>
      <c r="CE22" s="53">
        <f>OFFSET('National statistics'!$A$6,MATCH(R0_estimation!$A22,'National statistics'!$A$7:$A$5000,0),MATCH(R0_estimation!CE$16 &amp; "_Running14daysNew",'National statistics'!$B$1:$HA$1,0))</f>
        <v/>
      </c>
      <c r="CF22" s="253">
        <f>IF(ISERROR(OFFSET($O$4,MATCH(CE$16,$N$5:$N$14,0),MATCH(TEXT($A22,"dd-mmm-yy") &amp; "_R0",$P$2:$AP$2,0))),CF21,OFFSET($O$4,MATCH(CE$16,$N$5:$N$14,0),MATCH(TEXT($A22,"dd-mmm-yy") &amp; "_R0",$P$2:$AP$2,0)))</f>
        <v/>
      </c>
      <c r="CG22" s="254">
        <f>CG21</f>
        <v/>
      </c>
      <c r="CH22" s="77">
        <f>CH21-CH21*(CF21/14)*CJ21/SUM(CH21:CL21)-CH21*(CG21/14)*CK21/SUM(CH21:CL21)</f>
        <v/>
      </c>
      <c r="CI22" s="77">
        <f>CI21+CH21*(CF21/14)*CJ21/SUM(CH21:CL21)+CH21*(CG21/14)*CK21/SUM(CH21:CL21)-CI21/4</f>
        <v/>
      </c>
      <c r="CJ22" s="77">
        <f>CJ21+(CI21/4)*CJ$16-CJ21/14</f>
        <v/>
      </c>
      <c r="CK22" s="77">
        <f>CK21+(CI21/4)*CK$16-CK21/14</f>
        <v/>
      </c>
      <c r="CL22" s="77">
        <f>CL21+CK21/14+(CJ21/14)*(1-CM$16)</f>
        <v/>
      </c>
      <c r="CM22" s="54">
        <f>CM21+(CJ21/14)*(CM$16)</f>
        <v/>
      </c>
      <c r="CO22" s="209" t="n"/>
      <c r="CP22" s="210" t="n"/>
    </row>
    <row r="23">
      <c r="A23" s="83" t="n">
        <v>43923</v>
      </c>
      <c r="B23" s="53">
        <f>OFFSET('National statistics'!$A$6,MATCH(R0_estimation!$A23,'National statistics'!$A$7:$A$5000,0),MATCH(R0_estimation!B$16 &amp; "_Running14daysNew",'National statistics'!$B$1:$HA$1,0))</f>
        <v/>
      </c>
      <c r="C23" s="253">
        <f>IF(ISERROR(OFFSET($O$4,MATCH(B$16,$N$5:$N$14,0),MATCH(TEXT($A23,"dd-mmm-yy") &amp; "_R0",$P$2:$AP$2,0))),C22,OFFSET($O$4,MATCH(B$16,$N$5:$N$14,0),MATCH(TEXT($A23,"dd-mmm-yy") &amp; "_R0",$P$2:$AP$2,0)))</f>
        <v/>
      </c>
      <c r="D23" s="254">
        <f>D22</f>
        <v/>
      </c>
      <c r="E23" s="77">
        <f>E22-E22*(C22/14)*G22*G$16/SUM(E22:I22)-E22*(D22/14)*H$16*H22/SUM(E22:I22)</f>
        <v/>
      </c>
      <c r="F23" s="77">
        <f>F22+E22*(C22/14)*G22*G$16/SUM(E22:I22)+E22*(D22/14)*H$16*H22/SUM(E22:I22)-F22/4</f>
        <v/>
      </c>
      <c r="G23" s="77">
        <f>G22+G$16*F22/4-G22/14</f>
        <v/>
      </c>
      <c r="H23" s="77">
        <f>H22+H$16*F22/4-H22/14</f>
        <v/>
      </c>
      <c r="I23" s="77">
        <f>I22+H22/14+(G22/14)*(1-J$16)</f>
        <v/>
      </c>
      <c r="J23" s="54">
        <f>J22+(G22/14)*(J$16)</f>
        <v/>
      </c>
      <c r="K23" s="53">
        <f>OFFSET('National statistics'!$A$6,MATCH(R0_estimation!$A23,'National statistics'!$A$7:$A$5000,0),MATCH(R0_estimation!K$16 &amp; "_Running14daysNew",'National statistics'!$B$1:$HA$1,0))</f>
        <v/>
      </c>
      <c r="L23" s="253">
        <f>IF(ISERROR(OFFSET($O$4,MATCH(K$16,$N$5:$N$14,0),MATCH(TEXT($A23,"dd-mmm-yy") &amp; "_R0",$P$2:$AP$2,0))),L22,OFFSET($O$4,MATCH(K$16,$N$5:$N$14,0),MATCH(TEXT($A23,"dd-mmm-yy") &amp; "_R0",$P$2:$AP$2,0)))</f>
        <v/>
      </c>
      <c r="M23" s="254">
        <f>M22</f>
        <v/>
      </c>
      <c r="N23" s="77">
        <f>N22-N22*(L22/14)*P22/SUM(N22:R22)-N22*(M22/14)*Q22/SUM(N22:R22)</f>
        <v/>
      </c>
      <c r="O23" s="77">
        <f>O22+N22*(L22/14)*P22/SUM(N22:R22)+N22*(M22/14)*Q22/SUM(N22:R22)-O22/4</f>
        <v/>
      </c>
      <c r="P23" s="77">
        <f>P22+(O22/4)*P$16-P22/14</f>
        <v/>
      </c>
      <c r="Q23" s="77">
        <f>Q22+(O22/4)*Q$16-Q22/14</f>
        <v/>
      </c>
      <c r="R23" s="77">
        <f>R22+Q22/14+(P22/14)*(1-S$16)</f>
        <v/>
      </c>
      <c r="S23" s="54">
        <f>S22+(P22/14)*(S$16)</f>
        <v/>
      </c>
      <c r="T23" s="53">
        <f>OFFSET('National statistics'!$A$6,MATCH(R0_estimation!$A23,'National statistics'!$A$7:$A$5000,0),MATCH(R0_estimation!T$16 &amp; "_Running14daysNew",'National statistics'!$B$1:$HA$1,0))</f>
        <v/>
      </c>
      <c r="U23" s="253">
        <f>IF(ISERROR(OFFSET($O$4,MATCH(T$16,$N$5:$N$14,0),MATCH(TEXT($A23,"dd-mmm-yy") &amp; "_R0",$P$2:$AP$2,0))),U22,OFFSET($O$4,MATCH(T$16,$N$5:$N$14,0),MATCH(TEXT($A23,"dd-mmm-yy") &amp; "_R0",$P$2:$AP$2,0)))</f>
        <v/>
      </c>
      <c r="V23" s="254">
        <f>V22</f>
        <v/>
      </c>
      <c r="W23" s="77">
        <f>W22-W22*(U22/14)*Y22/SUM(W22:AA22)-W22*(V22/14)*Z22/SUM(W22:AA22)</f>
        <v/>
      </c>
      <c r="X23" s="77">
        <f>X22+W22*(U22/14)*Y22/SUM(W22:AA22)+W22*(V22/14)*Z22/SUM(W22:AA22)-X22/4</f>
        <v/>
      </c>
      <c r="Y23" s="77">
        <f>Y22+(X22/4)*Y$16-Y22/14</f>
        <v/>
      </c>
      <c r="Z23" s="77">
        <f>Z22+(X22/4)*Z$16-Z22/14</f>
        <v/>
      </c>
      <c r="AA23" s="77">
        <f>AA22+Z22/14+(Y22/14)*(1-AB$16)</f>
        <v/>
      </c>
      <c r="AB23" s="54">
        <f>AB22+(Y22/14)*(AB$16)</f>
        <v/>
      </c>
      <c r="AC23" s="53">
        <f>OFFSET('National statistics'!$A$6,MATCH(R0_estimation!$A23,'National statistics'!$A$7:$A$5000,0),MATCH(R0_estimation!AC$16 &amp; "_Running14daysNew",'National statistics'!$B$1:$HA$1,0))</f>
        <v/>
      </c>
      <c r="AD23" s="253">
        <f>IF(ISERROR(OFFSET($O$4,MATCH(AC$16,$N$5:$N$14,0),MATCH(TEXT($A23,"dd-mmm-yy") &amp; "_R0",$P$2:$AP$2,0))),AD22,OFFSET($O$4,MATCH(AC$16,$N$5:$N$14,0),MATCH(TEXT($A23,"dd-mmm-yy") &amp; "_R0",$P$2:$AP$2,0)))</f>
        <v/>
      </c>
      <c r="AE23" s="254">
        <f>AE22</f>
        <v/>
      </c>
      <c r="AF23" s="77">
        <f>AF22-AF22*(AD22/14)*AH22/SUM(AF22:AJ22)-AF22*(AE22/14)*AI22/SUM(AF22:AJ22)</f>
        <v/>
      </c>
      <c r="AG23" s="77">
        <f>AG22+AF22*(AD22/14)*AH22/SUM(AF22:AJ22)+AF22*(AE22/14)*AI22/SUM(AF22:AJ22)-AG22/4</f>
        <v/>
      </c>
      <c r="AH23" s="77">
        <f>AH22+(AG22/4)*AH$16-AH22/14</f>
        <v/>
      </c>
      <c r="AI23" s="77">
        <f>AI22+(AG22/4)*AI$16-AI22/14</f>
        <v/>
      </c>
      <c r="AJ23" s="77">
        <f>AJ22+AI22/14+(AH22/14)*(1-AK$16)</f>
        <v/>
      </c>
      <c r="AK23" s="54">
        <f>AK22+(AH22/14)*(AK$16)</f>
        <v/>
      </c>
      <c r="AL23" s="53">
        <f>OFFSET('National statistics'!$A$6,MATCH(R0_estimation!$A23,'National statistics'!$A$7:$A$5000,0),MATCH(R0_estimation!AL$16 &amp; "_Running14daysNew",'National statistics'!$B$1:$HA$1,0))</f>
        <v/>
      </c>
      <c r="AM23" s="253">
        <f>IF(ISERROR(OFFSET($O$4,MATCH(AL$16,$N$5:$N$14,0),MATCH(TEXT($A23,"dd-mmm-yy") &amp; "_R0",$P$2:$AP$2,0))),AM22,OFFSET($O$4,MATCH(AL$16,$N$5:$N$14,0),MATCH(TEXT($A23,"dd-mmm-yy") &amp; "_R0",$P$2:$AP$2,0)))</f>
        <v/>
      </c>
      <c r="AN23" s="254">
        <f>AN22</f>
        <v/>
      </c>
      <c r="AO23" s="77">
        <f>AO22-AO22*(AM22/14)*AQ22/SUM(AO22:AS22)-AO22*(AN22/14)*AR22/SUM(AO22:AS22)</f>
        <v/>
      </c>
      <c r="AP23" s="77">
        <f>AP22+AO22*(AM22/14)*AQ22/SUM(AO22:AS22)+AO22*(AN22/14)*AR22/SUM(AO22:AS22)-AP22/4</f>
        <v/>
      </c>
      <c r="AQ23" s="77">
        <f>AQ22+(AP22/4)*AQ$16-AQ22/14</f>
        <v/>
      </c>
      <c r="AR23" s="77">
        <f>AR22+(AP22/4)*AR$16-AR22/14</f>
        <v/>
      </c>
      <c r="AS23" s="77">
        <f>AS22+AR22/14+(AQ22/14)*(1-AT$16)</f>
        <v/>
      </c>
      <c r="AT23" s="54">
        <f>AT22+(AQ22/14)*(AT$16)</f>
        <v/>
      </c>
      <c r="AU23" s="53">
        <f>OFFSET('National statistics'!$A$6,MATCH(R0_estimation!$A23,'National statistics'!$A$7:$A$5000,0),MATCH(R0_estimation!AU$16 &amp; "_Running14daysNew",'National statistics'!$B$1:$HA$1,0))</f>
        <v/>
      </c>
      <c r="AV23" s="253">
        <f>IF(ISERROR(OFFSET($O$4,MATCH(AU$16,$N$5:$N$14,0),MATCH(TEXT($A23,"dd-mmm-yy") &amp; "_R0",$P$2:$AP$2,0))),AV22,OFFSET($O$4,MATCH(AU$16,$N$5:$N$14,0),MATCH(TEXT($A23,"dd-mmm-yy") &amp; "_R0",$P$2:$AP$2,0)))</f>
        <v/>
      </c>
      <c r="AW23" s="254">
        <f>AW22</f>
        <v/>
      </c>
      <c r="AX23" s="77">
        <f>AX22-AX22*(AV22/14)*AZ22/SUM(AX22:BB22)-AX22*(AW22/14)*BA22/SUM(AX22:BB22)</f>
        <v/>
      </c>
      <c r="AY23" s="77">
        <f>AY22+AX22*(AV22/14)*AZ22/SUM(AX22:BB22)+AX22*(AW22/14)*BA22/SUM(AX22:BB22)-AY22/4</f>
        <v/>
      </c>
      <c r="AZ23" s="77">
        <f>AZ22+(AY22/4)*AZ$16-AZ22/14</f>
        <v/>
      </c>
      <c r="BA23" s="77">
        <f>BA22+(AY22/4)*BA$16-BA22/14</f>
        <v/>
      </c>
      <c r="BB23" s="77">
        <f>BB22+BA22/14+(AZ22/14)*(1-BC$16)</f>
        <v/>
      </c>
      <c r="BC23" s="54">
        <f>BC22+(AZ22/14)*(BC$16)</f>
        <v/>
      </c>
      <c r="BD23" s="53">
        <f>OFFSET('National statistics'!$A$6,MATCH(R0_estimation!$A23,'National statistics'!$A$7:$A$5000,0),MATCH(R0_estimation!BD$16 &amp; "_Running14daysNew",'National statistics'!$B$1:$HA$1,0))</f>
        <v/>
      </c>
      <c r="BE23" s="253">
        <f>IF(ISERROR(OFFSET($O$4,MATCH(BD$16,$N$5:$N$14,0),MATCH(TEXT($A23,"dd-mmm-yy") &amp; "_R0",$P$2:$AP$2,0))),BE22,OFFSET($O$4,MATCH(BD$16,$N$5:$N$14,0),MATCH(TEXT($A23,"dd-mmm-yy") &amp; "_R0",$P$2:$AP$2,0)))</f>
        <v/>
      </c>
      <c r="BF23" s="254">
        <f>BF22</f>
        <v/>
      </c>
      <c r="BG23" s="77">
        <f>BG22-BG22*(BE22/14)*BI22/SUM(BG22:BK22)-BG22*(BF22/14)*BJ22/SUM(BG22:BK22)</f>
        <v/>
      </c>
      <c r="BH23" s="77">
        <f>BH22+BG22*(BE22/14)*BI22/SUM(BG22:BK22)+BG22*(BF22/14)*BJ22/SUM(BG22:BK22)-BH22/4</f>
        <v/>
      </c>
      <c r="BI23" s="77">
        <f>BI22+(BH22/4)*BI$16-BI22/14</f>
        <v/>
      </c>
      <c r="BJ23" s="77">
        <f>BJ22+(BH22/4)*BJ$16-BJ22/14</f>
        <v/>
      </c>
      <c r="BK23" s="77">
        <f>BK22+BJ22/14+(BI22/14)*(1-BL$16)</f>
        <v/>
      </c>
      <c r="BL23" s="54">
        <f>BL22+(BI22/14)*(BL$16)</f>
        <v/>
      </c>
      <c r="BM23" s="53">
        <f>OFFSET('National statistics'!$A$6,MATCH(R0_estimation!$A23,'National statistics'!$A$7:$A$5000,0),MATCH(R0_estimation!BM$16 &amp; "_Running14daysNew",'National statistics'!$B$1:$HA$1,0))</f>
        <v/>
      </c>
      <c r="BN23" s="253">
        <f>IF(ISERROR(OFFSET($O$4,MATCH(BM$16,$N$5:$N$14,0),MATCH(TEXT($A23,"dd-mmm-yy") &amp; "_R0",$P$2:$AP$2,0))),BN22,OFFSET($O$4,MATCH(BM$16,$N$5:$N$14,0),MATCH(TEXT($A23,"dd-mmm-yy") &amp; "_R0",$P$2:$AP$2,0)))</f>
        <v/>
      </c>
      <c r="BO23" s="254">
        <f>BO22</f>
        <v/>
      </c>
      <c r="BP23" s="77">
        <f>BP22-BP22*(BN22/14)*BR22/SUM(BP22:BT22)-BP22*(BO22/14)*BS22/SUM(BP22:BT22)</f>
        <v/>
      </c>
      <c r="BQ23" s="77">
        <f>BQ22+BP22*(BN22/14)*BR22/SUM(BP22:BT22)+BP22*(BO22/14)*BS22/SUM(BP22:BT22)-BQ22/4</f>
        <v/>
      </c>
      <c r="BR23" s="77">
        <f>BR22+(BQ22/4)*BR$16-BR22/14</f>
        <v/>
      </c>
      <c r="BS23" s="77">
        <f>BS22+(BQ22/4)*BS$16-BS22/14</f>
        <v/>
      </c>
      <c r="BT23" s="77">
        <f>BT22+BS22/14+(BR22/14)*(1-BU$16)</f>
        <v/>
      </c>
      <c r="BU23" s="54">
        <f>BU22+(BR22/14)*(BU$16)</f>
        <v/>
      </c>
      <c r="BV23" s="53">
        <f>OFFSET('National statistics'!$A$6,MATCH(R0_estimation!$A23,'National statistics'!$A$7:$A$5000,0),MATCH(R0_estimation!BV$16 &amp; "_Running14daysNew",'National statistics'!$B$1:$HA$1,0))</f>
        <v/>
      </c>
      <c r="BW23" s="253">
        <f>IF(ISERROR(OFFSET($O$4,MATCH(BV$16,$N$5:$N$14,0),MATCH(TEXT($A23,"dd-mmm-yy") &amp; "_R0",$P$2:$AP$2,0))),BW22,OFFSET($O$4,MATCH(BV$16,$N$5:$N$14,0),MATCH(TEXT($A23,"dd-mmm-yy") &amp; "_R0",$P$2:$AP$2,0)))</f>
        <v/>
      </c>
      <c r="BX23" s="254">
        <f>BX22</f>
        <v/>
      </c>
      <c r="BY23" s="77">
        <f>BY22-BY22*(BW22/14)*CA22/SUM(BY22:CC22)-BY22*(BX22/14)*CB22/SUM(BY22:CC22)</f>
        <v/>
      </c>
      <c r="BZ23" s="77">
        <f>BZ22+BY22*(BW22/14)*CA22/SUM(BY22:CC22)+BY22*(BX22/14)*CB22/SUM(BY22:CC22)-BZ22/4</f>
        <v/>
      </c>
      <c r="CA23" s="77">
        <f>CA22+(BZ22/4)*CA$16-CA22/14</f>
        <v/>
      </c>
      <c r="CB23" s="77">
        <f>CB22+(BZ22/4)*CB$16-CB22/14</f>
        <v/>
      </c>
      <c r="CC23" s="77">
        <f>CC22+CB22/14+(CA22/14)*(1-CD$16)</f>
        <v/>
      </c>
      <c r="CD23" s="54">
        <f>CD22+(CA22/14)*(CD$16)</f>
        <v/>
      </c>
      <c r="CE23" s="53">
        <f>OFFSET('National statistics'!$A$6,MATCH(R0_estimation!$A23,'National statistics'!$A$7:$A$5000,0),MATCH(R0_estimation!CE$16 &amp; "_Running14daysNew",'National statistics'!$B$1:$HA$1,0))</f>
        <v/>
      </c>
      <c r="CF23" s="253">
        <f>IF(ISERROR(OFFSET($O$4,MATCH(CE$16,$N$5:$N$14,0),MATCH(TEXT($A23,"dd-mmm-yy") &amp; "_R0",$P$2:$AP$2,0))),CF22,OFFSET($O$4,MATCH(CE$16,$N$5:$N$14,0),MATCH(TEXT($A23,"dd-mmm-yy") &amp; "_R0",$P$2:$AP$2,0)))</f>
        <v/>
      </c>
      <c r="CG23" s="254">
        <f>CG22</f>
        <v/>
      </c>
      <c r="CH23" s="77">
        <f>CH22-CH22*(CF22/14)*CJ22/SUM(CH22:CL22)-CH22*(CG22/14)*CK22/SUM(CH22:CL22)</f>
        <v/>
      </c>
      <c r="CI23" s="77">
        <f>CI22+CH22*(CF22/14)*CJ22/SUM(CH22:CL22)+CH22*(CG22/14)*CK22/SUM(CH22:CL22)-CI22/4</f>
        <v/>
      </c>
      <c r="CJ23" s="77">
        <f>CJ22+(CI22/4)*CJ$16-CJ22/14</f>
        <v/>
      </c>
      <c r="CK23" s="77">
        <f>CK22+(CI22/4)*CK$16-CK22/14</f>
        <v/>
      </c>
      <c r="CL23" s="77">
        <f>CL22+CK22/14+(CJ22/14)*(1-CM$16)</f>
        <v/>
      </c>
      <c r="CM23" s="54">
        <f>CM22+(CJ22/14)*(CM$16)</f>
        <v/>
      </c>
      <c r="CO23" s="209" t="n"/>
      <c r="CP23" s="210" t="n"/>
    </row>
    <row r="24">
      <c r="A24" s="83" t="n">
        <v>43924</v>
      </c>
      <c r="B24" s="53">
        <f>OFFSET('National statistics'!$A$6,MATCH(R0_estimation!$A24,'National statistics'!$A$7:$A$5000,0),MATCH(R0_estimation!B$16 &amp; "_Running14daysNew",'National statistics'!$B$1:$HA$1,0))</f>
        <v/>
      </c>
      <c r="C24" s="253">
        <f>IF(ISERROR(OFFSET($O$4,MATCH(B$16,$N$5:$N$14,0),MATCH(TEXT($A24,"dd-mmm-yy") &amp; "_R0",$P$2:$AP$2,0))),C23,OFFSET($O$4,MATCH(B$16,$N$5:$N$14,0),MATCH(TEXT($A24,"dd-mmm-yy") &amp; "_R0",$P$2:$AP$2,0)))</f>
        <v/>
      </c>
      <c r="D24" s="254">
        <f>D23</f>
        <v/>
      </c>
      <c r="E24" s="77">
        <f>E23-E23*(C23/14)*G23*G$16/SUM(E23:I23)-E23*(D23/14)*H$16*H23/SUM(E23:I23)</f>
        <v/>
      </c>
      <c r="F24" s="77">
        <f>F23+E23*(C23/14)*G23*G$16/SUM(E23:I23)+E23*(D23/14)*H$16*H23/SUM(E23:I23)-F23/4</f>
        <v/>
      </c>
      <c r="G24" s="77">
        <f>G23+G$16*F23/4-G23/14</f>
        <v/>
      </c>
      <c r="H24" s="77">
        <f>H23+H$16*F23/4-H23/14</f>
        <v/>
      </c>
      <c r="I24" s="77">
        <f>I23+H23/14+(G23/14)*(1-J$16)</f>
        <v/>
      </c>
      <c r="J24" s="54">
        <f>J23+(G23/14)*(J$16)</f>
        <v/>
      </c>
      <c r="K24" s="53">
        <f>OFFSET('National statistics'!$A$6,MATCH(R0_estimation!$A24,'National statistics'!$A$7:$A$5000,0),MATCH(R0_estimation!K$16 &amp; "_Running14daysNew",'National statistics'!$B$1:$HA$1,0))</f>
        <v/>
      </c>
      <c r="L24" s="253">
        <f>IF(ISERROR(OFFSET($O$4,MATCH(K$16,$N$5:$N$14,0),MATCH(TEXT($A24,"dd-mmm-yy") &amp; "_R0",$P$2:$AP$2,0))),L23,OFFSET($O$4,MATCH(K$16,$N$5:$N$14,0),MATCH(TEXT($A24,"dd-mmm-yy") &amp; "_R0",$P$2:$AP$2,0)))</f>
        <v/>
      </c>
      <c r="M24" s="254">
        <f>M23</f>
        <v/>
      </c>
      <c r="N24" s="77">
        <f>N23-N23*(L23/14)*P23/SUM(N23:R23)-N23*(M23/14)*Q23/SUM(N23:R23)</f>
        <v/>
      </c>
      <c r="O24" s="77">
        <f>O23+N23*(L23/14)*P23/SUM(N23:R23)+N23*(M23/14)*Q23/SUM(N23:R23)-O23/4</f>
        <v/>
      </c>
      <c r="P24" s="77">
        <f>P23+(O23/4)*P$16-P23/14</f>
        <v/>
      </c>
      <c r="Q24" s="77">
        <f>Q23+(O23/4)*Q$16-Q23/14</f>
        <v/>
      </c>
      <c r="R24" s="77">
        <f>R23+Q23/14+(P23/14)*(1-S$16)</f>
        <v/>
      </c>
      <c r="S24" s="54">
        <f>S23+(P23/14)*(S$16)</f>
        <v/>
      </c>
      <c r="T24" s="53">
        <f>OFFSET('National statistics'!$A$6,MATCH(R0_estimation!$A24,'National statistics'!$A$7:$A$5000,0),MATCH(R0_estimation!T$16 &amp; "_Running14daysNew",'National statistics'!$B$1:$HA$1,0))</f>
        <v/>
      </c>
      <c r="U24" s="253">
        <f>IF(ISERROR(OFFSET($O$4,MATCH(T$16,$N$5:$N$14,0),MATCH(TEXT($A24,"dd-mmm-yy") &amp; "_R0",$P$2:$AP$2,0))),U23,OFFSET($O$4,MATCH(T$16,$N$5:$N$14,0),MATCH(TEXT($A24,"dd-mmm-yy") &amp; "_R0",$P$2:$AP$2,0)))</f>
        <v/>
      </c>
      <c r="V24" s="254">
        <f>V23</f>
        <v/>
      </c>
      <c r="W24" s="77">
        <f>W23-W23*(U23/14)*Y23/SUM(W23:AA23)-W23*(V23/14)*Z23/SUM(W23:AA23)</f>
        <v/>
      </c>
      <c r="X24" s="77">
        <f>X23+W23*(U23/14)*Y23/SUM(W23:AA23)+W23*(V23/14)*Z23/SUM(W23:AA23)-X23/4</f>
        <v/>
      </c>
      <c r="Y24" s="77">
        <f>Y23+(X23/4)*Y$16-Y23/14</f>
        <v/>
      </c>
      <c r="Z24" s="77">
        <f>Z23+(X23/4)*Z$16-Z23/14</f>
        <v/>
      </c>
      <c r="AA24" s="77">
        <f>AA23+Z23/14+(Y23/14)*(1-AB$16)</f>
        <v/>
      </c>
      <c r="AB24" s="54">
        <f>AB23+(Y23/14)*(AB$16)</f>
        <v/>
      </c>
      <c r="AC24" s="53">
        <f>OFFSET('National statistics'!$A$6,MATCH(R0_estimation!$A24,'National statistics'!$A$7:$A$5000,0),MATCH(R0_estimation!AC$16 &amp; "_Running14daysNew",'National statistics'!$B$1:$HA$1,0))</f>
        <v/>
      </c>
      <c r="AD24" s="253">
        <f>IF(ISERROR(OFFSET($O$4,MATCH(AC$16,$N$5:$N$14,0),MATCH(TEXT($A24,"dd-mmm-yy") &amp; "_R0",$P$2:$AP$2,0))),AD23,OFFSET($O$4,MATCH(AC$16,$N$5:$N$14,0),MATCH(TEXT($A24,"dd-mmm-yy") &amp; "_R0",$P$2:$AP$2,0)))</f>
        <v/>
      </c>
      <c r="AE24" s="254">
        <f>AE23</f>
        <v/>
      </c>
      <c r="AF24" s="77">
        <f>AF23-AF23*(AD23/14)*AH23/SUM(AF23:AJ23)-AF23*(AE23/14)*AI23/SUM(AF23:AJ23)</f>
        <v/>
      </c>
      <c r="AG24" s="77">
        <f>AG23+AF23*(AD23/14)*AH23/SUM(AF23:AJ23)+AF23*(AE23/14)*AI23/SUM(AF23:AJ23)-AG23/4</f>
        <v/>
      </c>
      <c r="AH24" s="77">
        <f>AH23+(AG23/4)*AH$16-AH23/14</f>
        <v/>
      </c>
      <c r="AI24" s="77">
        <f>AI23+(AG23/4)*AI$16-AI23/14</f>
        <v/>
      </c>
      <c r="AJ24" s="77">
        <f>AJ23+AI23/14+(AH23/14)*(1-AK$16)</f>
        <v/>
      </c>
      <c r="AK24" s="54">
        <f>AK23+(AH23/14)*(AK$16)</f>
        <v/>
      </c>
      <c r="AL24" s="53">
        <f>OFFSET('National statistics'!$A$6,MATCH(R0_estimation!$A24,'National statistics'!$A$7:$A$5000,0),MATCH(R0_estimation!AL$16 &amp; "_Running14daysNew",'National statistics'!$B$1:$HA$1,0))</f>
        <v/>
      </c>
      <c r="AM24" s="253">
        <f>IF(ISERROR(OFFSET($O$4,MATCH(AL$16,$N$5:$N$14,0),MATCH(TEXT($A24,"dd-mmm-yy") &amp; "_R0",$P$2:$AP$2,0))),AM23,OFFSET($O$4,MATCH(AL$16,$N$5:$N$14,0),MATCH(TEXT($A24,"dd-mmm-yy") &amp; "_R0",$P$2:$AP$2,0)))</f>
        <v/>
      </c>
      <c r="AN24" s="254">
        <f>AN23</f>
        <v/>
      </c>
      <c r="AO24" s="77">
        <f>AO23-AO23*(AM23/14)*AQ23/SUM(AO23:AS23)-AO23*(AN23/14)*AR23/SUM(AO23:AS23)</f>
        <v/>
      </c>
      <c r="AP24" s="77">
        <f>AP23+AO23*(AM23/14)*AQ23/SUM(AO23:AS23)+AO23*(AN23/14)*AR23/SUM(AO23:AS23)-AP23/4</f>
        <v/>
      </c>
      <c r="AQ24" s="77">
        <f>AQ23+(AP23/4)*AQ$16-AQ23/14</f>
        <v/>
      </c>
      <c r="AR24" s="77">
        <f>AR23+(AP23/4)*AR$16-AR23/14</f>
        <v/>
      </c>
      <c r="AS24" s="77">
        <f>AS23+AR23/14+(AQ23/14)*(1-AT$16)</f>
        <v/>
      </c>
      <c r="AT24" s="54">
        <f>AT23+(AQ23/14)*(AT$16)</f>
        <v/>
      </c>
      <c r="AU24" s="53">
        <f>OFFSET('National statistics'!$A$6,MATCH(R0_estimation!$A24,'National statistics'!$A$7:$A$5000,0),MATCH(R0_estimation!AU$16 &amp; "_Running14daysNew",'National statistics'!$B$1:$HA$1,0))</f>
        <v/>
      </c>
      <c r="AV24" s="253">
        <f>IF(ISERROR(OFFSET($O$4,MATCH(AU$16,$N$5:$N$14,0),MATCH(TEXT($A24,"dd-mmm-yy") &amp; "_R0",$P$2:$AP$2,0))),AV23,OFFSET($O$4,MATCH(AU$16,$N$5:$N$14,0),MATCH(TEXT($A24,"dd-mmm-yy") &amp; "_R0",$P$2:$AP$2,0)))</f>
        <v/>
      </c>
      <c r="AW24" s="254">
        <f>AW23</f>
        <v/>
      </c>
      <c r="AX24" s="77">
        <f>AX23-AX23*(AV23/14)*AZ23/SUM(AX23:BB23)-AX23*(AW23/14)*BA23/SUM(AX23:BB23)</f>
        <v/>
      </c>
      <c r="AY24" s="77">
        <f>AY23+AX23*(AV23/14)*AZ23/SUM(AX23:BB23)+AX23*(AW23/14)*BA23/SUM(AX23:BB23)-AY23/4</f>
        <v/>
      </c>
      <c r="AZ24" s="77">
        <f>AZ23+(AY23/4)*AZ$16-AZ23/14</f>
        <v/>
      </c>
      <c r="BA24" s="77">
        <f>BA23+(AY23/4)*BA$16-BA23/14</f>
        <v/>
      </c>
      <c r="BB24" s="77">
        <f>BB23+BA23/14+(AZ23/14)*(1-BC$16)</f>
        <v/>
      </c>
      <c r="BC24" s="54">
        <f>BC23+(AZ23/14)*(BC$16)</f>
        <v/>
      </c>
      <c r="BD24" s="53">
        <f>OFFSET('National statistics'!$A$6,MATCH(R0_estimation!$A24,'National statistics'!$A$7:$A$5000,0),MATCH(R0_estimation!BD$16 &amp; "_Running14daysNew",'National statistics'!$B$1:$HA$1,0))</f>
        <v/>
      </c>
      <c r="BE24" s="253">
        <f>IF(ISERROR(OFFSET($O$4,MATCH(BD$16,$N$5:$N$14,0),MATCH(TEXT($A24,"dd-mmm-yy") &amp; "_R0",$P$2:$AP$2,0))),BE23,OFFSET($O$4,MATCH(BD$16,$N$5:$N$14,0),MATCH(TEXT($A24,"dd-mmm-yy") &amp; "_R0",$P$2:$AP$2,0)))</f>
        <v/>
      </c>
      <c r="BF24" s="254">
        <f>BF23</f>
        <v/>
      </c>
      <c r="BG24" s="77">
        <f>BG23-BG23*(BE23/14)*BI23/SUM(BG23:BK23)-BG23*(BF23/14)*BJ23/SUM(BG23:BK23)</f>
        <v/>
      </c>
      <c r="BH24" s="77">
        <f>BH23+BG23*(BE23/14)*BI23/SUM(BG23:BK23)+BG23*(BF23/14)*BJ23/SUM(BG23:BK23)-BH23/4</f>
        <v/>
      </c>
      <c r="BI24" s="77">
        <f>BI23+(BH23/4)*BI$16-BI23/14</f>
        <v/>
      </c>
      <c r="BJ24" s="77">
        <f>BJ23+(BH23/4)*BJ$16-BJ23/14</f>
        <v/>
      </c>
      <c r="BK24" s="77">
        <f>BK23+BJ23/14+(BI23/14)*(1-BL$16)</f>
        <v/>
      </c>
      <c r="BL24" s="54">
        <f>BL23+(BI23/14)*(BL$16)</f>
        <v/>
      </c>
      <c r="BM24" s="53">
        <f>OFFSET('National statistics'!$A$6,MATCH(R0_estimation!$A24,'National statistics'!$A$7:$A$5000,0),MATCH(R0_estimation!BM$16 &amp; "_Running14daysNew",'National statistics'!$B$1:$HA$1,0))</f>
        <v/>
      </c>
      <c r="BN24" s="253">
        <f>IF(ISERROR(OFFSET($O$4,MATCH(BM$16,$N$5:$N$14,0),MATCH(TEXT($A24,"dd-mmm-yy") &amp; "_R0",$P$2:$AP$2,0))),BN23,OFFSET($O$4,MATCH(BM$16,$N$5:$N$14,0),MATCH(TEXT($A24,"dd-mmm-yy") &amp; "_R0",$P$2:$AP$2,0)))</f>
        <v/>
      </c>
      <c r="BO24" s="254">
        <f>BO23</f>
        <v/>
      </c>
      <c r="BP24" s="77">
        <f>BP23-BP23*(BN23/14)*BR23/SUM(BP23:BT23)-BP23*(BO23/14)*BS23/SUM(BP23:BT23)</f>
        <v/>
      </c>
      <c r="BQ24" s="77">
        <f>BQ23+BP23*(BN23/14)*BR23/SUM(BP23:BT23)+BP23*(BO23/14)*BS23/SUM(BP23:BT23)-BQ23/4</f>
        <v/>
      </c>
      <c r="BR24" s="77">
        <f>BR23+(BQ23/4)*BR$16-BR23/14</f>
        <v/>
      </c>
      <c r="BS24" s="77">
        <f>BS23+(BQ23/4)*BS$16-BS23/14</f>
        <v/>
      </c>
      <c r="BT24" s="77">
        <f>BT23+BS23/14+(BR23/14)*(1-BU$16)</f>
        <v/>
      </c>
      <c r="BU24" s="54">
        <f>BU23+(BR23/14)*(BU$16)</f>
        <v/>
      </c>
      <c r="BV24" s="53">
        <f>OFFSET('National statistics'!$A$6,MATCH(R0_estimation!$A24,'National statistics'!$A$7:$A$5000,0),MATCH(R0_estimation!BV$16 &amp; "_Running14daysNew",'National statistics'!$B$1:$HA$1,0))</f>
        <v/>
      </c>
      <c r="BW24" s="253">
        <f>IF(ISERROR(OFFSET($O$4,MATCH(BV$16,$N$5:$N$14,0),MATCH(TEXT($A24,"dd-mmm-yy") &amp; "_R0",$P$2:$AP$2,0))),BW23,OFFSET($O$4,MATCH(BV$16,$N$5:$N$14,0),MATCH(TEXT($A24,"dd-mmm-yy") &amp; "_R0",$P$2:$AP$2,0)))</f>
        <v/>
      </c>
      <c r="BX24" s="254">
        <f>BX23</f>
        <v/>
      </c>
      <c r="BY24" s="77">
        <f>BY23-BY23*(BW23/14)*CA23/SUM(BY23:CC23)-BY23*(BX23/14)*CB23/SUM(BY23:CC23)</f>
        <v/>
      </c>
      <c r="BZ24" s="77">
        <f>BZ23+BY23*(BW23/14)*CA23/SUM(BY23:CC23)+BY23*(BX23/14)*CB23/SUM(BY23:CC23)-BZ23/4</f>
        <v/>
      </c>
      <c r="CA24" s="77">
        <f>CA23+(BZ23/4)*CA$16-CA23/14</f>
        <v/>
      </c>
      <c r="CB24" s="77">
        <f>CB23+(BZ23/4)*CB$16-CB23/14</f>
        <v/>
      </c>
      <c r="CC24" s="77">
        <f>CC23+CB23/14+(CA23/14)*(1-CD$16)</f>
        <v/>
      </c>
      <c r="CD24" s="54">
        <f>CD23+(CA23/14)*(CD$16)</f>
        <v/>
      </c>
      <c r="CE24" s="53">
        <f>OFFSET('National statistics'!$A$6,MATCH(R0_estimation!$A24,'National statistics'!$A$7:$A$5000,0),MATCH(R0_estimation!CE$16 &amp; "_Running14daysNew",'National statistics'!$B$1:$HA$1,0))</f>
        <v/>
      </c>
      <c r="CF24" s="253">
        <f>IF(ISERROR(OFFSET($O$4,MATCH(CE$16,$N$5:$N$14,0),MATCH(TEXT($A24,"dd-mmm-yy") &amp; "_R0",$P$2:$AP$2,0))),CF23,OFFSET($O$4,MATCH(CE$16,$N$5:$N$14,0),MATCH(TEXT($A24,"dd-mmm-yy") &amp; "_R0",$P$2:$AP$2,0)))</f>
        <v/>
      </c>
      <c r="CG24" s="254">
        <f>CG23</f>
        <v/>
      </c>
      <c r="CH24" s="77">
        <f>CH23-CH23*(CF23/14)*CJ23/SUM(CH23:CL23)-CH23*(CG23/14)*CK23/SUM(CH23:CL23)</f>
        <v/>
      </c>
      <c r="CI24" s="77">
        <f>CI23+CH23*(CF23/14)*CJ23/SUM(CH23:CL23)+CH23*(CG23/14)*CK23/SUM(CH23:CL23)-CI23/4</f>
        <v/>
      </c>
      <c r="CJ24" s="77">
        <f>CJ23+(CI23/4)*CJ$16-CJ23/14</f>
        <v/>
      </c>
      <c r="CK24" s="77">
        <f>CK23+(CI23/4)*CK$16-CK23/14</f>
        <v/>
      </c>
      <c r="CL24" s="77">
        <f>CL23+CK23/14+(CJ23/14)*(1-CM$16)</f>
        <v/>
      </c>
      <c r="CM24" s="54">
        <f>CM23+(CJ23/14)*(CM$16)</f>
        <v/>
      </c>
      <c r="CO24" s="209" t="n"/>
      <c r="CP24" s="210" t="n"/>
    </row>
    <row r="25">
      <c r="A25" s="83" t="n">
        <v>43925</v>
      </c>
      <c r="B25" s="53">
        <f>OFFSET('National statistics'!$A$6,MATCH(R0_estimation!$A25,'National statistics'!$A$7:$A$5000,0),MATCH(R0_estimation!B$16 &amp; "_Running14daysNew",'National statistics'!$B$1:$HA$1,0))</f>
        <v/>
      </c>
      <c r="C25" s="253">
        <f>IF(ISERROR(OFFSET($O$4,MATCH(B$16,$N$5:$N$14,0),MATCH(TEXT($A25,"dd-mmm-yy") &amp; "_R0",$P$2:$AP$2,0))),C24,OFFSET($O$4,MATCH(B$16,$N$5:$N$14,0),MATCH(TEXT($A25,"dd-mmm-yy") &amp; "_R0",$P$2:$AP$2,0)))</f>
        <v/>
      </c>
      <c r="D25" s="254">
        <f>D24</f>
        <v/>
      </c>
      <c r="E25" s="77">
        <f>E24-E24*(C24/14)*G24*G$16/SUM(E24:I24)-E24*(D24/14)*H$16*H24/SUM(E24:I24)</f>
        <v/>
      </c>
      <c r="F25" s="77">
        <f>F24+E24*(C24/14)*G24*G$16/SUM(E24:I24)+E24*(D24/14)*H$16*H24/SUM(E24:I24)-F24/4</f>
        <v/>
      </c>
      <c r="G25" s="77">
        <f>G24+G$16*F24/4-G24/14</f>
        <v/>
      </c>
      <c r="H25" s="77">
        <f>H24+H$16*F24/4-H24/14</f>
        <v/>
      </c>
      <c r="I25" s="77">
        <f>I24+H24/14+(G24/14)*(1-J$16)</f>
        <v/>
      </c>
      <c r="J25" s="54">
        <f>J24+(G24/14)*(J$16)</f>
        <v/>
      </c>
      <c r="K25" s="53">
        <f>OFFSET('National statistics'!$A$6,MATCH(R0_estimation!$A25,'National statistics'!$A$7:$A$5000,0),MATCH(R0_estimation!K$16 &amp; "_Running14daysNew",'National statistics'!$B$1:$HA$1,0))</f>
        <v/>
      </c>
      <c r="L25" s="253">
        <f>IF(ISERROR(OFFSET($O$4,MATCH(K$16,$N$5:$N$14,0),MATCH(TEXT($A25,"dd-mmm-yy") &amp; "_R0",$P$2:$AP$2,0))),L24,OFFSET($O$4,MATCH(K$16,$N$5:$N$14,0),MATCH(TEXT($A25,"dd-mmm-yy") &amp; "_R0",$P$2:$AP$2,0)))</f>
        <v/>
      </c>
      <c r="M25" s="254">
        <f>M24</f>
        <v/>
      </c>
      <c r="N25" s="77">
        <f>N24-N24*(L24/14)*P24/SUM(N24:R24)-N24*(M24/14)*Q24/SUM(N24:R24)</f>
        <v/>
      </c>
      <c r="O25" s="77">
        <f>O24+N24*(L24/14)*P24/SUM(N24:R24)+N24*(M24/14)*Q24/SUM(N24:R24)-O24/4</f>
        <v/>
      </c>
      <c r="P25" s="77">
        <f>P24+(O24/4)*P$16-P24/14</f>
        <v/>
      </c>
      <c r="Q25" s="77">
        <f>Q24+(O24/4)*Q$16-Q24/14</f>
        <v/>
      </c>
      <c r="R25" s="77">
        <f>R24+Q24/14+(P24/14)*(1-S$16)</f>
        <v/>
      </c>
      <c r="S25" s="54">
        <f>S24+(P24/14)*(S$16)</f>
        <v/>
      </c>
      <c r="T25" s="53">
        <f>OFFSET('National statistics'!$A$6,MATCH(R0_estimation!$A25,'National statistics'!$A$7:$A$5000,0),MATCH(R0_estimation!T$16 &amp; "_Running14daysNew",'National statistics'!$B$1:$HA$1,0))</f>
        <v/>
      </c>
      <c r="U25" s="253">
        <f>IF(ISERROR(OFFSET($O$4,MATCH(T$16,$N$5:$N$14,0),MATCH(TEXT($A25,"dd-mmm-yy") &amp; "_R0",$P$2:$AP$2,0))),U24,OFFSET($O$4,MATCH(T$16,$N$5:$N$14,0),MATCH(TEXT($A25,"dd-mmm-yy") &amp; "_R0",$P$2:$AP$2,0)))</f>
        <v/>
      </c>
      <c r="V25" s="254">
        <f>V24</f>
        <v/>
      </c>
      <c r="W25" s="77">
        <f>W24-W24*(U24/14)*Y24/SUM(W24:AA24)-W24*(V24/14)*Z24/SUM(W24:AA24)</f>
        <v/>
      </c>
      <c r="X25" s="77">
        <f>X24+W24*(U24/14)*Y24/SUM(W24:AA24)+W24*(V24/14)*Z24/SUM(W24:AA24)-X24/4</f>
        <v/>
      </c>
      <c r="Y25" s="77">
        <f>Y24+(X24/4)*Y$16-Y24/14</f>
        <v/>
      </c>
      <c r="Z25" s="77">
        <f>Z24+(X24/4)*Z$16-Z24/14</f>
        <v/>
      </c>
      <c r="AA25" s="77">
        <f>AA24+Z24/14+(Y24/14)*(1-AB$16)</f>
        <v/>
      </c>
      <c r="AB25" s="54">
        <f>AB24+(Y24/14)*(AB$16)</f>
        <v/>
      </c>
      <c r="AC25" s="53">
        <f>OFFSET('National statistics'!$A$6,MATCH(R0_estimation!$A25,'National statistics'!$A$7:$A$5000,0),MATCH(R0_estimation!AC$16 &amp; "_Running14daysNew",'National statistics'!$B$1:$HA$1,0))</f>
        <v/>
      </c>
      <c r="AD25" s="253">
        <f>IF(ISERROR(OFFSET($O$4,MATCH(AC$16,$N$5:$N$14,0),MATCH(TEXT($A25,"dd-mmm-yy") &amp; "_R0",$P$2:$AP$2,0))),AD24,OFFSET($O$4,MATCH(AC$16,$N$5:$N$14,0),MATCH(TEXT($A25,"dd-mmm-yy") &amp; "_R0",$P$2:$AP$2,0)))</f>
        <v/>
      </c>
      <c r="AE25" s="254">
        <f>AE24</f>
        <v/>
      </c>
      <c r="AF25" s="77">
        <f>AF24-AF24*(AD24/14)*AH24/SUM(AF24:AJ24)-AF24*(AE24/14)*AI24/SUM(AF24:AJ24)</f>
        <v/>
      </c>
      <c r="AG25" s="77">
        <f>AG24+AF24*(AD24/14)*AH24/SUM(AF24:AJ24)+AF24*(AE24/14)*AI24/SUM(AF24:AJ24)-AG24/4</f>
        <v/>
      </c>
      <c r="AH25" s="77">
        <f>AH24+(AG24/4)*AH$16-AH24/14</f>
        <v/>
      </c>
      <c r="AI25" s="77">
        <f>AI24+(AG24/4)*AI$16-AI24/14</f>
        <v/>
      </c>
      <c r="AJ25" s="77">
        <f>AJ24+AI24/14+(AH24/14)*(1-AK$16)</f>
        <v/>
      </c>
      <c r="AK25" s="54">
        <f>AK24+(AH24/14)*(AK$16)</f>
        <v/>
      </c>
      <c r="AL25" s="53">
        <f>OFFSET('National statistics'!$A$6,MATCH(R0_estimation!$A25,'National statistics'!$A$7:$A$5000,0),MATCH(R0_estimation!AL$16 &amp; "_Running14daysNew",'National statistics'!$B$1:$HA$1,0))</f>
        <v/>
      </c>
      <c r="AM25" s="253">
        <f>IF(ISERROR(OFFSET($O$4,MATCH(AL$16,$N$5:$N$14,0),MATCH(TEXT($A25,"dd-mmm-yy") &amp; "_R0",$P$2:$AP$2,0))),AM24,OFFSET($O$4,MATCH(AL$16,$N$5:$N$14,0),MATCH(TEXT($A25,"dd-mmm-yy") &amp; "_R0",$P$2:$AP$2,0)))</f>
        <v/>
      </c>
      <c r="AN25" s="254">
        <f>AN24</f>
        <v/>
      </c>
      <c r="AO25" s="77">
        <f>AO24-AO24*(AM24/14)*AQ24/SUM(AO24:AS24)-AO24*(AN24/14)*AR24/SUM(AO24:AS24)</f>
        <v/>
      </c>
      <c r="AP25" s="77">
        <f>AP24+AO24*(AM24/14)*AQ24/SUM(AO24:AS24)+AO24*(AN24/14)*AR24/SUM(AO24:AS24)-AP24/4</f>
        <v/>
      </c>
      <c r="AQ25" s="77">
        <f>AQ24+(AP24/4)*AQ$16-AQ24/14</f>
        <v/>
      </c>
      <c r="AR25" s="77">
        <f>AR24+(AP24/4)*AR$16-AR24/14</f>
        <v/>
      </c>
      <c r="AS25" s="77">
        <f>AS24+AR24/14+(AQ24/14)*(1-AT$16)</f>
        <v/>
      </c>
      <c r="AT25" s="54">
        <f>AT24+(AQ24/14)*(AT$16)</f>
        <v/>
      </c>
      <c r="AU25" s="53">
        <f>OFFSET('National statistics'!$A$6,MATCH(R0_estimation!$A25,'National statistics'!$A$7:$A$5000,0),MATCH(R0_estimation!AU$16 &amp; "_Running14daysNew",'National statistics'!$B$1:$HA$1,0))</f>
        <v/>
      </c>
      <c r="AV25" s="253">
        <f>IF(ISERROR(OFFSET($O$4,MATCH(AU$16,$N$5:$N$14,0),MATCH(TEXT($A25,"dd-mmm-yy") &amp; "_R0",$P$2:$AP$2,0))),AV24,OFFSET($O$4,MATCH(AU$16,$N$5:$N$14,0),MATCH(TEXT($A25,"dd-mmm-yy") &amp; "_R0",$P$2:$AP$2,0)))</f>
        <v/>
      </c>
      <c r="AW25" s="254">
        <f>AW24</f>
        <v/>
      </c>
      <c r="AX25" s="77">
        <f>AX24-AX24*(AV24/14)*AZ24/SUM(AX24:BB24)-AX24*(AW24/14)*BA24/SUM(AX24:BB24)</f>
        <v/>
      </c>
      <c r="AY25" s="77">
        <f>AY24+AX24*(AV24/14)*AZ24/SUM(AX24:BB24)+AX24*(AW24/14)*BA24/SUM(AX24:BB24)-AY24/4</f>
        <v/>
      </c>
      <c r="AZ25" s="77">
        <f>AZ24+(AY24/4)*AZ$16-AZ24/14</f>
        <v/>
      </c>
      <c r="BA25" s="77">
        <f>BA24+(AY24/4)*BA$16-BA24/14</f>
        <v/>
      </c>
      <c r="BB25" s="77">
        <f>BB24+BA24/14+(AZ24/14)*(1-BC$16)</f>
        <v/>
      </c>
      <c r="BC25" s="54">
        <f>BC24+(AZ24/14)*(BC$16)</f>
        <v/>
      </c>
      <c r="BD25" s="53">
        <f>OFFSET('National statistics'!$A$6,MATCH(R0_estimation!$A25,'National statistics'!$A$7:$A$5000,0),MATCH(R0_estimation!BD$16 &amp; "_Running14daysNew",'National statistics'!$B$1:$HA$1,0))</f>
        <v/>
      </c>
      <c r="BE25" s="253">
        <f>IF(ISERROR(OFFSET($O$4,MATCH(BD$16,$N$5:$N$14,0),MATCH(TEXT($A25,"dd-mmm-yy") &amp; "_R0",$P$2:$AP$2,0))),BE24,OFFSET($O$4,MATCH(BD$16,$N$5:$N$14,0),MATCH(TEXT($A25,"dd-mmm-yy") &amp; "_R0",$P$2:$AP$2,0)))</f>
        <v/>
      </c>
      <c r="BF25" s="254">
        <f>BF24</f>
        <v/>
      </c>
      <c r="BG25" s="77">
        <f>BG24-BG24*(BE24/14)*BI24/SUM(BG24:BK24)-BG24*(BF24/14)*BJ24/SUM(BG24:BK24)</f>
        <v/>
      </c>
      <c r="BH25" s="77">
        <f>BH24+BG24*(BE24/14)*BI24/SUM(BG24:BK24)+BG24*(BF24/14)*BJ24/SUM(BG24:BK24)-BH24/4</f>
        <v/>
      </c>
      <c r="BI25" s="77">
        <f>BI24+(BH24/4)*BI$16-BI24/14</f>
        <v/>
      </c>
      <c r="BJ25" s="77">
        <f>BJ24+(BH24/4)*BJ$16-BJ24/14</f>
        <v/>
      </c>
      <c r="BK25" s="77">
        <f>BK24+BJ24/14+(BI24/14)*(1-BL$16)</f>
        <v/>
      </c>
      <c r="BL25" s="54">
        <f>BL24+(BI24/14)*(BL$16)</f>
        <v/>
      </c>
      <c r="BM25" s="53">
        <f>OFFSET('National statistics'!$A$6,MATCH(R0_estimation!$A25,'National statistics'!$A$7:$A$5000,0),MATCH(R0_estimation!BM$16 &amp; "_Running14daysNew",'National statistics'!$B$1:$HA$1,0))</f>
        <v/>
      </c>
      <c r="BN25" s="253">
        <f>IF(ISERROR(OFFSET($O$4,MATCH(BM$16,$N$5:$N$14,0),MATCH(TEXT($A25,"dd-mmm-yy") &amp; "_R0",$P$2:$AP$2,0))),BN24,OFFSET($O$4,MATCH(BM$16,$N$5:$N$14,0),MATCH(TEXT($A25,"dd-mmm-yy") &amp; "_R0",$P$2:$AP$2,0)))</f>
        <v/>
      </c>
      <c r="BO25" s="254">
        <f>BO24</f>
        <v/>
      </c>
      <c r="BP25" s="77">
        <f>BP24-BP24*(BN24/14)*BR24/SUM(BP24:BT24)-BP24*(BO24/14)*BS24/SUM(BP24:BT24)</f>
        <v/>
      </c>
      <c r="BQ25" s="77">
        <f>BQ24+BP24*(BN24/14)*BR24/SUM(BP24:BT24)+BP24*(BO24/14)*BS24/SUM(BP24:BT24)-BQ24/4</f>
        <v/>
      </c>
      <c r="BR25" s="77">
        <f>BR24+(BQ24/4)*BR$16-BR24/14</f>
        <v/>
      </c>
      <c r="BS25" s="77">
        <f>BS24+(BQ24/4)*BS$16-BS24/14</f>
        <v/>
      </c>
      <c r="BT25" s="77">
        <f>BT24+BS24/14+(BR24/14)*(1-BU$16)</f>
        <v/>
      </c>
      <c r="BU25" s="54">
        <f>BU24+(BR24/14)*(BU$16)</f>
        <v/>
      </c>
      <c r="BV25" s="53">
        <f>OFFSET('National statistics'!$A$6,MATCH(R0_estimation!$A25,'National statistics'!$A$7:$A$5000,0),MATCH(R0_estimation!BV$16 &amp; "_Running14daysNew",'National statistics'!$B$1:$HA$1,0))</f>
        <v/>
      </c>
      <c r="BW25" s="253">
        <f>IF(ISERROR(OFFSET($O$4,MATCH(BV$16,$N$5:$N$14,0),MATCH(TEXT($A25,"dd-mmm-yy") &amp; "_R0",$P$2:$AP$2,0))),BW24,OFFSET($O$4,MATCH(BV$16,$N$5:$N$14,0),MATCH(TEXT($A25,"dd-mmm-yy") &amp; "_R0",$P$2:$AP$2,0)))</f>
        <v/>
      </c>
      <c r="BX25" s="254">
        <f>BX24</f>
        <v/>
      </c>
      <c r="BY25" s="77">
        <f>BY24-BY24*(BW24/14)*CA24/SUM(BY24:CC24)-BY24*(BX24/14)*CB24/SUM(BY24:CC24)</f>
        <v/>
      </c>
      <c r="BZ25" s="77">
        <f>BZ24+BY24*(BW24/14)*CA24/SUM(BY24:CC24)+BY24*(BX24/14)*CB24/SUM(BY24:CC24)-BZ24/4</f>
        <v/>
      </c>
      <c r="CA25" s="77">
        <f>CA24+(BZ24/4)*CA$16-CA24/14</f>
        <v/>
      </c>
      <c r="CB25" s="77">
        <f>CB24+(BZ24/4)*CB$16-CB24/14</f>
        <v/>
      </c>
      <c r="CC25" s="77">
        <f>CC24+CB24/14+(CA24/14)*(1-CD$16)</f>
        <v/>
      </c>
      <c r="CD25" s="54">
        <f>CD24+(CA24/14)*(CD$16)</f>
        <v/>
      </c>
      <c r="CE25" s="53">
        <f>OFFSET('National statistics'!$A$6,MATCH(R0_estimation!$A25,'National statistics'!$A$7:$A$5000,0),MATCH(R0_estimation!CE$16 &amp; "_Running14daysNew",'National statistics'!$B$1:$HA$1,0))</f>
        <v/>
      </c>
      <c r="CF25" s="253">
        <f>IF(ISERROR(OFFSET($O$4,MATCH(CE$16,$N$5:$N$14,0),MATCH(TEXT($A25,"dd-mmm-yy") &amp; "_R0",$P$2:$AP$2,0))),CF24,OFFSET($O$4,MATCH(CE$16,$N$5:$N$14,0),MATCH(TEXT($A25,"dd-mmm-yy") &amp; "_R0",$P$2:$AP$2,0)))</f>
        <v/>
      </c>
      <c r="CG25" s="254">
        <f>CG24</f>
        <v/>
      </c>
      <c r="CH25" s="77">
        <f>CH24-CH24*(CF24/14)*CJ24/SUM(CH24:CL24)-CH24*(CG24/14)*CK24/SUM(CH24:CL24)</f>
        <v/>
      </c>
      <c r="CI25" s="77">
        <f>CI24+CH24*(CF24/14)*CJ24/SUM(CH24:CL24)+CH24*(CG24/14)*CK24/SUM(CH24:CL24)-CI24/4</f>
        <v/>
      </c>
      <c r="CJ25" s="77">
        <f>CJ24+(CI24/4)*CJ$16-CJ24/14</f>
        <v/>
      </c>
      <c r="CK25" s="77">
        <f>CK24+(CI24/4)*CK$16-CK24/14</f>
        <v/>
      </c>
      <c r="CL25" s="77">
        <f>CL24+CK24/14+(CJ24/14)*(1-CM$16)</f>
        <v/>
      </c>
      <c r="CM25" s="54">
        <f>CM24+(CJ24/14)*(CM$16)</f>
        <v/>
      </c>
      <c r="CO25" s="209" t="n"/>
      <c r="CP25" s="210" t="n"/>
    </row>
    <row r="26">
      <c r="A26" s="83" t="n">
        <v>43926</v>
      </c>
      <c r="B26" s="53">
        <f>OFFSET('National statistics'!$A$6,MATCH(R0_estimation!$A26,'National statistics'!$A$7:$A$5000,0),MATCH(R0_estimation!B$16 &amp; "_Running14daysNew",'National statistics'!$B$1:$HA$1,0))</f>
        <v/>
      </c>
      <c r="C26" s="253">
        <f>IF(ISERROR(OFFSET($O$4,MATCH(B$16,$N$5:$N$14,0),MATCH(TEXT($A26,"dd-mmm-yy") &amp; "_R0",$P$2:$AP$2,0))),C25,OFFSET($O$4,MATCH(B$16,$N$5:$N$14,0),MATCH(TEXT($A26,"dd-mmm-yy") &amp; "_R0",$P$2:$AP$2,0)))</f>
        <v/>
      </c>
      <c r="D26" s="254">
        <f>D25</f>
        <v/>
      </c>
      <c r="E26" s="77">
        <f>E25-E25*(C25/14)*G25*G$16/SUM(E25:I25)-E25*(D25/14)*H$16*H25/SUM(E25:I25)</f>
        <v/>
      </c>
      <c r="F26" s="77">
        <f>F25+E25*(C25/14)*G25*G$16/SUM(E25:I25)+E25*(D25/14)*H$16*H25/SUM(E25:I25)-F25/4</f>
        <v/>
      </c>
      <c r="G26" s="77">
        <f>G25+G$16*F25/4-G25/14</f>
        <v/>
      </c>
      <c r="H26" s="77">
        <f>H25+H$16*F25/4-H25/14</f>
        <v/>
      </c>
      <c r="I26" s="77">
        <f>I25+H25/14+(G25/14)*(1-J$16)</f>
        <v/>
      </c>
      <c r="J26" s="54">
        <f>J25+(G25/14)*(J$16)</f>
        <v/>
      </c>
      <c r="K26" s="53">
        <f>OFFSET('National statistics'!$A$6,MATCH(R0_estimation!$A26,'National statistics'!$A$7:$A$5000,0),MATCH(R0_estimation!K$16 &amp; "_Running14daysNew",'National statistics'!$B$1:$HA$1,0))</f>
        <v/>
      </c>
      <c r="L26" s="253">
        <f>IF(ISERROR(OFFSET($O$4,MATCH(K$16,$N$5:$N$14,0),MATCH(TEXT($A26,"dd-mmm-yy") &amp; "_R0",$P$2:$AP$2,0))),L25,OFFSET($O$4,MATCH(K$16,$N$5:$N$14,0),MATCH(TEXT($A26,"dd-mmm-yy") &amp; "_R0",$P$2:$AP$2,0)))</f>
        <v/>
      </c>
      <c r="M26" s="254">
        <f>M25</f>
        <v/>
      </c>
      <c r="N26" s="77">
        <f>N25-N25*(L25/14)*P25/SUM(N25:R25)-N25*(M25/14)*Q25/SUM(N25:R25)</f>
        <v/>
      </c>
      <c r="O26" s="77">
        <f>O25+N25*(L25/14)*P25/SUM(N25:R25)+N25*(M25/14)*Q25/SUM(N25:R25)-O25/4</f>
        <v/>
      </c>
      <c r="P26" s="77">
        <f>P25+(O25/4)*P$16-P25/14</f>
        <v/>
      </c>
      <c r="Q26" s="77">
        <f>Q25+(O25/4)*Q$16-Q25/14</f>
        <v/>
      </c>
      <c r="R26" s="77">
        <f>R25+Q25/14+(P25/14)*(1-S$16)</f>
        <v/>
      </c>
      <c r="S26" s="54">
        <f>S25+(P25/14)*(S$16)</f>
        <v/>
      </c>
      <c r="T26" s="53">
        <f>OFFSET('National statistics'!$A$6,MATCH(R0_estimation!$A26,'National statistics'!$A$7:$A$5000,0),MATCH(R0_estimation!T$16 &amp; "_Running14daysNew",'National statistics'!$B$1:$HA$1,0))</f>
        <v/>
      </c>
      <c r="U26" s="253">
        <f>IF(ISERROR(OFFSET($O$4,MATCH(T$16,$N$5:$N$14,0),MATCH(TEXT($A26,"dd-mmm-yy") &amp; "_R0",$P$2:$AP$2,0))),U25,OFFSET($O$4,MATCH(T$16,$N$5:$N$14,0),MATCH(TEXT($A26,"dd-mmm-yy") &amp; "_R0",$P$2:$AP$2,0)))</f>
        <v/>
      </c>
      <c r="V26" s="254">
        <f>V25</f>
        <v/>
      </c>
      <c r="W26" s="77">
        <f>W25-W25*(U25/14)*Y25/SUM(W25:AA25)-W25*(V25/14)*Z25/SUM(W25:AA25)</f>
        <v/>
      </c>
      <c r="X26" s="77">
        <f>X25+W25*(U25/14)*Y25/SUM(W25:AA25)+W25*(V25/14)*Z25/SUM(W25:AA25)-X25/4</f>
        <v/>
      </c>
      <c r="Y26" s="77">
        <f>Y25+(X25/4)*Y$16-Y25/14</f>
        <v/>
      </c>
      <c r="Z26" s="77">
        <f>Z25+(X25/4)*Z$16-Z25/14</f>
        <v/>
      </c>
      <c r="AA26" s="77">
        <f>AA25+Z25/14+(Y25/14)*(1-AB$16)</f>
        <v/>
      </c>
      <c r="AB26" s="54">
        <f>AB25+(Y25/14)*(AB$16)</f>
        <v/>
      </c>
      <c r="AC26" s="53">
        <f>OFFSET('National statistics'!$A$6,MATCH(R0_estimation!$A26,'National statistics'!$A$7:$A$5000,0),MATCH(R0_estimation!AC$16 &amp; "_Running14daysNew",'National statistics'!$B$1:$HA$1,0))</f>
        <v/>
      </c>
      <c r="AD26" s="253">
        <f>IF(ISERROR(OFFSET($O$4,MATCH(AC$16,$N$5:$N$14,0),MATCH(TEXT($A26,"dd-mmm-yy") &amp; "_R0",$P$2:$AP$2,0))),AD25,OFFSET($O$4,MATCH(AC$16,$N$5:$N$14,0),MATCH(TEXT($A26,"dd-mmm-yy") &amp; "_R0",$P$2:$AP$2,0)))</f>
        <v/>
      </c>
      <c r="AE26" s="254">
        <f>AE25</f>
        <v/>
      </c>
      <c r="AF26" s="77">
        <f>AF25-AF25*(AD25/14)*AH25/SUM(AF25:AJ25)-AF25*(AE25/14)*AI25/SUM(AF25:AJ25)</f>
        <v/>
      </c>
      <c r="AG26" s="77">
        <f>AG25+AF25*(AD25/14)*AH25/SUM(AF25:AJ25)+AF25*(AE25/14)*AI25/SUM(AF25:AJ25)-AG25/4</f>
        <v/>
      </c>
      <c r="AH26" s="77">
        <f>AH25+(AG25/4)*AH$16-AH25/14</f>
        <v/>
      </c>
      <c r="AI26" s="77">
        <f>AI25+(AG25/4)*AI$16-AI25/14</f>
        <v/>
      </c>
      <c r="AJ26" s="77">
        <f>AJ25+AI25/14+(AH25/14)*(1-AK$16)</f>
        <v/>
      </c>
      <c r="AK26" s="54">
        <f>AK25+(AH25/14)*(AK$16)</f>
        <v/>
      </c>
      <c r="AL26" s="53">
        <f>OFFSET('National statistics'!$A$6,MATCH(R0_estimation!$A26,'National statistics'!$A$7:$A$5000,0),MATCH(R0_estimation!AL$16 &amp; "_Running14daysNew",'National statistics'!$B$1:$HA$1,0))</f>
        <v/>
      </c>
      <c r="AM26" s="253">
        <f>IF(ISERROR(OFFSET($O$4,MATCH(AL$16,$N$5:$N$14,0),MATCH(TEXT($A26,"dd-mmm-yy") &amp; "_R0",$P$2:$AP$2,0))),AM25,OFFSET($O$4,MATCH(AL$16,$N$5:$N$14,0),MATCH(TEXT($A26,"dd-mmm-yy") &amp; "_R0",$P$2:$AP$2,0)))</f>
        <v/>
      </c>
      <c r="AN26" s="254">
        <f>AN25</f>
        <v/>
      </c>
      <c r="AO26" s="77">
        <f>AO25-AO25*(AM25/14)*AQ25/SUM(AO25:AS25)-AO25*(AN25/14)*AR25/SUM(AO25:AS25)</f>
        <v/>
      </c>
      <c r="AP26" s="77">
        <f>AP25+AO25*(AM25/14)*AQ25/SUM(AO25:AS25)+AO25*(AN25/14)*AR25/SUM(AO25:AS25)-AP25/4</f>
        <v/>
      </c>
      <c r="AQ26" s="77">
        <f>AQ25+(AP25/4)*AQ$16-AQ25/14</f>
        <v/>
      </c>
      <c r="AR26" s="77">
        <f>AR25+(AP25/4)*AR$16-AR25/14</f>
        <v/>
      </c>
      <c r="AS26" s="77">
        <f>AS25+AR25/14+(AQ25/14)*(1-AT$16)</f>
        <v/>
      </c>
      <c r="AT26" s="54">
        <f>AT25+(AQ25/14)*(AT$16)</f>
        <v/>
      </c>
      <c r="AU26" s="53">
        <f>OFFSET('National statistics'!$A$6,MATCH(R0_estimation!$A26,'National statistics'!$A$7:$A$5000,0),MATCH(R0_estimation!AU$16 &amp; "_Running14daysNew",'National statistics'!$B$1:$HA$1,0))</f>
        <v/>
      </c>
      <c r="AV26" s="253">
        <f>IF(ISERROR(OFFSET($O$4,MATCH(AU$16,$N$5:$N$14,0),MATCH(TEXT($A26,"dd-mmm-yy") &amp; "_R0",$P$2:$AP$2,0))),AV25,OFFSET($O$4,MATCH(AU$16,$N$5:$N$14,0),MATCH(TEXT($A26,"dd-mmm-yy") &amp; "_R0",$P$2:$AP$2,0)))</f>
        <v/>
      </c>
      <c r="AW26" s="254">
        <f>AW25</f>
        <v/>
      </c>
      <c r="AX26" s="77">
        <f>AX25-AX25*(AV25/14)*AZ25/SUM(AX25:BB25)-AX25*(AW25/14)*BA25/SUM(AX25:BB25)</f>
        <v/>
      </c>
      <c r="AY26" s="77">
        <f>AY25+AX25*(AV25/14)*AZ25/SUM(AX25:BB25)+AX25*(AW25/14)*BA25/SUM(AX25:BB25)-AY25/4</f>
        <v/>
      </c>
      <c r="AZ26" s="77">
        <f>AZ25+(AY25/4)*AZ$16-AZ25/14</f>
        <v/>
      </c>
      <c r="BA26" s="77">
        <f>BA25+(AY25/4)*BA$16-BA25/14</f>
        <v/>
      </c>
      <c r="BB26" s="77">
        <f>BB25+BA25/14+(AZ25/14)*(1-BC$16)</f>
        <v/>
      </c>
      <c r="BC26" s="54">
        <f>BC25+(AZ25/14)*(BC$16)</f>
        <v/>
      </c>
      <c r="BD26" s="53">
        <f>OFFSET('National statistics'!$A$6,MATCH(R0_estimation!$A26,'National statistics'!$A$7:$A$5000,0),MATCH(R0_estimation!BD$16 &amp; "_Running14daysNew",'National statistics'!$B$1:$HA$1,0))</f>
        <v/>
      </c>
      <c r="BE26" s="253">
        <f>IF(ISERROR(OFFSET($O$4,MATCH(BD$16,$N$5:$N$14,0),MATCH(TEXT($A26,"dd-mmm-yy") &amp; "_R0",$P$2:$AP$2,0))),BE25,OFFSET($O$4,MATCH(BD$16,$N$5:$N$14,0),MATCH(TEXT($A26,"dd-mmm-yy") &amp; "_R0",$P$2:$AP$2,0)))</f>
        <v/>
      </c>
      <c r="BF26" s="254">
        <f>BF25</f>
        <v/>
      </c>
      <c r="BG26" s="77">
        <f>BG25-BG25*(BE25/14)*BI25/SUM(BG25:BK25)-BG25*(BF25/14)*BJ25/SUM(BG25:BK25)</f>
        <v/>
      </c>
      <c r="BH26" s="77">
        <f>BH25+BG25*(BE25/14)*BI25/SUM(BG25:BK25)+BG25*(BF25/14)*BJ25/SUM(BG25:BK25)-BH25/4</f>
        <v/>
      </c>
      <c r="BI26" s="77">
        <f>BI25+(BH25/4)*BI$16-BI25/14</f>
        <v/>
      </c>
      <c r="BJ26" s="77">
        <f>BJ25+(BH25/4)*BJ$16-BJ25/14</f>
        <v/>
      </c>
      <c r="BK26" s="77">
        <f>BK25+BJ25/14+(BI25/14)*(1-BL$16)</f>
        <v/>
      </c>
      <c r="BL26" s="54">
        <f>BL25+(BI25/14)*(BL$16)</f>
        <v/>
      </c>
      <c r="BM26" s="53">
        <f>OFFSET('National statistics'!$A$6,MATCH(R0_estimation!$A26,'National statistics'!$A$7:$A$5000,0),MATCH(R0_estimation!BM$16 &amp; "_Running14daysNew",'National statistics'!$B$1:$HA$1,0))</f>
        <v/>
      </c>
      <c r="BN26" s="253">
        <f>IF(ISERROR(OFFSET($O$4,MATCH(BM$16,$N$5:$N$14,0),MATCH(TEXT($A26,"dd-mmm-yy") &amp; "_R0",$P$2:$AP$2,0))),BN25,OFFSET($O$4,MATCH(BM$16,$N$5:$N$14,0),MATCH(TEXT($A26,"dd-mmm-yy") &amp; "_R0",$P$2:$AP$2,0)))</f>
        <v/>
      </c>
      <c r="BO26" s="254">
        <f>BO25</f>
        <v/>
      </c>
      <c r="BP26" s="77">
        <f>BP25-BP25*(BN25/14)*BR25/SUM(BP25:BT25)-BP25*(BO25/14)*BS25/SUM(BP25:BT25)</f>
        <v/>
      </c>
      <c r="BQ26" s="77">
        <f>BQ25+BP25*(BN25/14)*BR25/SUM(BP25:BT25)+BP25*(BO25/14)*BS25/SUM(BP25:BT25)-BQ25/4</f>
        <v/>
      </c>
      <c r="BR26" s="77">
        <f>BR25+(BQ25/4)*BR$16-BR25/14</f>
        <v/>
      </c>
      <c r="BS26" s="77">
        <f>BS25+(BQ25/4)*BS$16-BS25/14</f>
        <v/>
      </c>
      <c r="BT26" s="77">
        <f>BT25+BS25/14+(BR25/14)*(1-BU$16)</f>
        <v/>
      </c>
      <c r="BU26" s="54">
        <f>BU25+(BR25/14)*(BU$16)</f>
        <v/>
      </c>
      <c r="BV26" s="53">
        <f>OFFSET('National statistics'!$A$6,MATCH(R0_estimation!$A26,'National statistics'!$A$7:$A$5000,0),MATCH(R0_estimation!BV$16 &amp; "_Running14daysNew",'National statistics'!$B$1:$HA$1,0))</f>
        <v/>
      </c>
      <c r="BW26" s="253">
        <f>IF(ISERROR(OFFSET($O$4,MATCH(BV$16,$N$5:$N$14,0),MATCH(TEXT($A26,"dd-mmm-yy") &amp; "_R0",$P$2:$AP$2,0))),BW25,OFFSET($O$4,MATCH(BV$16,$N$5:$N$14,0),MATCH(TEXT($A26,"dd-mmm-yy") &amp; "_R0",$P$2:$AP$2,0)))</f>
        <v/>
      </c>
      <c r="BX26" s="254">
        <f>BX25</f>
        <v/>
      </c>
      <c r="BY26" s="77">
        <f>BY25-BY25*(BW25/14)*CA25/SUM(BY25:CC25)-BY25*(BX25/14)*CB25/SUM(BY25:CC25)</f>
        <v/>
      </c>
      <c r="BZ26" s="77">
        <f>BZ25+BY25*(BW25/14)*CA25/SUM(BY25:CC25)+BY25*(BX25/14)*CB25/SUM(BY25:CC25)-BZ25/4</f>
        <v/>
      </c>
      <c r="CA26" s="77">
        <f>CA25+(BZ25/4)*CA$16-CA25/14</f>
        <v/>
      </c>
      <c r="CB26" s="77">
        <f>CB25+(BZ25/4)*CB$16-CB25/14</f>
        <v/>
      </c>
      <c r="CC26" s="77">
        <f>CC25+CB25/14+(CA25/14)*(1-CD$16)</f>
        <v/>
      </c>
      <c r="CD26" s="54">
        <f>CD25+(CA25/14)*(CD$16)</f>
        <v/>
      </c>
      <c r="CE26" s="53">
        <f>OFFSET('National statistics'!$A$6,MATCH(R0_estimation!$A26,'National statistics'!$A$7:$A$5000,0),MATCH(R0_estimation!CE$16 &amp; "_Running14daysNew",'National statistics'!$B$1:$HA$1,0))</f>
        <v/>
      </c>
      <c r="CF26" s="253">
        <f>IF(ISERROR(OFFSET($O$4,MATCH(CE$16,$N$5:$N$14,0),MATCH(TEXT($A26,"dd-mmm-yy") &amp; "_R0",$P$2:$AP$2,0))),CF25,OFFSET($O$4,MATCH(CE$16,$N$5:$N$14,0),MATCH(TEXT($A26,"dd-mmm-yy") &amp; "_R0",$P$2:$AP$2,0)))</f>
        <v/>
      </c>
      <c r="CG26" s="254">
        <f>CG25</f>
        <v/>
      </c>
      <c r="CH26" s="77">
        <f>CH25-CH25*(CF25/14)*CJ25/SUM(CH25:CL25)-CH25*(CG25/14)*CK25/SUM(CH25:CL25)</f>
        <v/>
      </c>
      <c r="CI26" s="77">
        <f>CI25+CH25*(CF25/14)*CJ25/SUM(CH25:CL25)+CH25*(CG25/14)*CK25/SUM(CH25:CL25)-CI25/4</f>
        <v/>
      </c>
      <c r="CJ26" s="77">
        <f>CJ25+(CI25/4)*CJ$16-CJ25/14</f>
        <v/>
      </c>
      <c r="CK26" s="77">
        <f>CK25+(CI25/4)*CK$16-CK25/14</f>
        <v/>
      </c>
      <c r="CL26" s="77">
        <f>CL25+CK25/14+(CJ25/14)*(1-CM$16)</f>
        <v/>
      </c>
      <c r="CM26" s="54">
        <f>CM25+(CJ25/14)*(CM$16)</f>
        <v/>
      </c>
      <c r="CO26" s="209" t="n"/>
      <c r="CP26" s="210" t="n"/>
    </row>
    <row r="27">
      <c r="A27" s="83" t="n">
        <v>43927</v>
      </c>
      <c r="B27" s="53">
        <f>OFFSET('National statistics'!$A$6,MATCH(R0_estimation!$A27,'National statistics'!$A$7:$A$5000,0),MATCH(R0_estimation!B$16 &amp; "_Running14daysNew",'National statistics'!$B$1:$HA$1,0))</f>
        <v/>
      </c>
      <c r="C27" s="253">
        <f>IF(ISERROR(OFFSET($O$4,MATCH(B$16,$N$5:$N$14,0),MATCH(TEXT($A27,"dd-mmm-yy") &amp; "_R0",$P$2:$AP$2,0))),C26,OFFSET($O$4,MATCH(B$16,$N$5:$N$14,0),MATCH(TEXT($A27,"dd-mmm-yy") &amp; "_R0",$P$2:$AP$2,0)))</f>
        <v/>
      </c>
      <c r="D27" s="254">
        <f>D26</f>
        <v/>
      </c>
      <c r="E27" s="77">
        <f>E26-E26*(C26/14)*G26*G$16/SUM(E26:I26)-E26*(D26/14)*H$16*H26/SUM(E26:I26)</f>
        <v/>
      </c>
      <c r="F27" s="77">
        <f>F26+E26*(C26/14)*G26*G$16/SUM(E26:I26)+E26*(D26/14)*H$16*H26/SUM(E26:I26)-F26/4</f>
        <v/>
      </c>
      <c r="G27" s="77">
        <f>G26+G$16*F26/4-G26/14</f>
        <v/>
      </c>
      <c r="H27" s="77">
        <f>H26+H$16*F26/4-H26/14</f>
        <v/>
      </c>
      <c r="I27" s="77">
        <f>I26+H26/14+(G26/14)*(1-J$16)</f>
        <v/>
      </c>
      <c r="J27" s="54">
        <f>J26+(G26/14)*(J$16)</f>
        <v/>
      </c>
      <c r="K27" s="53">
        <f>OFFSET('National statistics'!$A$6,MATCH(R0_estimation!$A27,'National statistics'!$A$7:$A$5000,0),MATCH(R0_estimation!K$16 &amp; "_Running14daysNew",'National statistics'!$B$1:$HA$1,0))</f>
        <v/>
      </c>
      <c r="L27" s="253">
        <f>IF(ISERROR(OFFSET($O$4,MATCH(K$16,$N$5:$N$14,0),MATCH(TEXT($A27,"dd-mmm-yy") &amp; "_R0",$P$2:$AP$2,0))),L26,OFFSET($O$4,MATCH(K$16,$N$5:$N$14,0),MATCH(TEXT($A27,"dd-mmm-yy") &amp; "_R0",$P$2:$AP$2,0)))</f>
        <v/>
      </c>
      <c r="M27" s="254">
        <f>M26</f>
        <v/>
      </c>
      <c r="N27" s="77">
        <f>N26-N26*(L26/14)*P26/SUM(N26:R26)-N26*(M26/14)*Q26/SUM(N26:R26)</f>
        <v/>
      </c>
      <c r="O27" s="77">
        <f>O26+N26*(L26/14)*P26/SUM(N26:R26)+N26*(M26/14)*Q26/SUM(N26:R26)-O26/4</f>
        <v/>
      </c>
      <c r="P27" s="77">
        <f>P26+(O26/4)*P$16-P26/14</f>
        <v/>
      </c>
      <c r="Q27" s="77">
        <f>Q26+(O26/4)*Q$16-Q26/14</f>
        <v/>
      </c>
      <c r="R27" s="77">
        <f>R26+Q26/14+(P26/14)*(1-S$16)</f>
        <v/>
      </c>
      <c r="S27" s="54">
        <f>S26+(P26/14)*(S$16)</f>
        <v/>
      </c>
      <c r="T27" s="53">
        <f>OFFSET('National statistics'!$A$6,MATCH(R0_estimation!$A27,'National statistics'!$A$7:$A$5000,0),MATCH(R0_estimation!T$16 &amp; "_Running14daysNew",'National statistics'!$B$1:$HA$1,0))</f>
        <v/>
      </c>
      <c r="U27" s="253">
        <f>IF(ISERROR(OFFSET($O$4,MATCH(T$16,$N$5:$N$14,0),MATCH(TEXT($A27,"dd-mmm-yy") &amp; "_R0",$P$2:$AP$2,0))),U26,OFFSET($O$4,MATCH(T$16,$N$5:$N$14,0),MATCH(TEXT($A27,"dd-mmm-yy") &amp; "_R0",$P$2:$AP$2,0)))</f>
        <v/>
      </c>
      <c r="V27" s="254">
        <f>V26</f>
        <v/>
      </c>
      <c r="W27" s="77">
        <f>W26-W26*(U26/14)*Y26/SUM(W26:AA26)-W26*(V26/14)*Z26/SUM(W26:AA26)</f>
        <v/>
      </c>
      <c r="X27" s="77">
        <f>X26+W26*(U26/14)*Y26/SUM(W26:AA26)+W26*(V26/14)*Z26/SUM(W26:AA26)-X26/4</f>
        <v/>
      </c>
      <c r="Y27" s="77">
        <f>Y26+(X26/4)*Y$16-Y26/14</f>
        <v/>
      </c>
      <c r="Z27" s="77">
        <f>Z26+(X26/4)*Z$16-Z26/14</f>
        <v/>
      </c>
      <c r="AA27" s="77">
        <f>AA26+Z26/14+(Y26/14)*(1-AB$16)</f>
        <v/>
      </c>
      <c r="AB27" s="54">
        <f>AB26+(Y26/14)*(AB$16)</f>
        <v/>
      </c>
      <c r="AC27" s="53">
        <f>OFFSET('National statistics'!$A$6,MATCH(R0_estimation!$A27,'National statistics'!$A$7:$A$5000,0),MATCH(R0_estimation!AC$16 &amp; "_Running14daysNew",'National statistics'!$B$1:$HA$1,0))</f>
        <v/>
      </c>
      <c r="AD27" s="253">
        <f>IF(ISERROR(OFFSET($O$4,MATCH(AC$16,$N$5:$N$14,0),MATCH(TEXT($A27,"dd-mmm-yy") &amp; "_R0",$P$2:$AP$2,0))),AD26,OFFSET($O$4,MATCH(AC$16,$N$5:$N$14,0),MATCH(TEXT($A27,"dd-mmm-yy") &amp; "_R0",$P$2:$AP$2,0)))</f>
        <v/>
      </c>
      <c r="AE27" s="254">
        <f>AE26</f>
        <v/>
      </c>
      <c r="AF27" s="77">
        <f>AF26-AF26*(AD26/14)*AH26/SUM(AF26:AJ26)-AF26*(AE26/14)*AI26/SUM(AF26:AJ26)</f>
        <v/>
      </c>
      <c r="AG27" s="77">
        <f>AG26+AF26*(AD26/14)*AH26/SUM(AF26:AJ26)+AF26*(AE26/14)*AI26/SUM(AF26:AJ26)-AG26/4</f>
        <v/>
      </c>
      <c r="AH27" s="77">
        <f>AH26+(AG26/4)*AH$16-AH26/14</f>
        <v/>
      </c>
      <c r="AI27" s="77">
        <f>AI26+(AG26/4)*AI$16-AI26/14</f>
        <v/>
      </c>
      <c r="AJ27" s="77">
        <f>AJ26+AI26/14+(AH26/14)*(1-AK$16)</f>
        <v/>
      </c>
      <c r="AK27" s="54">
        <f>AK26+(AH26/14)*(AK$16)</f>
        <v/>
      </c>
      <c r="AL27" s="53">
        <f>OFFSET('National statistics'!$A$6,MATCH(R0_estimation!$A27,'National statistics'!$A$7:$A$5000,0),MATCH(R0_estimation!AL$16 &amp; "_Running14daysNew",'National statistics'!$B$1:$HA$1,0))</f>
        <v/>
      </c>
      <c r="AM27" s="253">
        <f>IF(ISERROR(OFFSET($O$4,MATCH(AL$16,$N$5:$N$14,0),MATCH(TEXT($A27,"dd-mmm-yy") &amp; "_R0",$P$2:$AP$2,0))),AM26,OFFSET($O$4,MATCH(AL$16,$N$5:$N$14,0),MATCH(TEXT($A27,"dd-mmm-yy") &amp; "_R0",$P$2:$AP$2,0)))</f>
        <v/>
      </c>
      <c r="AN27" s="254">
        <f>AN26</f>
        <v/>
      </c>
      <c r="AO27" s="77">
        <f>AO26-AO26*(AM26/14)*AQ26/SUM(AO26:AS26)-AO26*(AN26/14)*AR26/SUM(AO26:AS26)</f>
        <v/>
      </c>
      <c r="AP27" s="77">
        <f>AP26+AO26*(AM26/14)*AQ26/SUM(AO26:AS26)+AO26*(AN26/14)*AR26/SUM(AO26:AS26)-AP26/4</f>
        <v/>
      </c>
      <c r="AQ27" s="77">
        <f>AQ26+(AP26/4)*AQ$16-AQ26/14</f>
        <v/>
      </c>
      <c r="AR27" s="77">
        <f>AR26+(AP26/4)*AR$16-AR26/14</f>
        <v/>
      </c>
      <c r="AS27" s="77">
        <f>AS26+AR26/14+(AQ26/14)*(1-AT$16)</f>
        <v/>
      </c>
      <c r="AT27" s="54">
        <f>AT26+(AQ26/14)*(AT$16)</f>
        <v/>
      </c>
      <c r="AU27" s="53">
        <f>OFFSET('National statistics'!$A$6,MATCH(R0_estimation!$A27,'National statistics'!$A$7:$A$5000,0),MATCH(R0_estimation!AU$16 &amp; "_Running14daysNew",'National statistics'!$B$1:$HA$1,0))</f>
        <v/>
      </c>
      <c r="AV27" s="253">
        <f>IF(ISERROR(OFFSET($O$4,MATCH(AU$16,$N$5:$N$14,0),MATCH(TEXT($A27,"dd-mmm-yy") &amp; "_R0",$P$2:$AP$2,0))),AV26,OFFSET($O$4,MATCH(AU$16,$N$5:$N$14,0),MATCH(TEXT($A27,"dd-mmm-yy") &amp; "_R0",$P$2:$AP$2,0)))</f>
        <v/>
      </c>
      <c r="AW27" s="254">
        <f>AW26</f>
        <v/>
      </c>
      <c r="AX27" s="77">
        <f>AX26-AX26*(AV26/14)*AZ26/SUM(AX26:BB26)-AX26*(AW26/14)*BA26/SUM(AX26:BB26)</f>
        <v/>
      </c>
      <c r="AY27" s="77">
        <f>AY26+AX26*(AV26/14)*AZ26/SUM(AX26:BB26)+AX26*(AW26/14)*BA26/SUM(AX26:BB26)-AY26/4</f>
        <v/>
      </c>
      <c r="AZ27" s="77">
        <f>AZ26+(AY26/4)*AZ$16-AZ26/14</f>
        <v/>
      </c>
      <c r="BA27" s="77">
        <f>BA26+(AY26/4)*BA$16-BA26/14</f>
        <v/>
      </c>
      <c r="BB27" s="77">
        <f>BB26+BA26/14+(AZ26/14)*(1-BC$16)</f>
        <v/>
      </c>
      <c r="BC27" s="54">
        <f>BC26+(AZ26/14)*(BC$16)</f>
        <v/>
      </c>
      <c r="BD27" s="53">
        <f>OFFSET('National statistics'!$A$6,MATCH(R0_estimation!$A27,'National statistics'!$A$7:$A$5000,0),MATCH(R0_estimation!BD$16 &amp; "_Running14daysNew",'National statistics'!$B$1:$HA$1,0))</f>
        <v/>
      </c>
      <c r="BE27" s="253">
        <f>IF(ISERROR(OFFSET($O$4,MATCH(BD$16,$N$5:$N$14,0),MATCH(TEXT($A27,"dd-mmm-yy") &amp; "_R0",$P$2:$AP$2,0))),BE26,OFFSET($O$4,MATCH(BD$16,$N$5:$N$14,0),MATCH(TEXT($A27,"dd-mmm-yy") &amp; "_R0",$P$2:$AP$2,0)))</f>
        <v/>
      </c>
      <c r="BF27" s="254">
        <f>BF26</f>
        <v/>
      </c>
      <c r="BG27" s="77">
        <f>BG26-BG26*(BE26/14)*BI26/SUM(BG26:BK26)-BG26*(BF26/14)*BJ26/SUM(BG26:BK26)</f>
        <v/>
      </c>
      <c r="BH27" s="77">
        <f>BH26+BG26*(BE26/14)*BI26/SUM(BG26:BK26)+BG26*(BF26/14)*BJ26/SUM(BG26:BK26)-BH26/4</f>
        <v/>
      </c>
      <c r="BI27" s="77">
        <f>BI26+(BH26/4)*BI$16-BI26/14</f>
        <v/>
      </c>
      <c r="BJ27" s="77">
        <f>BJ26+(BH26/4)*BJ$16-BJ26/14</f>
        <v/>
      </c>
      <c r="BK27" s="77">
        <f>BK26+BJ26/14+(BI26/14)*(1-BL$16)</f>
        <v/>
      </c>
      <c r="BL27" s="54">
        <f>BL26+(BI26/14)*(BL$16)</f>
        <v/>
      </c>
      <c r="BM27" s="53">
        <f>OFFSET('National statistics'!$A$6,MATCH(R0_estimation!$A27,'National statistics'!$A$7:$A$5000,0),MATCH(R0_estimation!BM$16 &amp; "_Running14daysNew",'National statistics'!$B$1:$HA$1,0))</f>
        <v/>
      </c>
      <c r="BN27" s="253">
        <f>IF(ISERROR(OFFSET($O$4,MATCH(BM$16,$N$5:$N$14,0),MATCH(TEXT($A27,"dd-mmm-yy") &amp; "_R0",$P$2:$AP$2,0))),BN26,OFFSET($O$4,MATCH(BM$16,$N$5:$N$14,0),MATCH(TEXT($A27,"dd-mmm-yy") &amp; "_R0",$P$2:$AP$2,0)))</f>
        <v/>
      </c>
      <c r="BO27" s="254">
        <f>BO26</f>
        <v/>
      </c>
      <c r="BP27" s="77">
        <f>BP26-BP26*(BN26/14)*BR26/SUM(BP26:BT26)-BP26*(BO26/14)*BS26/SUM(BP26:BT26)</f>
        <v/>
      </c>
      <c r="BQ27" s="77">
        <f>BQ26+BP26*(BN26/14)*BR26/SUM(BP26:BT26)+BP26*(BO26/14)*BS26/SUM(BP26:BT26)-BQ26/4</f>
        <v/>
      </c>
      <c r="BR27" s="77">
        <f>BR26+(BQ26/4)*BR$16-BR26/14</f>
        <v/>
      </c>
      <c r="BS27" s="77">
        <f>BS26+(BQ26/4)*BS$16-BS26/14</f>
        <v/>
      </c>
      <c r="BT27" s="77">
        <f>BT26+BS26/14+(BR26/14)*(1-BU$16)</f>
        <v/>
      </c>
      <c r="BU27" s="54">
        <f>BU26+(BR26/14)*(BU$16)</f>
        <v/>
      </c>
      <c r="BV27" s="53">
        <f>OFFSET('National statistics'!$A$6,MATCH(R0_estimation!$A27,'National statistics'!$A$7:$A$5000,0),MATCH(R0_estimation!BV$16 &amp; "_Running14daysNew",'National statistics'!$B$1:$HA$1,0))</f>
        <v/>
      </c>
      <c r="BW27" s="253">
        <f>IF(ISERROR(OFFSET($O$4,MATCH(BV$16,$N$5:$N$14,0),MATCH(TEXT($A27,"dd-mmm-yy") &amp; "_R0",$P$2:$AP$2,0))),BW26,OFFSET($O$4,MATCH(BV$16,$N$5:$N$14,0),MATCH(TEXT($A27,"dd-mmm-yy") &amp; "_R0",$P$2:$AP$2,0)))</f>
        <v/>
      </c>
      <c r="BX27" s="254">
        <f>BX26</f>
        <v/>
      </c>
      <c r="BY27" s="77">
        <f>BY26-BY26*(BW26/14)*CA26/SUM(BY26:CC26)-BY26*(BX26/14)*CB26/SUM(BY26:CC26)</f>
        <v/>
      </c>
      <c r="BZ27" s="77">
        <f>BZ26+BY26*(BW26/14)*CA26/SUM(BY26:CC26)+BY26*(BX26/14)*CB26/SUM(BY26:CC26)-BZ26/4</f>
        <v/>
      </c>
      <c r="CA27" s="77">
        <f>CA26+(BZ26/4)*CA$16-CA26/14</f>
        <v/>
      </c>
      <c r="CB27" s="77">
        <f>CB26+(BZ26/4)*CB$16-CB26/14</f>
        <v/>
      </c>
      <c r="CC27" s="77">
        <f>CC26+CB26/14+(CA26/14)*(1-CD$16)</f>
        <v/>
      </c>
      <c r="CD27" s="54">
        <f>CD26+(CA26/14)*(CD$16)</f>
        <v/>
      </c>
      <c r="CE27" s="53">
        <f>OFFSET('National statistics'!$A$6,MATCH(R0_estimation!$A27,'National statistics'!$A$7:$A$5000,0),MATCH(R0_estimation!CE$16 &amp; "_Running14daysNew",'National statistics'!$B$1:$HA$1,0))</f>
        <v/>
      </c>
      <c r="CF27" s="253">
        <f>IF(ISERROR(OFFSET($O$4,MATCH(CE$16,$N$5:$N$14,0),MATCH(TEXT($A27,"dd-mmm-yy") &amp; "_R0",$P$2:$AP$2,0))),CF26,OFFSET($O$4,MATCH(CE$16,$N$5:$N$14,0),MATCH(TEXT($A27,"dd-mmm-yy") &amp; "_R0",$P$2:$AP$2,0)))</f>
        <v/>
      </c>
      <c r="CG27" s="254">
        <f>CG26</f>
        <v/>
      </c>
      <c r="CH27" s="77">
        <f>CH26-CH26*(CF26/14)*CJ26/SUM(CH26:CL26)-CH26*(CG26/14)*CK26/SUM(CH26:CL26)</f>
        <v/>
      </c>
      <c r="CI27" s="77">
        <f>CI26+CH26*(CF26/14)*CJ26/SUM(CH26:CL26)+CH26*(CG26/14)*CK26/SUM(CH26:CL26)-CI26/4</f>
        <v/>
      </c>
      <c r="CJ27" s="77">
        <f>CJ26+(CI26/4)*CJ$16-CJ26/14</f>
        <v/>
      </c>
      <c r="CK27" s="77">
        <f>CK26+(CI26/4)*CK$16-CK26/14</f>
        <v/>
      </c>
      <c r="CL27" s="77">
        <f>CL26+CK26/14+(CJ26/14)*(1-CM$16)</f>
        <v/>
      </c>
      <c r="CM27" s="54">
        <f>CM26+(CJ26/14)*(CM$16)</f>
        <v/>
      </c>
      <c r="CO27" s="209" t="n"/>
      <c r="CP27" s="210" t="n"/>
    </row>
    <row r="28">
      <c r="A28" s="83" t="n">
        <v>43928</v>
      </c>
      <c r="B28" s="53">
        <f>OFFSET('National statistics'!$A$6,MATCH(R0_estimation!$A28,'National statistics'!$A$7:$A$5000,0),MATCH(R0_estimation!B$16 &amp; "_Running14daysNew",'National statistics'!$B$1:$HA$1,0))</f>
        <v/>
      </c>
      <c r="C28" s="253">
        <f>IF(ISERROR(OFFSET($O$4,MATCH(B$16,$N$5:$N$14,0),MATCH(TEXT($A28,"dd-mmm-yy") &amp; "_R0",$P$2:$AP$2,0))),C27,OFFSET($O$4,MATCH(B$16,$N$5:$N$14,0),MATCH(TEXT($A28,"dd-mmm-yy") &amp; "_R0",$P$2:$AP$2,0)))</f>
        <v/>
      </c>
      <c r="D28" s="254">
        <f>D27</f>
        <v/>
      </c>
      <c r="E28" s="77">
        <f>E27-E27*(C27/14)*G27*G$16/SUM(E27:I27)-E27*(D27/14)*H$16*H27/SUM(E27:I27)</f>
        <v/>
      </c>
      <c r="F28" s="77">
        <f>F27+E27*(C27/14)*G27*G$16/SUM(E27:I27)+E27*(D27/14)*H$16*H27/SUM(E27:I27)-F27/4</f>
        <v/>
      </c>
      <c r="G28" s="77">
        <f>G27+G$16*F27/4-G27/14</f>
        <v/>
      </c>
      <c r="H28" s="77">
        <f>H27+H$16*F27/4-H27/14</f>
        <v/>
      </c>
      <c r="I28" s="77">
        <f>I27+H27/14+(G27/14)*(1-J$16)</f>
        <v/>
      </c>
      <c r="J28" s="54">
        <f>J27+(G27/14)*(J$16)</f>
        <v/>
      </c>
      <c r="K28" s="53">
        <f>OFFSET('National statistics'!$A$6,MATCH(R0_estimation!$A28,'National statistics'!$A$7:$A$5000,0),MATCH(R0_estimation!K$16 &amp; "_Running14daysNew",'National statistics'!$B$1:$HA$1,0))</f>
        <v/>
      </c>
      <c r="L28" s="253">
        <f>IF(ISERROR(OFFSET($O$4,MATCH(K$16,$N$5:$N$14,0),MATCH(TEXT($A28,"dd-mmm-yy") &amp; "_R0",$P$2:$AP$2,0))),L27,OFFSET($O$4,MATCH(K$16,$N$5:$N$14,0),MATCH(TEXT($A28,"dd-mmm-yy") &amp; "_R0",$P$2:$AP$2,0)))</f>
        <v/>
      </c>
      <c r="M28" s="254">
        <f>M27</f>
        <v/>
      </c>
      <c r="N28" s="77">
        <f>N27-N27*(L27/14)*P27/SUM(N27:R27)-N27*(M27/14)*Q27/SUM(N27:R27)</f>
        <v/>
      </c>
      <c r="O28" s="77">
        <f>O27+N27*(L27/14)*P27/SUM(N27:R27)+N27*(M27/14)*Q27/SUM(N27:R27)-O27/4</f>
        <v/>
      </c>
      <c r="P28" s="77">
        <f>P27+(O27/4)*P$16-P27/14</f>
        <v/>
      </c>
      <c r="Q28" s="77">
        <f>Q27+(O27/4)*Q$16-Q27/14</f>
        <v/>
      </c>
      <c r="R28" s="77">
        <f>R27+Q27/14+(P27/14)*(1-S$16)</f>
        <v/>
      </c>
      <c r="S28" s="54">
        <f>S27+(P27/14)*(S$16)</f>
        <v/>
      </c>
      <c r="T28" s="53">
        <f>OFFSET('National statistics'!$A$6,MATCH(R0_estimation!$A28,'National statistics'!$A$7:$A$5000,0),MATCH(R0_estimation!T$16 &amp; "_Running14daysNew",'National statistics'!$B$1:$HA$1,0))</f>
        <v/>
      </c>
      <c r="U28" s="253">
        <f>IF(ISERROR(OFFSET($O$4,MATCH(T$16,$N$5:$N$14,0),MATCH(TEXT($A28,"dd-mmm-yy") &amp; "_R0",$P$2:$AP$2,0))),U27,OFFSET($O$4,MATCH(T$16,$N$5:$N$14,0),MATCH(TEXT($A28,"dd-mmm-yy") &amp; "_R0",$P$2:$AP$2,0)))</f>
        <v/>
      </c>
      <c r="V28" s="254">
        <f>V27</f>
        <v/>
      </c>
      <c r="W28" s="77">
        <f>W27-W27*(U27/14)*Y27/SUM(W27:AA27)-W27*(V27/14)*Z27/SUM(W27:AA27)</f>
        <v/>
      </c>
      <c r="X28" s="77">
        <f>X27+W27*(U27/14)*Y27/SUM(W27:AA27)+W27*(V27/14)*Z27/SUM(W27:AA27)-X27/4</f>
        <v/>
      </c>
      <c r="Y28" s="77">
        <f>Y27+(X27/4)*Y$16-Y27/14</f>
        <v/>
      </c>
      <c r="Z28" s="77">
        <f>Z27+(X27/4)*Z$16-Z27/14</f>
        <v/>
      </c>
      <c r="AA28" s="77">
        <f>AA27+Z27/14+(Y27/14)*(1-AB$16)</f>
        <v/>
      </c>
      <c r="AB28" s="54">
        <f>AB27+(Y27/14)*(AB$16)</f>
        <v/>
      </c>
      <c r="AC28" s="53">
        <f>OFFSET('National statistics'!$A$6,MATCH(R0_estimation!$A28,'National statistics'!$A$7:$A$5000,0),MATCH(R0_estimation!AC$16 &amp; "_Running14daysNew",'National statistics'!$B$1:$HA$1,0))</f>
        <v/>
      </c>
      <c r="AD28" s="253">
        <f>IF(ISERROR(OFFSET($O$4,MATCH(AC$16,$N$5:$N$14,0),MATCH(TEXT($A28,"dd-mmm-yy") &amp; "_R0",$P$2:$AP$2,0))),AD27,OFFSET($O$4,MATCH(AC$16,$N$5:$N$14,0),MATCH(TEXT($A28,"dd-mmm-yy") &amp; "_R0",$P$2:$AP$2,0)))</f>
        <v/>
      </c>
      <c r="AE28" s="254">
        <f>AE27</f>
        <v/>
      </c>
      <c r="AF28" s="77">
        <f>AF27-AF27*(AD27/14)*AH27/SUM(AF27:AJ27)-AF27*(AE27/14)*AI27/SUM(AF27:AJ27)</f>
        <v/>
      </c>
      <c r="AG28" s="77">
        <f>AG27+AF27*(AD27/14)*AH27/SUM(AF27:AJ27)+AF27*(AE27/14)*AI27/SUM(AF27:AJ27)-AG27/4</f>
        <v/>
      </c>
      <c r="AH28" s="77">
        <f>AH27+(AG27/4)*AH$16-AH27/14</f>
        <v/>
      </c>
      <c r="AI28" s="77">
        <f>AI27+(AG27/4)*AI$16-AI27/14</f>
        <v/>
      </c>
      <c r="AJ28" s="77">
        <f>AJ27+AI27/14+(AH27/14)*(1-AK$16)</f>
        <v/>
      </c>
      <c r="AK28" s="54">
        <f>AK27+(AH27/14)*(AK$16)</f>
        <v/>
      </c>
      <c r="AL28" s="53">
        <f>OFFSET('National statistics'!$A$6,MATCH(R0_estimation!$A28,'National statistics'!$A$7:$A$5000,0),MATCH(R0_estimation!AL$16 &amp; "_Running14daysNew",'National statistics'!$B$1:$HA$1,0))</f>
        <v/>
      </c>
      <c r="AM28" s="253">
        <f>IF(ISERROR(OFFSET($O$4,MATCH(AL$16,$N$5:$N$14,0),MATCH(TEXT($A28,"dd-mmm-yy") &amp; "_R0",$P$2:$AP$2,0))),AM27,OFFSET($O$4,MATCH(AL$16,$N$5:$N$14,0),MATCH(TEXT($A28,"dd-mmm-yy") &amp; "_R0",$P$2:$AP$2,0)))</f>
        <v/>
      </c>
      <c r="AN28" s="254">
        <f>AN27</f>
        <v/>
      </c>
      <c r="AO28" s="77">
        <f>AO27-AO27*(AM27/14)*AQ27/SUM(AO27:AS27)-AO27*(AN27/14)*AR27/SUM(AO27:AS27)</f>
        <v/>
      </c>
      <c r="AP28" s="77">
        <f>AP27+AO27*(AM27/14)*AQ27/SUM(AO27:AS27)+AO27*(AN27/14)*AR27/SUM(AO27:AS27)-AP27/4</f>
        <v/>
      </c>
      <c r="AQ28" s="77">
        <f>AQ27+(AP27/4)*AQ$16-AQ27/14</f>
        <v/>
      </c>
      <c r="AR28" s="77">
        <f>AR27+(AP27/4)*AR$16-AR27/14</f>
        <v/>
      </c>
      <c r="AS28" s="77">
        <f>AS27+AR27/14+(AQ27/14)*(1-AT$16)</f>
        <v/>
      </c>
      <c r="AT28" s="54">
        <f>AT27+(AQ27/14)*(AT$16)</f>
        <v/>
      </c>
      <c r="AU28" s="53">
        <f>OFFSET('National statistics'!$A$6,MATCH(R0_estimation!$A28,'National statistics'!$A$7:$A$5000,0),MATCH(R0_estimation!AU$16 &amp; "_Running14daysNew",'National statistics'!$B$1:$HA$1,0))</f>
        <v/>
      </c>
      <c r="AV28" s="253">
        <f>IF(ISERROR(OFFSET($O$4,MATCH(AU$16,$N$5:$N$14,0),MATCH(TEXT($A28,"dd-mmm-yy") &amp; "_R0",$P$2:$AP$2,0))),AV27,OFFSET($O$4,MATCH(AU$16,$N$5:$N$14,0),MATCH(TEXT($A28,"dd-mmm-yy") &amp; "_R0",$P$2:$AP$2,0)))</f>
        <v/>
      </c>
      <c r="AW28" s="254">
        <f>AW27</f>
        <v/>
      </c>
      <c r="AX28" s="77">
        <f>AX27-AX27*(AV27/14)*AZ27/SUM(AX27:BB27)-AX27*(AW27/14)*BA27/SUM(AX27:BB27)</f>
        <v/>
      </c>
      <c r="AY28" s="77">
        <f>AY27+AX27*(AV27/14)*AZ27/SUM(AX27:BB27)+AX27*(AW27/14)*BA27/SUM(AX27:BB27)-AY27/4</f>
        <v/>
      </c>
      <c r="AZ28" s="77">
        <f>AZ27+(AY27/4)*AZ$16-AZ27/14</f>
        <v/>
      </c>
      <c r="BA28" s="77">
        <f>BA27+(AY27/4)*BA$16-BA27/14</f>
        <v/>
      </c>
      <c r="BB28" s="77">
        <f>BB27+BA27/14+(AZ27/14)*(1-BC$16)</f>
        <v/>
      </c>
      <c r="BC28" s="54">
        <f>BC27+(AZ27/14)*(BC$16)</f>
        <v/>
      </c>
      <c r="BD28" s="53">
        <f>OFFSET('National statistics'!$A$6,MATCH(R0_estimation!$A28,'National statistics'!$A$7:$A$5000,0),MATCH(R0_estimation!BD$16 &amp; "_Running14daysNew",'National statistics'!$B$1:$HA$1,0))</f>
        <v/>
      </c>
      <c r="BE28" s="253">
        <f>IF(ISERROR(OFFSET($O$4,MATCH(BD$16,$N$5:$N$14,0),MATCH(TEXT($A28,"dd-mmm-yy") &amp; "_R0",$P$2:$AP$2,0))),BE27,OFFSET($O$4,MATCH(BD$16,$N$5:$N$14,0),MATCH(TEXT($A28,"dd-mmm-yy") &amp; "_R0",$P$2:$AP$2,0)))</f>
        <v/>
      </c>
      <c r="BF28" s="254">
        <f>BF27</f>
        <v/>
      </c>
      <c r="BG28" s="77">
        <f>BG27-BG27*(BE27/14)*BI27/SUM(BG27:BK27)-BG27*(BF27/14)*BJ27/SUM(BG27:BK27)</f>
        <v/>
      </c>
      <c r="BH28" s="77">
        <f>BH27+BG27*(BE27/14)*BI27/SUM(BG27:BK27)+BG27*(BF27/14)*BJ27/SUM(BG27:BK27)-BH27/4</f>
        <v/>
      </c>
      <c r="BI28" s="77">
        <f>BI27+(BH27/4)*BI$16-BI27/14</f>
        <v/>
      </c>
      <c r="BJ28" s="77">
        <f>BJ27+(BH27/4)*BJ$16-BJ27/14</f>
        <v/>
      </c>
      <c r="BK28" s="77">
        <f>BK27+BJ27/14+(BI27/14)*(1-BL$16)</f>
        <v/>
      </c>
      <c r="BL28" s="54">
        <f>BL27+(BI27/14)*(BL$16)</f>
        <v/>
      </c>
      <c r="BM28" s="53">
        <f>OFFSET('National statistics'!$A$6,MATCH(R0_estimation!$A28,'National statistics'!$A$7:$A$5000,0),MATCH(R0_estimation!BM$16 &amp; "_Running14daysNew",'National statistics'!$B$1:$HA$1,0))</f>
        <v/>
      </c>
      <c r="BN28" s="253">
        <f>IF(ISERROR(OFFSET($O$4,MATCH(BM$16,$N$5:$N$14,0),MATCH(TEXT($A28,"dd-mmm-yy") &amp; "_R0",$P$2:$AP$2,0))),BN27,OFFSET($O$4,MATCH(BM$16,$N$5:$N$14,0),MATCH(TEXT($A28,"dd-mmm-yy") &amp; "_R0",$P$2:$AP$2,0)))</f>
        <v/>
      </c>
      <c r="BO28" s="254">
        <f>BO27</f>
        <v/>
      </c>
      <c r="BP28" s="77">
        <f>BP27-BP27*(BN27/14)*BR27/SUM(BP27:BT27)-BP27*(BO27/14)*BS27/SUM(BP27:BT27)</f>
        <v/>
      </c>
      <c r="BQ28" s="77">
        <f>BQ27+BP27*(BN27/14)*BR27/SUM(BP27:BT27)+BP27*(BO27/14)*BS27/SUM(BP27:BT27)-BQ27/4</f>
        <v/>
      </c>
      <c r="BR28" s="77">
        <f>BR27+(BQ27/4)*BR$16-BR27/14</f>
        <v/>
      </c>
      <c r="BS28" s="77">
        <f>BS27+(BQ27/4)*BS$16-BS27/14</f>
        <v/>
      </c>
      <c r="BT28" s="77">
        <f>BT27+BS27/14+(BR27/14)*(1-BU$16)</f>
        <v/>
      </c>
      <c r="BU28" s="54">
        <f>BU27+(BR27/14)*(BU$16)</f>
        <v/>
      </c>
      <c r="BV28" s="53">
        <f>OFFSET('National statistics'!$A$6,MATCH(R0_estimation!$A28,'National statistics'!$A$7:$A$5000,0),MATCH(R0_estimation!BV$16 &amp; "_Running14daysNew",'National statistics'!$B$1:$HA$1,0))</f>
        <v/>
      </c>
      <c r="BW28" s="253">
        <f>IF(ISERROR(OFFSET($O$4,MATCH(BV$16,$N$5:$N$14,0),MATCH(TEXT($A28,"dd-mmm-yy") &amp; "_R0",$P$2:$AP$2,0))),BW27,OFFSET($O$4,MATCH(BV$16,$N$5:$N$14,0),MATCH(TEXT($A28,"dd-mmm-yy") &amp; "_R0",$P$2:$AP$2,0)))</f>
        <v/>
      </c>
      <c r="BX28" s="254">
        <f>BX27</f>
        <v/>
      </c>
      <c r="BY28" s="77">
        <f>BY27-BY27*(BW27/14)*CA27/SUM(BY27:CC27)-BY27*(BX27/14)*CB27/SUM(BY27:CC27)</f>
        <v/>
      </c>
      <c r="BZ28" s="77">
        <f>BZ27+BY27*(BW27/14)*CA27/SUM(BY27:CC27)+BY27*(BX27/14)*CB27/SUM(BY27:CC27)-BZ27/4</f>
        <v/>
      </c>
      <c r="CA28" s="77">
        <f>CA27+(BZ27/4)*CA$16-CA27/14</f>
        <v/>
      </c>
      <c r="CB28" s="77">
        <f>CB27+(BZ27/4)*CB$16-CB27/14</f>
        <v/>
      </c>
      <c r="CC28" s="77">
        <f>CC27+CB27/14+(CA27/14)*(1-CD$16)</f>
        <v/>
      </c>
      <c r="CD28" s="54">
        <f>CD27+(CA27/14)*(CD$16)</f>
        <v/>
      </c>
      <c r="CE28" s="53">
        <f>OFFSET('National statistics'!$A$6,MATCH(R0_estimation!$A28,'National statistics'!$A$7:$A$5000,0),MATCH(R0_estimation!CE$16 &amp; "_Running14daysNew",'National statistics'!$B$1:$HA$1,0))</f>
        <v/>
      </c>
      <c r="CF28" s="253">
        <f>IF(ISERROR(OFFSET($O$4,MATCH(CE$16,$N$5:$N$14,0),MATCH(TEXT($A28,"dd-mmm-yy") &amp; "_R0",$P$2:$AP$2,0))),CF27,OFFSET($O$4,MATCH(CE$16,$N$5:$N$14,0),MATCH(TEXT($A28,"dd-mmm-yy") &amp; "_R0",$P$2:$AP$2,0)))</f>
        <v/>
      </c>
      <c r="CG28" s="254">
        <f>CG27</f>
        <v/>
      </c>
      <c r="CH28" s="77">
        <f>CH27-CH27*(CF27/14)*CJ27/SUM(CH27:CL27)-CH27*(CG27/14)*CK27/SUM(CH27:CL27)</f>
        <v/>
      </c>
      <c r="CI28" s="77">
        <f>CI27+CH27*(CF27/14)*CJ27/SUM(CH27:CL27)+CH27*(CG27/14)*CK27/SUM(CH27:CL27)-CI27/4</f>
        <v/>
      </c>
      <c r="CJ28" s="77">
        <f>CJ27+(CI27/4)*CJ$16-CJ27/14</f>
        <v/>
      </c>
      <c r="CK28" s="77">
        <f>CK27+(CI27/4)*CK$16-CK27/14</f>
        <v/>
      </c>
      <c r="CL28" s="77">
        <f>CL27+CK27/14+(CJ27/14)*(1-CM$16)</f>
        <v/>
      </c>
      <c r="CM28" s="54">
        <f>CM27+(CJ27/14)*(CM$16)</f>
        <v/>
      </c>
      <c r="CO28" s="209" t="n"/>
      <c r="CP28" s="210" t="n"/>
    </row>
    <row r="29">
      <c r="A29" s="83" t="n">
        <v>43929</v>
      </c>
      <c r="B29" s="53">
        <f>OFFSET('National statistics'!$A$6,MATCH(R0_estimation!$A29,'National statistics'!$A$7:$A$5000,0),MATCH(R0_estimation!B$16 &amp; "_Running14daysNew",'National statistics'!$B$1:$HA$1,0))</f>
        <v/>
      </c>
      <c r="C29" s="253">
        <f>IF(ISERROR(OFFSET($O$4,MATCH(B$16,$N$5:$N$14,0),MATCH(TEXT($A29,"dd-mmm-yy") &amp; "_R0",$P$2:$AP$2,0))),C28,OFFSET($O$4,MATCH(B$16,$N$5:$N$14,0),MATCH(TEXT($A29,"dd-mmm-yy") &amp; "_R0",$P$2:$AP$2,0)))</f>
        <v/>
      </c>
      <c r="D29" s="254">
        <f>D28</f>
        <v/>
      </c>
      <c r="E29" s="77">
        <f>E28-E28*(C28/14)*G28*G$16/SUM(E28:I28)-E28*(D28/14)*H$16*H28/SUM(E28:I28)</f>
        <v/>
      </c>
      <c r="F29" s="77">
        <f>F28+E28*(C28/14)*G28*G$16/SUM(E28:I28)+E28*(D28/14)*H$16*H28/SUM(E28:I28)-F28/4</f>
        <v/>
      </c>
      <c r="G29" s="77">
        <f>G28+G$16*F28/4-G28/14</f>
        <v/>
      </c>
      <c r="H29" s="77">
        <f>H28+H$16*F28/4-H28/14</f>
        <v/>
      </c>
      <c r="I29" s="77">
        <f>I28+H28/14+(G28/14)*(1-J$16)</f>
        <v/>
      </c>
      <c r="J29" s="54">
        <f>J28+(G28/14)*(J$16)</f>
        <v/>
      </c>
      <c r="K29" s="53">
        <f>OFFSET('National statistics'!$A$6,MATCH(R0_estimation!$A29,'National statistics'!$A$7:$A$5000,0),MATCH(R0_estimation!K$16 &amp; "_Running14daysNew",'National statistics'!$B$1:$HA$1,0))</f>
        <v/>
      </c>
      <c r="L29" s="253">
        <f>IF(ISERROR(OFFSET($O$4,MATCH(K$16,$N$5:$N$14,0),MATCH(TEXT($A29,"dd-mmm-yy") &amp; "_R0",$P$2:$AP$2,0))),L28,OFFSET($O$4,MATCH(K$16,$N$5:$N$14,0),MATCH(TEXT($A29,"dd-mmm-yy") &amp; "_R0",$P$2:$AP$2,0)))</f>
        <v/>
      </c>
      <c r="M29" s="254">
        <f>M28</f>
        <v/>
      </c>
      <c r="N29" s="77">
        <f>N28-N28*(L28/14)*P28/SUM(N28:R28)-N28*(M28/14)*Q28/SUM(N28:R28)</f>
        <v/>
      </c>
      <c r="O29" s="77">
        <f>O28+N28*(L28/14)*P28/SUM(N28:R28)+N28*(M28/14)*Q28/SUM(N28:R28)-O28/4</f>
        <v/>
      </c>
      <c r="P29" s="77">
        <f>P28+(O28/4)*P$16-P28/14</f>
        <v/>
      </c>
      <c r="Q29" s="77">
        <f>Q28+(O28/4)*Q$16-Q28/14</f>
        <v/>
      </c>
      <c r="R29" s="77">
        <f>R28+Q28/14+(P28/14)*(1-S$16)</f>
        <v/>
      </c>
      <c r="S29" s="54">
        <f>S28+(P28/14)*(S$16)</f>
        <v/>
      </c>
      <c r="T29" s="53">
        <f>OFFSET('National statistics'!$A$6,MATCH(R0_estimation!$A29,'National statistics'!$A$7:$A$5000,0),MATCH(R0_estimation!T$16 &amp; "_Running14daysNew",'National statistics'!$B$1:$HA$1,0))</f>
        <v/>
      </c>
      <c r="U29" s="253">
        <f>IF(ISERROR(OFFSET($O$4,MATCH(T$16,$N$5:$N$14,0),MATCH(TEXT($A29,"dd-mmm-yy") &amp; "_R0",$P$2:$AP$2,0))),U28,OFFSET($O$4,MATCH(T$16,$N$5:$N$14,0),MATCH(TEXT($A29,"dd-mmm-yy") &amp; "_R0",$P$2:$AP$2,0)))</f>
        <v/>
      </c>
      <c r="V29" s="254">
        <f>V28</f>
        <v/>
      </c>
      <c r="W29" s="77">
        <f>W28-W28*(U28/14)*Y28/SUM(W28:AA28)-W28*(V28/14)*Z28/SUM(W28:AA28)</f>
        <v/>
      </c>
      <c r="X29" s="77">
        <f>X28+W28*(U28/14)*Y28/SUM(W28:AA28)+W28*(V28/14)*Z28/SUM(W28:AA28)-X28/4</f>
        <v/>
      </c>
      <c r="Y29" s="77">
        <f>Y28+(X28/4)*Y$16-Y28/14</f>
        <v/>
      </c>
      <c r="Z29" s="77">
        <f>Z28+(X28/4)*Z$16-Z28/14</f>
        <v/>
      </c>
      <c r="AA29" s="77">
        <f>AA28+Z28/14+(Y28/14)*(1-AB$16)</f>
        <v/>
      </c>
      <c r="AB29" s="54">
        <f>AB28+(Y28/14)*(AB$16)</f>
        <v/>
      </c>
      <c r="AC29" s="53">
        <f>OFFSET('National statistics'!$A$6,MATCH(R0_estimation!$A29,'National statistics'!$A$7:$A$5000,0),MATCH(R0_estimation!AC$16 &amp; "_Running14daysNew",'National statistics'!$B$1:$HA$1,0))</f>
        <v/>
      </c>
      <c r="AD29" s="253">
        <f>IF(ISERROR(OFFSET($O$4,MATCH(AC$16,$N$5:$N$14,0),MATCH(TEXT($A29,"dd-mmm-yy") &amp; "_R0",$P$2:$AP$2,0))),AD28,OFFSET($O$4,MATCH(AC$16,$N$5:$N$14,0),MATCH(TEXT($A29,"dd-mmm-yy") &amp; "_R0",$P$2:$AP$2,0)))</f>
        <v/>
      </c>
      <c r="AE29" s="254">
        <f>AE28</f>
        <v/>
      </c>
      <c r="AF29" s="77">
        <f>AF28-AF28*(AD28/14)*AH28/SUM(AF28:AJ28)-AF28*(AE28/14)*AI28/SUM(AF28:AJ28)</f>
        <v/>
      </c>
      <c r="AG29" s="77">
        <f>AG28+AF28*(AD28/14)*AH28/SUM(AF28:AJ28)+AF28*(AE28/14)*AI28/SUM(AF28:AJ28)-AG28/4</f>
        <v/>
      </c>
      <c r="AH29" s="77">
        <f>AH28+(AG28/4)*AH$16-AH28/14</f>
        <v/>
      </c>
      <c r="AI29" s="77">
        <f>AI28+(AG28/4)*AI$16-AI28/14</f>
        <v/>
      </c>
      <c r="AJ29" s="77">
        <f>AJ28+AI28/14+(AH28/14)*(1-AK$16)</f>
        <v/>
      </c>
      <c r="AK29" s="54">
        <f>AK28+(AH28/14)*(AK$16)</f>
        <v/>
      </c>
      <c r="AL29" s="53">
        <f>OFFSET('National statistics'!$A$6,MATCH(R0_estimation!$A29,'National statistics'!$A$7:$A$5000,0),MATCH(R0_estimation!AL$16 &amp; "_Running14daysNew",'National statistics'!$B$1:$HA$1,0))</f>
        <v/>
      </c>
      <c r="AM29" s="253">
        <f>IF(ISERROR(OFFSET($O$4,MATCH(AL$16,$N$5:$N$14,0),MATCH(TEXT($A29,"dd-mmm-yy") &amp; "_R0",$P$2:$AP$2,0))),AM28,OFFSET($O$4,MATCH(AL$16,$N$5:$N$14,0),MATCH(TEXT($A29,"dd-mmm-yy") &amp; "_R0",$P$2:$AP$2,0)))</f>
        <v/>
      </c>
      <c r="AN29" s="254">
        <f>AN28</f>
        <v/>
      </c>
      <c r="AO29" s="77">
        <f>AO28-AO28*(AM28/14)*AQ28/SUM(AO28:AS28)-AO28*(AN28/14)*AR28/SUM(AO28:AS28)</f>
        <v/>
      </c>
      <c r="AP29" s="77">
        <f>AP28+AO28*(AM28/14)*AQ28/SUM(AO28:AS28)+AO28*(AN28/14)*AR28/SUM(AO28:AS28)-AP28/4</f>
        <v/>
      </c>
      <c r="AQ29" s="77">
        <f>AQ28+(AP28/4)*AQ$16-AQ28/14</f>
        <v/>
      </c>
      <c r="AR29" s="77">
        <f>AR28+(AP28/4)*AR$16-AR28/14</f>
        <v/>
      </c>
      <c r="AS29" s="77">
        <f>AS28+AR28/14+(AQ28/14)*(1-AT$16)</f>
        <v/>
      </c>
      <c r="AT29" s="54">
        <f>AT28+(AQ28/14)*(AT$16)</f>
        <v/>
      </c>
      <c r="AU29" s="53">
        <f>OFFSET('National statistics'!$A$6,MATCH(R0_estimation!$A29,'National statistics'!$A$7:$A$5000,0),MATCH(R0_estimation!AU$16 &amp; "_Running14daysNew",'National statistics'!$B$1:$HA$1,0))</f>
        <v/>
      </c>
      <c r="AV29" s="253">
        <f>IF(ISERROR(OFFSET($O$4,MATCH(AU$16,$N$5:$N$14,0),MATCH(TEXT($A29,"dd-mmm-yy") &amp; "_R0",$P$2:$AP$2,0))),AV28,OFFSET($O$4,MATCH(AU$16,$N$5:$N$14,0),MATCH(TEXT($A29,"dd-mmm-yy") &amp; "_R0",$P$2:$AP$2,0)))</f>
        <v/>
      </c>
      <c r="AW29" s="254">
        <f>AW28</f>
        <v/>
      </c>
      <c r="AX29" s="77">
        <f>AX28-AX28*(AV28/14)*AZ28/SUM(AX28:BB28)-AX28*(AW28/14)*BA28/SUM(AX28:BB28)</f>
        <v/>
      </c>
      <c r="AY29" s="77">
        <f>AY28+AX28*(AV28/14)*AZ28/SUM(AX28:BB28)+AX28*(AW28/14)*BA28/SUM(AX28:BB28)-AY28/4</f>
        <v/>
      </c>
      <c r="AZ29" s="77">
        <f>AZ28+(AY28/4)*AZ$16-AZ28/14</f>
        <v/>
      </c>
      <c r="BA29" s="77">
        <f>BA28+(AY28/4)*BA$16-BA28/14</f>
        <v/>
      </c>
      <c r="BB29" s="77">
        <f>BB28+BA28/14+(AZ28/14)*(1-BC$16)</f>
        <v/>
      </c>
      <c r="BC29" s="54">
        <f>BC28+(AZ28/14)*(BC$16)</f>
        <v/>
      </c>
      <c r="BD29" s="53">
        <f>OFFSET('National statistics'!$A$6,MATCH(R0_estimation!$A29,'National statistics'!$A$7:$A$5000,0),MATCH(R0_estimation!BD$16 &amp; "_Running14daysNew",'National statistics'!$B$1:$HA$1,0))</f>
        <v/>
      </c>
      <c r="BE29" s="253">
        <f>IF(ISERROR(OFFSET($O$4,MATCH(BD$16,$N$5:$N$14,0),MATCH(TEXT($A29,"dd-mmm-yy") &amp; "_R0",$P$2:$AP$2,0))),BE28,OFFSET($O$4,MATCH(BD$16,$N$5:$N$14,0),MATCH(TEXT($A29,"dd-mmm-yy") &amp; "_R0",$P$2:$AP$2,0)))</f>
        <v/>
      </c>
      <c r="BF29" s="254">
        <f>BF28</f>
        <v/>
      </c>
      <c r="BG29" s="77">
        <f>BG28-BG28*(BE28/14)*BI28/SUM(BG28:BK28)-BG28*(BF28/14)*BJ28/SUM(BG28:BK28)</f>
        <v/>
      </c>
      <c r="BH29" s="77">
        <f>BH28+BG28*(BE28/14)*BI28/SUM(BG28:BK28)+BG28*(BF28/14)*BJ28/SUM(BG28:BK28)-BH28/4</f>
        <v/>
      </c>
      <c r="BI29" s="77">
        <f>BI28+(BH28/4)*BI$16-BI28/14</f>
        <v/>
      </c>
      <c r="BJ29" s="77">
        <f>BJ28+(BH28/4)*BJ$16-BJ28/14</f>
        <v/>
      </c>
      <c r="BK29" s="77">
        <f>BK28+BJ28/14+(BI28/14)*(1-BL$16)</f>
        <v/>
      </c>
      <c r="BL29" s="54">
        <f>BL28+(BI28/14)*(BL$16)</f>
        <v/>
      </c>
      <c r="BM29" s="53">
        <f>OFFSET('National statistics'!$A$6,MATCH(R0_estimation!$A29,'National statistics'!$A$7:$A$5000,0),MATCH(R0_estimation!BM$16 &amp; "_Running14daysNew",'National statistics'!$B$1:$HA$1,0))</f>
        <v/>
      </c>
      <c r="BN29" s="253">
        <f>IF(ISERROR(OFFSET($O$4,MATCH(BM$16,$N$5:$N$14,0),MATCH(TEXT($A29,"dd-mmm-yy") &amp; "_R0",$P$2:$AP$2,0))),BN28,OFFSET($O$4,MATCH(BM$16,$N$5:$N$14,0),MATCH(TEXT($A29,"dd-mmm-yy") &amp; "_R0",$P$2:$AP$2,0)))</f>
        <v/>
      </c>
      <c r="BO29" s="254">
        <f>BO28</f>
        <v/>
      </c>
      <c r="BP29" s="77">
        <f>BP28-BP28*(BN28/14)*BR28/SUM(BP28:BT28)-BP28*(BO28/14)*BS28/SUM(BP28:BT28)</f>
        <v/>
      </c>
      <c r="BQ29" s="77">
        <f>BQ28+BP28*(BN28/14)*BR28/SUM(BP28:BT28)+BP28*(BO28/14)*BS28/SUM(BP28:BT28)-BQ28/4</f>
        <v/>
      </c>
      <c r="BR29" s="77">
        <f>BR28+(BQ28/4)*BR$16-BR28/14</f>
        <v/>
      </c>
      <c r="BS29" s="77">
        <f>BS28+(BQ28/4)*BS$16-BS28/14</f>
        <v/>
      </c>
      <c r="BT29" s="77">
        <f>BT28+BS28/14+(BR28/14)*(1-BU$16)</f>
        <v/>
      </c>
      <c r="BU29" s="54">
        <f>BU28+(BR28/14)*(BU$16)</f>
        <v/>
      </c>
      <c r="BV29" s="53">
        <f>OFFSET('National statistics'!$A$6,MATCH(R0_estimation!$A29,'National statistics'!$A$7:$A$5000,0),MATCH(R0_estimation!BV$16 &amp; "_Running14daysNew",'National statistics'!$B$1:$HA$1,0))</f>
        <v/>
      </c>
      <c r="BW29" s="253">
        <f>IF(ISERROR(OFFSET($O$4,MATCH(BV$16,$N$5:$N$14,0),MATCH(TEXT($A29,"dd-mmm-yy") &amp; "_R0",$P$2:$AP$2,0))),BW28,OFFSET($O$4,MATCH(BV$16,$N$5:$N$14,0),MATCH(TEXT($A29,"dd-mmm-yy") &amp; "_R0",$P$2:$AP$2,0)))</f>
        <v/>
      </c>
      <c r="BX29" s="254">
        <f>BX28</f>
        <v/>
      </c>
      <c r="BY29" s="77">
        <f>BY28-BY28*(BW28/14)*CA28/SUM(BY28:CC28)-BY28*(BX28/14)*CB28/SUM(BY28:CC28)</f>
        <v/>
      </c>
      <c r="BZ29" s="77">
        <f>BZ28+BY28*(BW28/14)*CA28/SUM(BY28:CC28)+BY28*(BX28/14)*CB28/SUM(BY28:CC28)-BZ28/4</f>
        <v/>
      </c>
      <c r="CA29" s="77">
        <f>CA28+(BZ28/4)*CA$16-CA28/14</f>
        <v/>
      </c>
      <c r="CB29" s="77">
        <f>CB28+(BZ28/4)*CB$16-CB28/14</f>
        <v/>
      </c>
      <c r="CC29" s="77">
        <f>CC28+CB28/14+(CA28/14)*(1-CD$16)</f>
        <v/>
      </c>
      <c r="CD29" s="54">
        <f>CD28+(CA28/14)*(CD$16)</f>
        <v/>
      </c>
      <c r="CE29" s="53">
        <f>OFFSET('National statistics'!$A$6,MATCH(R0_estimation!$A29,'National statistics'!$A$7:$A$5000,0),MATCH(R0_estimation!CE$16 &amp; "_Running14daysNew",'National statistics'!$B$1:$HA$1,0))</f>
        <v/>
      </c>
      <c r="CF29" s="253">
        <f>IF(ISERROR(OFFSET($O$4,MATCH(CE$16,$N$5:$N$14,0),MATCH(TEXT($A29,"dd-mmm-yy") &amp; "_R0",$P$2:$AP$2,0))),CF28,OFFSET($O$4,MATCH(CE$16,$N$5:$N$14,0),MATCH(TEXT($A29,"dd-mmm-yy") &amp; "_R0",$P$2:$AP$2,0)))</f>
        <v/>
      </c>
      <c r="CG29" s="254">
        <f>CG28</f>
        <v/>
      </c>
      <c r="CH29" s="77">
        <f>CH28-CH28*(CF28/14)*CJ28/SUM(CH28:CL28)-CH28*(CG28/14)*CK28/SUM(CH28:CL28)</f>
        <v/>
      </c>
      <c r="CI29" s="77">
        <f>CI28+CH28*(CF28/14)*CJ28/SUM(CH28:CL28)+CH28*(CG28/14)*CK28/SUM(CH28:CL28)-CI28/4</f>
        <v/>
      </c>
      <c r="CJ29" s="77">
        <f>CJ28+(CI28/4)*CJ$16-CJ28/14</f>
        <v/>
      </c>
      <c r="CK29" s="77">
        <f>CK28+(CI28/4)*CK$16-CK28/14</f>
        <v/>
      </c>
      <c r="CL29" s="77">
        <f>CL28+CK28/14+(CJ28/14)*(1-CM$16)</f>
        <v/>
      </c>
      <c r="CM29" s="54">
        <f>CM28+(CJ28/14)*(CM$16)</f>
        <v/>
      </c>
      <c r="CO29" s="209" t="n"/>
      <c r="CP29" s="210" t="n"/>
    </row>
    <row r="30">
      <c r="A30" s="83" t="n">
        <v>43930</v>
      </c>
      <c r="B30" s="53">
        <f>OFFSET('National statistics'!$A$6,MATCH(R0_estimation!$A30,'National statistics'!$A$7:$A$5000,0),MATCH(R0_estimation!B$16 &amp; "_Running14daysNew",'National statistics'!$B$1:$HA$1,0))</f>
        <v/>
      </c>
      <c r="C30" s="253">
        <f>IF(ISERROR(OFFSET($O$4,MATCH(B$16,$N$5:$N$14,0),MATCH(TEXT($A30,"dd-mmm-yy") &amp; "_R0",$P$2:$AP$2,0))),C29,OFFSET($O$4,MATCH(B$16,$N$5:$N$14,0),MATCH(TEXT($A30,"dd-mmm-yy") &amp; "_R0",$P$2:$AP$2,0)))</f>
        <v/>
      </c>
      <c r="D30" s="254">
        <f>D29</f>
        <v/>
      </c>
      <c r="E30" s="77">
        <f>E29-E29*(C29/14)*G29*G$16/SUM(E29:I29)-E29*(D29/14)*H$16*H29/SUM(E29:I29)</f>
        <v/>
      </c>
      <c r="F30" s="77">
        <f>F29+E29*(C29/14)*G29*G$16/SUM(E29:I29)+E29*(D29/14)*H$16*H29/SUM(E29:I29)-F29/4</f>
        <v/>
      </c>
      <c r="G30" s="77">
        <f>G29+G$16*F29/4-G29/14</f>
        <v/>
      </c>
      <c r="H30" s="77">
        <f>H29+H$16*F29/4-H29/14</f>
        <v/>
      </c>
      <c r="I30" s="77">
        <f>I29+H29/14+(G29/14)*(1-J$16)</f>
        <v/>
      </c>
      <c r="J30" s="54">
        <f>J29+(G29/14)*(J$16)</f>
        <v/>
      </c>
      <c r="K30" s="53">
        <f>OFFSET('National statistics'!$A$6,MATCH(R0_estimation!$A30,'National statistics'!$A$7:$A$5000,0),MATCH(R0_estimation!K$16 &amp; "_Running14daysNew",'National statistics'!$B$1:$HA$1,0))</f>
        <v/>
      </c>
      <c r="L30" s="253">
        <f>IF(ISERROR(OFFSET($O$4,MATCH(K$16,$N$5:$N$14,0),MATCH(TEXT($A30,"dd-mmm-yy") &amp; "_R0",$P$2:$AP$2,0))),L29,OFFSET($O$4,MATCH(K$16,$N$5:$N$14,0),MATCH(TEXT($A30,"dd-mmm-yy") &amp; "_R0",$P$2:$AP$2,0)))</f>
        <v/>
      </c>
      <c r="M30" s="254">
        <f>M29</f>
        <v/>
      </c>
      <c r="N30" s="77">
        <f>N29-N29*(L29/14)*P29/SUM(N29:R29)-N29*(M29/14)*Q29/SUM(N29:R29)</f>
        <v/>
      </c>
      <c r="O30" s="77">
        <f>O29+N29*(L29/14)*P29/SUM(N29:R29)+N29*(M29/14)*Q29/SUM(N29:R29)-O29/4</f>
        <v/>
      </c>
      <c r="P30" s="77">
        <f>P29+(O29/4)*P$16-P29/14</f>
        <v/>
      </c>
      <c r="Q30" s="77">
        <f>Q29+(O29/4)*Q$16-Q29/14</f>
        <v/>
      </c>
      <c r="R30" s="77">
        <f>R29+Q29/14+(P29/14)*(1-S$16)</f>
        <v/>
      </c>
      <c r="S30" s="54">
        <f>S29+(P29/14)*(S$16)</f>
        <v/>
      </c>
      <c r="T30" s="53">
        <f>OFFSET('National statistics'!$A$6,MATCH(R0_estimation!$A30,'National statistics'!$A$7:$A$5000,0),MATCH(R0_estimation!T$16 &amp; "_Running14daysNew",'National statistics'!$B$1:$HA$1,0))</f>
        <v/>
      </c>
      <c r="U30" s="253">
        <f>IF(ISERROR(OFFSET($O$4,MATCH(T$16,$N$5:$N$14,0),MATCH(TEXT($A30,"dd-mmm-yy") &amp; "_R0",$P$2:$AP$2,0))),U29,OFFSET($O$4,MATCH(T$16,$N$5:$N$14,0),MATCH(TEXT($A30,"dd-mmm-yy") &amp; "_R0",$P$2:$AP$2,0)))</f>
        <v/>
      </c>
      <c r="V30" s="254">
        <f>V29</f>
        <v/>
      </c>
      <c r="W30" s="77">
        <f>W29-W29*(U29/14)*Y29/SUM(W29:AA29)-W29*(V29/14)*Z29/SUM(W29:AA29)</f>
        <v/>
      </c>
      <c r="X30" s="77">
        <f>X29+W29*(U29/14)*Y29/SUM(W29:AA29)+W29*(V29/14)*Z29/SUM(W29:AA29)-X29/4</f>
        <v/>
      </c>
      <c r="Y30" s="77">
        <f>Y29+(X29/4)*Y$16-Y29/14</f>
        <v/>
      </c>
      <c r="Z30" s="77">
        <f>Z29+(X29/4)*Z$16-Z29/14</f>
        <v/>
      </c>
      <c r="AA30" s="77">
        <f>AA29+Z29/14+(Y29/14)*(1-AB$16)</f>
        <v/>
      </c>
      <c r="AB30" s="54">
        <f>AB29+(Y29/14)*(AB$16)</f>
        <v/>
      </c>
      <c r="AC30" s="53">
        <f>OFFSET('National statistics'!$A$6,MATCH(R0_estimation!$A30,'National statistics'!$A$7:$A$5000,0),MATCH(R0_estimation!AC$16 &amp; "_Running14daysNew",'National statistics'!$B$1:$HA$1,0))</f>
        <v/>
      </c>
      <c r="AD30" s="253">
        <f>IF(ISERROR(OFFSET($O$4,MATCH(AC$16,$N$5:$N$14,0),MATCH(TEXT($A30,"dd-mmm-yy") &amp; "_R0",$P$2:$AP$2,0))),AD29,OFFSET($O$4,MATCH(AC$16,$N$5:$N$14,0),MATCH(TEXT($A30,"dd-mmm-yy") &amp; "_R0",$P$2:$AP$2,0)))</f>
        <v/>
      </c>
      <c r="AE30" s="254">
        <f>AE29</f>
        <v/>
      </c>
      <c r="AF30" s="77">
        <f>AF29-AF29*(AD29/14)*AH29/SUM(AF29:AJ29)-AF29*(AE29/14)*AI29/SUM(AF29:AJ29)</f>
        <v/>
      </c>
      <c r="AG30" s="77">
        <f>AG29+AF29*(AD29/14)*AH29/SUM(AF29:AJ29)+AF29*(AE29/14)*AI29/SUM(AF29:AJ29)-AG29/4</f>
        <v/>
      </c>
      <c r="AH30" s="77">
        <f>AH29+(AG29/4)*AH$16-AH29/14</f>
        <v/>
      </c>
      <c r="AI30" s="77">
        <f>AI29+(AG29/4)*AI$16-AI29/14</f>
        <v/>
      </c>
      <c r="AJ30" s="77">
        <f>AJ29+AI29/14+(AH29/14)*(1-AK$16)</f>
        <v/>
      </c>
      <c r="AK30" s="54">
        <f>AK29+(AH29/14)*(AK$16)</f>
        <v/>
      </c>
      <c r="AL30" s="53">
        <f>OFFSET('National statistics'!$A$6,MATCH(R0_estimation!$A30,'National statistics'!$A$7:$A$5000,0),MATCH(R0_estimation!AL$16 &amp; "_Running14daysNew",'National statistics'!$B$1:$HA$1,0))</f>
        <v/>
      </c>
      <c r="AM30" s="253">
        <f>IF(ISERROR(OFFSET($O$4,MATCH(AL$16,$N$5:$N$14,0),MATCH(TEXT($A30,"dd-mmm-yy") &amp; "_R0",$P$2:$AP$2,0))),AM29,OFFSET($O$4,MATCH(AL$16,$N$5:$N$14,0),MATCH(TEXT($A30,"dd-mmm-yy") &amp; "_R0",$P$2:$AP$2,0)))</f>
        <v/>
      </c>
      <c r="AN30" s="254">
        <f>AN29</f>
        <v/>
      </c>
      <c r="AO30" s="77">
        <f>AO29-AO29*(AM29/14)*AQ29/SUM(AO29:AS29)-AO29*(AN29/14)*AR29/SUM(AO29:AS29)</f>
        <v/>
      </c>
      <c r="AP30" s="77">
        <f>AP29+AO29*(AM29/14)*AQ29/SUM(AO29:AS29)+AO29*(AN29/14)*AR29/SUM(AO29:AS29)-AP29/4</f>
        <v/>
      </c>
      <c r="AQ30" s="77">
        <f>AQ29+(AP29/4)*AQ$16-AQ29/14</f>
        <v/>
      </c>
      <c r="AR30" s="77">
        <f>AR29+(AP29/4)*AR$16-AR29/14</f>
        <v/>
      </c>
      <c r="AS30" s="77">
        <f>AS29+AR29/14+(AQ29/14)*(1-AT$16)</f>
        <v/>
      </c>
      <c r="AT30" s="54">
        <f>AT29+(AQ29/14)*(AT$16)</f>
        <v/>
      </c>
      <c r="AU30" s="53">
        <f>OFFSET('National statistics'!$A$6,MATCH(R0_estimation!$A30,'National statistics'!$A$7:$A$5000,0),MATCH(R0_estimation!AU$16 &amp; "_Running14daysNew",'National statistics'!$B$1:$HA$1,0))</f>
        <v/>
      </c>
      <c r="AV30" s="253">
        <f>IF(ISERROR(OFFSET($O$4,MATCH(AU$16,$N$5:$N$14,0),MATCH(TEXT($A30,"dd-mmm-yy") &amp; "_R0",$P$2:$AP$2,0))),AV29,OFFSET($O$4,MATCH(AU$16,$N$5:$N$14,0),MATCH(TEXT($A30,"dd-mmm-yy") &amp; "_R0",$P$2:$AP$2,0)))</f>
        <v/>
      </c>
      <c r="AW30" s="254">
        <f>AW29</f>
        <v/>
      </c>
      <c r="AX30" s="77">
        <f>AX29-AX29*(AV29/14)*AZ29/SUM(AX29:BB29)-AX29*(AW29/14)*BA29/SUM(AX29:BB29)</f>
        <v/>
      </c>
      <c r="AY30" s="77">
        <f>AY29+AX29*(AV29/14)*AZ29/SUM(AX29:BB29)+AX29*(AW29/14)*BA29/SUM(AX29:BB29)-AY29/4</f>
        <v/>
      </c>
      <c r="AZ30" s="77">
        <f>AZ29+(AY29/4)*AZ$16-AZ29/14</f>
        <v/>
      </c>
      <c r="BA30" s="77">
        <f>BA29+(AY29/4)*BA$16-BA29/14</f>
        <v/>
      </c>
      <c r="BB30" s="77">
        <f>BB29+BA29/14+(AZ29/14)*(1-BC$16)</f>
        <v/>
      </c>
      <c r="BC30" s="54">
        <f>BC29+(AZ29/14)*(BC$16)</f>
        <v/>
      </c>
      <c r="BD30" s="53">
        <f>OFFSET('National statistics'!$A$6,MATCH(R0_estimation!$A30,'National statistics'!$A$7:$A$5000,0),MATCH(R0_estimation!BD$16 &amp; "_Running14daysNew",'National statistics'!$B$1:$HA$1,0))</f>
        <v/>
      </c>
      <c r="BE30" s="253">
        <f>IF(ISERROR(OFFSET($O$4,MATCH(BD$16,$N$5:$N$14,0),MATCH(TEXT($A30,"dd-mmm-yy") &amp; "_R0",$P$2:$AP$2,0))),BE29,OFFSET($O$4,MATCH(BD$16,$N$5:$N$14,0),MATCH(TEXT($A30,"dd-mmm-yy") &amp; "_R0",$P$2:$AP$2,0)))</f>
        <v/>
      </c>
      <c r="BF30" s="254">
        <f>BF29</f>
        <v/>
      </c>
      <c r="BG30" s="77">
        <f>BG29-BG29*(BE29/14)*BI29/SUM(BG29:BK29)-BG29*(BF29/14)*BJ29/SUM(BG29:BK29)</f>
        <v/>
      </c>
      <c r="BH30" s="77">
        <f>BH29+BG29*(BE29/14)*BI29/SUM(BG29:BK29)+BG29*(BF29/14)*BJ29/SUM(BG29:BK29)-BH29/4</f>
        <v/>
      </c>
      <c r="BI30" s="77">
        <f>BI29+(BH29/4)*BI$16-BI29/14</f>
        <v/>
      </c>
      <c r="BJ30" s="77">
        <f>BJ29+(BH29/4)*BJ$16-BJ29/14</f>
        <v/>
      </c>
      <c r="BK30" s="77">
        <f>BK29+BJ29/14+(BI29/14)*(1-BL$16)</f>
        <v/>
      </c>
      <c r="BL30" s="54">
        <f>BL29+(BI29/14)*(BL$16)</f>
        <v/>
      </c>
      <c r="BM30" s="53">
        <f>OFFSET('National statistics'!$A$6,MATCH(R0_estimation!$A30,'National statistics'!$A$7:$A$5000,0),MATCH(R0_estimation!BM$16 &amp; "_Running14daysNew",'National statistics'!$B$1:$HA$1,0))</f>
        <v/>
      </c>
      <c r="BN30" s="253">
        <f>IF(ISERROR(OFFSET($O$4,MATCH(BM$16,$N$5:$N$14,0),MATCH(TEXT($A30,"dd-mmm-yy") &amp; "_R0",$P$2:$AP$2,0))),BN29,OFFSET($O$4,MATCH(BM$16,$N$5:$N$14,0),MATCH(TEXT($A30,"dd-mmm-yy") &amp; "_R0",$P$2:$AP$2,0)))</f>
        <v/>
      </c>
      <c r="BO30" s="254">
        <f>BO29</f>
        <v/>
      </c>
      <c r="BP30" s="77">
        <f>BP29-BP29*(BN29/14)*BR29/SUM(BP29:BT29)-BP29*(BO29/14)*BS29/SUM(BP29:BT29)</f>
        <v/>
      </c>
      <c r="BQ30" s="77">
        <f>BQ29+BP29*(BN29/14)*BR29/SUM(BP29:BT29)+BP29*(BO29/14)*BS29/SUM(BP29:BT29)-BQ29/4</f>
        <v/>
      </c>
      <c r="BR30" s="77">
        <f>BR29+(BQ29/4)*BR$16-BR29/14</f>
        <v/>
      </c>
      <c r="BS30" s="77">
        <f>BS29+(BQ29/4)*BS$16-BS29/14</f>
        <v/>
      </c>
      <c r="BT30" s="77">
        <f>BT29+BS29/14+(BR29/14)*(1-BU$16)</f>
        <v/>
      </c>
      <c r="BU30" s="54">
        <f>BU29+(BR29/14)*(BU$16)</f>
        <v/>
      </c>
      <c r="BV30" s="53">
        <f>OFFSET('National statistics'!$A$6,MATCH(R0_estimation!$A30,'National statistics'!$A$7:$A$5000,0),MATCH(R0_estimation!BV$16 &amp; "_Running14daysNew",'National statistics'!$B$1:$HA$1,0))</f>
        <v/>
      </c>
      <c r="BW30" s="253">
        <f>IF(ISERROR(OFFSET($O$4,MATCH(BV$16,$N$5:$N$14,0),MATCH(TEXT($A30,"dd-mmm-yy") &amp; "_R0",$P$2:$AP$2,0))),BW29,OFFSET($O$4,MATCH(BV$16,$N$5:$N$14,0),MATCH(TEXT($A30,"dd-mmm-yy") &amp; "_R0",$P$2:$AP$2,0)))</f>
        <v/>
      </c>
      <c r="BX30" s="254">
        <f>BX29</f>
        <v/>
      </c>
      <c r="BY30" s="77">
        <f>BY29-BY29*(BW29/14)*CA29/SUM(BY29:CC29)-BY29*(BX29/14)*CB29/SUM(BY29:CC29)</f>
        <v/>
      </c>
      <c r="BZ30" s="77">
        <f>BZ29+BY29*(BW29/14)*CA29/SUM(BY29:CC29)+BY29*(BX29/14)*CB29/SUM(BY29:CC29)-BZ29/4</f>
        <v/>
      </c>
      <c r="CA30" s="77">
        <f>CA29+(BZ29/4)*CA$16-CA29/14</f>
        <v/>
      </c>
      <c r="CB30" s="77">
        <f>CB29+(BZ29/4)*CB$16-CB29/14</f>
        <v/>
      </c>
      <c r="CC30" s="77">
        <f>CC29+CB29/14+(CA29/14)*(1-CD$16)</f>
        <v/>
      </c>
      <c r="CD30" s="54">
        <f>CD29+(CA29/14)*(CD$16)</f>
        <v/>
      </c>
      <c r="CE30" s="53">
        <f>OFFSET('National statistics'!$A$6,MATCH(R0_estimation!$A30,'National statistics'!$A$7:$A$5000,0),MATCH(R0_estimation!CE$16 &amp; "_Running14daysNew",'National statistics'!$B$1:$HA$1,0))</f>
        <v/>
      </c>
      <c r="CF30" s="253">
        <f>IF(ISERROR(OFFSET($O$4,MATCH(CE$16,$N$5:$N$14,0),MATCH(TEXT($A30,"dd-mmm-yy") &amp; "_R0",$P$2:$AP$2,0))),CF29,OFFSET($O$4,MATCH(CE$16,$N$5:$N$14,0),MATCH(TEXT($A30,"dd-mmm-yy") &amp; "_R0",$P$2:$AP$2,0)))</f>
        <v/>
      </c>
      <c r="CG30" s="254">
        <f>CG29</f>
        <v/>
      </c>
      <c r="CH30" s="77">
        <f>CH29-CH29*(CF29/14)*CJ29/SUM(CH29:CL29)-CH29*(CG29/14)*CK29/SUM(CH29:CL29)</f>
        <v/>
      </c>
      <c r="CI30" s="77">
        <f>CI29+CH29*(CF29/14)*CJ29/SUM(CH29:CL29)+CH29*(CG29/14)*CK29/SUM(CH29:CL29)-CI29/4</f>
        <v/>
      </c>
      <c r="CJ30" s="77">
        <f>CJ29+(CI29/4)*CJ$16-CJ29/14</f>
        <v/>
      </c>
      <c r="CK30" s="77">
        <f>CK29+(CI29/4)*CK$16-CK29/14</f>
        <v/>
      </c>
      <c r="CL30" s="77">
        <f>CL29+CK29/14+(CJ29/14)*(1-CM$16)</f>
        <v/>
      </c>
      <c r="CM30" s="54">
        <f>CM29+(CJ29/14)*(CM$16)</f>
        <v/>
      </c>
      <c r="CO30" s="209" t="n"/>
      <c r="CP30" s="210" t="n"/>
    </row>
    <row r="31">
      <c r="A31" s="83" t="n">
        <v>43931</v>
      </c>
      <c r="B31" s="53">
        <f>OFFSET('National statistics'!$A$6,MATCH(R0_estimation!$A31,'National statistics'!$A$7:$A$5000,0),MATCH(R0_estimation!B$16 &amp; "_Running14daysNew",'National statistics'!$B$1:$HA$1,0))</f>
        <v/>
      </c>
      <c r="C31" s="253">
        <f>IF(ISERROR(OFFSET($O$4,MATCH(B$16,$N$5:$N$14,0),MATCH(TEXT($A31,"dd-mmm-yy") &amp; "_R0",$P$2:$AP$2,0))),C30,OFFSET($O$4,MATCH(B$16,$N$5:$N$14,0),MATCH(TEXT($A31,"dd-mmm-yy") &amp; "_R0",$P$2:$AP$2,0)))</f>
        <v/>
      </c>
      <c r="D31" s="254">
        <f>D30</f>
        <v/>
      </c>
      <c r="E31" s="77">
        <f>E30-E30*(C30/14)*G30*G$16/SUM(E30:I30)-E30*(D30/14)*H$16*H30/SUM(E30:I30)</f>
        <v/>
      </c>
      <c r="F31" s="77">
        <f>F30+E30*(C30/14)*G30*G$16/SUM(E30:I30)+E30*(D30/14)*H$16*H30/SUM(E30:I30)-F30/4</f>
        <v/>
      </c>
      <c r="G31" s="77">
        <f>G30+G$16*F30/4-G30/14</f>
        <v/>
      </c>
      <c r="H31" s="77">
        <f>H30+H$16*F30/4-H30/14</f>
        <v/>
      </c>
      <c r="I31" s="77">
        <f>I30+H30/14+(G30/14)*(1-J$16)</f>
        <v/>
      </c>
      <c r="J31" s="54">
        <f>J30+(G30/14)*(J$16)</f>
        <v/>
      </c>
      <c r="K31" s="53">
        <f>OFFSET('National statistics'!$A$6,MATCH(R0_estimation!$A31,'National statistics'!$A$7:$A$5000,0),MATCH(R0_estimation!K$16 &amp; "_Running14daysNew",'National statistics'!$B$1:$HA$1,0))</f>
        <v/>
      </c>
      <c r="L31" s="253">
        <f>IF(ISERROR(OFFSET($O$4,MATCH(K$16,$N$5:$N$14,0),MATCH(TEXT($A31,"dd-mmm-yy") &amp; "_R0",$P$2:$AP$2,0))),L30,OFFSET($O$4,MATCH(K$16,$N$5:$N$14,0),MATCH(TEXT($A31,"dd-mmm-yy") &amp; "_R0",$P$2:$AP$2,0)))</f>
        <v/>
      </c>
      <c r="M31" s="254">
        <f>M30</f>
        <v/>
      </c>
      <c r="N31" s="77">
        <f>N30-N30*(L30/14)*P30/SUM(N30:R30)-N30*(M30/14)*Q30/SUM(N30:R30)</f>
        <v/>
      </c>
      <c r="O31" s="77">
        <f>O30+N30*(L30/14)*P30/SUM(N30:R30)+N30*(M30/14)*Q30/SUM(N30:R30)-O30/4</f>
        <v/>
      </c>
      <c r="P31" s="77">
        <f>P30+(O30/4)*P$16-P30/14</f>
        <v/>
      </c>
      <c r="Q31" s="77">
        <f>Q30+(O30/4)*Q$16-Q30/14</f>
        <v/>
      </c>
      <c r="R31" s="77">
        <f>R30+Q30/14+(P30/14)*(1-S$16)</f>
        <v/>
      </c>
      <c r="S31" s="54">
        <f>S30+(P30/14)*(S$16)</f>
        <v/>
      </c>
      <c r="T31" s="53">
        <f>OFFSET('National statistics'!$A$6,MATCH(R0_estimation!$A31,'National statistics'!$A$7:$A$5000,0),MATCH(R0_estimation!T$16 &amp; "_Running14daysNew",'National statistics'!$B$1:$HA$1,0))</f>
        <v/>
      </c>
      <c r="U31" s="253">
        <f>IF(ISERROR(OFFSET($O$4,MATCH(T$16,$N$5:$N$14,0),MATCH(TEXT($A31,"dd-mmm-yy") &amp; "_R0",$P$2:$AP$2,0))),U30,OFFSET($O$4,MATCH(T$16,$N$5:$N$14,0),MATCH(TEXT($A31,"dd-mmm-yy") &amp; "_R0",$P$2:$AP$2,0)))</f>
        <v/>
      </c>
      <c r="V31" s="254">
        <f>V30</f>
        <v/>
      </c>
      <c r="W31" s="77">
        <f>W30-W30*(U30/14)*Y30/SUM(W30:AA30)-W30*(V30/14)*Z30/SUM(W30:AA30)</f>
        <v/>
      </c>
      <c r="X31" s="77">
        <f>X30+W30*(U30/14)*Y30/SUM(W30:AA30)+W30*(V30/14)*Z30/SUM(W30:AA30)-X30/4</f>
        <v/>
      </c>
      <c r="Y31" s="77">
        <f>Y30+(X30/4)*Y$16-Y30/14</f>
        <v/>
      </c>
      <c r="Z31" s="77">
        <f>Z30+(X30/4)*Z$16-Z30/14</f>
        <v/>
      </c>
      <c r="AA31" s="77">
        <f>AA30+Z30/14+(Y30/14)*(1-AB$16)</f>
        <v/>
      </c>
      <c r="AB31" s="54">
        <f>AB30+(Y30/14)*(AB$16)</f>
        <v/>
      </c>
      <c r="AC31" s="53">
        <f>OFFSET('National statistics'!$A$6,MATCH(R0_estimation!$A31,'National statistics'!$A$7:$A$5000,0),MATCH(R0_estimation!AC$16 &amp; "_Running14daysNew",'National statistics'!$B$1:$HA$1,0))</f>
        <v/>
      </c>
      <c r="AD31" s="253">
        <f>IF(ISERROR(OFFSET($O$4,MATCH(AC$16,$N$5:$N$14,0),MATCH(TEXT($A31,"dd-mmm-yy") &amp; "_R0",$P$2:$AP$2,0))),AD30,OFFSET($O$4,MATCH(AC$16,$N$5:$N$14,0),MATCH(TEXT($A31,"dd-mmm-yy") &amp; "_R0",$P$2:$AP$2,0)))</f>
        <v/>
      </c>
      <c r="AE31" s="254">
        <f>AE30</f>
        <v/>
      </c>
      <c r="AF31" s="77">
        <f>AF30-AF30*(AD30/14)*AH30/SUM(AF30:AJ30)-AF30*(AE30/14)*AI30/SUM(AF30:AJ30)</f>
        <v/>
      </c>
      <c r="AG31" s="77">
        <f>AG30+AF30*(AD30/14)*AH30/SUM(AF30:AJ30)+AF30*(AE30/14)*AI30/SUM(AF30:AJ30)-AG30/4</f>
        <v/>
      </c>
      <c r="AH31" s="77">
        <f>AH30+(AG30/4)*AH$16-AH30/14</f>
        <v/>
      </c>
      <c r="AI31" s="77">
        <f>AI30+(AG30/4)*AI$16-AI30/14</f>
        <v/>
      </c>
      <c r="AJ31" s="77">
        <f>AJ30+AI30/14+(AH30/14)*(1-AK$16)</f>
        <v/>
      </c>
      <c r="AK31" s="54">
        <f>AK30+(AH30/14)*(AK$16)</f>
        <v/>
      </c>
      <c r="AL31" s="53">
        <f>OFFSET('National statistics'!$A$6,MATCH(R0_estimation!$A31,'National statistics'!$A$7:$A$5000,0),MATCH(R0_estimation!AL$16 &amp; "_Running14daysNew",'National statistics'!$B$1:$HA$1,0))</f>
        <v/>
      </c>
      <c r="AM31" s="253">
        <f>IF(ISERROR(OFFSET($O$4,MATCH(AL$16,$N$5:$N$14,0),MATCH(TEXT($A31,"dd-mmm-yy") &amp; "_R0",$P$2:$AP$2,0))),AM30,OFFSET($O$4,MATCH(AL$16,$N$5:$N$14,0),MATCH(TEXT($A31,"dd-mmm-yy") &amp; "_R0",$P$2:$AP$2,0)))</f>
        <v/>
      </c>
      <c r="AN31" s="254">
        <f>AN30</f>
        <v/>
      </c>
      <c r="AO31" s="77">
        <f>AO30-AO30*(AM30/14)*AQ30/SUM(AO30:AS30)-AO30*(AN30/14)*AR30/SUM(AO30:AS30)</f>
        <v/>
      </c>
      <c r="AP31" s="77">
        <f>AP30+AO30*(AM30/14)*AQ30/SUM(AO30:AS30)+AO30*(AN30/14)*AR30/SUM(AO30:AS30)-AP30/4</f>
        <v/>
      </c>
      <c r="AQ31" s="77">
        <f>AQ30+(AP30/4)*AQ$16-AQ30/14</f>
        <v/>
      </c>
      <c r="AR31" s="77">
        <f>AR30+(AP30/4)*AR$16-AR30/14</f>
        <v/>
      </c>
      <c r="AS31" s="77">
        <f>AS30+AR30/14+(AQ30/14)*(1-AT$16)</f>
        <v/>
      </c>
      <c r="AT31" s="54">
        <f>AT30+(AQ30/14)*(AT$16)</f>
        <v/>
      </c>
      <c r="AU31" s="53">
        <f>OFFSET('National statistics'!$A$6,MATCH(R0_estimation!$A31,'National statistics'!$A$7:$A$5000,0),MATCH(R0_estimation!AU$16 &amp; "_Running14daysNew",'National statistics'!$B$1:$HA$1,0))</f>
        <v/>
      </c>
      <c r="AV31" s="253">
        <f>IF(ISERROR(OFFSET($O$4,MATCH(AU$16,$N$5:$N$14,0),MATCH(TEXT($A31,"dd-mmm-yy") &amp; "_R0",$P$2:$AP$2,0))),AV30,OFFSET($O$4,MATCH(AU$16,$N$5:$N$14,0),MATCH(TEXT($A31,"dd-mmm-yy") &amp; "_R0",$P$2:$AP$2,0)))</f>
        <v/>
      </c>
      <c r="AW31" s="254">
        <f>AW30</f>
        <v/>
      </c>
      <c r="AX31" s="77">
        <f>AX30-AX30*(AV30/14)*AZ30/SUM(AX30:BB30)-AX30*(AW30/14)*BA30/SUM(AX30:BB30)</f>
        <v/>
      </c>
      <c r="AY31" s="77">
        <f>AY30+AX30*(AV30/14)*AZ30/SUM(AX30:BB30)+AX30*(AW30/14)*BA30/SUM(AX30:BB30)-AY30/4</f>
        <v/>
      </c>
      <c r="AZ31" s="77">
        <f>AZ30+(AY30/4)*AZ$16-AZ30/14</f>
        <v/>
      </c>
      <c r="BA31" s="77">
        <f>BA30+(AY30/4)*BA$16-BA30/14</f>
        <v/>
      </c>
      <c r="BB31" s="77">
        <f>BB30+BA30/14+(AZ30/14)*(1-BC$16)</f>
        <v/>
      </c>
      <c r="BC31" s="54">
        <f>BC30+(AZ30/14)*(BC$16)</f>
        <v/>
      </c>
      <c r="BD31" s="53">
        <f>OFFSET('National statistics'!$A$6,MATCH(R0_estimation!$A31,'National statistics'!$A$7:$A$5000,0),MATCH(R0_estimation!BD$16 &amp; "_Running14daysNew",'National statistics'!$B$1:$HA$1,0))</f>
        <v/>
      </c>
      <c r="BE31" s="253">
        <f>IF(ISERROR(OFFSET($O$4,MATCH(BD$16,$N$5:$N$14,0),MATCH(TEXT($A31,"dd-mmm-yy") &amp; "_R0",$P$2:$AP$2,0))),BE30,OFFSET($O$4,MATCH(BD$16,$N$5:$N$14,0),MATCH(TEXT($A31,"dd-mmm-yy") &amp; "_R0",$P$2:$AP$2,0)))</f>
        <v/>
      </c>
      <c r="BF31" s="254">
        <f>BF30</f>
        <v/>
      </c>
      <c r="BG31" s="77">
        <f>BG30-BG30*(BE30/14)*BI30/SUM(BG30:BK30)-BG30*(BF30/14)*BJ30/SUM(BG30:BK30)</f>
        <v/>
      </c>
      <c r="BH31" s="77">
        <f>BH30+BG30*(BE30/14)*BI30/SUM(BG30:BK30)+BG30*(BF30/14)*BJ30/SUM(BG30:BK30)-BH30/4</f>
        <v/>
      </c>
      <c r="BI31" s="77">
        <f>BI30+(BH30/4)*BI$16-BI30/14</f>
        <v/>
      </c>
      <c r="BJ31" s="77">
        <f>BJ30+(BH30/4)*BJ$16-BJ30/14</f>
        <v/>
      </c>
      <c r="BK31" s="77">
        <f>BK30+BJ30/14+(BI30/14)*(1-BL$16)</f>
        <v/>
      </c>
      <c r="BL31" s="54">
        <f>BL30+(BI30/14)*(BL$16)</f>
        <v/>
      </c>
      <c r="BM31" s="53">
        <f>OFFSET('National statistics'!$A$6,MATCH(R0_estimation!$A31,'National statistics'!$A$7:$A$5000,0),MATCH(R0_estimation!BM$16 &amp; "_Running14daysNew",'National statistics'!$B$1:$HA$1,0))</f>
        <v/>
      </c>
      <c r="BN31" s="253">
        <f>IF(ISERROR(OFFSET($O$4,MATCH(BM$16,$N$5:$N$14,0),MATCH(TEXT($A31,"dd-mmm-yy") &amp; "_R0",$P$2:$AP$2,0))),BN30,OFFSET($O$4,MATCH(BM$16,$N$5:$N$14,0),MATCH(TEXT($A31,"dd-mmm-yy") &amp; "_R0",$P$2:$AP$2,0)))</f>
        <v/>
      </c>
      <c r="BO31" s="254">
        <f>BO30</f>
        <v/>
      </c>
      <c r="BP31" s="77">
        <f>BP30-BP30*(BN30/14)*BR30/SUM(BP30:BT30)-BP30*(BO30/14)*BS30/SUM(BP30:BT30)</f>
        <v/>
      </c>
      <c r="BQ31" s="77">
        <f>BQ30+BP30*(BN30/14)*BR30/SUM(BP30:BT30)+BP30*(BO30/14)*BS30/SUM(BP30:BT30)-BQ30/4</f>
        <v/>
      </c>
      <c r="BR31" s="77">
        <f>BR30+(BQ30/4)*BR$16-BR30/14</f>
        <v/>
      </c>
      <c r="BS31" s="77">
        <f>BS30+(BQ30/4)*BS$16-BS30/14</f>
        <v/>
      </c>
      <c r="BT31" s="77">
        <f>BT30+BS30/14+(BR30/14)*(1-BU$16)</f>
        <v/>
      </c>
      <c r="BU31" s="54">
        <f>BU30+(BR30/14)*(BU$16)</f>
        <v/>
      </c>
      <c r="BV31" s="53">
        <f>OFFSET('National statistics'!$A$6,MATCH(R0_estimation!$A31,'National statistics'!$A$7:$A$5000,0),MATCH(R0_estimation!BV$16 &amp; "_Running14daysNew",'National statistics'!$B$1:$HA$1,0))</f>
        <v/>
      </c>
      <c r="BW31" s="253">
        <f>IF(ISERROR(OFFSET($O$4,MATCH(BV$16,$N$5:$N$14,0),MATCH(TEXT($A31,"dd-mmm-yy") &amp; "_R0",$P$2:$AP$2,0))),BW30,OFFSET($O$4,MATCH(BV$16,$N$5:$N$14,0),MATCH(TEXT($A31,"dd-mmm-yy") &amp; "_R0",$P$2:$AP$2,0)))</f>
        <v/>
      </c>
      <c r="BX31" s="254">
        <f>BX30</f>
        <v/>
      </c>
      <c r="BY31" s="77">
        <f>BY30-BY30*(BW30/14)*CA30/SUM(BY30:CC30)-BY30*(BX30/14)*CB30/SUM(BY30:CC30)</f>
        <v/>
      </c>
      <c r="BZ31" s="77">
        <f>BZ30+BY30*(BW30/14)*CA30/SUM(BY30:CC30)+BY30*(BX30/14)*CB30/SUM(BY30:CC30)-BZ30/4</f>
        <v/>
      </c>
      <c r="CA31" s="77">
        <f>CA30+(BZ30/4)*CA$16-CA30/14</f>
        <v/>
      </c>
      <c r="CB31" s="77">
        <f>CB30+(BZ30/4)*CB$16-CB30/14</f>
        <v/>
      </c>
      <c r="CC31" s="77">
        <f>CC30+CB30/14+(CA30/14)*(1-CD$16)</f>
        <v/>
      </c>
      <c r="CD31" s="54">
        <f>CD30+(CA30/14)*(CD$16)</f>
        <v/>
      </c>
      <c r="CE31" s="53">
        <f>OFFSET('National statistics'!$A$6,MATCH(R0_estimation!$A31,'National statistics'!$A$7:$A$5000,0),MATCH(R0_estimation!CE$16 &amp; "_Running14daysNew",'National statistics'!$B$1:$HA$1,0))</f>
        <v/>
      </c>
      <c r="CF31" s="253">
        <f>IF(ISERROR(OFFSET($O$4,MATCH(CE$16,$N$5:$N$14,0),MATCH(TEXT($A31,"dd-mmm-yy") &amp; "_R0",$P$2:$AP$2,0))),CF30,OFFSET($O$4,MATCH(CE$16,$N$5:$N$14,0),MATCH(TEXT($A31,"dd-mmm-yy") &amp; "_R0",$P$2:$AP$2,0)))</f>
        <v/>
      </c>
      <c r="CG31" s="254">
        <f>CG30</f>
        <v/>
      </c>
      <c r="CH31" s="77">
        <f>CH30-CH30*(CF30/14)*CJ30/SUM(CH30:CL30)-CH30*(CG30/14)*CK30/SUM(CH30:CL30)</f>
        <v/>
      </c>
      <c r="CI31" s="77">
        <f>CI30+CH30*(CF30/14)*CJ30/SUM(CH30:CL30)+CH30*(CG30/14)*CK30/SUM(CH30:CL30)-CI30/4</f>
        <v/>
      </c>
      <c r="CJ31" s="77">
        <f>CJ30+(CI30/4)*CJ$16-CJ30/14</f>
        <v/>
      </c>
      <c r="CK31" s="77">
        <f>CK30+(CI30/4)*CK$16-CK30/14</f>
        <v/>
      </c>
      <c r="CL31" s="77">
        <f>CL30+CK30/14+(CJ30/14)*(1-CM$16)</f>
        <v/>
      </c>
      <c r="CM31" s="54">
        <f>CM30+(CJ30/14)*(CM$16)</f>
        <v/>
      </c>
      <c r="CO31" s="209" t="n"/>
      <c r="CP31" s="210" t="n"/>
    </row>
    <row r="32">
      <c r="A32" s="83" t="n">
        <v>43932</v>
      </c>
      <c r="B32" s="53">
        <f>OFFSET('National statistics'!$A$6,MATCH(R0_estimation!$A32,'National statistics'!$A$7:$A$5000,0),MATCH(R0_estimation!B$16 &amp; "_Running14daysNew",'National statistics'!$B$1:$HA$1,0))</f>
        <v/>
      </c>
      <c r="C32" s="253">
        <f>IF(ISERROR(OFFSET($O$4,MATCH(B$16,$N$5:$N$14,0),MATCH(TEXT($A32,"dd-mmm-yy") &amp; "_R0",$P$2:$AP$2,0))),C31,OFFSET($O$4,MATCH(B$16,$N$5:$N$14,0),MATCH(TEXT($A32,"dd-mmm-yy") &amp; "_R0",$P$2:$AP$2,0)))</f>
        <v/>
      </c>
      <c r="D32" s="254">
        <f>D31</f>
        <v/>
      </c>
      <c r="E32" s="77">
        <f>E31-E31*(C31/14)*G31*G$16/SUM(E31:I31)-E31*(D31/14)*H$16*H31/SUM(E31:I31)</f>
        <v/>
      </c>
      <c r="F32" s="77">
        <f>F31+E31*(C31/14)*G31*G$16/SUM(E31:I31)+E31*(D31/14)*H$16*H31/SUM(E31:I31)-F31/4</f>
        <v/>
      </c>
      <c r="G32" s="77">
        <f>G31+G$16*F31/4-G31/14</f>
        <v/>
      </c>
      <c r="H32" s="77">
        <f>H31+H$16*F31/4-H31/14</f>
        <v/>
      </c>
      <c r="I32" s="77">
        <f>I31+H31/14+(G31/14)*(1-J$16)</f>
        <v/>
      </c>
      <c r="J32" s="54">
        <f>J31+(G31/14)*(J$16)</f>
        <v/>
      </c>
      <c r="K32" s="53">
        <f>OFFSET('National statistics'!$A$6,MATCH(R0_estimation!$A32,'National statistics'!$A$7:$A$5000,0),MATCH(R0_estimation!K$16 &amp; "_Running14daysNew",'National statistics'!$B$1:$HA$1,0))</f>
        <v/>
      </c>
      <c r="L32" s="253">
        <f>IF(ISERROR(OFFSET($O$4,MATCH(K$16,$N$5:$N$14,0),MATCH(TEXT($A32,"dd-mmm-yy") &amp; "_R0",$P$2:$AP$2,0))),L31,OFFSET($O$4,MATCH(K$16,$N$5:$N$14,0),MATCH(TEXT($A32,"dd-mmm-yy") &amp; "_R0",$P$2:$AP$2,0)))</f>
        <v/>
      </c>
      <c r="M32" s="254">
        <f>M31</f>
        <v/>
      </c>
      <c r="N32" s="77">
        <f>N31-N31*(L31/14)*P31/SUM(N31:R31)-N31*(M31/14)*Q31/SUM(N31:R31)</f>
        <v/>
      </c>
      <c r="O32" s="77">
        <f>O31+N31*(L31/14)*P31/SUM(N31:R31)+N31*(M31/14)*Q31/SUM(N31:R31)-O31/4</f>
        <v/>
      </c>
      <c r="P32" s="77">
        <f>P31+(O31/4)*P$16-P31/14</f>
        <v/>
      </c>
      <c r="Q32" s="77">
        <f>Q31+(O31/4)*Q$16-Q31/14</f>
        <v/>
      </c>
      <c r="R32" s="77">
        <f>R31+Q31/14+(P31/14)*(1-S$16)</f>
        <v/>
      </c>
      <c r="S32" s="54">
        <f>S31+(P31/14)*(S$16)</f>
        <v/>
      </c>
      <c r="T32" s="53">
        <f>OFFSET('National statistics'!$A$6,MATCH(R0_estimation!$A32,'National statistics'!$A$7:$A$5000,0),MATCH(R0_estimation!T$16 &amp; "_Running14daysNew",'National statistics'!$B$1:$HA$1,0))</f>
        <v/>
      </c>
      <c r="U32" s="253">
        <f>IF(ISERROR(OFFSET($O$4,MATCH(T$16,$N$5:$N$14,0),MATCH(TEXT($A32,"dd-mmm-yy") &amp; "_R0",$P$2:$AP$2,0))),U31,OFFSET($O$4,MATCH(T$16,$N$5:$N$14,0),MATCH(TEXT($A32,"dd-mmm-yy") &amp; "_R0",$P$2:$AP$2,0)))</f>
        <v/>
      </c>
      <c r="V32" s="254">
        <f>V31</f>
        <v/>
      </c>
      <c r="W32" s="77">
        <f>W31-W31*(U31/14)*Y31/SUM(W31:AA31)-W31*(V31/14)*Z31/SUM(W31:AA31)</f>
        <v/>
      </c>
      <c r="X32" s="77">
        <f>X31+W31*(U31/14)*Y31/SUM(W31:AA31)+W31*(V31/14)*Z31/SUM(W31:AA31)-X31/4</f>
        <v/>
      </c>
      <c r="Y32" s="77">
        <f>Y31+(X31/4)*Y$16-Y31/14</f>
        <v/>
      </c>
      <c r="Z32" s="77">
        <f>Z31+(X31/4)*Z$16-Z31/14</f>
        <v/>
      </c>
      <c r="AA32" s="77">
        <f>AA31+Z31/14+(Y31/14)*(1-AB$16)</f>
        <v/>
      </c>
      <c r="AB32" s="54">
        <f>AB31+(Y31/14)*(AB$16)</f>
        <v/>
      </c>
      <c r="AC32" s="53">
        <f>OFFSET('National statistics'!$A$6,MATCH(R0_estimation!$A32,'National statistics'!$A$7:$A$5000,0),MATCH(R0_estimation!AC$16 &amp; "_Running14daysNew",'National statistics'!$B$1:$HA$1,0))</f>
        <v/>
      </c>
      <c r="AD32" s="253">
        <f>IF(ISERROR(OFFSET($O$4,MATCH(AC$16,$N$5:$N$14,0),MATCH(TEXT($A32,"dd-mmm-yy") &amp; "_R0",$P$2:$AP$2,0))),AD31,OFFSET($O$4,MATCH(AC$16,$N$5:$N$14,0),MATCH(TEXT($A32,"dd-mmm-yy") &amp; "_R0",$P$2:$AP$2,0)))</f>
        <v/>
      </c>
      <c r="AE32" s="254">
        <f>AE31</f>
        <v/>
      </c>
      <c r="AF32" s="77">
        <f>AF31-AF31*(AD31/14)*AH31/SUM(AF31:AJ31)-AF31*(AE31/14)*AI31/SUM(AF31:AJ31)</f>
        <v/>
      </c>
      <c r="AG32" s="77">
        <f>AG31+AF31*(AD31/14)*AH31/SUM(AF31:AJ31)+AF31*(AE31/14)*AI31/SUM(AF31:AJ31)-AG31/4</f>
        <v/>
      </c>
      <c r="AH32" s="77">
        <f>AH31+(AG31/4)*AH$16-AH31/14</f>
        <v/>
      </c>
      <c r="AI32" s="77">
        <f>AI31+(AG31/4)*AI$16-AI31/14</f>
        <v/>
      </c>
      <c r="AJ32" s="77">
        <f>AJ31+AI31/14+(AH31/14)*(1-AK$16)</f>
        <v/>
      </c>
      <c r="AK32" s="54">
        <f>AK31+(AH31/14)*(AK$16)</f>
        <v/>
      </c>
      <c r="AL32" s="53">
        <f>OFFSET('National statistics'!$A$6,MATCH(R0_estimation!$A32,'National statistics'!$A$7:$A$5000,0),MATCH(R0_estimation!AL$16 &amp; "_Running14daysNew",'National statistics'!$B$1:$HA$1,0))</f>
        <v/>
      </c>
      <c r="AM32" s="253">
        <f>IF(ISERROR(OFFSET($O$4,MATCH(AL$16,$N$5:$N$14,0),MATCH(TEXT($A32,"dd-mmm-yy") &amp; "_R0",$P$2:$AP$2,0))),AM31,OFFSET($O$4,MATCH(AL$16,$N$5:$N$14,0),MATCH(TEXT($A32,"dd-mmm-yy") &amp; "_R0",$P$2:$AP$2,0)))</f>
        <v/>
      </c>
      <c r="AN32" s="254">
        <f>AN31</f>
        <v/>
      </c>
      <c r="AO32" s="77">
        <f>AO31-AO31*(AM31/14)*AQ31/SUM(AO31:AS31)-AO31*(AN31/14)*AR31/SUM(AO31:AS31)</f>
        <v/>
      </c>
      <c r="AP32" s="77">
        <f>AP31+AO31*(AM31/14)*AQ31/SUM(AO31:AS31)+AO31*(AN31/14)*AR31/SUM(AO31:AS31)-AP31/4</f>
        <v/>
      </c>
      <c r="AQ32" s="77">
        <f>AQ31+(AP31/4)*AQ$16-AQ31/14</f>
        <v/>
      </c>
      <c r="AR32" s="77">
        <f>AR31+(AP31/4)*AR$16-AR31/14</f>
        <v/>
      </c>
      <c r="AS32" s="77">
        <f>AS31+AR31/14+(AQ31/14)*(1-AT$16)</f>
        <v/>
      </c>
      <c r="AT32" s="54">
        <f>AT31+(AQ31/14)*(AT$16)</f>
        <v/>
      </c>
      <c r="AU32" s="53">
        <f>OFFSET('National statistics'!$A$6,MATCH(R0_estimation!$A32,'National statistics'!$A$7:$A$5000,0),MATCH(R0_estimation!AU$16 &amp; "_Running14daysNew",'National statistics'!$B$1:$HA$1,0))</f>
        <v/>
      </c>
      <c r="AV32" s="253">
        <f>IF(ISERROR(OFFSET($O$4,MATCH(AU$16,$N$5:$N$14,0),MATCH(TEXT($A32,"dd-mmm-yy") &amp; "_R0",$P$2:$AP$2,0))),AV31,OFFSET($O$4,MATCH(AU$16,$N$5:$N$14,0),MATCH(TEXT($A32,"dd-mmm-yy") &amp; "_R0",$P$2:$AP$2,0)))</f>
        <v/>
      </c>
      <c r="AW32" s="254">
        <f>AW31</f>
        <v/>
      </c>
      <c r="AX32" s="77">
        <f>AX31-AX31*(AV31/14)*AZ31/SUM(AX31:BB31)-AX31*(AW31/14)*BA31/SUM(AX31:BB31)</f>
        <v/>
      </c>
      <c r="AY32" s="77">
        <f>AY31+AX31*(AV31/14)*AZ31/SUM(AX31:BB31)+AX31*(AW31/14)*BA31/SUM(AX31:BB31)-AY31/4</f>
        <v/>
      </c>
      <c r="AZ32" s="77">
        <f>AZ31+(AY31/4)*AZ$16-AZ31/14</f>
        <v/>
      </c>
      <c r="BA32" s="77">
        <f>BA31+(AY31/4)*BA$16-BA31/14</f>
        <v/>
      </c>
      <c r="BB32" s="77">
        <f>BB31+BA31/14+(AZ31/14)*(1-BC$16)</f>
        <v/>
      </c>
      <c r="BC32" s="54">
        <f>BC31+(AZ31/14)*(BC$16)</f>
        <v/>
      </c>
      <c r="BD32" s="53">
        <f>OFFSET('National statistics'!$A$6,MATCH(R0_estimation!$A32,'National statistics'!$A$7:$A$5000,0),MATCH(R0_estimation!BD$16 &amp; "_Running14daysNew",'National statistics'!$B$1:$HA$1,0))</f>
        <v/>
      </c>
      <c r="BE32" s="253">
        <f>IF(ISERROR(OFFSET($O$4,MATCH(BD$16,$N$5:$N$14,0),MATCH(TEXT($A32,"dd-mmm-yy") &amp; "_R0",$P$2:$AP$2,0))),BE31,OFFSET($O$4,MATCH(BD$16,$N$5:$N$14,0),MATCH(TEXT($A32,"dd-mmm-yy") &amp; "_R0",$P$2:$AP$2,0)))</f>
        <v/>
      </c>
      <c r="BF32" s="254">
        <f>BF31</f>
        <v/>
      </c>
      <c r="BG32" s="77">
        <f>BG31-BG31*(BE31/14)*BI31/SUM(BG31:BK31)-BG31*(BF31/14)*BJ31/SUM(BG31:BK31)</f>
        <v/>
      </c>
      <c r="BH32" s="77">
        <f>BH31+BG31*(BE31/14)*BI31/SUM(BG31:BK31)+BG31*(BF31/14)*BJ31/SUM(BG31:BK31)-BH31/4</f>
        <v/>
      </c>
      <c r="BI32" s="77">
        <f>BI31+(BH31/4)*BI$16-BI31/14</f>
        <v/>
      </c>
      <c r="BJ32" s="77">
        <f>BJ31+(BH31/4)*BJ$16-BJ31/14</f>
        <v/>
      </c>
      <c r="BK32" s="77">
        <f>BK31+BJ31/14+(BI31/14)*(1-BL$16)</f>
        <v/>
      </c>
      <c r="BL32" s="54">
        <f>BL31+(BI31/14)*(BL$16)</f>
        <v/>
      </c>
      <c r="BM32" s="53">
        <f>OFFSET('National statistics'!$A$6,MATCH(R0_estimation!$A32,'National statistics'!$A$7:$A$5000,0),MATCH(R0_estimation!BM$16 &amp; "_Running14daysNew",'National statistics'!$B$1:$HA$1,0))</f>
        <v/>
      </c>
      <c r="BN32" s="253">
        <f>IF(ISERROR(OFFSET($O$4,MATCH(BM$16,$N$5:$N$14,0),MATCH(TEXT($A32,"dd-mmm-yy") &amp; "_R0",$P$2:$AP$2,0))),BN31,OFFSET($O$4,MATCH(BM$16,$N$5:$N$14,0),MATCH(TEXT($A32,"dd-mmm-yy") &amp; "_R0",$P$2:$AP$2,0)))</f>
        <v/>
      </c>
      <c r="BO32" s="254">
        <f>BO31</f>
        <v/>
      </c>
      <c r="BP32" s="77">
        <f>BP31-BP31*(BN31/14)*BR31/SUM(BP31:BT31)-BP31*(BO31/14)*BS31/SUM(BP31:BT31)</f>
        <v/>
      </c>
      <c r="BQ32" s="77">
        <f>BQ31+BP31*(BN31/14)*BR31/SUM(BP31:BT31)+BP31*(BO31/14)*BS31/SUM(BP31:BT31)-BQ31/4</f>
        <v/>
      </c>
      <c r="BR32" s="77">
        <f>BR31+(BQ31/4)*BR$16-BR31/14</f>
        <v/>
      </c>
      <c r="BS32" s="77">
        <f>BS31+(BQ31/4)*BS$16-BS31/14</f>
        <v/>
      </c>
      <c r="BT32" s="77">
        <f>BT31+BS31/14+(BR31/14)*(1-BU$16)</f>
        <v/>
      </c>
      <c r="BU32" s="54">
        <f>BU31+(BR31/14)*(BU$16)</f>
        <v/>
      </c>
      <c r="BV32" s="53">
        <f>OFFSET('National statistics'!$A$6,MATCH(R0_estimation!$A32,'National statistics'!$A$7:$A$5000,0),MATCH(R0_estimation!BV$16 &amp; "_Running14daysNew",'National statistics'!$B$1:$HA$1,0))</f>
        <v/>
      </c>
      <c r="BW32" s="253">
        <f>IF(ISERROR(OFFSET($O$4,MATCH(BV$16,$N$5:$N$14,0),MATCH(TEXT($A32,"dd-mmm-yy") &amp; "_R0",$P$2:$AP$2,0))),BW31,OFFSET($O$4,MATCH(BV$16,$N$5:$N$14,0),MATCH(TEXT($A32,"dd-mmm-yy") &amp; "_R0",$P$2:$AP$2,0)))</f>
        <v/>
      </c>
      <c r="BX32" s="254">
        <f>BX31</f>
        <v/>
      </c>
      <c r="BY32" s="77">
        <f>BY31-BY31*(BW31/14)*CA31/SUM(BY31:CC31)-BY31*(BX31/14)*CB31/SUM(BY31:CC31)</f>
        <v/>
      </c>
      <c r="BZ32" s="77">
        <f>BZ31+BY31*(BW31/14)*CA31/SUM(BY31:CC31)+BY31*(BX31/14)*CB31/SUM(BY31:CC31)-BZ31/4</f>
        <v/>
      </c>
      <c r="CA32" s="77">
        <f>CA31+(BZ31/4)*CA$16-CA31/14</f>
        <v/>
      </c>
      <c r="CB32" s="77">
        <f>CB31+(BZ31/4)*CB$16-CB31/14</f>
        <v/>
      </c>
      <c r="CC32" s="77">
        <f>CC31+CB31/14+(CA31/14)*(1-CD$16)</f>
        <v/>
      </c>
      <c r="CD32" s="54">
        <f>CD31+(CA31/14)*(CD$16)</f>
        <v/>
      </c>
      <c r="CE32" s="53">
        <f>OFFSET('National statistics'!$A$6,MATCH(R0_estimation!$A32,'National statistics'!$A$7:$A$5000,0),MATCH(R0_estimation!CE$16 &amp; "_Running14daysNew",'National statistics'!$B$1:$HA$1,0))</f>
        <v/>
      </c>
      <c r="CF32" s="253">
        <f>IF(ISERROR(OFFSET($O$4,MATCH(CE$16,$N$5:$N$14,0),MATCH(TEXT($A32,"dd-mmm-yy") &amp; "_R0",$P$2:$AP$2,0))),CF31,OFFSET($O$4,MATCH(CE$16,$N$5:$N$14,0),MATCH(TEXT($A32,"dd-mmm-yy") &amp; "_R0",$P$2:$AP$2,0)))</f>
        <v/>
      </c>
      <c r="CG32" s="254">
        <f>CG31</f>
        <v/>
      </c>
      <c r="CH32" s="77">
        <f>CH31-CH31*(CF31/14)*CJ31/SUM(CH31:CL31)-CH31*(CG31/14)*CK31/SUM(CH31:CL31)</f>
        <v/>
      </c>
      <c r="CI32" s="77">
        <f>CI31+CH31*(CF31/14)*CJ31/SUM(CH31:CL31)+CH31*(CG31/14)*CK31/SUM(CH31:CL31)-CI31/4</f>
        <v/>
      </c>
      <c r="CJ32" s="77">
        <f>CJ31+(CI31/4)*CJ$16-CJ31/14</f>
        <v/>
      </c>
      <c r="CK32" s="77">
        <f>CK31+(CI31/4)*CK$16-CK31/14</f>
        <v/>
      </c>
      <c r="CL32" s="77">
        <f>CL31+CK31/14+(CJ31/14)*(1-CM$16)</f>
        <v/>
      </c>
      <c r="CM32" s="54">
        <f>CM31+(CJ31/14)*(CM$16)</f>
        <v/>
      </c>
      <c r="CO32" s="209" t="n"/>
      <c r="CP32" s="210" t="n"/>
    </row>
    <row r="33">
      <c r="A33" s="83" t="n">
        <v>43933</v>
      </c>
      <c r="B33" s="53">
        <f>OFFSET('National statistics'!$A$6,MATCH(R0_estimation!$A33,'National statistics'!$A$7:$A$5000,0),MATCH(R0_estimation!B$16 &amp; "_Running14daysNew",'National statistics'!$B$1:$HA$1,0))</f>
        <v/>
      </c>
      <c r="C33" s="253">
        <f>IF(ISERROR(OFFSET($O$4,MATCH(B$16,$N$5:$N$14,0),MATCH(TEXT($A33,"dd-mmm-yy") &amp; "_R0",$P$2:$AP$2,0))),C32,OFFSET($O$4,MATCH(B$16,$N$5:$N$14,0),MATCH(TEXT($A33,"dd-mmm-yy") &amp; "_R0",$P$2:$AP$2,0)))</f>
        <v/>
      </c>
      <c r="D33" s="254">
        <f>D32</f>
        <v/>
      </c>
      <c r="E33" s="77">
        <f>E32-E32*(C32/14)*G32*G$16/SUM(E32:I32)-E32*(D32/14)*H$16*H32/SUM(E32:I32)</f>
        <v/>
      </c>
      <c r="F33" s="77">
        <f>F32+E32*(C32/14)*G32*G$16/SUM(E32:I32)+E32*(D32/14)*H$16*H32/SUM(E32:I32)-F32/4</f>
        <v/>
      </c>
      <c r="G33" s="77">
        <f>G32+G$16*F32/4-G32/14</f>
        <v/>
      </c>
      <c r="H33" s="77">
        <f>H32+H$16*F32/4-H32/14</f>
        <v/>
      </c>
      <c r="I33" s="77">
        <f>I32+H32/14+(G32/14)*(1-J$16)</f>
        <v/>
      </c>
      <c r="J33" s="54">
        <f>J32+(G32/14)*(J$16)</f>
        <v/>
      </c>
      <c r="K33" s="53">
        <f>OFFSET('National statistics'!$A$6,MATCH(R0_estimation!$A33,'National statistics'!$A$7:$A$5000,0),MATCH(R0_estimation!K$16 &amp; "_Running14daysNew",'National statistics'!$B$1:$HA$1,0))</f>
        <v/>
      </c>
      <c r="L33" s="253">
        <f>IF(ISERROR(OFFSET($O$4,MATCH(K$16,$N$5:$N$14,0),MATCH(TEXT($A33,"dd-mmm-yy") &amp; "_R0",$P$2:$AP$2,0))),L32,OFFSET($O$4,MATCH(K$16,$N$5:$N$14,0),MATCH(TEXT($A33,"dd-mmm-yy") &amp; "_R0",$P$2:$AP$2,0)))</f>
        <v/>
      </c>
      <c r="M33" s="254">
        <f>M32</f>
        <v/>
      </c>
      <c r="N33" s="77">
        <f>N32-N32*(L32/14)*P32/SUM(N32:R32)-N32*(M32/14)*Q32/SUM(N32:R32)</f>
        <v/>
      </c>
      <c r="O33" s="77">
        <f>O32+N32*(L32/14)*P32/SUM(N32:R32)+N32*(M32/14)*Q32/SUM(N32:R32)-O32/4</f>
        <v/>
      </c>
      <c r="P33" s="77">
        <f>P32+(O32/4)*P$16-P32/14</f>
        <v/>
      </c>
      <c r="Q33" s="77">
        <f>Q32+(O32/4)*Q$16-Q32/14</f>
        <v/>
      </c>
      <c r="R33" s="77">
        <f>R32+Q32/14+(P32/14)*(1-S$16)</f>
        <v/>
      </c>
      <c r="S33" s="54">
        <f>S32+(P32/14)*(S$16)</f>
        <v/>
      </c>
      <c r="T33" s="53">
        <f>OFFSET('National statistics'!$A$6,MATCH(R0_estimation!$A33,'National statistics'!$A$7:$A$5000,0),MATCH(R0_estimation!T$16 &amp; "_Running14daysNew",'National statistics'!$B$1:$HA$1,0))</f>
        <v/>
      </c>
      <c r="U33" s="253">
        <f>IF(ISERROR(OFFSET($O$4,MATCH(T$16,$N$5:$N$14,0),MATCH(TEXT($A33,"dd-mmm-yy") &amp; "_R0",$P$2:$AP$2,0))),U32,OFFSET($O$4,MATCH(T$16,$N$5:$N$14,0),MATCH(TEXT($A33,"dd-mmm-yy") &amp; "_R0",$P$2:$AP$2,0)))</f>
        <v/>
      </c>
      <c r="V33" s="254">
        <f>V32</f>
        <v/>
      </c>
      <c r="W33" s="77">
        <f>W32-W32*(U32/14)*Y32/SUM(W32:AA32)-W32*(V32/14)*Z32/SUM(W32:AA32)</f>
        <v/>
      </c>
      <c r="X33" s="77">
        <f>X32+W32*(U32/14)*Y32/SUM(W32:AA32)+W32*(V32/14)*Z32/SUM(W32:AA32)-X32/4</f>
        <v/>
      </c>
      <c r="Y33" s="77">
        <f>Y32+(X32/4)*Y$16-Y32/14</f>
        <v/>
      </c>
      <c r="Z33" s="77">
        <f>Z32+(X32/4)*Z$16-Z32/14</f>
        <v/>
      </c>
      <c r="AA33" s="77">
        <f>AA32+Z32/14+(Y32/14)*(1-AB$16)</f>
        <v/>
      </c>
      <c r="AB33" s="54">
        <f>AB32+(Y32/14)*(AB$16)</f>
        <v/>
      </c>
      <c r="AC33" s="53">
        <f>OFFSET('National statistics'!$A$6,MATCH(R0_estimation!$A33,'National statistics'!$A$7:$A$5000,0),MATCH(R0_estimation!AC$16 &amp; "_Running14daysNew",'National statistics'!$B$1:$HA$1,0))</f>
        <v/>
      </c>
      <c r="AD33" s="253">
        <f>IF(ISERROR(OFFSET($O$4,MATCH(AC$16,$N$5:$N$14,0),MATCH(TEXT($A33,"dd-mmm-yy") &amp; "_R0",$P$2:$AP$2,0))),AD32,OFFSET($O$4,MATCH(AC$16,$N$5:$N$14,0),MATCH(TEXT($A33,"dd-mmm-yy") &amp; "_R0",$P$2:$AP$2,0)))</f>
        <v/>
      </c>
      <c r="AE33" s="254">
        <f>AE32</f>
        <v/>
      </c>
      <c r="AF33" s="77">
        <f>AF32-AF32*(AD32/14)*AH32/SUM(AF32:AJ32)-AF32*(AE32/14)*AI32/SUM(AF32:AJ32)</f>
        <v/>
      </c>
      <c r="AG33" s="77">
        <f>AG32+AF32*(AD32/14)*AH32/SUM(AF32:AJ32)+AF32*(AE32/14)*AI32/SUM(AF32:AJ32)-AG32/4</f>
        <v/>
      </c>
      <c r="AH33" s="77">
        <f>AH32+(AG32/4)*AH$16-AH32/14</f>
        <v/>
      </c>
      <c r="AI33" s="77">
        <f>AI32+(AG32/4)*AI$16-AI32/14</f>
        <v/>
      </c>
      <c r="AJ33" s="77">
        <f>AJ32+AI32/14+(AH32/14)*(1-AK$16)</f>
        <v/>
      </c>
      <c r="AK33" s="54">
        <f>AK32+(AH32/14)*(AK$16)</f>
        <v/>
      </c>
      <c r="AL33" s="53">
        <f>OFFSET('National statistics'!$A$6,MATCH(R0_estimation!$A33,'National statistics'!$A$7:$A$5000,0),MATCH(R0_estimation!AL$16 &amp; "_Running14daysNew",'National statistics'!$B$1:$HA$1,0))</f>
        <v/>
      </c>
      <c r="AM33" s="253">
        <f>IF(ISERROR(OFFSET($O$4,MATCH(AL$16,$N$5:$N$14,0),MATCH(TEXT($A33,"dd-mmm-yy") &amp; "_R0",$P$2:$AP$2,0))),AM32,OFFSET($O$4,MATCH(AL$16,$N$5:$N$14,0),MATCH(TEXT($A33,"dd-mmm-yy") &amp; "_R0",$P$2:$AP$2,0)))</f>
        <v/>
      </c>
      <c r="AN33" s="254">
        <f>AN32</f>
        <v/>
      </c>
      <c r="AO33" s="77">
        <f>AO32-AO32*(AM32/14)*AQ32/SUM(AO32:AS32)-AO32*(AN32/14)*AR32/SUM(AO32:AS32)</f>
        <v/>
      </c>
      <c r="AP33" s="77">
        <f>AP32+AO32*(AM32/14)*AQ32/SUM(AO32:AS32)+AO32*(AN32/14)*AR32/SUM(AO32:AS32)-AP32/4</f>
        <v/>
      </c>
      <c r="AQ33" s="77">
        <f>AQ32+(AP32/4)*AQ$16-AQ32/14</f>
        <v/>
      </c>
      <c r="AR33" s="77">
        <f>AR32+(AP32/4)*AR$16-AR32/14</f>
        <v/>
      </c>
      <c r="AS33" s="77">
        <f>AS32+AR32/14+(AQ32/14)*(1-AT$16)</f>
        <v/>
      </c>
      <c r="AT33" s="54">
        <f>AT32+(AQ32/14)*(AT$16)</f>
        <v/>
      </c>
      <c r="AU33" s="53">
        <f>OFFSET('National statistics'!$A$6,MATCH(R0_estimation!$A33,'National statistics'!$A$7:$A$5000,0),MATCH(R0_estimation!AU$16 &amp; "_Running14daysNew",'National statistics'!$B$1:$HA$1,0))</f>
        <v/>
      </c>
      <c r="AV33" s="253">
        <f>IF(ISERROR(OFFSET($O$4,MATCH(AU$16,$N$5:$N$14,0),MATCH(TEXT($A33,"dd-mmm-yy") &amp; "_R0",$P$2:$AP$2,0))),AV32,OFFSET($O$4,MATCH(AU$16,$N$5:$N$14,0),MATCH(TEXT($A33,"dd-mmm-yy") &amp; "_R0",$P$2:$AP$2,0)))</f>
        <v/>
      </c>
      <c r="AW33" s="254">
        <f>AW32</f>
        <v/>
      </c>
      <c r="AX33" s="77">
        <f>AX32-AX32*(AV32/14)*AZ32/SUM(AX32:BB32)-AX32*(AW32/14)*BA32/SUM(AX32:BB32)</f>
        <v/>
      </c>
      <c r="AY33" s="77">
        <f>AY32+AX32*(AV32/14)*AZ32/SUM(AX32:BB32)+AX32*(AW32/14)*BA32/SUM(AX32:BB32)-AY32/4</f>
        <v/>
      </c>
      <c r="AZ33" s="77">
        <f>AZ32+(AY32/4)*AZ$16-AZ32/14</f>
        <v/>
      </c>
      <c r="BA33" s="77">
        <f>BA32+(AY32/4)*BA$16-BA32/14</f>
        <v/>
      </c>
      <c r="BB33" s="77">
        <f>BB32+BA32/14+(AZ32/14)*(1-BC$16)</f>
        <v/>
      </c>
      <c r="BC33" s="54">
        <f>BC32+(AZ32/14)*(BC$16)</f>
        <v/>
      </c>
      <c r="BD33" s="53">
        <f>OFFSET('National statistics'!$A$6,MATCH(R0_estimation!$A33,'National statistics'!$A$7:$A$5000,0),MATCH(R0_estimation!BD$16 &amp; "_Running14daysNew",'National statistics'!$B$1:$HA$1,0))</f>
        <v/>
      </c>
      <c r="BE33" s="253">
        <f>IF(ISERROR(OFFSET($O$4,MATCH(BD$16,$N$5:$N$14,0),MATCH(TEXT($A33,"dd-mmm-yy") &amp; "_R0",$P$2:$AP$2,0))),BE32,OFFSET($O$4,MATCH(BD$16,$N$5:$N$14,0),MATCH(TEXT($A33,"dd-mmm-yy") &amp; "_R0",$P$2:$AP$2,0)))</f>
        <v/>
      </c>
      <c r="BF33" s="254">
        <f>BF32</f>
        <v/>
      </c>
      <c r="BG33" s="77">
        <f>BG32-BG32*(BE32/14)*BI32/SUM(BG32:BK32)-BG32*(BF32/14)*BJ32/SUM(BG32:BK32)</f>
        <v/>
      </c>
      <c r="BH33" s="77">
        <f>BH32+BG32*(BE32/14)*BI32/SUM(BG32:BK32)+BG32*(BF32/14)*BJ32/SUM(BG32:BK32)-BH32/4</f>
        <v/>
      </c>
      <c r="BI33" s="77">
        <f>BI32+(BH32/4)*BI$16-BI32/14</f>
        <v/>
      </c>
      <c r="BJ33" s="77">
        <f>BJ32+(BH32/4)*BJ$16-BJ32/14</f>
        <v/>
      </c>
      <c r="BK33" s="77">
        <f>BK32+BJ32/14+(BI32/14)*(1-BL$16)</f>
        <v/>
      </c>
      <c r="BL33" s="54">
        <f>BL32+(BI32/14)*(BL$16)</f>
        <v/>
      </c>
      <c r="BM33" s="53">
        <f>OFFSET('National statistics'!$A$6,MATCH(R0_estimation!$A33,'National statistics'!$A$7:$A$5000,0),MATCH(R0_estimation!BM$16 &amp; "_Running14daysNew",'National statistics'!$B$1:$HA$1,0))</f>
        <v/>
      </c>
      <c r="BN33" s="253">
        <f>IF(ISERROR(OFFSET($O$4,MATCH(BM$16,$N$5:$N$14,0),MATCH(TEXT($A33,"dd-mmm-yy") &amp; "_R0",$P$2:$AP$2,0))),BN32,OFFSET($O$4,MATCH(BM$16,$N$5:$N$14,0),MATCH(TEXT($A33,"dd-mmm-yy") &amp; "_R0",$P$2:$AP$2,0)))</f>
        <v/>
      </c>
      <c r="BO33" s="254">
        <f>BO32</f>
        <v/>
      </c>
      <c r="BP33" s="77">
        <f>BP32-BP32*(BN32/14)*BR32/SUM(BP32:BT32)-BP32*(BO32/14)*BS32/SUM(BP32:BT32)</f>
        <v/>
      </c>
      <c r="BQ33" s="77">
        <f>BQ32+BP32*(BN32/14)*BR32/SUM(BP32:BT32)+BP32*(BO32/14)*BS32/SUM(BP32:BT32)-BQ32/4</f>
        <v/>
      </c>
      <c r="BR33" s="77">
        <f>BR32+(BQ32/4)*BR$16-BR32/14</f>
        <v/>
      </c>
      <c r="BS33" s="77">
        <f>BS32+(BQ32/4)*BS$16-BS32/14</f>
        <v/>
      </c>
      <c r="BT33" s="77">
        <f>BT32+BS32/14+(BR32/14)*(1-BU$16)</f>
        <v/>
      </c>
      <c r="BU33" s="54">
        <f>BU32+(BR32/14)*(BU$16)</f>
        <v/>
      </c>
      <c r="BV33" s="53">
        <f>OFFSET('National statistics'!$A$6,MATCH(R0_estimation!$A33,'National statistics'!$A$7:$A$5000,0),MATCH(R0_estimation!BV$16 &amp; "_Running14daysNew",'National statistics'!$B$1:$HA$1,0))</f>
        <v/>
      </c>
      <c r="BW33" s="253">
        <f>IF(ISERROR(OFFSET($O$4,MATCH(BV$16,$N$5:$N$14,0),MATCH(TEXT($A33,"dd-mmm-yy") &amp; "_R0",$P$2:$AP$2,0))),BW32,OFFSET($O$4,MATCH(BV$16,$N$5:$N$14,0),MATCH(TEXT($A33,"dd-mmm-yy") &amp; "_R0",$P$2:$AP$2,0)))</f>
        <v/>
      </c>
      <c r="BX33" s="254">
        <f>BX32</f>
        <v/>
      </c>
      <c r="BY33" s="77">
        <f>BY32-BY32*(BW32/14)*CA32/SUM(BY32:CC32)-BY32*(BX32/14)*CB32/SUM(BY32:CC32)</f>
        <v/>
      </c>
      <c r="BZ33" s="77">
        <f>BZ32+BY32*(BW32/14)*CA32/SUM(BY32:CC32)+BY32*(BX32/14)*CB32/SUM(BY32:CC32)-BZ32/4</f>
        <v/>
      </c>
      <c r="CA33" s="77">
        <f>CA32+(BZ32/4)*CA$16-CA32/14</f>
        <v/>
      </c>
      <c r="CB33" s="77">
        <f>CB32+(BZ32/4)*CB$16-CB32/14</f>
        <v/>
      </c>
      <c r="CC33" s="77">
        <f>CC32+CB32/14+(CA32/14)*(1-CD$16)</f>
        <v/>
      </c>
      <c r="CD33" s="54">
        <f>CD32+(CA32/14)*(CD$16)</f>
        <v/>
      </c>
      <c r="CE33" s="53">
        <f>OFFSET('National statistics'!$A$6,MATCH(R0_estimation!$A33,'National statistics'!$A$7:$A$5000,0),MATCH(R0_estimation!CE$16 &amp; "_Running14daysNew",'National statistics'!$B$1:$HA$1,0))</f>
        <v/>
      </c>
      <c r="CF33" s="253">
        <f>IF(ISERROR(OFFSET($O$4,MATCH(CE$16,$N$5:$N$14,0),MATCH(TEXT($A33,"dd-mmm-yy") &amp; "_R0",$P$2:$AP$2,0))),CF32,OFFSET($O$4,MATCH(CE$16,$N$5:$N$14,0),MATCH(TEXT($A33,"dd-mmm-yy") &amp; "_R0",$P$2:$AP$2,0)))</f>
        <v/>
      </c>
      <c r="CG33" s="254">
        <f>CG32</f>
        <v/>
      </c>
      <c r="CH33" s="77">
        <f>CH32-CH32*(CF32/14)*CJ32/SUM(CH32:CL32)-CH32*(CG32/14)*CK32/SUM(CH32:CL32)</f>
        <v/>
      </c>
      <c r="CI33" s="77">
        <f>CI32+CH32*(CF32/14)*CJ32/SUM(CH32:CL32)+CH32*(CG32/14)*CK32/SUM(CH32:CL32)-CI32/4</f>
        <v/>
      </c>
      <c r="CJ33" s="77">
        <f>CJ32+(CI32/4)*CJ$16-CJ32/14</f>
        <v/>
      </c>
      <c r="CK33" s="77">
        <f>CK32+(CI32/4)*CK$16-CK32/14</f>
        <v/>
      </c>
      <c r="CL33" s="77">
        <f>CL32+CK32/14+(CJ32/14)*(1-CM$16)</f>
        <v/>
      </c>
      <c r="CM33" s="54">
        <f>CM32+(CJ32/14)*(CM$16)</f>
        <v/>
      </c>
      <c r="CO33" s="209" t="n"/>
      <c r="CP33" s="210" t="n"/>
    </row>
    <row r="34">
      <c r="A34" s="83" t="n">
        <v>43934</v>
      </c>
      <c r="B34" s="53">
        <f>OFFSET('National statistics'!$A$6,MATCH(R0_estimation!$A34,'National statistics'!$A$7:$A$5000,0),MATCH(R0_estimation!B$16 &amp; "_Running14daysNew",'National statistics'!$B$1:$HA$1,0))</f>
        <v/>
      </c>
      <c r="C34" s="253">
        <f>IF(ISERROR(OFFSET($O$4,MATCH(B$16,$N$5:$N$14,0),MATCH(TEXT($A34,"dd-mmm-yy") &amp; "_R0",$P$2:$AP$2,0))),C33,OFFSET($O$4,MATCH(B$16,$N$5:$N$14,0),MATCH(TEXT($A34,"dd-mmm-yy") &amp; "_R0",$P$2:$AP$2,0)))</f>
        <v/>
      </c>
      <c r="D34" s="254">
        <f>D33</f>
        <v/>
      </c>
      <c r="E34" s="77">
        <f>E33-E33*(C33/14)*G33*G$16/SUM(E33:I33)-E33*(D33/14)*H$16*H33/SUM(E33:I33)</f>
        <v/>
      </c>
      <c r="F34" s="77">
        <f>F33+E33*(C33/14)*G33*G$16/SUM(E33:I33)+E33*(D33/14)*H$16*H33/SUM(E33:I33)-F33/4</f>
        <v/>
      </c>
      <c r="G34" s="77">
        <f>G33+G$16*F33/4-G33/14</f>
        <v/>
      </c>
      <c r="H34" s="77">
        <f>H33+H$16*F33/4-H33/14</f>
        <v/>
      </c>
      <c r="I34" s="77">
        <f>I33+H33/14+(G33/14)*(1-J$16)</f>
        <v/>
      </c>
      <c r="J34" s="54">
        <f>J33+(G33/14)*(J$16)</f>
        <v/>
      </c>
      <c r="K34" s="53">
        <f>OFFSET('National statistics'!$A$6,MATCH(R0_estimation!$A34,'National statistics'!$A$7:$A$5000,0),MATCH(R0_estimation!K$16 &amp; "_Running14daysNew",'National statistics'!$B$1:$HA$1,0))</f>
        <v/>
      </c>
      <c r="L34" s="253">
        <f>IF(ISERROR(OFFSET($O$4,MATCH(K$16,$N$5:$N$14,0),MATCH(TEXT($A34,"dd-mmm-yy") &amp; "_R0",$P$2:$AP$2,0))),L33,OFFSET($O$4,MATCH(K$16,$N$5:$N$14,0),MATCH(TEXT($A34,"dd-mmm-yy") &amp; "_R0",$P$2:$AP$2,0)))</f>
        <v/>
      </c>
      <c r="M34" s="254">
        <f>M33</f>
        <v/>
      </c>
      <c r="N34" s="77">
        <f>N33-N33*(L33/14)*P33/SUM(N33:R33)-N33*(M33/14)*Q33/SUM(N33:R33)</f>
        <v/>
      </c>
      <c r="O34" s="77">
        <f>O33+N33*(L33/14)*P33/SUM(N33:R33)+N33*(M33/14)*Q33/SUM(N33:R33)-O33/4</f>
        <v/>
      </c>
      <c r="P34" s="77">
        <f>P33+(O33/4)*P$16-P33/14</f>
        <v/>
      </c>
      <c r="Q34" s="77">
        <f>Q33+(O33/4)*Q$16-Q33/14</f>
        <v/>
      </c>
      <c r="R34" s="77">
        <f>R33+Q33/14+(P33/14)*(1-S$16)</f>
        <v/>
      </c>
      <c r="S34" s="54">
        <f>S33+(P33/14)*(S$16)</f>
        <v/>
      </c>
      <c r="T34" s="53">
        <f>OFFSET('National statistics'!$A$6,MATCH(R0_estimation!$A34,'National statistics'!$A$7:$A$5000,0),MATCH(R0_estimation!T$16 &amp; "_Running14daysNew",'National statistics'!$B$1:$HA$1,0))</f>
        <v/>
      </c>
      <c r="U34" s="253">
        <f>IF(ISERROR(OFFSET($O$4,MATCH(T$16,$N$5:$N$14,0),MATCH(TEXT($A34,"dd-mmm-yy") &amp; "_R0",$P$2:$AP$2,0))),U33,OFFSET($O$4,MATCH(T$16,$N$5:$N$14,0),MATCH(TEXT($A34,"dd-mmm-yy") &amp; "_R0",$P$2:$AP$2,0)))</f>
        <v/>
      </c>
      <c r="V34" s="254">
        <f>V33</f>
        <v/>
      </c>
      <c r="W34" s="77">
        <f>W33-W33*(U33/14)*Y33/SUM(W33:AA33)-W33*(V33/14)*Z33/SUM(W33:AA33)</f>
        <v/>
      </c>
      <c r="X34" s="77">
        <f>X33+W33*(U33/14)*Y33/SUM(W33:AA33)+W33*(V33/14)*Z33/SUM(W33:AA33)-X33/4</f>
        <v/>
      </c>
      <c r="Y34" s="77">
        <f>Y33+(X33/4)*Y$16-Y33/14</f>
        <v/>
      </c>
      <c r="Z34" s="77">
        <f>Z33+(X33/4)*Z$16-Z33/14</f>
        <v/>
      </c>
      <c r="AA34" s="77">
        <f>AA33+Z33/14+(Y33/14)*(1-AB$16)</f>
        <v/>
      </c>
      <c r="AB34" s="54">
        <f>AB33+(Y33/14)*(AB$16)</f>
        <v/>
      </c>
      <c r="AC34" s="53">
        <f>OFFSET('National statistics'!$A$6,MATCH(R0_estimation!$A34,'National statistics'!$A$7:$A$5000,0),MATCH(R0_estimation!AC$16 &amp; "_Running14daysNew",'National statistics'!$B$1:$HA$1,0))</f>
        <v/>
      </c>
      <c r="AD34" s="253">
        <f>IF(ISERROR(OFFSET($O$4,MATCH(AC$16,$N$5:$N$14,0),MATCH(TEXT($A34,"dd-mmm-yy") &amp; "_R0",$P$2:$AP$2,0))),AD33,OFFSET($O$4,MATCH(AC$16,$N$5:$N$14,0),MATCH(TEXT($A34,"dd-mmm-yy") &amp; "_R0",$P$2:$AP$2,0)))</f>
        <v/>
      </c>
      <c r="AE34" s="254">
        <f>AE33</f>
        <v/>
      </c>
      <c r="AF34" s="77">
        <f>AF33-AF33*(AD33/14)*AH33/SUM(AF33:AJ33)-AF33*(AE33/14)*AI33/SUM(AF33:AJ33)</f>
        <v/>
      </c>
      <c r="AG34" s="77">
        <f>AG33+AF33*(AD33/14)*AH33/SUM(AF33:AJ33)+AF33*(AE33/14)*AI33/SUM(AF33:AJ33)-AG33/4</f>
        <v/>
      </c>
      <c r="AH34" s="77">
        <f>AH33+(AG33/4)*AH$16-AH33/14</f>
        <v/>
      </c>
      <c r="AI34" s="77">
        <f>AI33+(AG33/4)*AI$16-AI33/14</f>
        <v/>
      </c>
      <c r="AJ34" s="77">
        <f>AJ33+AI33/14+(AH33/14)*(1-AK$16)</f>
        <v/>
      </c>
      <c r="AK34" s="54">
        <f>AK33+(AH33/14)*(AK$16)</f>
        <v/>
      </c>
      <c r="AL34" s="53">
        <f>OFFSET('National statistics'!$A$6,MATCH(R0_estimation!$A34,'National statistics'!$A$7:$A$5000,0),MATCH(R0_estimation!AL$16 &amp; "_Running14daysNew",'National statistics'!$B$1:$HA$1,0))</f>
        <v/>
      </c>
      <c r="AM34" s="253">
        <f>IF(ISERROR(OFFSET($O$4,MATCH(AL$16,$N$5:$N$14,0),MATCH(TEXT($A34,"dd-mmm-yy") &amp; "_R0",$P$2:$AP$2,0))),AM33,OFFSET($O$4,MATCH(AL$16,$N$5:$N$14,0),MATCH(TEXT($A34,"dd-mmm-yy") &amp; "_R0",$P$2:$AP$2,0)))</f>
        <v/>
      </c>
      <c r="AN34" s="254">
        <f>AN33</f>
        <v/>
      </c>
      <c r="AO34" s="77">
        <f>AO33-AO33*(AM33/14)*AQ33/SUM(AO33:AS33)-AO33*(AN33/14)*AR33/SUM(AO33:AS33)</f>
        <v/>
      </c>
      <c r="AP34" s="77">
        <f>AP33+AO33*(AM33/14)*AQ33/SUM(AO33:AS33)+AO33*(AN33/14)*AR33/SUM(AO33:AS33)-AP33/4</f>
        <v/>
      </c>
      <c r="AQ34" s="77">
        <f>AQ33+(AP33/4)*AQ$16-AQ33/14</f>
        <v/>
      </c>
      <c r="AR34" s="77">
        <f>AR33+(AP33/4)*AR$16-AR33/14</f>
        <v/>
      </c>
      <c r="AS34" s="77">
        <f>AS33+AR33/14+(AQ33/14)*(1-AT$16)</f>
        <v/>
      </c>
      <c r="AT34" s="54">
        <f>AT33+(AQ33/14)*(AT$16)</f>
        <v/>
      </c>
      <c r="AU34" s="53">
        <f>OFFSET('National statistics'!$A$6,MATCH(R0_estimation!$A34,'National statistics'!$A$7:$A$5000,0),MATCH(R0_estimation!AU$16 &amp; "_Running14daysNew",'National statistics'!$B$1:$HA$1,0))</f>
        <v/>
      </c>
      <c r="AV34" s="253">
        <f>IF(ISERROR(OFFSET($O$4,MATCH(AU$16,$N$5:$N$14,0),MATCH(TEXT($A34,"dd-mmm-yy") &amp; "_R0",$P$2:$AP$2,0))),AV33,OFFSET($O$4,MATCH(AU$16,$N$5:$N$14,0),MATCH(TEXT($A34,"dd-mmm-yy") &amp; "_R0",$P$2:$AP$2,0)))</f>
        <v/>
      </c>
      <c r="AW34" s="254">
        <f>AW33</f>
        <v/>
      </c>
      <c r="AX34" s="77">
        <f>AX33-AX33*(AV33/14)*AZ33/SUM(AX33:BB33)-AX33*(AW33/14)*BA33/SUM(AX33:BB33)</f>
        <v/>
      </c>
      <c r="AY34" s="77">
        <f>AY33+AX33*(AV33/14)*AZ33/SUM(AX33:BB33)+AX33*(AW33/14)*BA33/SUM(AX33:BB33)-AY33/4</f>
        <v/>
      </c>
      <c r="AZ34" s="77">
        <f>AZ33+(AY33/4)*AZ$16-AZ33/14</f>
        <v/>
      </c>
      <c r="BA34" s="77">
        <f>BA33+(AY33/4)*BA$16-BA33/14</f>
        <v/>
      </c>
      <c r="BB34" s="77">
        <f>BB33+BA33/14+(AZ33/14)*(1-BC$16)</f>
        <v/>
      </c>
      <c r="BC34" s="54">
        <f>BC33+(AZ33/14)*(BC$16)</f>
        <v/>
      </c>
      <c r="BD34" s="53">
        <f>OFFSET('National statistics'!$A$6,MATCH(R0_estimation!$A34,'National statistics'!$A$7:$A$5000,0),MATCH(R0_estimation!BD$16 &amp; "_Running14daysNew",'National statistics'!$B$1:$HA$1,0))</f>
        <v/>
      </c>
      <c r="BE34" s="253">
        <f>IF(ISERROR(OFFSET($O$4,MATCH(BD$16,$N$5:$N$14,0),MATCH(TEXT($A34,"dd-mmm-yy") &amp; "_R0",$P$2:$AP$2,0))),BE33,OFFSET($O$4,MATCH(BD$16,$N$5:$N$14,0),MATCH(TEXT($A34,"dd-mmm-yy") &amp; "_R0",$P$2:$AP$2,0)))</f>
        <v/>
      </c>
      <c r="BF34" s="254">
        <f>BF33</f>
        <v/>
      </c>
      <c r="BG34" s="77">
        <f>BG33-BG33*(BE33/14)*BI33/SUM(BG33:BK33)-BG33*(BF33/14)*BJ33/SUM(BG33:BK33)</f>
        <v/>
      </c>
      <c r="BH34" s="77">
        <f>BH33+BG33*(BE33/14)*BI33/SUM(BG33:BK33)+BG33*(BF33/14)*BJ33/SUM(BG33:BK33)-BH33/4</f>
        <v/>
      </c>
      <c r="BI34" s="77">
        <f>BI33+(BH33/4)*BI$16-BI33/14</f>
        <v/>
      </c>
      <c r="BJ34" s="77">
        <f>BJ33+(BH33/4)*BJ$16-BJ33/14</f>
        <v/>
      </c>
      <c r="BK34" s="77">
        <f>BK33+BJ33/14+(BI33/14)*(1-BL$16)</f>
        <v/>
      </c>
      <c r="BL34" s="54">
        <f>BL33+(BI33/14)*(BL$16)</f>
        <v/>
      </c>
      <c r="BM34" s="53">
        <f>OFFSET('National statistics'!$A$6,MATCH(R0_estimation!$A34,'National statistics'!$A$7:$A$5000,0),MATCH(R0_estimation!BM$16 &amp; "_Running14daysNew",'National statistics'!$B$1:$HA$1,0))</f>
        <v/>
      </c>
      <c r="BN34" s="253">
        <f>IF(ISERROR(OFFSET($O$4,MATCH(BM$16,$N$5:$N$14,0),MATCH(TEXT($A34,"dd-mmm-yy") &amp; "_R0",$P$2:$AP$2,0))),BN33,OFFSET($O$4,MATCH(BM$16,$N$5:$N$14,0),MATCH(TEXT($A34,"dd-mmm-yy") &amp; "_R0",$P$2:$AP$2,0)))</f>
        <v/>
      </c>
      <c r="BO34" s="254">
        <f>BO33</f>
        <v/>
      </c>
      <c r="BP34" s="77">
        <f>BP33-BP33*(BN33/14)*BR33/SUM(BP33:BT33)-BP33*(BO33/14)*BS33/SUM(BP33:BT33)</f>
        <v/>
      </c>
      <c r="BQ34" s="77">
        <f>BQ33+BP33*(BN33/14)*BR33/SUM(BP33:BT33)+BP33*(BO33/14)*BS33/SUM(BP33:BT33)-BQ33/4</f>
        <v/>
      </c>
      <c r="BR34" s="77">
        <f>BR33+(BQ33/4)*BR$16-BR33/14</f>
        <v/>
      </c>
      <c r="BS34" s="77">
        <f>BS33+(BQ33/4)*BS$16-BS33/14</f>
        <v/>
      </c>
      <c r="BT34" s="77">
        <f>BT33+BS33/14+(BR33/14)*(1-BU$16)</f>
        <v/>
      </c>
      <c r="BU34" s="54">
        <f>BU33+(BR33/14)*(BU$16)</f>
        <v/>
      </c>
      <c r="BV34" s="53">
        <f>OFFSET('National statistics'!$A$6,MATCH(R0_estimation!$A34,'National statistics'!$A$7:$A$5000,0),MATCH(R0_estimation!BV$16 &amp; "_Running14daysNew",'National statistics'!$B$1:$HA$1,0))</f>
        <v/>
      </c>
      <c r="BW34" s="253">
        <f>IF(ISERROR(OFFSET($O$4,MATCH(BV$16,$N$5:$N$14,0),MATCH(TEXT($A34,"dd-mmm-yy") &amp; "_R0",$P$2:$AP$2,0))),BW33,OFFSET($O$4,MATCH(BV$16,$N$5:$N$14,0),MATCH(TEXT($A34,"dd-mmm-yy") &amp; "_R0",$P$2:$AP$2,0)))</f>
        <v/>
      </c>
      <c r="BX34" s="254">
        <f>BX33</f>
        <v/>
      </c>
      <c r="BY34" s="77">
        <f>BY33-BY33*(BW33/14)*CA33/SUM(BY33:CC33)-BY33*(BX33/14)*CB33/SUM(BY33:CC33)</f>
        <v/>
      </c>
      <c r="BZ34" s="77">
        <f>BZ33+BY33*(BW33/14)*CA33/SUM(BY33:CC33)+BY33*(BX33/14)*CB33/SUM(BY33:CC33)-BZ33/4</f>
        <v/>
      </c>
      <c r="CA34" s="77">
        <f>CA33+(BZ33/4)*CA$16-CA33/14</f>
        <v/>
      </c>
      <c r="CB34" s="77">
        <f>CB33+(BZ33/4)*CB$16-CB33/14</f>
        <v/>
      </c>
      <c r="CC34" s="77">
        <f>CC33+CB33/14+(CA33/14)*(1-CD$16)</f>
        <v/>
      </c>
      <c r="CD34" s="54">
        <f>CD33+(CA33/14)*(CD$16)</f>
        <v/>
      </c>
      <c r="CE34" s="53">
        <f>OFFSET('National statistics'!$A$6,MATCH(R0_estimation!$A34,'National statistics'!$A$7:$A$5000,0),MATCH(R0_estimation!CE$16 &amp; "_Running14daysNew",'National statistics'!$B$1:$HA$1,0))</f>
        <v/>
      </c>
      <c r="CF34" s="253">
        <f>IF(ISERROR(OFFSET($O$4,MATCH(CE$16,$N$5:$N$14,0),MATCH(TEXT($A34,"dd-mmm-yy") &amp; "_R0",$P$2:$AP$2,0))),CF33,OFFSET($O$4,MATCH(CE$16,$N$5:$N$14,0),MATCH(TEXT($A34,"dd-mmm-yy") &amp; "_R0",$P$2:$AP$2,0)))</f>
        <v/>
      </c>
      <c r="CG34" s="254">
        <f>CG33</f>
        <v/>
      </c>
      <c r="CH34" s="77">
        <f>CH33-CH33*(CF33/14)*CJ33/SUM(CH33:CL33)-CH33*(CG33/14)*CK33/SUM(CH33:CL33)</f>
        <v/>
      </c>
      <c r="CI34" s="77">
        <f>CI33+CH33*(CF33/14)*CJ33/SUM(CH33:CL33)+CH33*(CG33/14)*CK33/SUM(CH33:CL33)-CI33/4</f>
        <v/>
      </c>
      <c r="CJ34" s="77">
        <f>CJ33+(CI33/4)*CJ$16-CJ33/14</f>
        <v/>
      </c>
      <c r="CK34" s="77">
        <f>CK33+(CI33/4)*CK$16-CK33/14</f>
        <v/>
      </c>
      <c r="CL34" s="77">
        <f>CL33+CK33/14+(CJ33/14)*(1-CM$16)</f>
        <v/>
      </c>
      <c r="CM34" s="54">
        <f>CM33+(CJ33/14)*(CM$16)</f>
        <v/>
      </c>
      <c r="CO34" s="209" t="n"/>
      <c r="CP34" s="210" t="n"/>
    </row>
    <row r="35">
      <c r="A35" s="83" t="n">
        <v>43935</v>
      </c>
      <c r="B35" s="53">
        <f>OFFSET('National statistics'!$A$6,MATCH(R0_estimation!$A35,'National statistics'!$A$7:$A$5000,0),MATCH(R0_estimation!B$16 &amp; "_Running14daysNew",'National statistics'!$B$1:$HA$1,0))</f>
        <v/>
      </c>
      <c r="C35" s="253">
        <f>IF(ISERROR(OFFSET($O$4,MATCH(B$16,$N$5:$N$14,0),MATCH(TEXT($A35,"dd-mmm-yy") &amp; "_R0",$P$2:$AP$2,0))),C34,OFFSET($O$4,MATCH(B$16,$N$5:$N$14,0),MATCH(TEXT($A35,"dd-mmm-yy") &amp; "_R0",$P$2:$AP$2,0)))</f>
        <v/>
      </c>
      <c r="D35" s="254">
        <f>D34</f>
        <v/>
      </c>
      <c r="E35" s="77">
        <f>E34-E34*(C34/14)*G34*G$16/SUM(E34:I34)-E34*(D34/14)*H$16*H34/SUM(E34:I34)</f>
        <v/>
      </c>
      <c r="F35" s="77">
        <f>F34+E34*(C34/14)*G34*G$16/SUM(E34:I34)+E34*(D34/14)*H$16*H34/SUM(E34:I34)-F34/4</f>
        <v/>
      </c>
      <c r="G35" s="77">
        <f>G34+G$16*F34/4-G34/14</f>
        <v/>
      </c>
      <c r="H35" s="77">
        <f>H34+H$16*F34/4-H34/14</f>
        <v/>
      </c>
      <c r="I35" s="77">
        <f>I34+H34/14+(G34/14)*(1-J$16)</f>
        <v/>
      </c>
      <c r="J35" s="54">
        <f>J34+(G34/14)*(J$16)</f>
        <v/>
      </c>
      <c r="K35" s="53">
        <f>OFFSET('National statistics'!$A$6,MATCH(R0_estimation!$A35,'National statistics'!$A$7:$A$5000,0),MATCH(R0_estimation!K$16 &amp; "_Running14daysNew",'National statistics'!$B$1:$HA$1,0))</f>
        <v/>
      </c>
      <c r="L35" s="253">
        <f>IF(ISERROR(OFFSET($O$4,MATCH(K$16,$N$5:$N$14,0),MATCH(TEXT($A35,"dd-mmm-yy") &amp; "_R0",$P$2:$AP$2,0))),L34,OFFSET($O$4,MATCH(K$16,$N$5:$N$14,0),MATCH(TEXT($A35,"dd-mmm-yy") &amp; "_R0",$P$2:$AP$2,0)))</f>
        <v/>
      </c>
      <c r="M35" s="254">
        <f>M34</f>
        <v/>
      </c>
      <c r="N35" s="77">
        <f>N34-N34*(L34/14)*P34/SUM(N34:R34)-N34*(M34/14)*Q34/SUM(N34:R34)</f>
        <v/>
      </c>
      <c r="O35" s="77">
        <f>O34+N34*(L34/14)*P34/SUM(N34:R34)+N34*(M34/14)*Q34/SUM(N34:R34)-O34/4</f>
        <v/>
      </c>
      <c r="P35" s="77">
        <f>P34+(O34/4)*P$16-P34/14</f>
        <v/>
      </c>
      <c r="Q35" s="77">
        <f>Q34+(O34/4)*Q$16-Q34/14</f>
        <v/>
      </c>
      <c r="R35" s="77">
        <f>R34+Q34/14+(P34/14)*(1-S$16)</f>
        <v/>
      </c>
      <c r="S35" s="54">
        <f>S34+(P34/14)*(S$16)</f>
        <v/>
      </c>
      <c r="T35" s="53">
        <f>OFFSET('National statistics'!$A$6,MATCH(R0_estimation!$A35,'National statistics'!$A$7:$A$5000,0),MATCH(R0_estimation!T$16 &amp; "_Running14daysNew",'National statistics'!$B$1:$HA$1,0))</f>
        <v/>
      </c>
      <c r="U35" s="253">
        <f>IF(ISERROR(OFFSET($O$4,MATCH(T$16,$N$5:$N$14,0),MATCH(TEXT($A35,"dd-mmm-yy") &amp; "_R0",$P$2:$AP$2,0))),U34,OFFSET($O$4,MATCH(T$16,$N$5:$N$14,0),MATCH(TEXT($A35,"dd-mmm-yy") &amp; "_R0",$P$2:$AP$2,0)))</f>
        <v/>
      </c>
      <c r="V35" s="254">
        <f>V34</f>
        <v/>
      </c>
      <c r="W35" s="77">
        <f>W34-W34*(U34/14)*Y34/SUM(W34:AA34)-W34*(V34/14)*Z34/SUM(W34:AA34)</f>
        <v/>
      </c>
      <c r="X35" s="77">
        <f>X34+W34*(U34/14)*Y34/SUM(W34:AA34)+W34*(V34/14)*Z34/SUM(W34:AA34)-X34/4</f>
        <v/>
      </c>
      <c r="Y35" s="77">
        <f>Y34+(X34/4)*Y$16-Y34/14</f>
        <v/>
      </c>
      <c r="Z35" s="77">
        <f>Z34+(X34/4)*Z$16-Z34/14</f>
        <v/>
      </c>
      <c r="AA35" s="77">
        <f>AA34+Z34/14+(Y34/14)*(1-AB$16)</f>
        <v/>
      </c>
      <c r="AB35" s="54">
        <f>AB34+(Y34/14)*(AB$16)</f>
        <v/>
      </c>
      <c r="AC35" s="53">
        <f>OFFSET('National statistics'!$A$6,MATCH(R0_estimation!$A35,'National statistics'!$A$7:$A$5000,0),MATCH(R0_estimation!AC$16 &amp; "_Running14daysNew",'National statistics'!$B$1:$HA$1,0))</f>
        <v/>
      </c>
      <c r="AD35" s="253">
        <f>IF(ISERROR(OFFSET($O$4,MATCH(AC$16,$N$5:$N$14,0),MATCH(TEXT($A35,"dd-mmm-yy") &amp; "_R0",$P$2:$AP$2,0))),AD34,OFFSET($O$4,MATCH(AC$16,$N$5:$N$14,0),MATCH(TEXT($A35,"dd-mmm-yy") &amp; "_R0",$P$2:$AP$2,0)))</f>
        <v/>
      </c>
      <c r="AE35" s="254">
        <f>AE34</f>
        <v/>
      </c>
      <c r="AF35" s="77">
        <f>AF34-AF34*(AD34/14)*AH34/SUM(AF34:AJ34)-AF34*(AE34/14)*AI34/SUM(AF34:AJ34)</f>
        <v/>
      </c>
      <c r="AG35" s="77">
        <f>AG34+AF34*(AD34/14)*AH34/SUM(AF34:AJ34)+AF34*(AE34/14)*AI34/SUM(AF34:AJ34)-AG34/4</f>
        <v/>
      </c>
      <c r="AH35" s="77">
        <f>AH34+(AG34/4)*AH$16-AH34/14</f>
        <v/>
      </c>
      <c r="AI35" s="77">
        <f>AI34+(AG34/4)*AI$16-AI34/14</f>
        <v/>
      </c>
      <c r="AJ35" s="77">
        <f>AJ34+AI34/14+(AH34/14)*(1-AK$16)</f>
        <v/>
      </c>
      <c r="AK35" s="54">
        <f>AK34+(AH34/14)*(AK$16)</f>
        <v/>
      </c>
      <c r="AL35" s="53">
        <f>OFFSET('National statistics'!$A$6,MATCH(R0_estimation!$A35,'National statistics'!$A$7:$A$5000,0),MATCH(R0_estimation!AL$16 &amp; "_Running14daysNew",'National statistics'!$B$1:$HA$1,0))</f>
        <v/>
      </c>
      <c r="AM35" s="253">
        <f>IF(ISERROR(OFFSET($O$4,MATCH(AL$16,$N$5:$N$14,0),MATCH(TEXT($A35,"dd-mmm-yy") &amp; "_R0",$P$2:$AP$2,0))),AM34,OFFSET($O$4,MATCH(AL$16,$N$5:$N$14,0),MATCH(TEXT($A35,"dd-mmm-yy") &amp; "_R0",$P$2:$AP$2,0)))</f>
        <v/>
      </c>
      <c r="AN35" s="254">
        <f>AN34</f>
        <v/>
      </c>
      <c r="AO35" s="77">
        <f>AO34-AO34*(AM34/14)*AQ34/SUM(AO34:AS34)-AO34*(AN34/14)*AR34/SUM(AO34:AS34)</f>
        <v/>
      </c>
      <c r="AP35" s="77">
        <f>AP34+AO34*(AM34/14)*AQ34/SUM(AO34:AS34)+AO34*(AN34/14)*AR34/SUM(AO34:AS34)-AP34/4</f>
        <v/>
      </c>
      <c r="AQ35" s="77">
        <f>AQ34+(AP34/4)*AQ$16-AQ34/14</f>
        <v/>
      </c>
      <c r="AR35" s="77">
        <f>AR34+(AP34/4)*AR$16-AR34/14</f>
        <v/>
      </c>
      <c r="AS35" s="77">
        <f>AS34+AR34/14+(AQ34/14)*(1-AT$16)</f>
        <v/>
      </c>
      <c r="AT35" s="54">
        <f>AT34+(AQ34/14)*(AT$16)</f>
        <v/>
      </c>
      <c r="AU35" s="53">
        <f>OFFSET('National statistics'!$A$6,MATCH(R0_estimation!$A35,'National statistics'!$A$7:$A$5000,0),MATCH(R0_estimation!AU$16 &amp; "_Running14daysNew",'National statistics'!$B$1:$HA$1,0))</f>
        <v/>
      </c>
      <c r="AV35" s="253">
        <f>IF(ISERROR(OFFSET($O$4,MATCH(AU$16,$N$5:$N$14,0),MATCH(TEXT($A35,"dd-mmm-yy") &amp; "_R0",$P$2:$AP$2,0))),AV34,OFFSET($O$4,MATCH(AU$16,$N$5:$N$14,0),MATCH(TEXT($A35,"dd-mmm-yy") &amp; "_R0",$P$2:$AP$2,0)))</f>
        <v/>
      </c>
      <c r="AW35" s="254">
        <f>AW34</f>
        <v/>
      </c>
      <c r="AX35" s="77">
        <f>AX34-AX34*(AV34/14)*AZ34/SUM(AX34:BB34)-AX34*(AW34/14)*BA34/SUM(AX34:BB34)</f>
        <v/>
      </c>
      <c r="AY35" s="77">
        <f>AY34+AX34*(AV34/14)*AZ34/SUM(AX34:BB34)+AX34*(AW34/14)*BA34/SUM(AX34:BB34)-AY34/4</f>
        <v/>
      </c>
      <c r="AZ35" s="77">
        <f>AZ34+(AY34/4)*AZ$16-AZ34/14</f>
        <v/>
      </c>
      <c r="BA35" s="77">
        <f>BA34+(AY34/4)*BA$16-BA34/14</f>
        <v/>
      </c>
      <c r="BB35" s="77">
        <f>BB34+BA34/14+(AZ34/14)*(1-BC$16)</f>
        <v/>
      </c>
      <c r="BC35" s="54">
        <f>BC34+(AZ34/14)*(BC$16)</f>
        <v/>
      </c>
      <c r="BD35" s="53">
        <f>OFFSET('National statistics'!$A$6,MATCH(R0_estimation!$A35,'National statistics'!$A$7:$A$5000,0),MATCH(R0_estimation!BD$16 &amp; "_Running14daysNew",'National statistics'!$B$1:$HA$1,0))</f>
        <v/>
      </c>
      <c r="BE35" s="253">
        <f>IF(ISERROR(OFFSET($O$4,MATCH(BD$16,$N$5:$N$14,0),MATCH(TEXT($A35,"dd-mmm-yy") &amp; "_R0",$P$2:$AP$2,0))),BE34,OFFSET($O$4,MATCH(BD$16,$N$5:$N$14,0),MATCH(TEXT($A35,"dd-mmm-yy") &amp; "_R0",$P$2:$AP$2,0)))</f>
        <v/>
      </c>
      <c r="BF35" s="254">
        <f>BF34</f>
        <v/>
      </c>
      <c r="BG35" s="77">
        <f>BG34-BG34*(BE34/14)*BI34/SUM(BG34:BK34)-BG34*(BF34/14)*BJ34/SUM(BG34:BK34)</f>
        <v/>
      </c>
      <c r="BH35" s="77">
        <f>BH34+BG34*(BE34/14)*BI34/SUM(BG34:BK34)+BG34*(BF34/14)*BJ34/SUM(BG34:BK34)-BH34/4</f>
        <v/>
      </c>
      <c r="BI35" s="77">
        <f>BI34+(BH34/4)*BI$16-BI34/14</f>
        <v/>
      </c>
      <c r="BJ35" s="77">
        <f>BJ34+(BH34/4)*BJ$16-BJ34/14</f>
        <v/>
      </c>
      <c r="BK35" s="77">
        <f>BK34+BJ34/14+(BI34/14)*(1-BL$16)</f>
        <v/>
      </c>
      <c r="BL35" s="54">
        <f>BL34+(BI34/14)*(BL$16)</f>
        <v/>
      </c>
      <c r="BM35" s="53">
        <f>OFFSET('National statistics'!$A$6,MATCH(R0_estimation!$A35,'National statistics'!$A$7:$A$5000,0),MATCH(R0_estimation!BM$16 &amp; "_Running14daysNew",'National statistics'!$B$1:$HA$1,0))</f>
        <v/>
      </c>
      <c r="BN35" s="253">
        <f>IF(ISERROR(OFFSET($O$4,MATCH(BM$16,$N$5:$N$14,0),MATCH(TEXT($A35,"dd-mmm-yy") &amp; "_R0",$P$2:$AP$2,0))),BN34,OFFSET($O$4,MATCH(BM$16,$N$5:$N$14,0),MATCH(TEXT($A35,"dd-mmm-yy") &amp; "_R0",$P$2:$AP$2,0)))</f>
        <v/>
      </c>
      <c r="BO35" s="254">
        <f>BO34</f>
        <v/>
      </c>
      <c r="BP35" s="77">
        <f>BP34-BP34*(BN34/14)*BR34/SUM(BP34:BT34)-BP34*(BO34/14)*BS34/SUM(BP34:BT34)</f>
        <v/>
      </c>
      <c r="BQ35" s="77">
        <f>BQ34+BP34*(BN34/14)*BR34/SUM(BP34:BT34)+BP34*(BO34/14)*BS34/SUM(BP34:BT34)-BQ34/4</f>
        <v/>
      </c>
      <c r="BR35" s="77">
        <f>BR34+(BQ34/4)*BR$16-BR34/14</f>
        <v/>
      </c>
      <c r="BS35" s="77">
        <f>BS34+(BQ34/4)*BS$16-BS34/14</f>
        <v/>
      </c>
      <c r="BT35" s="77">
        <f>BT34+BS34/14+(BR34/14)*(1-BU$16)</f>
        <v/>
      </c>
      <c r="BU35" s="54">
        <f>BU34+(BR34/14)*(BU$16)</f>
        <v/>
      </c>
      <c r="BV35" s="53">
        <f>OFFSET('National statistics'!$A$6,MATCH(R0_estimation!$A35,'National statistics'!$A$7:$A$5000,0),MATCH(R0_estimation!BV$16 &amp; "_Running14daysNew",'National statistics'!$B$1:$HA$1,0))</f>
        <v/>
      </c>
      <c r="BW35" s="253">
        <f>IF(ISERROR(OFFSET($O$4,MATCH(BV$16,$N$5:$N$14,0),MATCH(TEXT($A35,"dd-mmm-yy") &amp; "_R0",$P$2:$AP$2,0))),BW34,OFFSET($O$4,MATCH(BV$16,$N$5:$N$14,0),MATCH(TEXT($A35,"dd-mmm-yy") &amp; "_R0",$P$2:$AP$2,0)))</f>
        <v/>
      </c>
      <c r="BX35" s="254">
        <f>BX34</f>
        <v/>
      </c>
      <c r="BY35" s="77">
        <f>BY34-BY34*(BW34/14)*CA34/SUM(BY34:CC34)-BY34*(BX34/14)*CB34/SUM(BY34:CC34)</f>
        <v/>
      </c>
      <c r="BZ35" s="77">
        <f>BZ34+BY34*(BW34/14)*CA34/SUM(BY34:CC34)+BY34*(BX34/14)*CB34/SUM(BY34:CC34)-BZ34/4</f>
        <v/>
      </c>
      <c r="CA35" s="77">
        <f>CA34+(BZ34/4)*CA$16-CA34/14</f>
        <v/>
      </c>
      <c r="CB35" s="77">
        <f>CB34+(BZ34/4)*CB$16-CB34/14</f>
        <v/>
      </c>
      <c r="CC35" s="77">
        <f>CC34+CB34/14+(CA34/14)*(1-CD$16)</f>
        <v/>
      </c>
      <c r="CD35" s="54">
        <f>CD34+(CA34/14)*(CD$16)</f>
        <v/>
      </c>
      <c r="CE35" s="53">
        <f>OFFSET('National statistics'!$A$6,MATCH(R0_estimation!$A35,'National statistics'!$A$7:$A$5000,0),MATCH(R0_estimation!CE$16 &amp; "_Running14daysNew",'National statistics'!$B$1:$HA$1,0))</f>
        <v/>
      </c>
      <c r="CF35" s="253">
        <f>IF(ISERROR(OFFSET($O$4,MATCH(CE$16,$N$5:$N$14,0),MATCH(TEXT($A35,"dd-mmm-yy") &amp; "_R0",$P$2:$AP$2,0))),CF34,OFFSET($O$4,MATCH(CE$16,$N$5:$N$14,0),MATCH(TEXT($A35,"dd-mmm-yy") &amp; "_R0",$P$2:$AP$2,0)))</f>
        <v/>
      </c>
      <c r="CG35" s="254">
        <f>CG34</f>
        <v/>
      </c>
      <c r="CH35" s="77">
        <f>CH34-CH34*(CF34/14)*CJ34/SUM(CH34:CL34)-CH34*(CG34/14)*CK34/SUM(CH34:CL34)</f>
        <v/>
      </c>
      <c r="CI35" s="77">
        <f>CI34+CH34*(CF34/14)*CJ34/SUM(CH34:CL34)+CH34*(CG34/14)*CK34/SUM(CH34:CL34)-CI34/4</f>
        <v/>
      </c>
      <c r="CJ35" s="77">
        <f>CJ34+(CI34/4)*CJ$16-CJ34/14</f>
        <v/>
      </c>
      <c r="CK35" s="77">
        <f>CK34+(CI34/4)*CK$16-CK34/14</f>
        <v/>
      </c>
      <c r="CL35" s="77">
        <f>CL34+CK34/14+(CJ34/14)*(1-CM$16)</f>
        <v/>
      </c>
      <c r="CM35" s="54">
        <f>CM34+(CJ34/14)*(CM$16)</f>
        <v/>
      </c>
      <c r="CO35" s="209" t="n"/>
      <c r="CP35" s="210" t="n"/>
    </row>
    <row r="36">
      <c r="A36" s="83" t="n">
        <v>43936</v>
      </c>
      <c r="B36" s="53">
        <f>OFFSET('National statistics'!$A$6,MATCH(R0_estimation!$A36,'National statistics'!$A$7:$A$5000,0),MATCH(R0_estimation!B$16 &amp; "_Running14daysNew",'National statistics'!$B$1:$HA$1,0))</f>
        <v/>
      </c>
      <c r="C36" s="253">
        <f>IF(ISERROR(OFFSET($O$4,MATCH(B$16,$N$5:$N$14,0),MATCH(TEXT($A36,"dd-mmm-yy") &amp; "_R0",$P$2:$AP$2,0))),C35,OFFSET($O$4,MATCH(B$16,$N$5:$N$14,0),MATCH(TEXT($A36,"dd-mmm-yy") &amp; "_R0",$P$2:$AP$2,0)))</f>
        <v/>
      </c>
      <c r="D36" s="254">
        <f>D35</f>
        <v/>
      </c>
      <c r="E36" s="77">
        <f>E35-E35*(C35/14)*G35*G$16/SUM(E35:I35)-E35*(D35/14)*H$16*H35/SUM(E35:I35)</f>
        <v/>
      </c>
      <c r="F36" s="77">
        <f>F35+E35*(C35/14)*G35*G$16/SUM(E35:I35)+E35*(D35/14)*H$16*H35/SUM(E35:I35)-F35/4</f>
        <v/>
      </c>
      <c r="G36" s="77">
        <f>G35+G$16*F35/4-G35/14</f>
        <v/>
      </c>
      <c r="H36" s="77">
        <f>H35+H$16*F35/4-H35/14</f>
        <v/>
      </c>
      <c r="I36" s="77">
        <f>I35+H35/14+(G35/14)*(1-J$16)</f>
        <v/>
      </c>
      <c r="J36" s="54">
        <f>J35+(G35/14)*(J$16)</f>
        <v/>
      </c>
      <c r="K36" s="53">
        <f>OFFSET('National statistics'!$A$6,MATCH(R0_estimation!$A36,'National statistics'!$A$7:$A$5000,0),MATCH(R0_estimation!K$16 &amp; "_Running14daysNew",'National statistics'!$B$1:$HA$1,0))</f>
        <v/>
      </c>
      <c r="L36" s="253">
        <f>IF(ISERROR(OFFSET($O$4,MATCH(K$16,$N$5:$N$14,0),MATCH(TEXT($A36,"dd-mmm-yy") &amp; "_R0",$P$2:$AP$2,0))),L35,OFFSET($O$4,MATCH(K$16,$N$5:$N$14,0),MATCH(TEXT($A36,"dd-mmm-yy") &amp; "_R0",$P$2:$AP$2,0)))</f>
        <v/>
      </c>
      <c r="M36" s="254">
        <f>M35</f>
        <v/>
      </c>
      <c r="N36" s="77">
        <f>N35-N35*(L35/14)*P35/SUM(N35:R35)-N35*(M35/14)*Q35/SUM(N35:R35)</f>
        <v/>
      </c>
      <c r="O36" s="77">
        <f>O35+N35*(L35/14)*P35/SUM(N35:R35)+N35*(M35/14)*Q35/SUM(N35:R35)-O35/4</f>
        <v/>
      </c>
      <c r="P36" s="77">
        <f>P35+(O35/4)*P$16-P35/14</f>
        <v/>
      </c>
      <c r="Q36" s="77">
        <f>Q35+(O35/4)*Q$16-Q35/14</f>
        <v/>
      </c>
      <c r="R36" s="77">
        <f>R35+Q35/14+(P35/14)*(1-S$16)</f>
        <v/>
      </c>
      <c r="S36" s="54">
        <f>S35+(P35/14)*(S$16)</f>
        <v/>
      </c>
      <c r="T36" s="53">
        <f>OFFSET('National statistics'!$A$6,MATCH(R0_estimation!$A36,'National statistics'!$A$7:$A$5000,0),MATCH(R0_estimation!T$16 &amp; "_Running14daysNew",'National statistics'!$B$1:$HA$1,0))</f>
        <v/>
      </c>
      <c r="U36" s="253">
        <f>IF(ISERROR(OFFSET($O$4,MATCH(T$16,$N$5:$N$14,0),MATCH(TEXT($A36,"dd-mmm-yy") &amp; "_R0",$P$2:$AP$2,0))),U35,OFFSET($O$4,MATCH(T$16,$N$5:$N$14,0),MATCH(TEXT($A36,"dd-mmm-yy") &amp; "_R0",$P$2:$AP$2,0)))</f>
        <v/>
      </c>
      <c r="V36" s="254">
        <f>V35</f>
        <v/>
      </c>
      <c r="W36" s="77">
        <f>W35-W35*(U35/14)*Y35/SUM(W35:AA35)-W35*(V35/14)*Z35/SUM(W35:AA35)</f>
        <v/>
      </c>
      <c r="X36" s="77">
        <f>X35+W35*(U35/14)*Y35/SUM(W35:AA35)+W35*(V35/14)*Z35/SUM(W35:AA35)-X35/4</f>
        <v/>
      </c>
      <c r="Y36" s="77">
        <f>Y35+(X35/4)*Y$16-Y35/14</f>
        <v/>
      </c>
      <c r="Z36" s="77">
        <f>Z35+(X35/4)*Z$16-Z35/14</f>
        <v/>
      </c>
      <c r="AA36" s="77">
        <f>AA35+Z35/14+(Y35/14)*(1-AB$16)</f>
        <v/>
      </c>
      <c r="AB36" s="54">
        <f>AB35+(Y35/14)*(AB$16)</f>
        <v/>
      </c>
      <c r="AC36" s="53">
        <f>OFFSET('National statistics'!$A$6,MATCH(R0_estimation!$A36,'National statistics'!$A$7:$A$5000,0),MATCH(R0_estimation!AC$16 &amp; "_Running14daysNew",'National statistics'!$B$1:$HA$1,0))</f>
        <v/>
      </c>
      <c r="AD36" s="253">
        <f>IF(ISERROR(OFFSET($O$4,MATCH(AC$16,$N$5:$N$14,0),MATCH(TEXT($A36,"dd-mmm-yy") &amp; "_R0",$P$2:$AP$2,0))),AD35,OFFSET($O$4,MATCH(AC$16,$N$5:$N$14,0),MATCH(TEXT($A36,"dd-mmm-yy") &amp; "_R0",$P$2:$AP$2,0)))</f>
        <v/>
      </c>
      <c r="AE36" s="254">
        <f>AE35</f>
        <v/>
      </c>
      <c r="AF36" s="77">
        <f>AF35-AF35*(AD35/14)*AH35/SUM(AF35:AJ35)-AF35*(AE35/14)*AI35/SUM(AF35:AJ35)</f>
        <v/>
      </c>
      <c r="AG36" s="77">
        <f>AG35+AF35*(AD35/14)*AH35/SUM(AF35:AJ35)+AF35*(AE35/14)*AI35/SUM(AF35:AJ35)-AG35/4</f>
        <v/>
      </c>
      <c r="AH36" s="77">
        <f>AH35+(AG35/4)*AH$16-AH35/14</f>
        <v/>
      </c>
      <c r="AI36" s="77">
        <f>AI35+(AG35/4)*AI$16-AI35/14</f>
        <v/>
      </c>
      <c r="AJ36" s="77">
        <f>AJ35+AI35/14+(AH35/14)*(1-AK$16)</f>
        <v/>
      </c>
      <c r="AK36" s="54">
        <f>AK35+(AH35/14)*(AK$16)</f>
        <v/>
      </c>
      <c r="AL36" s="53">
        <f>OFFSET('National statistics'!$A$6,MATCH(R0_estimation!$A36,'National statistics'!$A$7:$A$5000,0),MATCH(R0_estimation!AL$16 &amp; "_Running14daysNew",'National statistics'!$B$1:$HA$1,0))</f>
        <v/>
      </c>
      <c r="AM36" s="253">
        <f>IF(ISERROR(OFFSET($O$4,MATCH(AL$16,$N$5:$N$14,0),MATCH(TEXT($A36,"dd-mmm-yy") &amp; "_R0",$P$2:$AP$2,0))),AM35,OFFSET($O$4,MATCH(AL$16,$N$5:$N$14,0),MATCH(TEXT($A36,"dd-mmm-yy") &amp; "_R0",$P$2:$AP$2,0)))</f>
        <v/>
      </c>
      <c r="AN36" s="254">
        <f>AN35</f>
        <v/>
      </c>
      <c r="AO36" s="77">
        <f>AO35-AO35*(AM35/14)*AQ35/SUM(AO35:AS35)-AO35*(AN35/14)*AR35/SUM(AO35:AS35)</f>
        <v/>
      </c>
      <c r="AP36" s="77">
        <f>AP35+AO35*(AM35/14)*AQ35/SUM(AO35:AS35)+AO35*(AN35/14)*AR35/SUM(AO35:AS35)-AP35/4</f>
        <v/>
      </c>
      <c r="AQ36" s="77">
        <f>AQ35+(AP35/4)*AQ$16-AQ35/14</f>
        <v/>
      </c>
      <c r="AR36" s="77">
        <f>AR35+(AP35/4)*AR$16-AR35/14</f>
        <v/>
      </c>
      <c r="AS36" s="77">
        <f>AS35+AR35/14+(AQ35/14)*(1-AT$16)</f>
        <v/>
      </c>
      <c r="AT36" s="54">
        <f>AT35+(AQ35/14)*(AT$16)</f>
        <v/>
      </c>
      <c r="AU36" s="53">
        <f>OFFSET('National statistics'!$A$6,MATCH(R0_estimation!$A36,'National statistics'!$A$7:$A$5000,0),MATCH(R0_estimation!AU$16 &amp; "_Running14daysNew",'National statistics'!$B$1:$HA$1,0))</f>
        <v/>
      </c>
      <c r="AV36" s="253">
        <f>IF(ISERROR(OFFSET($O$4,MATCH(AU$16,$N$5:$N$14,0),MATCH(TEXT($A36,"dd-mmm-yy") &amp; "_R0",$P$2:$AP$2,0))),AV35,OFFSET($O$4,MATCH(AU$16,$N$5:$N$14,0),MATCH(TEXT($A36,"dd-mmm-yy") &amp; "_R0",$P$2:$AP$2,0)))</f>
        <v/>
      </c>
      <c r="AW36" s="254">
        <f>AW35</f>
        <v/>
      </c>
      <c r="AX36" s="77">
        <f>AX35-AX35*(AV35/14)*AZ35/SUM(AX35:BB35)-AX35*(AW35/14)*BA35/SUM(AX35:BB35)</f>
        <v/>
      </c>
      <c r="AY36" s="77">
        <f>AY35+AX35*(AV35/14)*AZ35/SUM(AX35:BB35)+AX35*(AW35/14)*BA35/SUM(AX35:BB35)-AY35/4</f>
        <v/>
      </c>
      <c r="AZ36" s="77">
        <f>AZ35+(AY35/4)*AZ$16-AZ35/14</f>
        <v/>
      </c>
      <c r="BA36" s="77">
        <f>BA35+(AY35/4)*BA$16-BA35/14</f>
        <v/>
      </c>
      <c r="BB36" s="77">
        <f>BB35+BA35/14+(AZ35/14)*(1-BC$16)</f>
        <v/>
      </c>
      <c r="BC36" s="54">
        <f>BC35+(AZ35/14)*(BC$16)</f>
        <v/>
      </c>
      <c r="BD36" s="53">
        <f>OFFSET('National statistics'!$A$6,MATCH(R0_estimation!$A36,'National statistics'!$A$7:$A$5000,0),MATCH(R0_estimation!BD$16 &amp; "_Running14daysNew",'National statistics'!$B$1:$HA$1,0))</f>
        <v/>
      </c>
      <c r="BE36" s="253">
        <f>IF(ISERROR(OFFSET($O$4,MATCH(BD$16,$N$5:$N$14,0),MATCH(TEXT($A36,"dd-mmm-yy") &amp; "_R0",$P$2:$AP$2,0))),BE35,OFFSET($O$4,MATCH(BD$16,$N$5:$N$14,0),MATCH(TEXT($A36,"dd-mmm-yy") &amp; "_R0",$P$2:$AP$2,0)))</f>
        <v/>
      </c>
      <c r="BF36" s="254">
        <f>BF35</f>
        <v/>
      </c>
      <c r="BG36" s="77">
        <f>BG35-BG35*(BE35/14)*BI35/SUM(BG35:BK35)-BG35*(BF35/14)*BJ35/SUM(BG35:BK35)</f>
        <v/>
      </c>
      <c r="BH36" s="77">
        <f>BH35+BG35*(BE35/14)*BI35/SUM(BG35:BK35)+BG35*(BF35/14)*BJ35/SUM(BG35:BK35)-BH35/4</f>
        <v/>
      </c>
      <c r="BI36" s="77">
        <f>BI35+(BH35/4)*BI$16-BI35/14</f>
        <v/>
      </c>
      <c r="BJ36" s="77">
        <f>BJ35+(BH35/4)*BJ$16-BJ35/14</f>
        <v/>
      </c>
      <c r="BK36" s="77">
        <f>BK35+BJ35/14+(BI35/14)*(1-BL$16)</f>
        <v/>
      </c>
      <c r="BL36" s="54">
        <f>BL35+(BI35/14)*(BL$16)</f>
        <v/>
      </c>
      <c r="BM36" s="53">
        <f>OFFSET('National statistics'!$A$6,MATCH(R0_estimation!$A36,'National statistics'!$A$7:$A$5000,0),MATCH(R0_estimation!BM$16 &amp; "_Running14daysNew",'National statistics'!$B$1:$HA$1,0))</f>
        <v/>
      </c>
      <c r="BN36" s="253">
        <f>IF(ISERROR(OFFSET($O$4,MATCH(BM$16,$N$5:$N$14,0),MATCH(TEXT($A36,"dd-mmm-yy") &amp; "_R0",$P$2:$AP$2,0))),BN35,OFFSET($O$4,MATCH(BM$16,$N$5:$N$14,0),MATCH(TEXT($A36,"dd-mmm-yy") &amp; "_R0",$P$2:$AP$2,0)))</f>
        <v/>
      </c>
      <c r="BO36" s="254">
        <f>BO35</f>
        <v/>
      </c>
      <c r="BP36" s="77">
        <f>BP35-BP35*(BN35/14)*BR35/SUM(BP35:BT35)-BP35*(BO35/14)*BS35/SUM(BP35:BT35)</f>
        <v/>
      </c>
      <c r="BQ36" s="77">
        <f>BQ35+BP35*(BN35/14)*BR35/SUM(BP35:BT35)+BP35*(BO35/14)*BS35/SUM(BP35:BT35)-BQ35/4</f>
        <v/>
      </c>
      <c r="BR36" s="77">
        <f>BR35+(BQ35/4)*BR$16-BR35/14</f>
        <v/>
      </c>
      <c r="BS36" s="77">
        <f>BS35+(BQ35/4)*BS$16-BS35/14</f>
        <v/>
      </c>
      <c r="BT36" s="77">
        <f>BT35+BS35/14+(BR35/14)*(1-BU$16)</f>
        <v/>
      </c>
      <c r="BU36" s="54">
        <f>BU35+(BR35/14)*(BU$16)</f>
        <v/>
      </c>
      <c r="BV36" s="53">
        <f>OFFSET('National statistics'!$A$6,MATCH(R0_estimation!$A36,'National statistics'!$A$7:$A$5000,0),MATCH(R0_estimation!BV$16 &amp; "_Running14daysNew",'National statistics'!$B$1:$HA$1,0))</f>
        <v/>
      </c>
      <c r="BW36" s="253">
        <f>IF(ISERROR(OFFSET($O$4,MATCH(BV$16,$N$5:$N$14,0),MATCH(TEXT($A36,"dd-mmm-yy") &amp; "_R0",$P$2:$AP$2,0))),BW35,OFFSET($O$4,MATCH(BV$16,$N$5:$N$14,0),MATCH(TEXT($A36,"dd-mmm-yy") &amp; "_R0",$P$2:$AP$2,0)))</f>
        <v/>
      </c>
      <c r="BX36" s="254">
        <f>BX35</f>
        <v/>
      </c>
      <c r="BY36" s="77">
        <f>BY35-BY35*(BW35/14)*CA35/SUM(BY35:CC35)-BY35*(BX35/14)*CB35/SUM(BY35:CC35)</f>
        <v/>
      </c>
      <c r="BZ36" s="77">
        <f>BZ35+BY35*(BW35/14)*CA35/SUM(BY35:CC35)+BY35*(BX35/14)*CB35/SUM(BY35:CC35)-BZ35/4</f>
        <v/>
      </c>
      <c r="CA36" s="77">
        <f>CA35+(BZ35/4)*CA$16-CA35/14</f>
        <v/>
      </c>
      <c r="CB36" s="77">
        <f>CB35+(BZ35/4)*CB$16-CB35/14</f>
        <v/>
      </c>
      <c r="CC36" s="77">
        <f>CC35+CB35/14+(CA35/14)*(1-CD$16)</f>
        <v/>
      </c>
      <c r="CD36" s="54">
        <f>CD35+(CA35/14)*(CD$16)</f>
        <v/>
      </c>
      <c r="CE36" s="53">
        <f>OFFSET('National statistics'!$A$6,MATCH(R0_estimation!$A36,'National statistics'!$A$7:$A$5000,0),MATCH(R0_estimation!CE$16 &amp; "_Running14daysNew",'National statistics'!$B$1:$HA$1,0))</f>
        <v/>
      </c>
      <c r="CF36" s="253">
        <f>IF(ISERROR(OFFSET($O$4,MATCH(CE$16,$N$5:$N$14,0),MATCH(TEXT($A36,"dd-mmm-yy") &amp; "_R0",$P$2:$AP$2,0))),CF35,OFFSET($O$4,MATCH(CE$16,$N$5:$N$14,0),MATCH(TEXT($A36,"dd-mmm-yy") &amp; "_R0",$P$2:$AP$2,0)))</f>
        <v/>
      </c>
      <c r="CG36" s="254">
        <f>CG35</f>
        <v/>
      </c>
      <c r="CH36" s="77">
        <f>CH35-CH35*(CF35/14)*CJ35/SUM(CH35:CL35)-CH35*(CG35/14)*CK35/SUM(CH35:CL35)</f>
        <v/>
      </c>
      <c r="CI36" s="77">
        <f>CI35+CH35*(CF35/14)*CJ35/SUM(CH35:CL35)+CH35*(CG35/14)*CK35/SUM(CH35:CL35)-CI35/4</f>
        <v/>
      </c>
      <c r="CJ36" s="77">
        <f>CJ35+(CI35/4)*CJ$16-CJ35/14</f>
        <v/>
      </c>
      <c r="CK36" s="77">
        <f>CK35+(CI35/4)*CK$16-CK35/14</f>
        <v/>
      </c>
      <c r="CL36" s="77">
        <f>CL35+CK35/14+(CJ35/14)*(1-CM$16)</f>
        <v/>
      </c>
      <c r="CM36" s="54">
        <f>CM35+(CJ35/14)*(CM$16)</f>
        <v/>
      </c>
      <c r="CO36" s="209" t="n"/>
      <c r="CP36" s="210" t="n"/>
    </row>
    <row r="37">
      <c r="A37" s="83" t="n">
        <v>43937</v>
      </c>
      <c r="B37" s="53">
        <f>OFFSET('National statistics'!$A$6,MATCH(R0_estimation!$A37,'National statistics'!$A$7:$A$5000,0),MATCH(R0_estimation!B$16 &amp; "_Running14daysNew",'National statistics'!$B$1:$HA$1,0))</f>
        <v/>
      </c>
      <c r="C37" s="253">
        <f>IF(ISERROR(OFFSET($O$4,MATCH(B$16,$N$5:$N$14,0),MATCH(TEXT($A37,"dd-mmm-yy") &amp; "_R0",$P$2:$AP$2,0))),C36,OFFSET($O$4,MATCH(B$16,$N$5:$N$14,0),MATCH(TEXT($A37,"dd-mmm-yy") &amp; "_R0",$P$2:$AP$2,0)))</f>
        <v/>
      </c>
      <c r="D37" s="254">
        <f>D36</f>
        <v/>
      </c>
      <c r="E37" s="77">
        <f>E36-E36*(C36/14)*G36*G$16/SUM(E36:I36)-E36*(D36/14)*H$16*H36/SUM(E36:I36)</f>
        <v/>
      </c>
      <c r="F37" s="77">
        <f>F36+E36*(C36/14)*G36*G$16/SUM(E36:I36)+E36*(D36/14)*H$16*H36/SUM(E36:I36)-F36/4</f>
        <v/>
      </c>
      <c r="G37" s="77">
        <f>G36+G$16*F36/4-G36/14</f>
        <v/>
      </c>
      <c r="H37" s="77">
        <f>H36+H$16*F36/4-H36/14</f>
        <v/>
      </c>
      <c r="I37" s="77">
        <f>I36+H36/14+(G36/14)*(1-J$16)</f>
        <v/>
      </c>
      <c r="J37" s="54">
        <f>J36+(G36/14)*(J$16)</f>
        <v/>
      </c>
      <c r="K37" s="53">
        <f>OFFSET('National statistics'!$A$6,MATCH(R0_estimation!$A37,'National statistics'!$A$7:$A$5000,0),MATCH(R0_estimation!K$16 &amp; "_Running14daysNew",'National statistics'!$B$1:$HA$1,0))</f>
        <v/>
      </c>
      <c r="L37" s="253">
        <f>IF(ISERROR(OFFSET($O$4,MATCH(K$16,$N$5:$N$14,0),MATCH(TEXT($A37,"dd-mmm-yy") &amp; "_R0",$P$2:$AP$2,0))),L36,OFFSET($O$4,MATCH(K$16,$N$5:$N$14,0),MATCH(TEXT($A37,"dd-mmm-yy") &amp; "_R0",$P$2:$AP$2,0)))</f>
        <v/>
      </c>
      <c r="M37" s="254">
        <f>M36</f>
        <v/>
      </c>
      <c r="N37" s="77">
        <f>N36-N36*(L36/14)*P36/SUM(N36:R36)-N36*(M36/14)*Q36/SUM(N36:R36)</f>
        <v/>
      </c>
      <c r="O37" s="77">
        <f>O36+N36*(L36/14)*P36/SUM(N36:R36)+N36*(M36/14)*Q36/SUM(N36:R36)-O36/4</f>
        <v/>
      </c>
      <c r="P37" s="77">
        <f>P36+(O36/4)*P$16-P36/14</f>
        <v/>
      </c>
      <c r="Q37" s="77">
        <f>Q36+(O36/4)*Q$16-Q36/14</f>
        <v/>
      </c>
      <c r="R37" s="77">
        <f>R36+Q36/14+(P36/14)*(1-S$16)</f>
        <v/>
      </c>
      <c r="S37" s="54">
        <f>S36+(P36/14)*(S$16)</f>
        <v/>
      </c>
      <c r="T37" s="53">
        <f>OFFSET('National statistics'!$A$6,MATCH(R0_estimation!$A37,'National statistics'!$A$7:$A$5000,0),MATCH(R0_estimation!T$16 &amp; "_Running14daysNew",'National statistics'!$B$1:$HA$1,0))</f>
        <v/>
      </c>
      <c r="U37" s="253">
        <f>IF(ISERROR(OFFSET($O$4,MATCH(T$16,$N$5:$N$14,0),MATCH(TEXT($A37,"dd-mmm-yy") &amp; "_R0",$P$2:$AP$2,0))),U36,OFFSET($O$4,MATCH(T$16,$N$5:$N$14,0),MATCH(TEXT($A37,"dd-mmm-yy") &amp; "_R0",$P$2:$AP$2,0)))</f>
        <v/>
      </c>
      <c r="V37" s="254">
        <f>V36</f>
        <v/>
      </c>
      <c r="W37" s="77">
        <f>W36-W36*(U36/14)*Y36/SUM(W36:AA36)-W36*(V36/14)*Z36/SUM(W36:AA36)</f>
        <v/>
      </c>
      <c r="X37" s="77">
        <f>X36+W36*(U36/14)*Y36/SUM(W36:AA36)+W36*(V36/14)*Z36/SUM(W36:AA36)-X36/4</f>
        <v/>
      </c>
      <c r="Y37" s="77">
        <f>Y36+(X36/4)*Y$16-Y36/14</f>
        <v/>
      </c>
      <c r="Z37" s="77">
        <f>Z36+(X36/4)*Z$16-Z36/14</f>
        <v/>
      </c>
      <c r="AA37" s="77">
        <f>AA36+Z36/14+(Y36/14)*(1-AB$16)</f>
        <v/>
      </c>
      <c r="AB37" s="54">
        <f>AB36+(Y36/14)*(AB$16)</f>
        <v/>
      </c>
      <c r="AC37" s="53">
        <f>OFFSET('National statistics'!$A$6,MATCH(R0_estimation!$A37,'National statistics'!$A$7:$A$5000,0),MATCH(R0_estimation!AC$16 &amp; "_Running14daysNew",'National statistics'!$B$1:$HA$1,0))</f>
        <v/>
      </c>
      <c r="AD37" s="253">
        <f>IF(ISERROR(OFFSET($O$4,MATCH(AC$16,$N$5:$N$14,0),MATCH(TEXT($A37,"dd-mmm-yy") &amp; "_R0",$P$2:$AP$2,0))),AD36,OFFSET($O$4,MATCH(AC$16,$N$5:$N$14,0),MATCH(TEXT($A37,"dd-mmm-yy") &amp; "_R0",$P$2:$AP$2,0)))</f>
        <v/>
      </c>
      <c r="AE37" s="254">
        <f>AE36</f>
        <v/>
      </c>
      <c r="AF37" s="77">
        <f>AF36-AF36*(AD36/14)*AH36/SUM(AF36:AJ36)-AF36*(AE36/14)*AI36/SUM(AF36:AJ36)</f>
        <v/>
      </c>
      <c r="AG37" s="77">
        <f>AG36+AF36*(AD36/14)*AH36/SUM(AF36:AJ36)+AF36*(AE36/14)*AI36/SUM(AF36:AJ36)-AG36/4</f>
        <v/>
      </c>
      <c r="AH37" s="77">
        <f>AH36+(AG36/4)*AH$16-AH36/14</f>
        <v/>
      </c>
      <c r="AI37" s="77">
        <f>AI36+(AG36/4)*AI$16-AI36/14</f>
        <v/>
      </c>
      <c r="AJ37" s="77">
        <f>AJ36+AI36/14+(AH36/14)*(1-AK$16)</f>
        <v/>
      </c>
      <c r="AK37" s="54">
        <f>AK36+(AH36/14)*(AK$16)</f>
        <v/>
      </c>
      <c r="AL37" s="53">
        <f>OFFSET('National statistics'!$A$6,MATCH(R0_estimation!$A37,'National statistics'!$A$7:$A$5000,0),MATCH(R0_estimation!AL$16 &amp; "_Running14daysNew",'National statistics'!$B$1:$HA$1,0))</f>
        <v/>
      </c>
      <c r="AM37" s="253">
        <f>IF(ISERROR(OFFSET($O$4,MATCH(AL$16,$N$5:$N$14,0),MATCH(TEXT($A37,"dd-mmm-yy") &amp; "_R0",$P$2:$AP$2,0))),AM36,OFFSET($O$4,MATCH(AL$16,$N$5:$N$14,0),MATCH(TEXT($A37,"dd-mmm-yy") &amp; "_R0",$P$2:$AP$2,0)))</f>
        <v/>
      </c>
      <c r="AN37" s="254">
        <f>AN36</f>
        <v/>
      </c>
      <c r="AO37" s="77">
        <f>AO36-AO36*(AM36/14)*AQ36/SUM(AO36:AS36)-AO36*(AN36/14)*AR36/SUM(AO36:AS36)</f>
        <v/>
      </c>
      <c r="AP37" s="77">
        <f>AP36+AO36*(AM36/14)*AQ36/SUM(AO36:AS36)+AO36*(AN36/14)*AR36/SUM(AO36:AS36)-AP36/4</f>
        <v/>
      </c>
      <c r="AQ37" s="77">
        <f>AQ36+(AP36/4)*AQ$16-AQ36/14</f>
        <v/>
      </c>
      <c r="AR37" s="77">
        <f>AR36+(AP36/4)*AR$16-AR36/14</f>
        <v/>
      </c>
      <c r="AS37" s="77">
        <f>AS36+AR36/14+(AQ36/14)*(1-AT$16)</f>
        <v/>
      </c>
      <c r="AT37" s="54">
        <f>AT36+(AQ36/14)*(AT$16)</f>
        <v/>
      </c>
      <c r="AU37" s="53">
        <f>OFFSET('National statistics'!$A$6,MATCH(R0_estimation!$A37,'National statistics'!$A$7:$A$5000,0),MATCH(R0_estimation!AU$16 &amp; "_Running14daysNew",'National statistics'!$B$1:$HA$1,0))</f>
        <v/>
      </c>
      <c r="AV37" s="253">
        <f>IF(ISERROR(OFFSET($O$4,MATCH(AU$16,$N$5:$N$14,0),MATCH(TEXT($A37,"dd-mmm-yy") &amp; "_R0",$P$2:$AP$2,0))),AV36,OFFSET($O$4,MATCH(AU$16,$N$5:$N$14,0),MATCH(TEXT($A37,"dd-mmm-yy") &amp; "_R0",$P$2:$AP$2,0)))</f>
        <v/>
      </c>
      <c r="AW37" s="254">
        <f>AW36</f>
        <v/>
      </c>
      <c r="AX37" s="77">
        <f>AX36-AX36*(AV36/14)*AZ36/SUM(AX36:BB36)-AX36*(AW36/14)*BA36/SUM(AX36:BB36)</f>
        <v/>
      </c>
      <c r="AY37" s="77">
        <f>AY36+AX36*(AV36/14)*AZ36/SUM(AX36:BB36)+AX36*(AW36/14)*BA36/SUM(AX36:BB36)-AY36/4</f>
        <v/>
      </c>
      <c r="AZ37" s="77">
        <f>AZ36+(AY36/4)*AZ$16-AZ36/14</f>
        <v/>
      </c>
      <c r="BA37" s="77">
        <f>BA36+(AY36/4)*BA$16-BA36/14</f>
        <v/>
      </c>
      <c r="BB37" s="77">
        <f>BB36+BA36/14+(AZ36/14)*(1-BC$16)</f>
        <v/>
      </c>
      <c r="BC37" s="54">
        <f>BC36+(AZ36/14)*(BC$16)</f>
        <v/>
      </c>
      <c r="BD37" s="53">
        <f>OFFSET('National statistics'!$A$6,MATCH(R0_estimation!$A37,'National statistics'!$A$7:$A$5000,0),MATCH(R0_estimation!BD$16 &amp; "_Running14daysNew",'National statistics'!$B$1:$HA$1,0))</f>
        <v/>
      </c>
      <c r="BE37" s="253">
        <f>IF(ISERROR(OFFSET($O$4,MATCH(BD$16,$N$5:$N$14,0),MATCH(TEXT($A37,"dd-mmm-yy") &amp; "_R0",$P$2:$AP$2,0))),BE36,OFFSET($O$4,MATCH(BD$16,$N$5:$N$14,0),MATCH(TEXT($A37,"dd-mmm-yy") &amp; "_R0",$P$2:$AP$2,0)))</f>
        <v/>
      </c>
      <c r="BF37" s="254">
        <f>BF36</f>
        <v/>
      </c>
      <c r="BG37" s="77">
        <f>BG36-BG36*(BE36/14)*BI36/SUM(BG36:BK36)-BG36*(BF36/14)*BJ36/SUM(BG36:BK36)</f>
        <v/>
      </c>
      <c r="BH37" s="77">
        <f>BH36+BG36*(BE36/14)*BI36/SUM(BG36:BK36)+BG36*(BF36/14)*BJ36/SUM(BG36:BK36)-BH36/4</f>
        <v/>
      </c>
      <c r="BI37" s="77">
        <f>BI36+(BH36/4)*BI$16-BI36/14</f>
        <v/>
      </c>
      <c r="BJ37" s="77">
        <f>BJ36+(BH36/4)*BJ$16-BJ36/14</f>
        <v/>
      </c>
      <c r="BK37" s="77">
        <f>BK36+BJ36/14+(BI36/14)*(1-BL$16)</f>
        <v/>
      </c>
      <c r="BL37" s="54">
        <f>BL36+(BI36/14)*(BL$16)</f>
        <v/>
      </c>
      <c r="BM37" s="53">
        <f>OFFSET('National statistics'!$A$6,MATCH(R0_estimation!$A37,'National statistics'!$A$7:$A$5000,0),MATCH(R0_estimation!BM$16 &amp; "_Running14daysNew",'National statistics'!$B$1:$HA$1,0))</f>
        <v/>
      </c>
      <c r="BN37" s="253">
        <f>IF(ISERROR(OFFSET($O$4,MATCH(BM$16,$N$5:$N$14,0),MATCH(TEXT($A37,"dd-mmm-yy") &amp; "_R0",$P$2:$AP$2,0))),BN36,OFFSET($O$4,MATCH(BM$16,$N$5:$N$14,0),MATCH(TEXT($A37,"dd-mmm-yy") &amp; "_R0",$P$2:$AP$2,0)))</f>
        <v/>
      </c>
      <c r="BO37" s="254">
        <f>BO36</f>
        <v/>
      </c>
      <c r="BP37" s="77">
        <f>BP36-BP36*(BN36/14)*BR36/SUM(BP36:BT36)-BP36*(BO36/14)*BS36/SUM(BP36:BT36)</f>
        <v/>
      </c>
      <c r="BQ37" s="77">
        <f>BQ36+BP36*(BN36/14)*BR36/SUM(BP36:BT36)+BP36*(BO36/14)*BS36/SUM(BP36:BT36)-BQ36/4</f>
        <v/>
      </c>
      <c r="BR37" s="77">
        <f>BR36+(BQ36/4)*BR$16-BR36/14</f>
        <v/>
      </c>
      <c r="BS37" s="77">
        <f>BS36+(BQ36/4)*BS$16-BS36/14</f>
        <v/>
      </c>
      <c r="BT37" s="77">
        <f>BT36+BS36/14+(BR36/14)*(1-BU$16)</f>
        <v/>
      </c>
      <c r="BU37" s="54">
        <f>BU36+(BR36/14)*(BU$16)</f>
        <v/>
      </c>
      <c r="BV37" s="53">
        <f>OFFSET('National statistics'!$A$6,MATCH(R0_estimation!$A37,'National statistics'!$A$7:$A$5000,0),MATCH(R0_estimation!BV$16 &amp; "_Running14daysNew",'National statistics'!$B$1:$HA$1,0))</f>
        <v/>
      </c>
      <c r="BW37" s="253">
        <f>IF(ISERROR(OFFSET($O$4,MATCH(BV$16,$N$5:$N$14,0),MATCH(TEXT($A37,"dd-mmm-yy") &amp; "_R0",$P$2:$AP$2,0))),BW36,OFFSET($O$4,MATCH(BV$16,$N$5:$N$14,0),MATCH(TEXT($A37,"dd-mmm-yy") &amp; "_R0",$P$2:$AP$2,0)))</f>
        <v/>
      </c>
      <c r="BX37" s="254">
        <f>BX36</f>
        <v/>
      </c>
      <c r="BY37" s="77">
        <f>BY36-BY36*(BW36/14)*CA36/SUM(BY36:CC36)-BY36*(BX36/14)*CB36/SUM(BY36:CC36)</f>
        <v/>
      </c>
      <c r="BZ37" s="77">
        <f>BZ36+BY36*(BW36/14)*CA36/SUM(BY36:CC36)+BY36*(BX36/14)*CB36/SUM(BY36:CC36)-BZ36/4</f>
        <v/>
      </c>
      <c r="CA37" s="77">
        <f>CA36+(BZ36/4)*CA$16-CA36/14</f>
        <v/>
      </c>
      <c r="CB37" s="77">
        <f>CB36+(BZ36/4)*CB$16-CB36/14</f>
        <v/>
      </c>
      <c r="CC37" s="77">
        <f>CC36+CB36/14+(CA36/14)*(1-CD$16)</f>
        <v/>
      </c>
      <c r="CD37" s="54">
        <f>CD36+(CA36/14)*(CD$16)</f>
        <v/>
      </c>
      <c r="CE37" s="53">
        <f>OFFSET('National statistics'!$A$6,MATCH(R0_estimation!$A37,'National statistics'!$A$7:$A$5000,0),MATCH(R0_estimation!CE$16 &amp; "_Running14daysNew",'National statistics'!$B$1:$HA$1,0))</f>
        <v/>
      </c>
      <c r="CF37" s="253">
        <f>IF(ISERROR(OFFSET($O$4,MATCH(CE$16,$N$5:$N$14,0),MATCH(TEXT($A37,"dd-mmm-yy") &amp; "_R0",$P$2:$AP$2,0))),CF36,OFFSET($O$4,MATCH(CE$16,$N$5:$N$14,0),MATCH(TEXT($A37,"dd-mmm-yy") &amp; "_R0",$P$2:$AP$2,0)))</f>
        <v/>
      </c>
      <c r="CG37" s="254">
        <f>CG36</f>
        <v/>
      </c>
      <c r="CH37" s="77">
        <f>CH36-CH36*(CF36/14)*CJ36/SUM(CH36:CL36)-CH36*(CG36/14)*CK36/SUM(CH36:CL36)</f>
        <v/>
      </c>
      <c r="CI37" s="77">
        <f>CI36+CH36*(CF36/14)*CJ36/SUM(CH36:CL36)+CH36*(CG36/14)*CK36/SUM(CH36:CL36)-CI36/4</f>
        <v/>
      </c>
      <c r="CJ37" s="77">
        <f>CJ36+(CI36/4)*CJ$16-CJ36/14</f>
        <v/>
      </c>
      <c r="CK37" s="77">
        <f>CK36+(CI36/4)*CK$16-CK36/14</f>
        <v/>
      </c>
      <c r="CL37" s="77">
        <f>CL36+CK36/14+(CJ36/14)*(1-CM$16)</f>
        <v/>
      </c>
      <c r="CM37" s="54">
        <f>CM36+(CJ36/14)*(CM$16)</f>
        <v/>
      </c>
      <c r="CO37" s="209" t="n"/>
      <c r="CP37" s="210" t="n"/>
    </row>
    <row r="38">
      <c r="A38" s="83" t="n">
        <v>43938</v>
      </c>
      <c r="B38" s="53">
        <f>OFFSET('National statistics'!$A$6,MATCH(R0_estimation!$A38,'National statistics'!$A$7:$A$5000,0),MATCH(R0_estimation!B$16 &amp; "_Running14daysNew",'National statistics'!$B$1:$HA$1,0))</f>
        <v/>
      </c>
      <c r="C38" s="253">
        <f>IF(ISERROR(OFFSET($O$4,MATCH(B$16,$N$5:$N$14,0),MATCH(TEXT($A38,"dd-mmm-yy") &amp; "_R0",$P$2:$AP$2,0))),C37,OFFSET($O$4,MATCH(B$16,$N$5:$N$14,0),MATCH(TEXT($A38,"dd-mmm-yy") &amp; "_R0",$P$2:$AP$2,0)))</f>
        <v/>
      </c>
      <c r="D38" s="254">
        <f>C38/2</f>
        <v/>
      </c>
      <c r="E38" s="77">
        <f>E37-E37*(C37/14)*G37*G$16/SUM(E37:I37)-E37*(D37/14)*H$16*H37/SUM(E37:I37)</f>
        <v/>
      </c>
      <c r="F38" s="77">
        <f>F37+E37*(C37/14)*G37*G$16/SUM(E37:I37)+E37*(D37/14)*H$16*H37/SUM(E37:I37)-F37/4</f>
        <v/>
      </c>
      <c r="G38" s="77">
        <f>G37+G$16*F37/4-G37/14</f>
        <v/>
      </c>
      <c r="H38" s="77">
        <f>H37+H$16*F37/4-H37/14</f>
        <v/>
      </c>
      <c r="I38" s="77">
        <f>I37+H37/14+(G37/14)*(1-J$16)</f>
        <v/>
      </c>
      <c r="J38" s="54">
        <f>J37+(G37/14)*(J$16)</f>
        <v/>
      </c>
      <c r="K38" s="53">
        <f>OFFSET('National statistics'!$A$6,MATCH(R0_estimation!$A38,'National statistics'!$A$7:$A$5000,0),MATCH(R0_estimation!K$16 &amp; "_Running14daysNew",'National statistics'!$B$1:$HA$1,0))</f>
        <v/>
      </c>
      <c r="L38" s="253">
        <f>IF(ISERROR(OFFSET($O$4,MATCH(K$16,$N$5:$N$14,0),MATCH(TEXT($A38,"dd-mmm-yy") &amp; "_R0",$P$2:$AP$2,0))),L37,OFFSET($O$4,MATCH(K$16,$N$5:$N$14,0),MATCH(TEXT($A38,"dd-mmm-yy") &amp; "_R0",$P$2:$AP$2,0)))</f>
        <v/>
      </c>
      <c r="M38" s="254">
        <f>L38/2</f>
        <v/>
      </c>
      <c r="N38" s="77">
        <f>N37-N37*(L37/14)*P37/SUM(N37:R37)-N37*(M37/14)*Q37/SUM(N37:R37)</f>
        <v/>
      </c>
      <c r="O38" s="77">
        <f>O37+N37*(L37/14)*P37/SUM(N37:R37)+N37*(M37/14)*Q37/SUM(N37:R37)-O37/4</f>
        <v/>
      </c>
      <c r="P38" s="77">
        <f>P37+(O37/4)*P$16-P37/14</f>
        <v/>
      </c>
      <c r="Q38" s="77">
        <f>Q37+(O37/4)*Q$16-Q37/14</f>
        <v/>
      </c>
      <c r="R38" s="77">
        <f>R37+Q37/14+(P37/14)*(1-S$16)</f>
        <v/>
      </c>
      <c r="S38" s="54">
        <f>S37+(P37/14)*(S$16)</f>
        <v/>
      </c>
      <c r="T38" s="53">
        <f>OFFSET('National statistics'!$A$6,MATCH(R0_estimation!$A38,'National statistics'!$A$7:$A$5000,0),MATCH(R0_estimation!T$16 &amp; "_Running14daysNew",'National statistics'!$B$1:$HA$1,0))</f>
        <v/>
      </c>
      <c r="U38" s="253">
        <f>IF(ISERROR(OFFSET($O$4,MATCH(T$16,$N$5:$N$14,0),MATCH(TEXT($A38,"dd-mmm-yy") &amp; "_R0",$P$2:$AP$2,0))),U37,OFFSET($O$4,MATCH(T$16,$N$5:$N$14,0),MATCH(TEXT($A38,"dd-mmm-yy") &amp; "_R0",$P$2:$AP$2,0)))</f>
        <v/>
      </c>
      <c r="V38" s="254">
        <f>U38/2</f>
        <v/>
      </c>
      <c r="W38" s="77">
        <f>W37-W37*(U37/14)*Y37/SUM(W37:AA37)-W37*(V37/14)*Z37/SUM(W37:AA37)</f>
        <v/>
      </c>
      <c r="X38" s="77">
        <f>X37+W37*(U37/14)*Y37/SUM(W37:AA37)+W37*(V37/14)*Z37/SUM(W37:AA37)-X37/4</f>
        <v/>
      </c>
      <c r="Y38" s="77">
        <f>Y37+(X37/4)*Y$16-Y37/14</f>
        <v/>
      </c>
      <c r="Z38" s="77">
        <f>Z37+(X37/4)*Z$16-Z37/14</f>
        <v/>
      </c>
      <c r="AA38" s="77">
        <f>AA37+Z37/14+(Y37/14)*(1-AB$16)</f>
        <v/>
      </c>
      <c r="AB38" s="54">
        <f>AB37+(Y37/14)*(AB$16)</f>
        <v/>
      </c>
      <c r="AC38" s="53">
        <f>OFFSET('National statistics'!$A$6,MATCH(R0_estimation!$A38,'National statistics'!$A$7:$A$5000,0),MATCH(R0_estimation!AC$16 &amp; "_Running14daysNew",'National statistics'!$B$1:$HA$1,0))</f>
        <v/>
      </c>
      <c r="AD38" s="253">
        <f>IF(ISERROR(OFFSET($O$4,MATCH(AC$16,$N$5:$N$14,0),MATCH(TEXT($A38,"dd-mmm-yy") &amp; "_R0",$P$2:$AP$2,0))),AD37,OFFSET($O$4,MATCH(AC$16,$N$5:$N$14,0),MATCH(TEXT($A38,"dd-mmm-yy") &amp; "_R0",$P$2:$AP$2,0)))</f>
        <v/>
      </c>
      <c r="AE38" s="254">
        <f>AD38/2</f>
        <v/>
      </c>
      <c r="AF38" s="77">
        <f>AF37-AF37*(AD37/14)*AH37/SUM(AF37:AJ37)-AF37*(AE37/14)*AI37/SUM(AF37:AJ37)</f>
        <v/>
      </c>
      <c r="AG38" s="77">
        <f>AG37+AF37*(AD37/14)*AH37/SUM(AF37:AJ37)+AF37*(AE37/14)*AI37/SUM(AF37:AJ37)-AG37/4</f>
        <v/>
      </c>
      <c r="AH38" s="77">
        <f>AH37+(AG37/4)*AH$16-AH37/14</f>
        <v/>
      </c>
      <c r="AI38" s="77">
        <f>AI37+(AG37/4)*AI$16-AI37/14</f>
        <v/>
      </c>
      <c r="AJ38" s="77">
        <f>AJ37+AI37/14+(AH37/14)*(1-AK$16)</f>
        <v/>
      </c>
      <c r="AK38" s="54">
        <f>AK37+(AH37/14)*(AK$16)</f>
        <v/>
      </c>
      <c r="AL38" s="53">
        <f>OFFSET('National statistics'!$A$6,MATCH(R0_estimation!$A38,'National statistics'!$A$7:$A$5000,0),MATCH(R0_estimation!AL$16 &amp; "_Running14daysNew",'National statistics'!$B$1:$HA$1,0))</f>
        <v/>
      </c>
      <c r="AM38" s="253">
        <f>IF(ISERROR(OFFSET($O$4,MATCH(AL$16,$N$5:$N$14,0),MATCH(TEXT($A38,"dd-mmm-yy") &amp; "_R0",$P$2:$AP$2,0))),AM37,OFFSET($O$4,MATCH(AL$16,$N$5:$N$14,0),MATCH(TEXT($A38,"dd-mmm-yy") &amp; "_R0",$P$2:$AP$2,0)))</f>
        <v/>
      </c>
      <c r="AN38" s="254">
        <f>AM38/2</f>
        <v/>
      </c>
      <c r="AO38" s="77">
        <f>AO37-AO37*(AM37/14)*AQ37/SUM(AO37:AS37)-AO37*(AN37/14)*AR37/SUM(AO37:AS37)</f>
        <v/>
      </c>
      <c r="AP38" s="77">
        <f>AP37+AO37*(AM37/14)*AQ37/SUM(AO37:AS37)+AO37*(AN37/14)*AR37/SUM(AO37:AS37)-AP37/4</f>
        <v/>
      </c>
      <c r="AQ38" s="77">
        <f>AQ37+(AP37/4)*AQ$16-AQ37/14</f>
        <v/>
      </c>
      <c r="AR38" s="77">
        <f>AR37+(AP37/4)*AR$16-AR37/14</f>
        <v/>
      </c>
      <c r="AS38" s="77">
        <f>AS37+AR37/14+(AQ37/14)*(1-AT$16)</f>
        <v/>
      </c>
      <c r="AT38" s="54">
        <f>AT37+(AQ37/14)*(AT$16)</f>
        <v/>
      </c>
      <c r="AU38" s="53">
        <f>OFFSET('National statistics'!$A$6,MATCH(R0_estimation!$A38,'National statistics'!$A$7:$A$5000,0),MATCH(R0_estimation!AU$16 &amp; "_Running14daysNew",'National statistics'!$B$1:$HA$1,0))</f>
        <v/>
      </c>
      <c r="AV38" s="253">
        <f>IF(ISERROR(OFFSET($O$4,MATCH(AU$16,$N$5:$N$14,0),MATCH(TEXT($A38,"dd-mmm-yy") &amp; "_R0",$P$2:$AP$2,0))),AV37,OFFSET($O$4,MATCH(AU$16,$N$5:$N$14,0),MATCH(TEXT($A38,"dd-mmm-yy") &amp; "_R0",$P$2:$AP$2,0)))</f>
        <v/>
      </c>
      <c r="AW38" s="254">
        <f>AV38/2</f>
        <v/>
      </c>
      <c r="AX38" s="77">
        <f>AX37-AX37*(AV37/14)*AZ37/SUM(AX37:BB37)-AX37*(AW37/14)*BA37/SUM(AX37:BB37)</f>
        <v/>
      </c>
      <c r="AY38" s="77">
        <f>AY37+AX37*(AV37/14)*AZ37/SUM(AX37:BB37)+AX37*(AW37/14)*BA37/SUM(AX37:BB37)-AY37/4</f>
        <v/>
      </c>
      <c r="AZ38" s="77">
        <f>AZ37+(AY37/4)*AZ$16-AZ37/14</f>
        <v/>
      </c>
      <c r="BA38" s="77">
        <f>BA37+(AY37/4)*BA$16-BA37/14</f>
        <v/>
      </c>
      <c r="BB38" s="77">
        <f>BB37+BA37/14+(AZ37/14)*(1-BC$16)</f>
        <v/>
      </c>
      <c r="BC38" s="54">
        <f>BC37+(AZ37/14)*(BC$16)</f>
        <v/>
      </c>
      <c r="BD38" s="53">
        <f>OFFSET('National statistics'!$A$6,MATCH(R0_estimation!$A38,'National statistics'!$A$7:$A$5000,0),MATCH(R0_estimation!BD$16 &amp; "_Running14daysNew",'National statistics'!$B$1:$HA$1,0))</f>
        <v/>
      </c>
      <c r="BE38" s="253">
        <f>IF(ISERROR(OFFSET($O$4,MATCH(BD$16,$N$5:$N$14,0),MATCH(TEXT($A38,"dd-mmm-yy") &amp; "_R0",$P$2:$AP$2,0))),BE37,OFFSET($O$4,MATCH(BD$16,$N$5:$N$14,0),MATCH(TEXT($A38,"dd-mmm-yy") &amp; "_R0",$P$2:$AP$2,0)))</f>
        <v/>
      </c>
      <c r="BF38" s="254">
        <f>BE38/2</f>
        <v/>
      </c>
      <c r="BG38" s="77">
        <f>BG37-BG37*(BE37/14)*BI37/SUM(BG37:BK37)-BG37*(BF37/14)*BJ37/SUM(BG37:BK37)</f>
        <v/>
      </c>
      <c r="BH38" s="77">
        <f>BH37+BG37*(BE37/14)*BI37/SUM(BG37:BK37)+BG37*(BF37/14)*BJ37/SUM(BG37:BK37)-BH37/4</f>
        <v/>
      </c>
      <c r="BI38" s="77">
        <f>BI37+(BH37/4)*BI$16-BI37/14</f>
        <v/>
      </c>
      <c r="BJ38" s="77">
        <f>BJ37+(BH37/4)*BJ$16-BJ37/14</f>
        <v/>
      </c>
      <c r="BK38" s="77">
        <f>BK37+BJ37/14+(BI37/14)*(1-BL$16)</f>
        <v/>
      </c>
      <c r="BL38" s="54">
        <f>BL37+(BI37/14)*(BL$16)</f>
        <v/>
      </c>
      <c r="BM38" s="53">
        <f>OFFSET('National statistics'!$A$6,MATCH(R0_estimation!$A38,'National statistics'!$A$7:$A$5000,0),MATCH(R0_estimation!BM$16 &amp; "_Running14daysNew",'National statistics'!$B$1:$HA$1,0))</f>
        <v/>
      </c>
      <c r="BN38" s="253">
        <f>IF(ISERROR(OFFSET($O$4,MATCH(BM$16,$N$5:$N$14,0),MATCH(TEXT($A38,"dd-mmm-yy") &amp; "_R0",$P$2:$AP$2,0))),BN37,OFFSET($O$4,MATCH(BM$16,$N$5:$N$14,0),MATCH(TEXT($A38,"dd-mmm-yy") &amp; "_R0",$P$2:$AP$2,0)))</f>
        <v/>
      </c>
      <c r="BO38" s="254">
        <f>BN38/2</f>
        <v/>
      </c>
      <c r="BP38" s="77">
        <f>BP37-BP37*(BN37/14)*BR37/SUM(BP37:BT37)-BP37*(BO37/14)*BS37/SUM(BP37:BT37)</f>
        <v/>
      </c>
      <c r="BQ38" s="77">
        <f>BQ37+BP37*(BN37/14)*BR37/SUM(BP37:BT37)+BP37*(BO37/14)*BS37/SUM(BP37:BT37)-BQ37/4</f>
        <v/>
      </c>
      <c r="BR38" s="77">
        <f>BR37+(BQ37/4)*BR$16-BR37/14</f>
        <v/>
      </c>
      <c r="BS38" s="77">
        <f>BS37+(BQ37/4)*BS$16-BS37/14</f>
        <v/>
      </c>
      <c r="BT38" s="77">
        <f>BT37+BS37/14+(BR37/14)*(1-BU$16)</f>
        <v/>
      </c>
      <c r="BU38" s="54">
        <f>BU37+(BR37/14)*(BU$16)</f>
        <v/>
      </c>
      <c r="BV38" s="53">
        <f>OFFSET('National statistics'!$A$6,MATCH(R0_estimation!$A38,'National statistics'!$A$7:$A$5000,0),MATCH(R0_estimation!BV$16 &amp; "_Running14daysNew",'National statistics'!$B$1:$HA$1,0))</f>
        <v/>
      </c>
      <c r="BW38" s="253">
        <f>IF(ISERROR(OFFSET($O$4,MATCH(BV$16,$N$5:$N$14,0),MATCH(TEXT($A38,"dd-mmm-yy") &amp; "_R0",$P$2:$AP$2,0))),BW37,OFFSET($O$4,MATCH(BV$16,$N$5:$N$14,0),MATCH(TEXT($A38,"dd-mmm-yy") &amp; "_R0",$P$2:$AP$2,0)))</f>
        <v/>
      </c>
      <c r="BX38" s="254">
        <f>BW38/2</f>
        <v/>
      </c>
      <c r="BY38" s="77">
        <f>BY37-BY37*(BW37/14)*CA37/SUM(BY37:CC37)-BY37*(BX37/14)*CB37/SUM(BY37:CC37)</f>
        <v/>
      </c>
      <c r="BZ38" s="77">
        <f>BZ37+BY37*(BW37/14)*CA37/SUM(BY37:CC37)+BY37*(BX37/14)*CB37/SUM(BY37:CC37)-BZ37/4</f>
        <v/>
      </c>
      <c r="CA38" s="77">
        <f>CA37+(BZ37/4)*CA$16-CA37/14</f>
        <v/>
      </c>
      <c r="CB38" s="77">
        <f>CB37+(BZ37/4)*CB$16-CB37/14</f>
        <v/>
      </c>
      <c r="CC38" s="77">
        <f>CC37+CB37/14+(CA37/14)*(1-CD$16)</f>
        <v/>
      </c>
      <c r="CD38" s="54">
        <f>CD37+(CA37/14)*(CD$16)</f>
        <v/>
      </c>
      <c r="CE38" s="53">
        <f>OFFSET('National statistics'!$A$6,MATCH(R0_estimation!$A38,'National statistics'!$A$7:$A$5000,0),MATCH(R0_estimation!CE$16 &amp; "_Running14daysNew",'National statistics'!$B$1:$HA$1,0))</f>
        <v/>
      </c>
      <c r="CF38" s="253">
        <f>IF(ISERROR(OFFSET($O$4,MATCH(CE$16,$N$5:$N$14,0),MATCH(TEXT($A38,"dd-mmm-yy") &amp; "_R0",$P$2:$AP$2,0))),CF37,OFFSET($O$4,MATCH(CE$16,$N$5:$N$14,0),MATCH(TEXT($A38,"dd-mmm-yy") &amp; "_R0",$P$2:$AP$2,0)))</f>
        <v/>
      </c>
      <c r="CG38" s="254">
        <f>CF38/2</f>
        <v/>
      </c>
      <c r="CH38" s="77">
        <f>CH37-CH37*(CF37/14)*CJ37/SUM(CH37:CL37)-CH37*(CG37/14)*CK37/SUM(CH37:CL37)</f>
        <v/>
      </c>
      <c r="CI38" s="77">
        <f>CI37+CH37*(CF37/14)*CJ37/SUM(CH37:CL37)+CH37*(CG37/14)*CK37/SUM(CH37:CL37)-CI37/4</f>
        <v/>
      </c>
      <c r="CJ38" s="77">
        <f>CJ37+(CI37/4)*CJ$16-CJ37/14</f>
        <v/>
      </c>
      <c r="CK38" s="77">
        <f>CK37+(CI37/4)*CK$16-CK37/14</f>
        <v/>
      </c>
      <c r="CL38" s="77">
        <f>CL37+CK37/14+(CJ37/14)*(1-CM$16)</f>
        <v/>
      </c>
      <c r="CM38" s="54">
        <f>CM37+(CJ37/14)*(CM$16)</f>
        <v/>
      </c>
      <c r="CO38" s="209" t="n"/>
      <c r="CP38" s="210" t="n"/>
    </row>
    <row r="39">
      <c r="A39" s="83" t="n">
        <v>43939</v>
      </c>
      <c r="B39" s="53">
        <f>OFFSET('National statistics'!$A$6,MATCH(R0_estimation!$A39,'National statistics'!$A$7:$A$5000,0),MATCH(R0_estimation!B$16 &amp; "_Running14daysNew",'National statistics'!$B$1:$HA$1,0))</f>
        <v/>
      </c>
      <c r="C39" s="253">
        <f>IF(ISERROR(OFFSET($O$4,MATCH(B$16,$N$5:$N$14,0),MATCH(TEXT($A39,"dd-mmm-yy") &amp; "_R0",$P$2:$AP$2,0))),C38,OFFSET($O$4,MATCH(B$16,$N$5:$N$14,0),MATCH(TEXT($A39,"dd-mmm-yy") &amp; "_R0",$P$2:$AP$2,0)))</f>
        <v/>
      </c>
      <c r="D39" s="254">
        <f>D38</f>
        <v/>
      </c>
      <c r="E39" s="77">
        <f>E38-E38*(C38/14)*G38*G$16/SUM(E38:I38)-E38*(D38/14)*H$16*H38/SUM(E38:I38)</f>
        <v/>
      </c>
      <c r="F39" s="77">
        <f>F38+E38*(C38/14)*G38*G$16/SUM(E38:I38)+E38*(D38/14)*H$16*H38/SUM(E38:I38)-F38/4</f>
        <v/>
      </c>
      <c r="G39" s="77">
        <f>G38+G$16*F38/4-G38/14</f>
        <v/>
      </c>
      <c r="H39" s="77">
        <f>H38+H$16*F38/4-H38/14</f>
        <v/>
      </c>
      <c r="I39" s="77">
        <f>I38+H38/14+(G38/14)*(1-J$16)</f>
        <v/>
      </c>
      <c r="J39" s="54">
        <f>J38+(G38/14)*(J$16)</f>
        <v/>
      </c>
      <c r="K39" s="53">
        <f>OFFSET('National statistics'!$A$6,MATCH(R0_estimation!$A39,'National statistics'!$A$7:$A$5000,0),MATCH(R0_estimation!K$16 &amp; "_Running14daysNew",'National statistics'!$B$1:$HA$1,0))</f>
        <v/>
      </c>
      <c r="L39" s="253">
        <f>IF(ISERROR(OFFSET($O$4,MATCH(K$16,$N$5:$N$14,0),MATCH(TEXT($A39,"dd-mmm-yy") &amp; "_R0",$P$2:$AP$2,0))),L38,OFFSET($O$4,MATCH(K$16,$N$5:$N$14,0),MATCH(TEXT($A39,"dd-mmm-yy") &amp; "_R0",$P$2:$AP$2,0)))</f>
        <v/>
      </c>
      <c r="M39" s="254">
        <f>M38</f>
        <v/>
      </c>
      <c r="N39" s="77">
        <f>N38-N38*(L38/14)*P38/SUM(N38:R38)-N38*(M38/14)*Q38/SUM(N38:R38)</f>
        <v/>
      </c>
      <c r="O39" s="77">
        <f>O38+N38*(L38/14)*P38/SUM(N38:R38)+N38*(M38/14)*Q38/SUM(N38:R38)-O38/4</f>
        <v/>
      </c>
      <c r="P39" s="77">
        <f>P38+(O38/4)*P$16-P38/14</f>
        <v/>
      </c>
      <c r="Q39" s="77">
        <f>Q38+(O38/4)*Q$16-Q38/14</f>
        <v/>
      </c>
      <c r="R39" s="77">
        <f>R38+Q38/14+(P38/14)*(1-S$16)</f>
        <v/>
      </c>
      <c r="S39" s="54">
        <f>S38+(P38/14)*(S$16)</f>
        <v/>
      </c>
      <c r="T39" s="53">
        <f>OFFSET('National statistics'!$A$6,MATCH(R0_estimation!$A39,'National statistics'!$A$7:$A$5000,0),MATCH(R0_estimation!T$16 &amp; "_Running14daysNew",'National statistics'!$B$1:$HA$1,0))</f>
        <v/>
      </c>
      <c r="U39" s="253">
        <f>IF(ISERROR(OFFSET($O$4,MATCH(T$16,$N$5:$N$14,0),MATCH(TEXT($A39,"dd-mmm-yy") &amp; "_R0",$P$2:$AP$2,0))),U38,OFFSET($O$4,MATCH(T$16,$N$5:$N$14,0),MATCH(TEXT($A39,"dd-mmm-yy") &amp; "_R0",$P$2:$AP$2,0)))</f>
        <v/>
      </c>
      <c r="V39" s="254">
        <f>V38</f>
        <v/>
      </c>
      <c r="W39" s="77">
        <f>W38-W38*(U38/14)*Y38/SUM(W38:AA38)-W38*(V38/14)*Z38/SUM(W38:AA38)</f>
        <v/>
      </c>
      <c r="X39" s="77">
        <f>X38+W38*(U38/14)*Y38/SUM(W38:AA38)+W38*(V38/14)*Z38/SUM(W38:AA38)-X38/4</f>
        <v/>
      </c>
      <c r="Y39" s="77">
        <f>Y38+(X38/4)*Y$16-Y38/14</f>
        <v/>
      </c>
      <c r="Z39" s="77">
        <f>Z38+(X38/4)*Z$16-Z38/14</f>
        <v/>
      </c>
      <c r="AA39" s="77">
        <f>AA38+Z38/14+(Y38/14)*(1-AB$16)</f>
        <v/>
      </c>
      <c r="AB39" s="54">
        <f>AB38+(Y38/14)*(AB$16)</f>
        <v/>
      </c>
      <c r="AC39" s="53">
        <f>OFFSET('National statistics'!$A$6,MATCH(R0_estimation!$A39,'National statistics'!$A$7:$A$5000,0),MATCH(R0_estimation!AC$16 &amp; "_Running14daysNew",'National statistics'!$B$1:$HA$1,0))</f>
        <v/>
      </c>
      <c r="AD39" s="253">
        <f>IF(ISERROR(OFFSET($O$4,MATCH(AC$16,$N$5:$N$14,0),MATCH(TEXT($A39,"dd-mmm-yy") &amp; "_R0",$P$2:$AP$2,0))),AD38,OFFSET($O$4,MATCH(AC$16,$N$5:$N$14,0),MATCH(TEXT($A39,"dd-mmm-yy") &amp; "_R0",$P$2:$AP$2,0)))</f>
        <v/>
      </c>
      <c r="AE39" s="254">
        <f>AE38</f>
        <v/>
      </c>
      <c r="AF39" s="77">
        <f>AF38-AF38*(AD38/14)*AH38/SUM(AF38:AJ38)-AF38*(AE38/14)*AI38/SUM(AF38:AJ38)</f>
        <v/>
      </c>
      <c r="AG39" s="77">
        <f>AG38+AF38*(AD38/14)*AH38/SUM(AF38:AJ38)+AF38*(AE38/14)*AI38/SUM(AF38:AJ38)-AG38/4</f>
        <v/>
      </c>
      <c r="AH39" s="77">
        <f>AH38+(AG38/4)*AH$16-AH38/14</f>
        <v/>
      </c>
      <c r="AI39" s="77">
        <f>AI38+(AG38/4)*AI$16-AI38/14</f>
        <v/>
      </c>
      <c r="AJ39" s="77">
        <f>AJ38+AI38/14+(AH38/14)*(1-AK$16)</f>
        <v/>
      </c>
      <c r="AK39" s="54">
        <f>AK38+(AH38/14)*(AK$16)</f>
        <v/>
      </c>
      <c r="AL39" s="53">
        <f>OFFSET('National statistics'!$A$6,MATCH(R0_estimation!$A39,'National statistics'!$A$7:$A$5000,0),MATCH(R0_estimation!AL$16 &amp; "_Running14daysNew",'National statistics'!$B$1:$HA$1,0))</f>
        <v/>
      </c>
      <c r="AM39" s="253">
        <f>IF(ISERROR(OFFSET($O$4,MATCH(AL$16,$N$5:$N$14,0),MATCH(TEXT($A39,"dd-mmm-yy") &amp; "_R0",$P$2:$AP$2,0))),AM38,OFFSET($O$4,MATCH(AL$16,$N$5:$N$14,0),MATCH(TEXT($A39,"dd-mmm-yy") &amp; "_R0",$P$2:$AP$2,0)))</f>
        <v/>
      </c>
      <c r="AN39" s="254">
        <f>AN38</f>
        <v/>
      </c>
      <c r="AO39" s="77">
        <f>AO38-AO38*(AM38/14)*AQ38/SUM(AO38:AS38)-AO38*(AN38/14)*AR38/SUM(AO38:AS38)</f>
        <v/>
      </c>
      <c r="AP39" s="77">
        <f>AP38+AO38*(AM38/14)*AQ38/SUM(AO38:AS38)+AO38*(AN38/14)*AR38/SUM(AO38:AS38)-AP38/4</f>
        <v/>
      </c>
      <c r="AQ39" s="77">
        <f>AQ38+(AP38/4)*AQ$16-AQ38/14</f>
        <v/>
      </c>
      <c r="AR39" s="77">
        <f>AR38+(AP38/4)*AR$16-AR38/14</f>
        <v/>
      </c>
      <c r="AS39" s="77">
        <f>AS38+AR38/14+(AQ38/14)*(1-AT$16)</f>
        <v/>
      </c>
      <c r="AT39" s="54">
        <f>AT38+(AQ38/14)*(AT$16)</f>
        <v/>
      </c>
      <c r="AU39" s="53">
        <f>OFFSET('National statistics'!$A$6,MATCH(R0_estimation!$A39,'National statistics'!$A$7:$A$5000,0),MATCH(R0_estimation!AU$16 &amp; "_Running14daysNew",'National statistics'!$B$1:$HA$1,0))</f>
        <v/>
      </c>
      <c r="AV39" s="253">
        <f>IF(ISERROR(OFFSET($O$4,MATCH(AU$16,$N$5:$N$14,0),MATCH(TEXT($A39,"dd-mmm-yy") &amp; "_R0",$P$2:$AP$2,0))),AV38,OFFSET($O$4,MATCH(AU$16,$N$5:$N$14,0),MATCH(TEXT($A39,"dd-mmm-yy") &amp; "_R0",$P$2:$AP$2,0)))</f>
        <v/>
      </c>
      <c r="AW39" s="254">
        <f>AW38</f>
        <v/>
      </c>
      <c r="AX39" s="77">
        <f>AX38-AX38*(AV38/14)*AZ38/SUM(AX38:BB38)-AX38*(AW38/14)*BA38/SUM(AX38:BB38)</f>
        <v/>
      </c>
      <c r="AY39" s="77">
        <f>AY38+AX38*(AV38/14)*AZ38/SUM(AX38:BB38)+AX38*(AW38/14)*BA38/SUM(AX38:BB38)-AY38/4</f>
        <v/>
      </c>
      <c r="AZ39" s="77">
        <f>AZ38+(AY38/4)*AZ$16-AZ38/14</f>
        <v/>
      </c>
      <c r="BA39" s="77">
        <f>BA38+(AY38/4)*BA$16-BA38/14</f>
        <v/>
      </c>
      <c r="BB39" s="77">
        <f>BB38+BA38/14+(AZ38/14)*(1-BC$16)</f>
        <v/>
      </c>
      <c r="BC39" s="54">
        <f>BC38+(AZ38/14)*(BC$16)</f>
        <v/>
      </c>
      <c r="BD39" s="53">
        <f>OFFSET('National statistics'!$A$6,MATCH(R0_estimation!$A39,'National statistics'!$A$7:$A$5000,0),MATCH(R0_estimation!BD$16 &amp; "_Running14daysNew",'National statistics'!$B$1:$HA$1,0))</f>
        <v/>
      </c>
      <c r="BE39" s="253">
        <f>IF(ISERROR(OFFSET($O$4,MATCH(BD$16,$N$5:$N$14,0),MATCH(TEXT($A39,"dd-mmm-yy") &amp; "_R0",$P$2:$AP$2,0))),BE38,OFFSET($O$4,MATCH(BD$16,$N$5:$N$14,0),MATCH(TEXT($A39,"dd-mmm-yy") &amp; "_R0",$P$2:$AP$2,0)))</f>
        <v/>
      </c>
      <c r="BF39" s="254">
        <f>BF38</f>
        <v/>
      </c>
      <c r="BG39" s="77">
        <f>BG38-BG38*(BE38/14)*BI38/SUM(BG38:BK38)-BG38*(BF38/14)*BJ38/SUM(BG38:BK38)</f>
        <v/>
      </c>
      <c r="BH39" s="77">
        <f>BH38+BG38*(BE38/14)*BI38/SUM(BG38:BK38)+BG38*(BF38/14)*BJ38/SUM(BG38:BK38)-BH38/4</f>
        <v/>
      </c>
      <c r="BI39" s="77">
        <f>BI38+(BH38/4)*BI$16-BI38/14</f>
        <v/>
      </c>
      <c r="BJ39" s="77">
        <f>BJ38+(BH38/4)*BJ$16-BJ38/14</f>
        <v/>
      </c>
      <c r="BK39" s="77">
        <f>BK38+BJ38/14+(BI38/14)*(1-BL$16)</f>
        <v/>
      </c>
      <c r="BL39" s="54">
        <f>BL38+(BI38/14)*(BL$16)</f>
        <v/>
      </c>
      <c r="BM39" s="53">
        <f>OFFSET('National statistics'!$A$6,MATCH(R0_estimation!$A39,'National statistics'!$A$7:$A$5000,0),MATCH(R0_estimation!BM$16 &amp; "_Running14daysNew",'National statistics'!$B$1:$HA$1,0))</f>
        <v/>
      </c>
      <c r="BN39" s="253">
        <f>IF(ISERROR(OFFSET($O$4,MATCH(BM$16,$N$5:$N$14,0),MATCH(TEXT($A39,"dd-mmm-yy") &amp; "_R0",$P$2:$AP$2,0))),BN38,OFFSET($O$4,MATCH(BM$16,$N$5:$N$14,0),MATCH(TEXT($A39,"dd-mmm-yy") &amp; "_R0",$P$2:$AP$2,0)))</f>
        <v/>
      </c>
      <c r="BO39" s="254">
        <f>BO38</f>
        <v/>
      </c>
      <c r="BP39" s="77">
        <f>BP38-BP38*(BN38/14)*BR38/SUM(BP38:BT38)-BP38*(BO38/14)*BS38/SUM(BP38:BT38)</f>
        <v/>
      </c>
      <c r="BQ39" s="77">
        <f>BQ38+BP38*(BN38/14)*BR38/SUM(BP38:BT38)+BP38*(BO38/14)*BS38/SUM(BP38:BT38)-BQ38/4</f>
        <v/>
      </c>
      <c r="BR39" s="77">
        <f>BR38+(BQ38/4)*BR$16-BR38/14</f>
        <v/>
      </c>
      <c r="BS39" s="77">
        <f>BS38+(BQ38/4)*BS$16-BS38/14</f>
        <v/>
      </c>
      <c r="BT39" s="77">
        <f>BT38+BS38/14+(BR38/14)*(1-BU$16)</f>
        <v/>
      </c>
      <c r="BU39" s="54">
        <f>BU38+(BR38/14)*(BU$16)</f>
        <v/>
      </c>
      <c r="BV39" s="53">
        <f>OFFSET('National statistics'!$A$6,MATCH(R0_estimation!$A39,'National statistics'!$A$7:$A$5000,0),MATCH(R0_estimation!BV$16 &amp; "_Running14daysNew",'National statistics'!$B$1:$HA$1,0))</f>
        <v/>
      </c>
      <c r="BW39" s="253">
        <f>IF(ISERROR(OFFSET($O$4,MATCH(BV$16,$N$5:$N$14,0),MATCH(TEXT($A39,"dd-mmm-yy") &amp; "_R0",$P$2:$AP$2,0))),BW38,OFFSET($O$4,MATCH(BV$16,$N$5:$N$14,0),MATCH(TEXT($A39,"dd-mmm-yy") &amp; "_R0",$P$2:$AP$2,0)))</f>
        <v/>
      </c>
      <c r="BX39" s="254">
        <f>BX38</f>
        <v/>
      </c>
      <c r="BY39" s="77">
        <f>BY38-BY38*(BW38/14)*CA38/SUM(BY38:CC38)-BY38*(BX38/14)*CB38/SUM(BY38:CC38)</f>
        <v/>
      </c>
      <c r="BZ39" s="77">
        <f>BZ38+BY38*(BW38/14)*CA38/SUM(BY38:CC38)+BY38*(BX38/14)*CB38/SUM(BY38:CC38)-BZ38/4</f>
        <v/>
      </c>
      <c r="CA39" s="77">
        <f>CA38+(BZ38/4)*CA$16-CA38/14</f>
        <v/>
      </c>
      <c r="CB39" s="77">
        <f>CB38+(BZ38/4)*CB$16-CB38/14</f>
        <v/>
      </c>
      <c r="CC39" s="77">
        <f>CC38+CB38/14+(CA38/14)*(1-CD$16)</f>
        <v/>
      </c>
      <c r="CD39" s="54">
        <f>CD38+(CA38/14)*(CD$16)</f>
        <v/>
      </c>
      <c r="CE39" s="53">
        <f>OFFSET('National statistics'!$A$6,MATCH(R0_estimation!$A39,'National statistics'!$A$7:$A$5000,0),MATCH(R0_estimation!CE$16 &amp; "_Running14daysNew",'National statistics'!$B$1:$HA$1,0))</f>
        <v/>
      </c>
      <c r="CF39" s="253">
        <f>IF(ISERROR(OFFSET($O$4,MATCH(CE$16,$N$5:$N$14,0),MATCH(TEXT($A39,"dd-mmm-yy") &amp; "_R0",$P$2:$AP$2,0))),CF38,OFFSET($O$4,MATCH(CE$16,$N$5:$N$14,0),MATCH(TEXT($A39,"dd-mmm-yy") &amp; "_R0",$P$2:$AP$2,0)))</f>
        <v/>
      </c>
      <c r="CG39" s="254">
        <f>CG38</f>
        <v/>
      </c>
      <c r="CH39" s="77">
        <f>CH38-CH38*(CF38/14)*CJ38/SUM(CH38:CL38)-CH38*(CG38/14)*CK38/SUM(CH38:CL38)</f>
        <v/>
      </c>
      <c r="CI39" s="77">
        <f>CI38+CH38*(CF38/14)*CJ38/SUM(CH38:CL38)+CH38*(CG38/14)*CK38/SUM(CH38:CL38)-CI38/4</f>
        <v/>
      </c>
      <c r="CJ39" s="77">
        <f>CJ38+(CI38/4)*CJ$16-CJ38/14</f>
        <v/>
      </c>
      <c r="CK39" s="77">
        <f>CK38+(CI38/4)*CK$16-CK38/14</f>
        <v/>
      </c>
      <c r="CL39" s="77">
        <f>CL38+CK38/14+(CJ38/14)*(1-CM$16)</f>
        <v/>
      </c>
      <c r="CM39" s="54">
        <f>CM38+(CJ38/14)*(CM$16)</f>
        <v/>
      </c>
      <c r="CO39" s="209" t="n"/>
      <c r="CP39" s="210" t="n"/>
    </row>
    <row r="40">
      <c r="A40" s="83" t="n">
        <v>43940</v>
      </c>
      <c r="B40" s="53">
        <f>OFFSET('National statistics'!$A$6,MATCH(R0_estimation!$A40,'National statistics'!$A$7:$A$5000,0),MATCH(R0_estimation!B$16 &amp; "_Running14daysNew",'National statistics'!$B$1:$HA$1,0))</f>
        <v/>
      </c>
      <c r="C40" s="253">
        <f>IF(ISERROR(OFFSET($O$4,MATCH(B$16,$N$5:$N$14,0),MATCH(TEXT($A40,"dd-mmm-yy") &amp; "_R0",$P$2:$AP$2,0))),C39,OFFSET($O$4,MATCH(B$16,$N$5:$N$14,0),MATCH(TEXT($A40,"dd-mmm-yy") &amp; "_R0",$P$2:$AP$2,0)))</f>
        <v/>
      </c>
      <c r="D40" s="254">
        <f>D39</f>
        <v/>
      </c>
      <c r="E40" s="77">
        <f>E39-E39*(C39/14)*G39*G$16/SUM(E39:I39)-E39*(D39/14)*H$16*H39/SUM(E39:I39)</f>
        <v/>
      </c>
      <c r="F40" s="77">
        <f>F39+E39*(C39/14)*G39*G$16/SUM(E39:I39)+E39*(D39/14)*H$16*H39/SUM(E39:I39)-F39/4</f>
        <v/>
      </c>
      <c r="G40" s="77">
        <f>G39+G$16*F39/4-G39/14</f>
        <v/>
      </c>
      <c r="H40" s="77">
        <f>H39+H$16*F39/4-H39/14</f>
        <v/>
      </c>
      <c r="I40" s="77">
        <f>I39+H39/14+(G39/14)*(1-J$16)</f>
        <v/>
      </c>
      <c r="J40" s="54">
        <f>J39+(G39/14)*(J$16)</f>
        <v/>
      </c>
      <c r="K40" s="53">
        <f>OFFSET('National statistics'!$A$6,MATCH(R0_estimation!$A40,'National statistics'!$A$7:$A$5000,0),MATCH(R0_estimation!K$16 &amp; "_Running14daysNew",'National statistics'!$B$1:$HA$1,0))</f>
        <v/>
      </c>
      <c r="L40" s="253">
        <f>IF(ISERROR(OFFSET($O$4,MATCH(K$16,$N$5:$N$14,0),MATCH(TEXT($A40,"dd-mmm-yy") &amp; "_R0",$P$2:$AP$2,0))),L39,OFFSET($O$4,MATCH(K$16,$N$5:$N$14,0),MATCH(TEXT($A40,"dd-mmm-yy") &amp; "_R0",$P$2:$AP$2,0)))</f>
        <v/>
      </c>
      <c r="M40" s="254">
        <f>M39</f>
        <v/>
      </c>
      <c r="N40" s="77">
        <f>N39-N39*(L39/14)*P39/SUM(N39:R39)-N39*(M39/14)*Q39/SUM(N39:R39)</f>
        <v/>
      </c>
      <c r="O40" s="77">
        <f>O39+N39*(L39/14)*P39/SUM(N39:R39)+N39*(M39/14)*Q39/SUM(N39:R39)-O39/4</f>
        <v/>
      </c>
      <c r="P40" s="77">
        <f>P39+(O39/4)*P$16-P39/14</f>
        <v/>
      </c>
      <c r="Q40" s="77">
        <f>Q39+(O39/4)*Q$16-Q39/14</f>
        <v/>
      </c>
      <c r="R40" s="77">
        <f>R39+Q39/14+(P39/14)*(1-S$16)</f>
        <v/>
      </c>
      <c r="S40" s="54">
        <f>S39+(P39/14)*(S$16)</f>
        <v/>
      </c>
      <c r="T40" s="53">
        <f>OFFSET('National statistics'!$A$6,MATCH(R0_estimation!$A40,'National statistics'!$A$7:$A$5000,0),MATCH(R0_estimation!T$16 &amp; "_Running14daysNew",'National statistics'!$B$1:$HA$1,0))</f>
        <v/>
      </c>
      <c r="U40" s="253">
        <f>IF(ISERROR(OFFSET($O$4,MATCH(T$16,$N$5:$N$14,0),MATCH(TEXT($A40,"dd-mmm-yy") &amp; "_R0",$P$2:$AP$2,0))),U39,OFFSET($O$4,MATCH(T$16,$N$5:$N$14,0),MATCH(TEXT($A40,"dd-mmm-yy") &amp; "_R0",$P$2:$AP$2,0)))</f>
        <v/>
      </c>
      <c r="V40" s="254">
        <f>V39</f>
        <v/>
      </c>
      <c r="W40" s="77">
        <f>W39-W39*(U39/14)*Y39/SUM(W39:AA39)-W39*(V39/14)*Z39/SUM(W39:AA39)</f>
        <v/>
      </c>
      <c r="X40" s="77">
        <f>X39+W39*(U39/14)*Y39/SUM(W39:AA39)+W39*(V39/14)*Z39/SUM(W39:AA39)-X39/4</f>
        <v/>
      </c>
      <c r="Y40" s="77">
        <f>Y39+(X39/4)*Y$16-Y39/14</f>
        <v/>
      </c>
      <c r="Z40" s="77">
        <f>Z39+(X39/4)*Z$16-Z39/14</f>
        <v/>
      </c>
      <c r="AA40" s="77">
        <f>AA39+Z39/14+(Y39/14)*(1-AB$16)</f>
        <v/>
      </c>
      <c r="AB40" s="54">
        <f>AB39+(Y39/14)*(AB$16)</f>
        <v/>
      </c>
      <c r="AC40" s="53">
        <f>OFFSET('National statistics'!$A$6,MATCH(R0_estimation!$A40,'National statistics'!$A$7:$A$5000,0),MATCH(R0_estimation!AC$16 &amp; "_Running14daysNew",'National statistics'!$B$1:$HA$1,0))</f>
        <v/>
      </c>
      <c r="AD40" s="253">
        <f>IF(ISERROR(OFFSET($O$4,MATCH(AC$16,$N$5:$N$14,0),MATCH(TEXT($A40,"dd-mmm-yy") &amp; "_R0",$P$2:$AP$2,0))),AD39,OFFSET($O$4,MATCH(AC$16,$N$5:$N$14,0),MATCH(TEXT($A40,"dd-mmm-yy") &amp; "_R0",$P$2:$AP$2,0)))</f>
        <v/>
      </c>
      <c r="AE40" s="254">
        <f>AE39</f>
        <v/>
      </c>
      <c r="AF40" s="77">
        <f>AF39-AF39*(AD39/14)*AH39/SUM(AF39:AJ39)-AF39*(AE39/14)*AI39/SUM(AF39:AJ39)</f>
        <v/>
      </c>
      <c r="AG40" s="77">
        <f>AG39+AF39*(AD39/14)*AH39/SUM(AF39:AJ39)+AF39*(AE39/14)*AI39/SUM(AF39:AJ39)-AG39/4</f>
        <v/>
      </c>
      <c r="AH40" s="77">
        <f>AH39+(AG39/4)*AH$16-AH39/14</f>
        <v/>
      </c>
      <c r="AI40" s="77">
        <f>AI39+(AG39/4)*AI$16-AI39/14</f>
        <v/>
      </c>
      <c r="AJ40" s="77">
        <f>AJ39+AI39/14+(AH39/14)*(1-AK$16)</f>
        <v/>
      </c>
      <c r="AK40" s="54">
        <f>AK39+(AH39/14)*(AK$16)</f>
        <v/>
      </c>
      <c r="AL40" s="53">
        <f>OFFSET('National statistics'!$A$6,MATCH(R0_estimation!$A40,'National statistics'!$A$7:$A$5000,0),MATCH(R0_estimation!AL$16 &amp; "_Running14daysNew",'National statistics'!$B$1:$HA$1,0))</f>
        <v/>
      </c>
      <c r="AM40" s="253">
        <f>IF(ISERROR(OFFSET($O$4,MATCH(AL$16,$N$5:$N$14,0),MATCH(TEXT($A40,"dd-mmm-yy") &amp; "_R0",$P$2:$AP$2,0))),AM39,OFFSET($O$4,MATCH(AL$16,$N$5:$N$14,0),MATCH(TEXT($A40,"dd-mmm-yy") &amp; "_R0",$P$2:$AP$2,0)))</f>
        <v/>
      </c>
      <c r="AN40" s="254">
        <f>AN39</f>
        <v/>
      </c>
      <c r="AO40" s="77">
        <f>AO39-AO39*(AM39/14)*AQ39/SUM(AO39:AS39)-AO39*(AN39/14)*AR39/SUM(AO39:AS39)</f>
        <v/>
      </c>
      <c r="AP40" s="77">
        <f>AP39+AO39*(AM39/14)*AQ39/SUM(AO39:AS39)+AO39*(AN39/14)*AR39/SUM(AO39:AS39)-AP39/4</f>
        <v/>
      </c>
      <c r="AQ40" s="77">
        <f>AQ39+(AP39/4)*AQ$16-AQ39/14</f>
        <v/>
      </c>
      <c r="AR40" s="77">
        <f>AR39+(AP39/4)*AR$16-AR39/14</f>
        <v/>
      </c>
      <c r="AS40" s="77">
        <f>AS39+AR39/14+(AQ39/14)*(1-AT$16)</f>
        <v/>
      </c>
      <c r="AT40" s="54">
        <f>AT39+(AQ39/14)*(AT$16)</f>
        <v/>
      </c>
      <c r="AU40" s="53">
        <f>OFFSET('National statistics'!$A$6,MATCH(R0_estimation!$A40,'National statistics'!$A$7:$A$5000,0),MATCH(R0_estimation!AU$16 &amp; "_Running14daysNew",'National statistics'!$B$1:$HA$1,0))</f>
        <v/>
      </c>
      <c r="AV40" s="253">
        <f>IF(ISERROR(OFFSET($O$4,MATCH(AU$16,$N$5:$N$14,0),MATCH(TEXT($A40,"dd-mmm-yy") &amp; "_R0",$P$2:$AP$2,0))),AV39,OFFSET($O$4,MATCH(AU$16,$N$5:$N$14,0),MATCH(TEXT($A40,"dd-mmm-yy") &amp; "_R0",$P$2:$AP$2,0)))</f>
        <v/>
      </c>
      <c r="AW40" s="254">
        <f>AW39</f>
        <v/>
      </c>
      <c r="AX40" s="77">
        <f>AX39-AX39*(AV39/14)*AZ39/SUM(AX39:BB39)-AX39*(AW39/14)*BA39/SUM(AX39:BB39)</f>
        <v/>
      </c>
      <c r="AY40" s="77">
        <f>AY39+AX39*(AV39/14)*AZ39/SUM(AX39:BB39)+AX39*(AW39/14)*BA39/SUM(AX39:BB39)-AY39/4</f>
        <v/>
      </c>
      <c r="AZ40" s="77">
        <f>AZ39+(AY39/4)*AZ$16-AZ39/14</f>
        <v/>
      </c>
      <c r="BA40" s="77">
        <f>BA39+(AY39/4)*BA$16-BA39/14</f>
        <v/>
      </c>
      <c r="BB40" s="77">
        <f>BB39+BA39/14+(AZ39/14)*(1-BC$16)</f>
        <v/>
      </c>
      <c r="BC40" s="54">
        <f>BC39+(AZ39/14)*(BC$16)</f>
        <v/>
      </c>
      <c r="BD40" s="53">
        <f>OFFSET('National statistics'!$A$6,MATCH(R0_estimation!$A40,'National statistics'!$A$7:$A$5000,0),MATCH(R0_estimation!BD$16 &amp; "_Running14daysNew",'National statistics'!$B$1:$HA$1,0))</f>
        <v/>
      </c>
      <c r="BE40" s="253">
        <f>IF(ISERROR(OFFSET($O$4,MATCH(BD$16,$N$5:$N$14,0),MATCH(TEXT($A40,"dd-mmm-yy") &amp; "_R0",$P$2:$AP$2,0))),BE39,OFFSET($O$4,MATCH(BD$16,$N$5:$N$14,0),MATCH(TEXT($A40,"dd-mmm-yy") &amp; "_R0",$P$2:$AP$2,0)))</f>
        <v/>
      </c>
      <c r="BF40" s="254">
        <f>BF39</f>
        <v/>
      </c>
      <c r="BG40" s="77">
        <f>BG39-BG39*(BE39/14)*BI39/SUM(BG39:BK39)-BG39*(BF39/14)*BJ39/SUM(BG39:BK39)</f>
        <v/>
      </c>
      <c r="BH40" s="77">
        <f>BH39+BG39*(BE39/14)*BI39/SUM(BG39:BK39)+BG39*(BF39/14)*BJ39/SUM(BG39:BK39)-BH39/4</f>
        <v/>
      </c>
      <c r="BI40" s="77">
        <f>BI39+(BH39/4)*BI$16-BI39/14</f>
        <v/>
      </c>
      <c r="BJ40" s="77">
        <f>BJ39+(BH39/4)*BJ$16-BJ39/14</f>
        <v/>
      </c>
      <c r="BK40" s="77">
        <f>BK39+BJ39/14+(BI39/14)*(1-BL$16)</f>
        <v/>
      </c>
      <c r="BL40" s="54">
        <f>BL39+(BI39/14)*(BL$16)</f>
        <v/>
      </c>
      <c r="BM40" s="53">
        <f>OFFSET('National statistics'!$A$6,MATCH(R0_estimation!$A40,'National statistics'!$A$7:$A$5000,0),MATCH(R0_estimation!BM$16 &amp; "_Running14daysNew",'National statistics'!$B$1:$HA$1,0))</f>
        <v/>
      </c>
      <c r="BN40" s="253">
        <f>IF(ISERROR(OFFSET($O$4,MATCH(BM$16,$N$5:$N$14,0),MATCH(TEXT($A40,"dd-mmm-yy") &amp; "_R0",$P$2:$AP$2,0))),BN39,OFFSET($O$4,MATCH(BM$16,$N$5:$N$14,0),MATCH(TEXT($A40,"dd-mmm-yy") &amp; "_R0",$P$2:$AP$2,0)))</f>
        <v/>
      </c>
      <c r="BO40" s="254">
        <f>BO39</f>
        <v/>
      </c>
      <c r="BP40" s="77">
        <f>BP39-BP39*(BN39/14)*BR39/SUM(BP39:BT39)-BP39*(BO39/14)*BS39/SUM(BP39:BT39)</f>
        <v/>
      </c>
      <c r="BQ40" s="77">
        <f>BQ39+BP39*(BN39/14)*BR39/SUM(BP39:BT39)+BP39*(BO39/14)*BS39/SUM(BP39:BT39)-BQ39/4</f>
        <v/>
      </c>
      <c r="BR40" s="77">
        <f>BR39+(BQ39/4)*BR$16-BR39/14</f>
        <v/>
      </c>
      <c r="BS40" s="77">
        <f>BS39+(BQ39/4)*BS$16-BS39/14</f>
        <v/>
      </c>
      <c r="BT40" s="77">
        <f>BT39+BS39/14+(BR39/14)*(1-BU$16)</f>
        <v/>
      </c>
      <c r="BU40" s="54">
        <f>BU39+(BR39/14)*(BU$16)</f>
        <v/>
      </c>
      <c r="BV40" s="53">
        <f>OFFSET('National statistics'!$A$6,MATCH(R0_estimation!$A40,'National statistics'!$A$7:$A$5000,0),MATCH(R0_estimation!BV$16 &amp; "_Running14daysNew",'National statistics'!$B$1:$HA$1,0))</f>
        <v/>
      </c>
      <c r="BW40" s="253">
        <f>IF(ISERROR(OFFSET($O$4,MATCH(BV$16,$N$5:$N$14,0),MATCH(TEXT($A40,"dd-mmm-yy") &amp; "_R0",$P$2:$AP$2,0))),BW39,OFFSET($O$4,MATCH(BV$16,$N$5:$N$14,0),MATCH(TEXT($A40,"dd-mmm-yy") &amp; "_R0",$P$2:$AP$2,0)))</f>
        <v/>
      </c>
      <c r="BX40" s="254">
        <f>BX39</f>
        <v/>
      </c>
      <c r="BY40" s="77">
        <f>BY39-BY39*(BW39/14)*CA39/SUM(BY39:CC39)-BY39*(BX39/14)*CB39/SUM(BY39:CC39)</f>
        <v/>
      </c>
      <c r="BZ40" s="77">
        <f>BZ39+BY39*(BW39/14)*CA39/SUM(BY39:CC39)+BY39*(BX39/14)*CB39/SUM(BY39:CC39)-BZ39/4</f>
        <v/>
      </c>
      <c r="CA40" s="77">
        <f>CA39+(BZ39/4)*CA$16-CA39/14</f>
        <v/>
      </c>
      <c r="CB40" s="77">
        <f>CB39+(BZ39/4)*CB$16-CB39/14</f>
        <v/>
      </c>
      <c r="CC40" s="77">
        <f>CC39+CB39/14+(CA39/14)*(1-CD$16)</f>
        <v/>
      </c>
      <c r="CD40" s="54">
        <f>CD39+(CA39/14)*(CD$16)</f>
        <v/>
      </c>
      <c r="CE40" s="53">
        <f>OFFSET('National statistics'!$A$6,MATCH(R0_estimation!$A40,'National statistics'!$A$7:$A$5000,0),MATCH(R0_estimation!CE$16 &amp; "_Running14daysNew",'National statistics'!$B$1:$HA$1,0))</f>
        <v/>
      </c>
      <c r="CF40" s="253">
        <f>IF(ISERROR(OFFSET($O$4,MATCH(CE$16,$N$5:$N$14,0),MATCH(TEXT($A40,"dd-mmm-yy") &amp; "_R0",$P$2:$AP$2,0))),CF39,OFFSET($O$4,MATCH(CE$16,$N$5:$N$14,0),MATCH(TEXT($A40,"dd-mmm-yy") &amp; "_R0",$P$2:$AP$2,0)))</f>
        <v/>
      </c>
      <c r="CG40" s="254">
        <f>CG39</f>
        <v/>
      </c>
      <c r="CH40" s="77">
        <f>CH39-CH39*(CF39/14)*CJ39/SUM(CH39:CL39)-CH39*(CG39/14)*CK39/SUM(CH39:CL39)</f>
        <v/>
      </c>
      <c r="CI40" s="77">
        <f>CI39+CH39*(CF39/14)*CJ39/SUM(CH39:CL39)+CH39*(CG39/14)*CK39/SUM(CH39:CL39)-CI39/4</f>
        <v/>
      </c>
      <c r="CJ40" s="77">
        <f>CJ39+(CI39/4)*CJ$16-CJ39/14</f>
        <v/>
      </c>
      <c r="CK40" s="77">
        <f>CK39+(CI39/4)*CK$16-CK39/14</f>
        <v/>
      </c>
      <c r="CL40" s="77">
        <f>CL39+CK39/14+(CJ39/14)*(1-CM$16)</f>
        <v/>
      </c>
      <c r="CM40" s="54">
        <f>CM39+(CJ39/14)*(CM$16)</f>
        <v/>
      </c>
      <c r="CO40" s="209" t="n"/>
      <c r="CP40" s="210" t="n"/>
    </row>
    <row r="41">
      <c r="A41" s="83" t="n">
        <v>43941</v>
      </c>
      <c r="B41" s="53">
        <f>OFFSET('National statistics'!$A$6,MATCH(R0_estimation!$A41,'National statistics'!$A$7:$A$5000,0),MATCH(R0_estimation!B$16 &amp; "_Running14daysNew",'National statistics'!$B$1:$HA$1,0))</f>
        <v/>
      </c>
      <c r="C41" s="253">
        <f>IF(ISERROR(OFFSET($O$4,MATCH(B$16,$N$5:$N$14,0),MATCH(TEXT($A41,"dd-mmm-yy") &amp; "_R0",$P$2:$AP$2,0))),C40,OFFSET($O$4,MATCH(B$16,$N$5:$N$14,0),MATCH(TEXT($A41,"dd-mmm-yy") &amp; "_R0",$P$2:$AP$2,0)))</f>
        <v/>
      </c>
      <c r="D41" s="254">
        <f>D40</f>
        <v/>
      </c>
      <c r="E41" s="77">
        <f>E40-E40*(C40/14)*G40*G$16/SUM(E40:I40)-E40*(D40/14)*H$16*H40/SUM(E40:I40)</f>
        <v/>
      </c>
      <c r="F41" s="77">
        <f>F40+E40*(C40/14)*G40*G$16/SUM(E40:I40)+E40*(D40/14)*H$16*H40/SUM(E40:I40)-F40/4</f>
        <v/>
      </c>
      <c r="G41" s="77">
        <f>G40+G$16*F40/4-G40/14</f>
        <v/>
      </c>
      <c r="H41" s="77">
        <f>H40+H$16*F40/4-H40/14</f>
        <v/>
      </c>
      <c r="I41" s="77">
        <f>I40+H40/14+(G40/14)*(1-J$16)</f>
        <v/>
      </c>
      <c r="J41" s="54">
        <f>J40+(G40/14)*(J$16)</f>
        <v/>
      </c>
      <c r="K41" s="53">
        <f>OFFSET('National statistics'!$A$6,MATCH(R0_estimation!$A41,'National statistics'!$A$7:$A$5000,0),MATCH(R0_estimation!K$16 &amp; "_Running14daysNew",'National statistics'!$B$1:$HA$1,0))</f>
        <v/>
      </c>
      <c r="L41" s="253">
        <f>IF(ISERROR(OFFSET($O$4,MATCH(K$16,$N$5:$N$14,0),MATCH(TEXT($A41,"dd-mmm-yy") &amp; "_R0",$P$2:$AP$2,0))),L40,OFFSET($O$4,MATCH(K$16,$N$5:$N$14,0),MATCH(TEXT($A41,"dd-mmm-yy") &amp; "_R0",$P$2:$AP$2,0)))</f>
        <v/>
      </c>
      <c r="M41" s="254">
        <f>M40</f>
        <v/>
      </c>
      <c r="N41" s="77">
        <f>N40-N40*(L40/14)*P40/SUM(N40:R40)-N40*(M40/14)*Q40/SUM(N40:R40)</f>
        <v/>
      </c>
      <c r="O41" s="77">
        <f>O40+N40*(L40/14)*P40/SUM(N40:R40)+N40*(M40/14)*Q40/SUM(N40:R40)-O40/4</f>
        <v/>
      </c>
      <c r="P41" s="77">
        <f>P40+(O40/4)*P$16-P40/14</f>
        <v/>
      </c>
      <c r="Q41" s="77">
        <f>Q40+(O40/4)*Q$16-Q40/14</f>
        <v/>
      </c>
      <c r="R41" s="77">
        <f>R40+Q40/14+(P40/14)*(1-S$16)</f>
        <v/>
      </c>
      <c r="S41" s="54">
        <f>S40+(P40/14)*(S$16)</f>
        <v/>
      </c>
      <c r="T41" s="53">
        <f>OFFSET('National statistics'!$A$6,MATCH(R0_estimation!$A41,'National statistics'!$A$7:$A$5000,0),MATCH(R0_estimation!T$16 &amp; "_Running14daysNew",'National statistics'!$B$1:$HA$1,0))</f>
        <v/>
      </c>
      <c r="U41" s="253">
        <f>IF(ISERROR(OFFSET($O$4,MATCH(T$16,$N$5:$N$14,0),MATCH(TEXT($A41,"dd-mmm-yy") &amp; "_R0",$P$2:$AP$2,0))),U40,OFFSET($O$4,MATCH(T$16,$N$5:$N$14,0),MATCH(TEXT($A41,"dd-mmm-yy") &amp; "_R0",$P$2:$AP$2,0)))</f>
        <v/>
      </c>
      <c r="V41" s="254">
        <f>V40</f>
        <v/>
      </c>
      <c r="W41" s="77">
        <f>W40-W40*(U40/14)*Y40/SUM(W40:AA40)-W40*(V40/14)*Z40/SUM(W40:AA40)</f>
        <v/>
      </c>
      <c r="X41" s="77">
        <f>X40+W40*(U40/14)*Y40/SUM(W40:AA40)+W40*(V40/14)*Z40/SUM(W40:AA40)-X40/4</f>
        <v/>
      </c>
      <c r="Y41" s="77">
        <f>Y40+(X40/4)*Y$16-Y40/14</f>
        <v/>
      </c>
      <c r="Z41" s="77">
        <f>Z40+(X40/4)*Z$16-Z40/14</f>
        <v/>
      </c>
      <c r="AA41" s="77">
        <f>AA40+Z40/14+(Y40/14)*(1-AB$16)</f>
        <v/>
      </c>
      <c r="AB41" s="54">
        <f>AB40+(Y40/14)*(AB$16)</f>
        <v/>
      </c>
      <c r="AC41" s="53">
        <f>OFFSET('National statistics'!$A$6,MATCH(R0_estimation!$A41,'National statistics'!$A$7:$A$5000,0),MATCH(R0_estimation!AC$16 &amp; "_Running14daysNew",'National statistics'!$B$1:$HA$1,0))</f>
        <v/>
      </c>
      <c r="AD41" s="253">
        <f>IF(ISERROR(OFFSET($O$4,MATCH(AC$16,$N$5:$N$14,0),MATCH(TEXT($A41,"dd-mmm-yy") &amp; "_R0",$P$2:$AP$2,0))),AD40,OFFSET($O$4,MATCH(AC$16,$N$5:$N$14,0),MATCH(TEXT($A41,"dd-mmm-yy") &amp; "_R0",$P$2:$AP$2,0)))</f>
        <v/>
      </c>
      <c r="AE41" s="254">
        <f>AE40</f>
        <v/>
      </c>
      <c r="AF41" s="77">
        <f>AF40-AF40*(AD40/14)*AH40/SUM(AF40:AJ40)-AF40*(AE40/14)*AI40/SUM(AF40:AJ40)</f>
        <v/>
      </c>
      <c r="AG41" s="77">
        <f>AG40+AF40*(AD40/14)*AH40/SUM(AF40:AJ40)+AF40*(AE40/14)*AI40/SUM(AF40:AJ40)-AG40/4</f>
        <v/>
      </c>
      <c r="AH41" s="77">
        <f>AH40+(AG40/4)*AH$16-AH40/14</f>
        <v/>
      </c>
      <c r="AI41" s="77">
        <f>AI40+(AG40/4)*AI$16-AI40/14</f>
        <v/>
      </c>
      <c r="AJ41" s="77">
        <f>AJ40+AI40/14+(AH40/14)*(1-AK$16)</f>
        <v/>
      </c>
      <c r="AK41" s="54">
        <f>AK40+(AH40/14)*(AK$16)</f>
        <v/>
      </c>
      <c r="AL41" s="53">
        <f>OFFSET('National statistics'!$A$6,MATCH(R0_estimation!$A41,'National statistics'!$A$7:$A$5000,0),MATCH(R0_estimation!AL$16 &amp; "_Running14daysNew",'National statistics'!$B$1:$HA$1,0))</f>
        <v/>
      </c>
      <c r="AM41" s="253">
        <f>IF(ISERROR(OFFSET($O$4,MATCH(AL$16,$N$5:$N$14,0),MATCH(TEXT($A41,"dd-mmm-yy") &amp; "_R0",$P$2:$AP$2,0))),AM40,OFFSET($O$4,MATCH(AL$16,$N$5:$N$14,0),MATCH(TEXT($A41,"dd-mmm-yy") &amp; "_R0",$P$2:$AP$2,0)))</f>
        <v/>
      </c>
      <c r="AN41" s="254">
        <f>AN40</f>
        <v/>
      </c>
      <c r="AO41" s="77">
        <f>AO40-AO40*(AM40/14)*AQ40/SUM(AO40:AS40)-AO40*(AN40/14)*AR40/SUM(AO40:AS40)</f>
        <v/>
      </c>
      <c r="AP41" s="77">
        <f>AP40+AO40*(AM40/14)*AQ40/SUM(AO40:AS40)+AO40*(AN40/14)*AR40/SUM(AO40:AS40)-AP40/4</f>
        <v/>
      </c>
      <c r="AQ41" s="77">
        <f>AQ40+(AP40/4)*AQ$16-AQ40/14</f>
        <v/>
      </c>
      <c r="AR41" s="77">
        <f>AR40+(AP40/4)*AR$16-AR40/14</f>
        <v/>
      </c>
      <c r="AS41" s="77">
        <f>AS40+AR40/14+(AQ40/14)*(1-AT$16)</f>
        <v/>
      </c>
      <c r="AT41" s="54">
        <f>AT40+(AQ40/14)*(AT$16)</f>
        <v/>
      </c>
      <c r="AU41" s="53">
        <f>OFFSET('National statistics'!$A$6,MATCH(R0_estimation!$A41,'National statistics'!$A$7:$A$5000,0),MATCH(R0_estimation!AU$16 &amp; "_Running14daysNew",'National statistics'!$B$1:$HA$1,0))</f>
        <v/>
      </c>
      <c r="AV41" s="253">
        <f>IF(ISERROR(OFFSET($O$4,MATCH(AU$16,$N$5:$N$14,0),MATCH(TEXT($A41,"dd-mmm-yy") &amp; "_R0",$P$2:$AP$2,0))),AV40,OFFSET($O$4,MATCH(AU$16,$N$5:$N$14,0),MATCH(TEXT($A41,"dd-mmm-yy") &amp; "_R0",$P$2:$AP$2,0)))</f>
        <v/>
      </c>
      <c r="AW41" s="254">
        <f>AW40</f>
        <v/>
      </c>
      <c r="AX41" s="77">
        <f>AX40-AX40*(AV40/14)*AZ40/SUM(AX40:BB40)-AX40*(AW40/14)*BA40/SUM(AX40:BB40)</f>
        <v/>
      </c>
      <c r="AY41" s="77">
        <f>AY40+AX40*(AV40/14)*AZ40/SUM(AX40:BB40)+AX40*(AW40/14)*BA40/SUM(AX40:BB40)-AY40/4</f>
        <v/>
      </c>
      <c r="AZ41" s="77">
        <f>AZ40+(AY40/4)*AZ$16-AZ40/14</f>
        <v/>
      </c>
      <c r="BA41" s="77">
        <f>BA40+(AY40/4)*BA$16-BA40/14</f>
        <v/>
      </c>
      <c r="BB41" s="77">
        <f>BB40+BA40/14+(AZ40/14)*(1-BC$16)</f>
        <v/>
      </c>
      <c r="BC41" s="54">
        <f>BC40+(AZ40/14)*(BC$16)</f>
        <v/>
      </c>
      <c r="BD41" s="53">
        <f>OFFSET('National statistics'!$A$6,MATCH(R0_estimation!$A41,'National statistics'!$A$7:$A$5000,0),MATCH(R0_estimation!BD$16 &amp; "_Running14daysNew",'National statistics'!$B$1:$HA$1,0))</f>
        <v/>
      </c>
      <c r="BE41" s="253">
        <f>IF(ISERROR(OFFSET($O$4,MATCH(BD$16,$N$5:$N$14,0),MATCH(TEXT($A41,"dd-mmm-yy") &amp; "_R0",$P$2:$AP$2,0))),BE40,OFFSET($O$4,MATCH(BD$16,$N$5:$N$14,0),MATCH(TEXT($A41,"dd-mmm-yy") &amp; "_R0",$P$2:$AP$2,0)))</f>
        <v/>
      </c>
      <c r="BF41" s="254">
        <f>BF40</f>
        <v/>
      </c>
      <c r="BG41" s="77">
        <f>BG40-BG40*(BE40/14)*BI40/SUM(BG40:BK40)-BG40*(BF40/14)*BJ40/SUM(BG40:BK40)</f>
        <v/>
      </c>
      <c r="BH41" s="77">
        <f>BH40+BG40*(BE40/14)*BI40/SUM(BG40:BK40)+BG40*(BF40/14)*BJ40/SUM(BG40:BK40)-BH40/4</f>
        <v/>
      </c>
      <c r="BI41" s="77">
        <f>BI40+(BH40/4)*BI$16-BI40/14</f>
        <v/>
      </c>
      <c r="BJ41" s="77">
        <f>BJ40+(BH40/4)*BJ$16-BJ40/14</f>
        <v/>
      </c>
      <c r="BK41" s="77">
        <f>BK40+BJ40/14+(BI40/14)*(1-BL$16)</f>
        <v/>
      </c>
      <c r="BL41" s="54">
        <f>BL40+(BI40/14)*(BL$16)</f>
        <v/>
      </c>
      <c r="BM41" s="53">
        <f>OFFSET('National statistics'!$A$6,MATCH(R0_estimation!$A41,'National statistics'!$A$7:$A$5000,0),MATCH(R0_estimation!BM$16 &amp; "_Running14daysNew",'National statistics'!$B$1:$HA$1,0))</f>
        <v/>
      </c>
      <c r="BN41" s="253">
        <f>IF(ISERROR(OFFSET($O$4,MATCH(BM$16,$N$5:$N$14,0),MATCH(TEXT($A41,"dd-mmm-yy") &amp; "_R0",$P$2:$AP$2,0))),BN40,OFFSET($O$4,MATCH(BM$16,$N$5:$N$14,0),MATCH(TEXT($A41,"dd-mmm-yy") &amp; "_R0",$P$2:$AP$2,0)))</f>
        <v/>
      </c>
      <c r="BO41" s="254">
        <f>BO40</f>
        <v/>
      </c>
      <c r="BP41" s="77">
        <f>BP40-BP40*(BN40/14)*BR40/SUM(BP40:BT40)-BP40*(BO40/14)*BS40/SUM(BP40:BT40)</f>
        <v/>
      </c>
      <c r="BQ41" s="77">
        <f>BQ40+BP40*(BN40/14)*BR40/SUM(BP40:BT40)+BP40*(BO40/14)*BS40/SUM(BP40:BT40)-BQ40/4</f>
        <v/>
      </c>
      <c r="BR41" s="77">
        <f>BR40+(BQ40/4)*BR$16-BR40/14</f>
        <v/>
      </c>
      <c r="BS41" s="77">
        <f>BS40+(BQ40/4)*BS$16-BS40/14</f>
        <v/>
      </c>
      <c r="BT41" s="77">
        <f>BT40+BS40/14+(BR40/14)*(1-BU$16)</f>
        <v/>
      </c>
      <c r="BU41" s="54">
        <f>BU40+(BR40/14)*(BU$16)</f>
        <v/>
      </c>
      <c r="BV41" s="53">
        <f>OFFSET('National statistics'!$A$6,MATCH(R0_estimation!$A41,'National statistics'!$A$7:$A$5000,0),MATCH(R0_estimation!BV$16 &amp; "_Running14daysNew",'National statistics'!$B$1:$HA$1,0))</f>
        <v/>
      </c>
      <c r="BW41" s="253">
        <f>IF(ISERROR(OFFSET($O$4,MATCH(BV$16,$N$5:$N$14,0),MATCH(TEXT($A41,"dd-mmm-yy") &amp; "_R0",$P$2:$AP$2,0))),BW40,OFFSET($O$4,MATCH(BV$16,$N$5:$N$14,0),MATCH(TEXT($A41,"dd-mmm-yy") &amp; "_R0",$P$2:$AP$2,0)))</f>
        <v/>
      </c>
      <c r="BX41" s="254">
        <f>BX40</f>
        <v/>
      </c>
      <c r="BY41" s="77">
        <f>BY40-BY40*(BW40/14)*CA40/SUM(BY40:CC40)-BY40*(BX40/14)*CB40/SUM(BY40:CC40)</f>
        <v/>
      </c>
      <c r="BZ41" s="77">
        <f>BZ40+BY40*(BW40/14)*CA40/SUM(BY40:CC40)+BY40*(BX40/14)*CB40/SUM(BY40:CC40)-BZ40/4</f>
        <v/>
      </c>
      <c r="CA41" s="77">
        <f>CA40+(BZ40/4)*CA$16-CA40/14</f>
        <v/>
      </c>
      <c r="CB41" s="77">
        <f>CB40+(BZ40/4)*CB$16-CB40/14</f>
        <v/>
      </c>
      <c r="CC41" s="77">
        <f>CC40+CB40/14+(CA40/14)*(1-CD$16)</f>
        <v/>
      </c>
      <c r="CD41" s="54">
        <f>CD40+(CA40/14)*(CD$16)</f>
        <v/>
      </c>
      <c r="CE41" s="53">
        <f>OFFSET('National statistics'!$A$6,MATCH(R0_estimation!$A41,'National statistics'!$A$7:$A$5000,0),MATCH(R0_estimation!CE$16 &amp; "_Running14daysNew",'National statistics'!$B$1:$HA$1,0))</f>
        <v/>
      </c>
      <c r="CF41" s="253">
        <f>IF(ISERROR(OFFSET($O$4,MATCH(CE$16,$N$5:$N$14,0),MATCH(TEXT($A41,"dd-mmm-yy") &amp; "_R0",$P$2:$AP$2,0))),CF40,OFFSET($O$4,MATCH(CE$16,$N$5:$N$14,0),MATCH(TEXT($A41,"dd-mmm-yy") &amp; "_R0",$P$2:$AP$2,0)))</f>
        <v/>
      </c>
      <c r="CG41" s="254">
        <f>CG40</f>
        <v/>
      </c>
      <c r="CH41" s="77">
        <f>CH40-CH40*(CF40/14)*CJ40/SUM(CH40:CL40)-CH40*(CG40/14)*CK40/SUM(CH40:CL40)</f>
        <v/>
      </c>
      <c r="CI41" s="77">
        <f>CI40+CH40*(CF40/14)*CJ40/SUM(CH40:CL40)+CH40*(CG40/14)*CK40/SUM(CH40:CL40)-CI40/4</f>
        <v/>
      </c>
      <c r="CJ41" s="77">
        <f>CJ40+(CI40/4)*CJ$16-CJ40/14</f>
        <v/>
      </c>
      <c r="CK41" s="77">
        <f>CK40+(CI40/4)*CK$16-CK40/14</f>
        <v/>
      </c>
      <c r="CL41" s="77">
        <f>CL40+CK40/14+(CJ40/14)*(1-CM$16)</f>
        <v/>
      </c>
      <c r="CM41" s="54">
        <f>CM40+(CJ40/14)*(CM$16)</f>
        <v/>
      </c>
      <c r="CO41" s="209" t="n"/>
      <c r="CP41" s="210" t="n"/>
    </row>
    <row r="42">
      <c r="A42" s="83" t="n">
        <v>43942</v>
      </c>
      <c r="B42" s="53">
        <f>OFFSET('National statistics'!$A$6,MATCH(R0_estimation!$A42,'National statistics'!$A$7:$A$5000,0),MATCH(R0_estimation!B$16 &amp; "_Running14daysNew",'National statistics'!$B$1:$HA$1,0))</f>
        <v/>
      </c>
      <c r="C42" s="253">
        <f>IF(ISERROR(OFFSET($O$4,MATCH(B$16,$N$5:$N$14,0),MATCH(TEXT($A42,"dd-mmm-yy") &amp; "_R0",$P$2:$AP$2,0))),C41,OFFSET($O$4,MATCH(B$16,$N$5:$N$14,0),MATCH(TEXT($A42,"dd-mmm-yy") &amp; "_R0",$P$2:$AP$2,0)))</f>
        <v/>
      </c>
      <c r="D42" s="254">
        <f>D41</f>
        <v/>
      </c>
      <c r="E42" s="77">
        <f>E41-E41*(C41/14)*G41*G$16/SUM(E41:I41)-E41*(D41/14)*H$16*H41/SUM(E41:I41)</f>
        <v/>
      </c>
      <c r="F42" s="77">
        <f>F41+E41*(C41/14)*G41*G$16/SUM(E41:I41)+E41*(D41/14)*H$16*H41/SUM(E41:I41)-F41/4</f>
        <v/>
      </c>
      <c r="G42" s="77">
        <f>G41+G$16*F41/4-G41/14</f>
        <v/>
      </c>
      <c r="H42" s="77">
        <f>H41+H$16*F41/4-H41/14</f>
        <v/>
      </c>
      <c r="I42" s="77">
        <f>I41+H41/14+(G41/14)*(1-J$16)</f>
        <v/>
      </c>
      <c r="J42" s="54">
        <f>J41+(G41/14)*(J$16)</f>
        <v/>
      </c>
      <c r="K42" s="53">
        <f>OFFSET('National statistics'!$A$6,MATCH(R0_estimation!$A42,'National statistics'!$A$7:$A$5000,0),MATCH(R0_estimation!K$16 &amp; "_Running14daysNew",'National statistics'!$B$1:$HA$1,0))</f>
        <v/>
      </c>
      <c r="L42" s="253">
        <f>IF(ISERROR(OFFSET($O$4,MATCH(K$16,$N$5:$N$14,0),MATCH(TEXT($A42,"dd-mmm-yy") &amp; "_R0",$P$2:$AP$2,0))),L41,OFFSET($O$4,MATCH(K$16,$N$5:$N$14,0),MATCH(TEXT($A42,"dd-mmm-yy") &amp; "_R0",$P$2:$AP$2,0)))</f>
        <v/>
      </c>
      <c r="M42" s="254">
        <f>M41</f>
        <v/>
      </c>
      <c r="N42" s="77">
        <f>N41-N41*(L41/14)*P41/SUM(N41:R41)-N41*(M41/14)*Q41/SUM(N41:R41)</f>
        <v/>
      </c>
      <c r="O42" s="77">
        <f>O41+N41*(L41/14)*P41/SUM(N41:R41)+N41*(M41/14)*Q41/SUM(N41:R41)-O41/4</f>
        <v/>
      </c>
      <c r="P42" s="77">
        <f>P41+(O41/4)*P$16-P41/14</f>
        <v/>
      </c>
      <c r="Q42" s="77">
        <f>Q41+(O41/4)*Q$16-Q41/14</f>
        <v/>
      </c>
      <c r="R42" s="77">
        <f>R41+Q41/14+(P41/14)*(1-S$16)</f>
        <v/>
      </c>
      <c r="S42" s="54">
        <f>S41+(P41/14)*(S$16)</f>
        <v/>
      </c>
      <c r="T42" s="53">
        <f>OFFSET('National statistics'!$A$6,MATCH(R0_estimation!$A42,'National statistics'!$A$7:$A$5000,0),MATCH(R0_estimation!T$16 &amp; "_Running14daysNew",'National statistics'!$B$1:$HA$1,0))</f>
        <v/>
      </c>
      <c r="U42" s="253">
        <f>IF(ISERROR(OFFSET($O$4,MATCH(T$16,$N$5:$N$14,0),MATCH(TEXT($A42,"dd-mmm-yy") &amp; "_R0",$P$2:$AP$2,0))),U41,OFFSET($O$4,MATCH(T$16,$N$5:$N$14,0),MATCH(TEXT($A42,"dd-mmm-yy") &amp; "_R0",$P$2:$AP$2,0)))</f>
        <v/>
      </c>
      <c r="V42" s="254">
        <f>V41</f>
        <v/>
      </c>
      <c r="W42" s="77">
        <f>W41-W41*(U41/14)*Y41/SUM(W41:AA41)-W41*(V41/14)*Z41/SUM(W41:AA41)</f>
        <v/>
      </c>
      <c r="X42" s="77">
        <f>X41+W41*(U41/14)*Y41/SUM(W41:AA41)+W41*(V41/14)*Z41/SUM(W41:AA41)-X41/4</f>
        <v/>
      </c>
      <c r="Y42" s="77">
        <f>Y41+(X41/4)*Y$16-Y41/14</f>
        <v/>
      </c>
      <c r="Z42" s="77">
        <f>Z41+(X41/4)*Z$16-Z41/14</f>
        <v/>
      </c>
      <c r="AA42" s="77">
        <f>AA41+Z41/14+(Y41/14)*(1-AB$16)</f>
        <v/>
      </c>
      <c r="AB42" s="54">
        <f>AB41+(Y41/14)*(AB$16)</f>
        <v/>
      </c>
      <c r="AC42" s="53">
        <f>OFFSET('National statistics'!$A$6,MATCH(R0_estimation!$A42,'National statistics'!$A$7:$A$5000,0),MATCH(R0_estimation!AC$16 &amp; "_Running14daysNew",'National statistics'!$B$1:$HA$1,0))</f>
        <v/>
      </c>
      <c r="AD42" s="253">
        <f>IF(ISERROR(OFFSET($O$4,MATCH(AC$16,$N$5:$N$14,0),MATCH(TEXT($A42,"dd-mmm-yy") &amp; "_R0",$P$2:$AP$2,0))),AD41,OFFSET($O$4,MATCH(AC$16,$N$5:$N$14,0),MATCH(TEXT($A42,"dd-mmm-yy") &amp; "_R0",$P$2:$AP$2,0)))</f>
        <v/>
      </c>
      <c r="AE42" s="254">
        <f>AE41</f>
        <v/>
      </c>
      <c r="AF42" s="77">
        <f>AF41-AF41*(AD41/14)*AH41/SUM(AF41:AJ41)-AF41*(AE41/14)*AI41/SUM(AF41:AJ41)</f>
        <v/>
      </c>
      <c r="AG42" s="77">
        <f>AG41+AF41*(AD41/14)*AH41/SUM(AF41:AJ41)+AF41*(AE41/14)*AI41/SUM(AF41:AJ41)-AG41/4</f>
        <v/>
      </c>
      <c r="AH42" s="77">
        <f>AH41+(AG41/4)*AH$16-AH41/14</f>
        <v/>
      </c>
      <c r="AI42" s="77">
        <f>AI41+(AG41/4)*AI$16-AI41/14</f>
        <v/>
      </c>
      <c r="AJ42" s="77">
        <f>AJ41+AI41/14+(AH41/14)*(1-AK$16)</f>
        <v/>
      </c>
      <c r="AK42" s="54">
        <f>AK41+(AH41/14)*(AK$16)</f>
        <v/>
      </c>
      <c r="AL42" s="53">
        <f>OFFSET('National statistics'!$A$6,MATCH(R0_estimation!$A42,'National statistics'!$A$7:$A$5000,0),MATCH(R0_estimation!AL$16 &amp; "_Running14daysNew",'National statistics'!$B$1:$HA$1,0))</f>
        <v/>
      </c>
      <c r="AM42" s="253">
        <f>IF(ISERROR(OFFSET($O$4,MATCH(AL$16,$N$5:$N$14,0),MATCH(TEXT($A42,"dd-mmm-yy") &amp; "_R0",$P$2:$AP$2,0))),AM41,OFFSET($O$4,MATCH(AL$16,$N$5:$N$14,0),MATCH(TEXT($A42,"dd-mmm-yy") &amp; "_R0",$P$2:$AP$2,0)))</f>
        <v/>
      </c>
      <c r="AN42" s="254">
        <f>AN41</f>
        <v/>
      </c>
      <c r="AO42" s="77">
        <f>AO41-AO41*(AM41/14)*AQ41/SUM(AO41:AS41)-AO41*(AN41/14)*AR41/SUM(AO41:AS41)</f>
        <v/>
      </c>
      <c r="AP42" s="77">
        <f>AP41+AO41*(AM41/14)*AQ41/SUM(AO41:AS41)+AO41*(AN41/14)*AR41/SUM(AO41:AS41)-AP41/4</f>
        <v/>
      </c>
      <c r="AQ42" s="77">
        <f>AQ41+(AP41/4)*AQ$16-AQ41/14</f>
        <v/>
      </c>
      <c r="AR42" s="77">
        <f>AR41+(AP41/4)*AR$16-AR41/14</f>
        <v/>
      </c>
      <c r="AS42" s="77">
        <f>AS41+AR41/14+(AQ41/14)*(1-AT$16)</f>
        <v/>
      </c>
      <c r="AT42" s="54">
        <f>AT41+(AQ41/14)*(AT$16)</f>
        <v/>
      </c>
      <c r="AU42" s="53">
        <f>OFFSET('National statistics'!$A$6,MATCH(R0_estimation!$A42,'National statistics'!$A$7:$A$5000,0),MATCH(R0_estimation!AU$16 &amp; "_Running14daysNew",'National statistics'!$B$1:$HA$1,0))</f>
        <v/>
      </c>
      <c r="AV42" s="253">
        <f>IF(ISERROR(OFFSET($O$4,MATCH(AU$16,$N$5:$N$14,0),MATCH(TEXT($A42,"dd-mmm-yy") &amp; "_R0",$P$2:$AP$2,0))),AV41,OFFSET($O$4,MATCH(AU$16,$N$5:$N$14,0),MATCH(TEXT($A42,"dd-mmm-yy") &amp; "_R0",$P$2:$AP$2,0)))</f>
        <v/>
      </c>
      <c r="AW42" s="254">
        <f>AW41</f>
        <v/>
      </c>
      <c r="AX42" s="77">
        <f>AX41-AX41*(AV41/14)*AZ41/SUM(AX41:BB41)-AX41*(AW41/14)*BA41/SUM(AX41:BB41)</f>
        <v/>
      </c>
      <c r="AY42" s="77">
        <f>AY41+AX41*(AV41/14)*AZ41/SUM(AX41:BB41)+AX41*(AW41/14)*BA41/SUM(AX41:BB41)-AY41/4</f>
        <v/>
      </c>
      <c r="AZ42" s="77">
        <f>AZ41+(AY41/4)*AZ$16-AZ41/14</f>
        <v/>
      </c>
      <c r="BA42" s="77">
        <f>BA41+(AY41/4)*BA$16-BA41/14</f>
        <v/>
      </c>
      <c r="BB42" s="77">
        <f>BB41+BA41/14+(AZ41/14)*(1-BC$16)</f>
        <v/>
      </c>
      <c r="BC42" s="54">
        <f>BC41+(AZ41/14)*(BC$16)</f>
        <v/>
      </c>
      <c r="BD42" s="53">
        <f>OFFSET('National statistics'!$A$6,MATCH(R0_estimation!$A42,'National statistics'!$A$7:$A$5000,0),MATCH(R0_estimation!BD$16 &amp; "_Running14daysNew",'National statistics'!$B$1:$HA$1,0))</f>
        <v/>
      </c>
      <c r="BE42" s="253">
        <f>IF(ISERROR(OFFSET($O$4,MATCH(BD$16,$N$5:$N$14,0),MATCH(TEXT($A42,"dd-mmm-yy") &amp; "_R0",$P$2:$AP$2,0))),BE41,OFFSET($O$4,MATCH(BD$16,$N$5:$N$14,0),MATCH(TEXT($A42,"dd-mmm-yy") &amp; "_R0",$P$2:$AP$2,0)))</f>
        <v/>
      </c>
      <c r="BF42" s="254">
        <f>BF41</f>
        <v/>
      </c>
      <c r="BG42" s="77">
        <f>BG41-BG41*(BE41/14)*BI41/SUM(BG41:BK41)-BG41*(BF41/14)*BJ41/SUM(BG41:BK41)</f>
        <v/>
      </c>
      <c r="BH42" s="77">
        <f>BH41+BG41*(BE41/14)*BI41/SUM(BG41:BK41)+BG41*(BF41/14)*BJ41/SUM(BG41:BK41)-BH41/4</f>
        <v/>
      </c>
      <c r="BI42" s="77">
        <f>BI41+(BH41/4)*BI$16-BI41/14</f>
        <v/>
      </c>
      <c r="BJ42" s="77">
        <f>BJ41+(BH41/4)*BJ$16-BJ41/14</f>
        <v/>
      </c>
      <c r="BK42" s="77">
        <f>BK41+BJ41/14+(BI41/14)*(1-BL$16)</f>
        <v/>
      </c>
      <c r="BL42" s="54">
        <f>BL41+(BI41/14)*(BL$16)</f>
        <v/>
      </c>
      <c r="BM42" s="53">
        <f>OFFSET('National statistics'!$A$6,MATCH(R0_estimation!$A42,'National statistics'!$A$7:$A$5000,0),MATCH(R0_estimation!BM$16 &amp; "_Running14daysNew",'National statistics'!$B$1:$HA$1,0))</f>
        <v/>
      </c>
      <c r="BN42" s="253">
        <f>IF(ISERROR(OFFSET($O$4,MATCH(BM$16,$N$5:$N$14,0),MATCH(TEXT($A42,"dd-mmm-yy") &amp; "_R0",$P$2:$AP$2,0))),BN41,OFFSET($O$4,MATCH(BM$16,$N$5:$N$14,0),MATCH(TEXT($A42,"dd-mmm-yy") &amp; "_R0",$P$2:$AP$2,0)))</f>
        <v/>
      </c>
      <c r="BO42" s="254">
        <f>BO41</f>
        <v/>
      </c>
      <c r="BP42" s="77">
        <f>BP41-BP41*(BN41/14)*BR41/SUM(BP41:BT41)-BP41*(BO41/14)*BS41/SUM(BP41:BT41)</f>
        <v/>
      </c>
      <c r="BQ42" s="77">
        <f>BQ41+BP41*(BN41/14)*BR41/SUM(BP41:BT41)+BP41*(BO41/14)*BS41/SUM(BP41:BT41)-BQ41/4</f>
        <v/>
      </c>
      <c r="BR42" s="77">
        <f>BR41+(BQ41/4)*BR$16-BR41/14</f>
        <v/>
      </c>
      <c r="BS42" s="77">
        <f>BS41+(BQ41/4)*BS$16-BS41/14</f>
        <v/>
      </c>
      <c r="BT42" s="77">
        <f>BT41+BS41/14+(BR41/14)*(1-BU$16)</f>
        <v/>
      </c>
      <c r="BU42" s="54">
        <f>BU41+(BR41/14)*(BU$16)</f>
        <v/>
      </c>
      <c r="BV42" s="53">
        <f>OFFSET('National statistics'!$A$6,MATCH(R0_estimation!$A42,'National statistics'!$A$7:$A$5000,0),MATCH(R0_estimation!BV$16 &amp; "_Running14daysNew",'National statistics'!$B$1:$HA$1,0))</f>
        <v/>
      </c>
      <c r="BW42" s="253">
        <f>IF(ISERROR(OFFSET($O$4,MATCH(BV$16,$N$5:$N$14,0),MATCH(TEXT($A42,"dd-mmm-yy") &amp; "_R0",$P$2:$AP$2,0))),BW41,OFFSET($O$4,MATCH(BV$16,$N$5:$N$14,0),MATCH(TEXT($A42,"dd-mmm-yy") &amp; "_R0",$P$2:$AP$2,0)))</f>
        <v/>
      </c>
      <c r="BX42" s="254">
        <f>BX41</f>
        <v/>
      </c>
      <c r="BY42" s="77">
        <f>BY41-BY41*(BW41/14)*CA41/SUM(BY41:CC41)-BY41*(BX41/14)*CB41/SUM(BY41:CC41)</f>
        <v/>
      </c>
      <c r="BZ42" s="77">
        <f>BZ41+BY41*(BW41/14)*CA41/SUM(BY41:CC41)+BY41*(BX41/14)*CB41/SUM(BY41:CC41)-BZ41/4</f>
        <v/>
      </c>
      <c r="CA42" s="77">
        <f>CA41+(BZ41/4)*CA$16-CA41/14</f>
        <v/>
      </c>
      <c r="CB42" s="77">
        <f>CB41+(BZ41/4)*CB$16-CB41/14</f>
        <v/>
      </c>
      <c r="CC42" s="77">
        <f>CC41+CB41/14+(CA41/14)*(1-CD$16)</f>
        <v/>
      </c>
      <c r="CD42" s="54">
        <f>CD41+(CA41/14)*(CD$16)</f>
        <v/>
      </c>
      <c r="CE42" s="53">
        <f>OFFSET('National statistics'!$A$6,MATCH(R0_estimation!$A42,'National statistics'!$A$7:$A$5000,0),MATCH(R0_estimation!CE$16 &amp; "_Running14daysNew",'National statistics'!$B$1:$HA$1,0))</f>
        <v/>
      </c>
      <c r="CF42" s="253">
        <f>IF(ISERROR(OFFSET($O$4,MATCH(CE$16,$N$5:$N$14,0),MATCH(TEXT($A42,"dd-mmm-yy") &amp; "_R0",$P$2:$AP$2,0))),CF41,OFFSET($O$4,MATCH(CE$16,$N$5:$N$14,0),MATCH(TEXT($A42,"dd-mmm-yy") &amp; "_R0",$P$2:$AP$2,0)))</f>
        <v/>
      </c>
      <c r="CG42" s="254">
        <f>CG41</f>
        <v/>
      </c>
      <c r="CH42" s="77">
        <f>CH41-CH41*(CF41/14)*CJ41/SUM(CH41:CL41)-CH41*(CG41/14)*CK41/SUM(CH41:CL41)</f>
        <v/>
      </c>
      <c r="CI42" s="77">
        <f>CI41+CH41*(CF41/14)*CJ41/SUM(CH41:CL41)+CH41*(CG41/14)*CK41/SUM(CH41:CL41)-CI41/4</f>
        <v/>
      </c>
      <c r="CJ42" s="77">
        <f>CJ41+(CI41/4)*CJ$16-CJ41/14</f>
        <v/>
      </c>
      <c r="CK42" s="77">
        <f>CK41+(CI41/4)*CK$16-CK41/14</f>
        <v/>
      </c>
      <c r="CL42" s="77">
        <f>CL41+CK41/14+(CJ41/14)*(1-CM$16)</f>
        <v/>
      </c>
      <c r="CM42" s="54">
        <f>CM41+(CJ41/14)*(CM$16)</f>
        <v/>
      </c>
      <c r="CO42" s="209" t="n"/>
      <c r="CP42" s="210" t="n"/>
    </row>
    <row r="43">
      <c r="A43" s="83" t="n">
        <v>43943</v>
      </c>
      <c r="B43" s="53">
        <f>OFFSET('National statistics'!$A$6,MATCH(R0_estimation!$A43,'National statistics'!$A$7:$A$5000,0),MATCH(R0_estimation!B$16 &amp; "_Running14daysNew",'National statistics'!$B$1:$HA$1,0))</f>
        <v/>
      </c>
      <c r="C43" s="253">
        <f>IF(ISERROR(OFFSET($O$4,MATCH(B$16,$N$5:$N$14,0),MATCH(TEXT($A43,"dd-mmm-yy") &amp; "_R0",$P$2:$AP$2,0))),C42,OFFSET($O$4,MATCH(B$16,$N$5:$N$14,0),MATCH(TEXT($A43,"dd-mmm-yy") &amp; "_R0",$P$2:$AP$2,0)))</f>
        <v/>
      </c>
      <c r="D43" s="254">
        <f>D42</f>
        <v/>
      </c>
      <c r="E43" s="77">
        <f>E42-E42*(C42/14)*G42*G$16/SUM(E42:I42)-E42*(D42/14)*H$16*H42/SUM(E42:I42)</f>
        <v/>
      </c>
      <c r="F43" s="77">
        <f>F42+E42*(C42/14)*G42*G$16/SUM(E42:I42)+E42*(D42/14)*H$16*H42/SUM(E42:I42)-F42/4</f>
        <v/>
      </c>
      <c r="G43" s="77">
        <f>G42+G$16*F42/4-G42/14</f>
        <v/>
      </c>
      <c r="H43" s="77">
        <f>H42+H$16*F42/4-H42/14</f>
        <v/>
      </c>
      <c r="I43" s="77">
        <f>I42+H42/14+(G42/14)*(1-J$16)</f>
        <v/>
      </c>
      <c r="J43" s="54">
        <f>J42+(G42/14)*(J$16)</f>
        <v/>
      </c>
      <c r="K43" s="53">
        <f>OFFSET('National statistics'!$A$6,MATCH(R0_estimation!$A43,'National statistics'!$A$7:$A$5000,0),MATCH(R0_estimation!K$16 &amp; "_Running14daysNew",'National statistics'!$B$1:$HA$1,0))</f>
        <v/>
      </c>
      <c r="L43" s="253">
        <f>IF(ISERROR(OFFSET($O$4,MATCH(K$16,$N$5:$N$14,0),MATCH(TEXT($A43,"dd-mmm-yy") &amp; "_R0",$P$2:$AP$2,0))),L42,OFFSET($O$4,MATCH(K$16,$N$5:$N$14,0),MATCH(TEXT($A43,"dd-mmm-yy") &amp; "_R0",$P$2:$AP$2,0)))</f>
        <v/>
      </c>
      <c r="M43" s="254">
        <f>M42</f>
        <v/>
      </c>
      <c r="N43" s="77">
        <f>N42-N42*(L42/14)*P42/SUM(N42:R42)-N42*(M42/14)*Q42/SUM(N42:R42)</f>
        <v/>
      </c>
      <c r="O43" s="77">
        <f>O42+N42*(L42/14)*P42/SUM(N42:R42)+N42*(M42/14)*Q42/SUM(N42:R42)-O42/4</f>
        <v/>
      </c>
      <c r="P43" s="77">
        <f>P42+(O42/4)*P$16-P42/14</f>
        <v/>
      </c>
      <c r="Q43" s="77">
        <f>Q42+(O42/4)*Q$16-Q42/14</f>
        <v/>
      </c>
      <c r="R43" s="77">
        <f>R42+Q42/14+(P42/14)*(1-S$16)</f>
        <v/>
      </c>
      <c r="S43" s="54">
        <f>S42+(P42/14)*(S$16)</f>
        <v/>
      </c>
      <c r="T43" s="53">
        <f>OFFSET('National statistics'!$A$6,MATCH(R0_estimation!$A43,'National statistics'!$A$7:$A$5000,0),MATCH(R0_estimation!T$16 &amp; "_Running14daysNew",'National statistics'!$B$1:$HA$1,0))</f>
        <v/>
      </c>
      <c r="U43" s="253">
        <f>IF(ISERROR(OFFSET($O$4,MATCH(T$16,$N$5:$N$14,0),MATCH(TEXT($A43,"dd-mmm-yy") &amp; "_R0",$P$2:$AP$2,0))),U42,OFFSET($O$4,MATCH(T$16,$N$5:$N$14,0),MATCH(TEXT($A43,"dd-mmm-yy") &amp; "_R0",$P$2:$AP$2,0)))</f>
        <v/>
      </c>
      <c r="V43" s="254">
        <f>V42</f>
        <v/>
      </c>
      <c r="W43" s="77">
        <f>W42-W42*(U42/14)*Y42/SUM(W42:AA42)-W42*(V42/14)*Z42/SUM(W42:AA42)</f>
        <v/>
      </c>
      <c r="X43" s="77">
        <f>X42+W42*(U42/14)*Y42/SUM(W42:AA42)+W42*(V42/14)*Z42/SUM(W42:AA42)-X42/4</f>
        <v/>
      </c>
      <c r="Y43" s="77">
        <f>Y42+(X42/4)*Y$16-Y42/14</f>
        <v/>
      </c>
      <c r="Z43" s="77">
        <f>Z42+(X42/4)*Z$16-Z42/14</f>
        <v/>
      </c>
      <c r="AA43" s="77">
        <f>AA42+Z42/14+(Y42/14)*(1-AB$16)</f>
        <v/>
      </c>
      <c r="AB43" s="54">
        <f>AB42+(Y42/14)*(AB$16)</f>
        <v/>
      </c>
      <c r="AC43" s="53">
        <f>OFFSET('National statistics'!$A$6,MATCH(R0_estimation!$A43,'National statistics'!$A$7:$A$5000,0),MATCH(R0_estimation!AC$16 &amp; "_Running14daysNew",'National statistics'!$B$1:$HA$1,0))</f>
        <v/>
      </c>
      <c r="AD43" s="253">
        <f>IF(ISERROR(OFFSET($O$4,MATCH(AC$16,$N$5:$N$14,0),MATCH(TEXT($A43,"dd-mmm-yy") &amp; "_R0",$P$2:$AP$2,0))),AD42,OFFSET($O$4,MATCH(AC$16,$N$5:$N$14,0),MATCH(TEXT($A43,"dd-mmm-yy") &amp; "_R0",$P$2:$AP$2,0)))</f>
        <v/>
      </c>
      <c r="AE43" s="254">
        <f>AE42</f>
        <v/>
      </c>
      <c r="AF43" s="77">
        <f>AF42-AF42*(AD42/14)*AH42/SUM(AF42:AJ42)-AF42*(AE42/14)*AI42/SUM(AF42:AJ42)</f>
        <v/>
      </c>
      <c r="AG43" s="77">
        <f>AG42+AF42*(AD42/14)*AH42/SUM(AF42:AJ42)+AF42*(AE42/14)*AI42/SUM(AF42:AJ42)-AG42/4</f>
        <v/>
      </c>
      <c r="AH43" s="77">
        <f>AH42+(AG42/4)*AH$16-AH42/14</f>
        <v/>
      </c>
      <c r="AI43" s="77">
        <f>AI42+(AG42/4)*AI$16-AI42/14</f>
        <v/>
      </c>
      <c r="AJ43" s="77">
        <f>AJ42+AI42/14+(AH42/14)*(1-AK$16)</f>
        <v/>
      </c>
      <c r="AK43" s="54">
        <f>AK42+(AH42/14)*(AK$16)</f>
        <v/>
      </c>
      <c r="AL43" s="53">
        <f>OFFSET('National statistics'!$A$6,MATCH(R0_estimation!$A43,'National statistics'!$A$7:$A$5000,0),MATCH(R0_estimation!AL$16 &amp; "_Running14daysNew",'National statistics'!$B$1:$HA$1,0))</f>
        <v/>
      </c>
      <c r="AM43" s="253">
        <f>IF(ISERROR(OFFSET($O$4,MATCH(AL$16,$N$5:$N$14,0),MATCH(TEXT($A43,"dd-mmm-yy") &amp; "_R0",$P$2:$AP$2,0))),AM42,OFFSET($O$4,MATCH(AL$16,$N$5:$N$14,0),MATCH(TEXT($A43,"dd-mmm-yy") &amp; "_R0",$P$2:$AP$2,0)))</f>
        <v/>
      </c>
      <c r="AN43" s="254">
        <f>AN42</f>
        <v/>
      </c>
      <c r="AO43" s="77">
        <f>AO42-AO42*(AM42/14)*AQ42/SUM(AO42:AS42)-AO42*(AN42/14)*AR42/SUM(AO42:AS42)</f>
        <v/>
      </c>
      <c r="AP43" s="77">
        <f>AP42+AO42*(AM42/14)*AQ42/SUM(AO42:AS42)+AO42*(AN42/14)*AR42/SUM(AO42:AS42)-AP42/4</f>
        <v/>
      </c>
      <c r="AQ43" s="77">
        <f>AQ42+(AP42/4)*AQ$16-AQ42/14</f>
        <v/>
      </c>
      <c r="AR43" s="77">
        <f>AR42+(AP42/4)*AR$16-AR42/14</f>
        <v/>
      </c>
      <c r="AS43" s="77">
        <f>AS42+AR42/14+(AQ42/14)*(1-AT$16)</f>
        <v/>
      </c>
      <c r="AT43" s="54">
        <f>AT42+(AQ42/14)*(AT$16)</f>
        <v/>
      </c>
      <c r="AU43" s="53">
        <f>OFFSET('National statistics'!$A$6,MATCH(R0_estimation!$A43,'National statistics'!$A$7:$A$5000,0),MATCH(R0_estimation!AU$16 &amp; "_Running14daysNew",'National statistics'!$B$1:$HA$1,0))</f>
        <v/>
      </c>
      <c r="AV43" s="253">
        <f>IF(ISERROR(OFFSET($O$4,MATCH(AU$16,$N$5:$N$14,0),MATCH(TEXT($A43,"dd-mmm-yy") &amp; "_R0",$P$2:$AP$2,0))),AV42,OFFSET($O$4,MATCH(AU$16,$N$5:$N$14,0),MATCH(TEXT($A43,"dd-mmm-yy") &amp; "_R0",$P$2:$AP$2,0)))</f>
        <v/>
      </c>
      <c r="AW43" s="254">
        <f>AW42</f>
        <v/>
      </c>
      <c r="AX43" s="77">
        <f>AX42-AX42*(AV42/14)*AZ42/SUM(AX42:BB42)-AX42*(AW42/14)*BA42/SUM(AX42:BB42)</f>
        <v/>
      </c>
      <c r="AY43" s="77">
        <f>AY42+AX42*(AV42/14)*AZ42/SUM(AX42:BB42)+AX42*(AW42/14)*BA42/SUM(AX42:BB42)-AY42/4</f>
        <v/>
      </c>
      <c r="AZ43" s="77">
        <f>AZ42+(AY42/4)*AZ$16-AZ42/14</f>
        <v/>
      </c>
      <c r="BA43" s="77">
        <f>BA42+(AY42/4)*BA$16-BA42/14</f>
        <v/>
      </c>
      <c r="BB43" s="77">
        <f>BB42+BA42/14+(AZ42/14)*(1-BC$16)</f>
        <v/>
      </c>
      <c r="BC43" s="54">
        <f>BC42+(AZ42/14)*(BC$16)</f>
        <v/>
      </c>
      <c r="BD43" s="53">
        <f>OFFSET('National statistics'!$A$6,MATCH(R0_estimation!$A43,'National statistics'!$A$7:$A$5000,0),MATCH(R0_estimation!BD$16 &amp; "_Running14daysNew",'National statistics'!$B$1:$HA$1,0))</f>
        <v/>
      </c>
      <c r="BE43" s="253">
        <f>IF(ISERROR(OFFSET($O$4,MATCH(BD$16,$N$5:$N$14,0),MATCH(TEXT($A43,"dd-mmm-yy") &amp; "_R0",$P$2:$AP$2,0))),BE42,OFFSET($O$4,MATCH(BD$16,$N$5:$N$14,0),MATCH(TEXT($A43,"dd-mmm-yy") &amp; "_R0",$P$2:$AP$2,0)))</f>
        <v/>
      </c>
      <c r="BF43" s="254">
        <f>BF42</f>
        <v/>
      </c>
      <c r="BG43" s="77">
        <f>BG42-BG42*(BE42/14)*BI42/SUM(BG42:BK42)-BG42*(BF42/14)*BJ42/SUM(BG42:BK42)</f>
        <v/>
      </c>
      <c r="BH43" s="77">
        <f>BH42+BG42*(BE42/14)*BI42/SUM(BG42:BK42)+BG42*(BF42/14)*BJ42/SUM(BG42:BK42)-BH42/4</f>
        <v/>
      </c>
      <c r="BI43" s="77">
        <f>BI42+(BH42/4)*BI$16-BI42/14</f>
        <v/>
      </c>
      <c r="BJ43" s="77">
        <f>BJ42+(BH42/4)*BJ$16-BJ42/14</f>
        <v/>
      </c>
      <c r="BK43" s="77">
        <f>BK42+BJ42/14+(BI42/14)*(1-BL$16)</f>
        <v/>
      </c>
      <c r="BL43" s="54">
        <f>BL42+(BI42/14)*(BL$16)</f>
        <v/>
      </c>
      <c r="BM43" s="53">
        <f>OFFSET('National statistics'!$A$6,MATCH(R0_estimation!$A43,'National statistics'!$A$7:$A$5000,0),MATCH(R0_estimation!BM$16 &amp; "_Running14daysNew",'National statistics'!$B$1:$HA$1,0))</f>
        <v/>
      </c>
      <c r="BN43" s="253">
        <f>IF(ISERROR(OFFSET($O$4,MATCH(BM$16,$N$5:$N$14,0),MATCH(TEXT($A43,"dd-mmm-yy") &amp; "_R0",$P$2:$AP$2,0))),BN42,OFFSET($O$4,MATCH(BM$16,$N$5:$N$14,0),MATCH(TEXT($A43,"dd-mmm-yy") &amp; "_R0",$P$2:$AP$2,0)))</f>
        <v/>
      </c>
      <c r="BO43" s="254">
        <f>BO42</f>
        <v/>
      </c>
      <c r="BP43" s="77">
        <f>BP42-BP42*(BN42/14)*BR42/SUM(BP42:BT42)-BP42*(BO42/14)*BS42/SUM(BP42:BT42)</f>
        <v/>
      </c>
      <c r="BQ43" s="77">
        <f>BQ42+BP42*(BN42/14)*BR42/SUM(BP42:BT42)+BP42*(BO42/14)*BS42/SUM(BP42:BT42)-BQ42/4</f>
        <v/>
      </c>
      <c r="BR43" s="77">
        <f>BR42+(BQ42/4)*BR$16-BR42/14</f>
        <v/>
      </c>
      <c r="BS43" s="77">
        <f>BS42+(BQ42/4)*BS$16-BS42/14</f>
        <v/>
      </c>
      <c r="BT43" s="77">
        <f>BT42+BS42/14+(BR42/14)*(1-BU$16)</f>
        <v/>
      </c>
      <c r="BU43" s="54">
        <f>BU42+(BR42/14)*(BU$16)</f>
        <v/>
      </c>
      <c r="BV43" s="53">
        <f>OFFSET('National statistics'!$A$6,MATCH(R0_estimation!$A43,'National statistics'!$A$7:$A$5000,0),MATCH(R0_estimation!BV$16 &amp; "_Running14daysNew",'National statistics'!$B$1:$HA$1,0))</f>
        <v/>
      </c>
      <c r="BW43" s="253">
        <f>IF(ISERROR(OFFSET($O$4,MATCH(BV$16,$N$5:$N$14,0),MATCH(TEXT($A43,"dd-mmm-yy") &amp; "_R0",$P$2:$AP$2,0))),BW42,OFFSET($O$4,MATCH(BV$16,$N$5:$N$14,0),MATCH(TEXT($A43,"dd-mmm-yy") &amp; "_R0",$P$2:$AP$2,0)))</f>
        <v/>
      </c>
      <c r="BX43" s="254">
        <f>BX42</f>
        <v/>
      </c>
      <c r="BY43" s="77">
        <f>BY42-BY42*(BW42/14)*CA42/SUM(BY42:CC42)-BY42*(BX42/14)*CB42/SUM(BY42:CC42)</f>
        <v/>
      </c>
      <c r="BZ43" s="77">
        <f>BZ42+BY42*(BW42/14)*CA42/SUM(BY42:CC42)+BY42*(BX42/14)*CB42/SUM(BY42:CC42)-BZ42/4</f>
        <v/>
      </c>
      <c r="CA43" s="77">
        <f>CA42+(BZ42/4)*CA$16-CA42/14</f>
        <v/>
      </c>
      <c r="CB43" s="77">
        <f>CB42+(BZ42/4)*CB$16-CB42/14</f>
        <v/>
      </c>
      <c r="CC43" s="77">
        <f>CC42+CB42/14+(CA42/14)*(1-CD$16)</f>
        <v/>
      </c>
      <c r="CD43" s="54">
        <f>CD42+(CA42/14)*(CD$16)</f>
        <v/>
      </c>
      <c r="CE43" s="53">
        <f>OFFSET('National statistics'!$A$6,MATCH(R0_estimation!$A43,'National statistics'!$A$7:$A$5000,0),MATCH(R0_estimation!CE$16 &amp; "_Running14daysNew",'National statistics'!$B$1:$HA$1,0))</f>
        <v/>
      </c>
      <c r="CF43" s="253">
        <f>IF(ISERROR(OFFSET($O$4,MATCH(CE$16,$N$5:$N$14,0),MATCH(TEXT($A43,"dd-mmm-yy") &amp; "_R0",$P$2:$AP$2,0))),CF42,OFFSET($O$4,MATCH(CE$16,$N$5:$N$14,0),MATCH(TEXT($A43,"dd-mmm-yy") &amp; "_R0",$P$2:$AP$2,0)))</f>
        <v/>
      </c>
      <c r="CG43" s="254">
        <f>CG42</f>
        <v/>
      </c>
      <c r="CH43" s="77">
        <f>CH42-CH42*(CF42/14)*CJ42/SUM(CH42:CL42)-CH42*(CG42/14)*CK42/SUM(CH42:CL42)</f>
        <v/>
      </c>
      <c r="CI43" s="77">
        <f>CI42+CH42*(CF42/14)*CJ42/SUM(CH42:CL42)+CH42*(CG42/14)*CK42/SUM(CH42:CL42)-CI42/4</f>
        <v/>
      </c>
      <c r="CJ43" s="77">
        <f>CJ42+(CI42/4)*CJ$16-CJ42/14</f>
        <v/>
      </c>
      <c r="CK43" s="77">
        <f>CK42+(CI42/4)*CK$16-CK42/14</f>
        <v/>
      </c>
      <c r="CL43" s="77">
        <f>CL42+CK42/14+(CJ42/14)*(1-CM$16)</f>
        <v/>
      </c>
      <c r="CM43" s="54">
        <f>CM42+(CJ42/14)*(CM$16)</f>
        <v/>
      </c>
      <c r="CO43" s="209" t="n"/>
      <c r="CP43" s="210" t="n"/>
    </row>
    <row r="44">
      <c r="A44" s="83" t="n">
        <v>43944</v>
      </c>
      <c r="B44" s="53">
        <f>OFFSET('National statistics'!$A$6,MATCH(R0_estimation!$A44,'National statistics'!$A$7:$A$5000,0),MATCH(R0_estimation!B$16 &amp; "_Running14daysNew",'National statistics'!$B$1:$HA$1,0))</f>
        <v/>
      </c>
      <c r="C44" s="253">
        <f>IF(ISERROR(OFFSET($O$4,MATCH(B$16,$N$5:$N$14,0),MATCH(TEXT($A44,"dd-mmm-yy") &amp; "_R0",$P$2:$AP$2,0))),C43,OFFSET($O$4,MATCH(B$16,$N$5:$N$14,0),MATCH(TEXT($A44,"dd-mmm-yy") &amp; "_R0",$P$2:$AP$2,0)))</f>
        <v/>
      </c>
      <c r="D44" s="254">
        <f>D43</f>
        <v/>
      </c>
      <c r="E44" s="77">
        <f>E43-E43*(C43/14)*G43*G$16/SUM(E43:I43)-E43*(D43/14)*H$16*H43/SUM(E43:I43)</f>
        <v/>
      </c>
      <c r="F44" s="77">
        <f>F43+E43*(C43/14)*G43*G$16/SUM(E43:I43)+E43*(D43/14)*H$16*H43/SUM(E43:I43)-F43/4</f>
        <v/>
      </c>
      <c r="G44" s="77">
        <f>G43+G$16*F43/4-G43/14</f>
        <v/>
      </c>
      <c r="H44" s="77">
        <f>H43+H$16*F43/4-H43/14</f>
        <v/>
      </c>
      <c r="I44" s="77">
        <f>I43+H43/14+(G43/14)*(1-J$16)</f>
        <v/>
      </c>
      <c r="J44" s="54">
        <f>J43+(G43/14)*(J$16)</f>
        <v/>
      </c>
      <c r="K44" s="53">
        <f>OFFSET('National statistics'!$A$6,MATCH(R0_estimation!$A44,'National statistics'!$A$7:$A$5000,0),MATCH(R0_estimation!K$16 &amp; "_Running14daysNew",'National statistics'!$B$1:$HA$1,0))</f>
        <v/>
      </c>
      <c r="L44" s="253">
        <f>IF(ISERROR(OFFSET($O$4,MATCH(K$16,$N$5:$N$14,0),MATCH(TEXT($A44,"dd-mmm-yy") &amp; "_R0",$P$2:$AP$2,0))),L43,OFFSET($O$4,MATCH(K$16,$N$5:$N$14,0),MATCH(TEXT($A44,"dd-mmm-yy") &amp; "_R0",$P$2:$AP$2,0)))</f>
        <v/>
      </c>
      <c r="M44" s="254">
        <f>M43</f>
        <v/>
      </c>
      <c r="N44" s="77">
        <f>N43-N43*(L43/14)*P43/SUM(N43:R43)-N43*(M43/14)*Q43/SUM(N43:R43)</f>
        <v/>
      </c>
      <c r="O44" s="77">
        <f>O43+N43*(L43/14)*P43/SUM(N43:R43)+N43*(M43/14)*Q43/SUM(N43:R43)-O43/4</f>
        <v/>
      </c>
      <c r="P44" s="77">
        <f>P43+(O43/4)*P$16-P43/14</f>
        <v/>
      </c>
      <c r="Q44" s="77">
        <f>Q43+(O43/4)*Q$16-Q43/14</f>
        <v/>
      </c>
      <c r="R44" s="77">
        <f>R43+Q43/14+(P43/14)*(1-S$16)</f>
        <v/>
      </c>
      <c r="S44" s="54">
        <f>S43+(P43/14)*(S$16)</f>
        <v/>
      </c>
      <c r="T44" s="53">
        <f>OFFSET('National statistics'!$A$6,MATCH(R0_estimation!$A44,'National statistics'!$A$7:$A$5000,0),MATCH(R0_estimation!T$16 &amp; "_Running14daysNew",'National statistics'!$B$1:$HA$1,0))</f>
        <v/>
      </c>
      <c r="U44" s="253">
        <f>IF(ISERROR(OFFSET($O$4,MATCH(T$16,$N$5:$N$14,0),MATCH(TEXT($A44,"dd-mmm-yy") &amp; "_R0",$P$2:$AP$2,0))),U43,OFFSET($O$4,MATCH(T$16,$N$5:$N$14,0),MATCH(TEXT($A44,"dd-mmm-yy") &amp; "_R0",$P$2:$AP$2,0)))</f>
        <v/>
      </c>
      <c r="V44" s="254">
        <f>V43</f>
        <v/>
      </c>
      <c r="W44" s="77">
        <f>W43-W43*(U43/14)*Y43/SUM(W43:AA43)-W43*(V43/14)*Z43/SUM(W43:AA43)</f>
        <v/>
      </c>
      <c r="X44" s="77">
        <f>X43+W43*(U43/14)*Y43/SUM(W43:AA43)+W43*(V43/14)*Z43/SUM(W43:AA43)-X43/4</f>
        <v/>
      </c>
      <c r="Y44" s="77">
        <f>Y43+(X43/4)*Y$16-Y43/14</f>
        <v/>
      </c>
      <c r="Z44" s="77">
        <f>Z43+(X43/4)*Z$16-Z43/14</f>
        <v/>
      </c>
      <c r="AA44" s="77">
        <f>AA43+Z43/14+(Y43/14)*(1-AB$16)</f>
        <v/>
      </c>
      <c r="AB44" s="54">
        <f>AB43+(Y43/14)*(AB$16)</f>
        <v/>
      </c>
      <c r="AC44" s="53">
        <f>OFFSET('National statistics'!$A$6,MATCH(R0_estimation!$A44,'National statistics'!$A$7:$A$5000,0),MATCH(R0_estimation!AC$16 &amp; "_Running14daysNew",'National statistics'!$B$1:$HA$1,0))</f>
        <v/>
      </c>
      <c r="AD44" s="253">
        <f>IF(ISERROR(OFFSET($O$4,MATCH(AC$16,$N$5:$N$14,0),MATCH(TEXT($A44,"dd-mmm-yy") &amp; "_R0",$P$2:$AP$2,0))),AD43,OFFSET($O$4,MATCH(AC$16,$N$5:$N$14,0),MATCH(TEXT($A44,"dd-mmm-yy") &amp; "_R0",$P$2:$AP$2,0)))</f>
        <v/>
      </c>
      <c r="AE44" s="254">
        <f>AE43</f>
        <v/>
      </c>
      <c r="AF44" s="77">
        <f>AF43-AF43*(AD43/14)*AH43/SUM(AF43:AJ43)-AF43*(AE43/14)*AI43/SUM(AF43:AJ43)</f>
        <v/>
      </c>
      <c r="AG44" s="77">
        <f>AG43+AF43*(AD43/14)*AH43/SUM(AF43:AJ43)+AF43*(AE43/14)*AI43/SUM(AF43:AJ43)-AG43/4</f>
        <v/>
      </c>
      <c r="AH44" s="77">
        <f>AH43+(AG43/4)*AH$16-AH43/14</f>
        <v/>
      </c>
      <c r="AI44" s="77">
        <f>AI43+(AG43/4)*AI$16-AI43/14</f>
        <v/>
      </c>
      <c r="AJ44" s="77">
        <f>AJ43+AI43/14+(AH43/14)*(1-AK$16)</f>
        <v/>
      </c>
      <c r="AK44" s="54">
        <f>AK43+(AH43/14)*(AK$16)</f>
        <v/>
      </c>
      <c r="AL44" s="53">
        <f>OFFSET('National statistics'!$A$6,MATCH(R0_estimation!$A44,'National statistics'!$A$7:$A$5000,0),MATCH(R0_estimation!AL$16 &amp; "_Running14daysNew",'National statistics'!$B$1:$HA$1,0))</f>
        <v/>
      </c>
      <c r="AM44" s="253">
        <f>IF(ISERROR(OFFSET($O$4,MATCH(AL$16,$N$5:$N$14,0),MATCH(TEXT($A44,"dd-mmm-yy") &amp; "_R0",$P$2:$AP$2,0))),AM43,OFFSET($O$4,MATCH(AL$16,$N$5:$N$14,0),MATCH(TEXT($A44,"dd-mmm-yy") &amp; "_R0",$P$2:$AP$2,0)))</f>
        <v/>
      </c>
      <c r="AN44" s="254">
        <f>AN43</f>
        <v/>
      </c>
      <c r="AO44" s="77">
        <f>AO43-AO43*(AM43/14)*AQ43/SUM(AO43:AS43)-AO43*(AN43/14)*AR43/SUM(AO43:AS43)</f>
        <v/>
      </c>
      <c r="AP44" s="77">
        <f>AP43+AO43*(AM43/14)*AQ43/SUM(AO43:AS43)+AO43*(AN43/14)*AR43/SUM(AO43:AS43)-AP43/4</f>
        <v/>
      </c>
      <c r="AQ44" s="77">
        <f>AQ43+(AP43/4)*AQ$16-AQ43/14</f>
        <v/>
      </c>
      <c r="AR44" s="77">
        <f>AR43+(AP43/4)*AR$16-AR43/14</f>
        <v/>
      </c>
      <c r="AS44" s="77">
        <f>AS43+AR43/14+(AQ43/14)*(1-AT$16)</f>
        <v/>
      </c>
      <c r="AT44" s="54">
        <f>AT43+(AQ43/14)*(AT$16)</f>
        <v/>
      </c>
      <c r="AU44" s="53">
        <f>OFFSET('National statistics'!$A$6,MATCH(R0_estimation!$A44,'National statistics'!$A$7:$A$5000,0),MATCH(R0_estimation!AU$16 &amp; "_Running14daysNew",'National statistics'!$B$1:$HA$1,0))</f>
        <v/>
      </c>
      <c r="AV44" s="253">
        <f>IF(ISERROR(OFFSET($O$4,MATCH(AU$16,$N$5:$N$14,0),MATCH(TEXT($A44,"dd-mmm-yy") &amp; "_R0",$P$2:$AP$2,0))),AV43,OFFSET($O$4,MATCH(AU$16,$N$5:$N$14,0),MATCH(TEXT($A44,"dd-mmm-yy") &amp; "_R0",$P$2:$AP$2,0)))</f>
        <v/>
      </c>
      <c r="AW44" s="254">
        <f>AW43</f>
        <v/>
      </c>
      <c r="AX44" s="77">
        <f>AX43-AX43*(AV43/14)*AZ43/SUM(AX43:BB43)-AX43*(AW43/14)*BA43/SUM(AX43:BB43)</f>
        <v/>
      </c>
      <c r="AY44" s="77">
        <f>AY43+AX43*(AV43/14)*AZ43/SUM(AX43:BB43)+AX43*(AW43/14)*BA43/SUM(AX43:BB43)-AY43/4</f>
        <v/>
      </c>
      <c r="AZ44" s="77">
        <f>AZ43+(AY43/4)*AZ$16-AZ43/14</f>
        <v/>
      </c>
      <c r="BA44" s="77">
        <f>BA43+(AY43/4)*BA$16-BA43/14</f>
        <v/>
      </c>
      <c r="BB44" s="77">
        <f>BB43+BA43/14+(AZ43/14)*(1-BC$16)</f>
        <v/>
      </c>
      <c r="BC44" s="54">
        <f>BC43+(AZ43/14)*(BC$16)</f>
        <v/>
      </c>
      <c r="BD44" s="53">
        <f>OFFSET('National statistics'!$A$6,MATCH(R0_estimation!$A44,'National statistics'!$A$7:$A$5000,0),MATCH(R0_estimation!BD$16 &amp; "_Running14daysNew",'National statistics'!$B$1:$HA$1,0))</f>
        <v/>
      </c>
      <c r="BE44" s="253">
        <f>IF(ISERROR(OFFSET($O$4,MATCH(BD$16,$N$5:$N$14,0),MATCH(TEXT($A44,"dd-mmm-yy") &amp; "_R0",$P$2:$AP$2,0))),BE43,OFFSET($O$4,MATCH(BD$16,$N$5:$N$14,0),MATCH(TEXT($A44,"dd-mmm-yy") &amp; "_R0",$P$2:$AP$2,0)))</f>
        <v/>
      </c>
      <c r="BF44" s="254">
        <f>BF43</f>
        <v/>
      </c>
      <c r="BG44" s="77">
        <f>BG43-BG43*(BE43/14)*BI43/SUM(BG43:BK43)-BG43*(BF43/14)*BJ43/SUM(BG43:BK43)</f>
        <v/>
      </c>
      <c r="BH44" s="77">
        <f>BH43+BG43*(BE43/14)*BI43/SUM(BG43:BK43)+BG43*(BF43/14)*BJ43/SUM(BG43:BK43)-BH43/4</f>
        <v/>
      </c>
      <c r="BI44" s="77">
        <f>BI43+(BH43/4)*BI$16-BI43/14</f>
        <v/>
      </c>
      <c r="BJ44" s="77">
        <f>BJ43+(BH43/4)*BJ$16-BJ43/14</f>
        <v/>
      </c>
      <c r="BK44" s="77">
        <f>BK43+BJ43/14+(BI43/14)*(1-BL$16)</f>
        <v/>
      </c>
      <c r="BL44" s="54">
        <f>BL43+(BI43/14)*(BL$16)</f>
        <v/>
      </c>
      <c r="BM44" s="53">
        <f>OFFSET('National statistics'!$A$6,MATCH(R0_estimation!$A44,'National statistics'!$A$7:$A$5000,0),MATCH(R0_estimation!BM$16 &amp; "_Running14daysNew",'National statistics'!$B$1:$HA$1,0))</f>
        <v/>
      </c>
      <c r="BN44" s="253">
        <f>IF(ISERROR(OFFSET($O$4,MATCH(BM$16,$N$5:$N$14,0),MATCH(TEXT($A44,"dd-mmm-yy") &amp; "_R0",$P$2:$AP$2,0))),BN43,OFFSET($O$4,MATCH(BM$16,$N$5:$N$14,0),MATCH(TEXT($A44,"dd-mmm-yy") &amp; "_R0",$P$2:$AP$2,0)))</f>
        <v/>
      </c>
      <c r="BO44" s="254">
        <f>BO43</f>
        <v/>
      </c>
      <c r="BP44" s="77">
        <f>BP43-BP43*(BN43/14)*BR43/SUM(BP43:BT43)-BP43*(BO43/14)*BS43/SUM(BP43:BT43)</f>
        <v/>
      </c>
      <c r="BQ44" s="77">
        <f>BQ43+BP43*(BN43/14)*BR43/SUM(BP43:BT43)+BP43*(BO43/14)*BS43/SUM(BP43:BT43)-BQ43/4</f>
        <v/>
      </c>
      <c r="BR44" s="77">
        <f>BR43+(BQ43/4)*BR$16-BR43/14</f>
        <v/>
      </c>
      <c r="BS44" s="77">
        <f>BS43+(BQ43/4)*BS$16-BS43/14</f>
        <v/>
      </c>
      <c r="BT44" s="77">
        <f>BT43+BS43/14+(BR43/14)*(1-BU$16)</f>
        <v/>
      </c>
      <c r="BU44" s="54">
        <f>BU43+(BR43/14)*(BU$16)</f>
        <v/>
      </c>
      <c r="BV44" s="53">
        <f>OFFSET('National statistics'!$A$6,MATCH(R0_estimation!$A44,'National statistics'!$A$7:$A$5000,0),MATCH(R0_estimation!BV$16 &amp; "_Running14daysNew",'National statistics'!$B$1:$HA$1,0))</f>
        <v/>
      </c>
      <c r="BW44" s="253">
        <f>IF(ISERROR(OFFSET($O$4,MATCH(BV$16,$N$5:$N$14,0),MATCH(TEXT($A44,"dd-mmm-yy") &amp; "_R0",$P$2:$AP$2,0))),BW43,OFFSET($O$4,MATCH(BV$16,$N$5:$N$14,0),MATCH(TEXT($A44,"dd-mmm-yy") &amp; "_R0",$P$2:$AP$2,0)))</f>
        <v/>
      </c>
      <c r="BX44" s="254">
        <f>BX43</f>
        <v/>
      </c>
      <c r="BY44" s="77">
        <f>BY43-BY43*(BW43/14)*CA43/SUM(BY43:CC43)-BY43*(BX43/14)*CB43/SUM(BY43:CC43)</f>
        <v/>
      </c>
      <c r="BZ44" s="77">
        <f>BZ43+BY43*(BW43/14)*CA43/SUM(BY43:CC43)+BY43*(BX43/14)*CB43/SUM(BY43:CC43)-BZ43/4</f>
        <v/>
      </c>
      <c r="CA44" s="77">
        <f>CA43+(BZ43/4)*CA$16-CA43/14</f>
        <v/>
      </c>
      <c r="CB44" s="77">
        <f>CB43+(BZ43/4)*CB$16-CB43/14</f>
        <v/>
      </c>
      <c r="CC44" s="77">
        <f>CC43+CB43/14+(CA43/14)*(1-CD$16)</f>
        <v/>
      </c>
      <c r="CD44" s="54">
        <f>CD43+(CA43/14)*(CD$16)</f>
        <v/>
      </c>
      <c r="CE44" s="53">
        <f>OFFSET('National statistics'!$A$6,MATCH(R0_estimation!$A44,'National statistics'!$A$7:$A$5000,0),MATCH(R0_estimation!CE$16 &amp; "_Running14daysNew",'National statistics'!$B$1:$HA$1,0))</f>
        <v/>
      </c>
      <c r="CF44" s="253">
        <f>IF(ISERROR(OFFSET($O$4,MATCH(CE$16,$N$5:$N$14,0),MATCH(TEXT($A44,"dd-mmm-yy") &amp; "_R0",$P$2:$AP$2,0))),CF43,OFFSET($O$4,MATCH(CE$16,$N$5:$N$14,0),MATCH(TEXT($A44,"dd-mmm-yy") &amp; "_R0",$P$2:$AP$2,0)))</f>
        <v/>
      </c>
      <c r="CG44" s="254">
        <f>CG43</f>
        <v/>
      </c>
      <c r="CH44" s="77">
        <f>CH43-CH43*(CF43/14)*CJ43/SUM(CH43:CL43)-CH43*(CG43/14)*CK43/SUM(CH43:CL43)</f>
        <v/>
      </c>
      <c r="CI44" s="77">
        <f>CI43+CH43*(CF43/14)*CJ43/SUM(CH43:CL43)+CH43*(CG43/14)*CK43/SUM(CH43:CL43)-CI43/4</f>
        <v/>
      </c>
      <c r="CJ44" s="77">
        <f>CJ43+(CI43/4)*CJ$16-CJ43/14</f>
        <v/>
      </c>
      <c r="CK44" s="77">
        <f>CK43+(CI43/4)*CK$16-CK43/14</f>
        <v/>
      </c>
      <c r="CL44" s="77">
        <f>CL43+CK43/14+(CJ43/14)*(1-CM$16)</f>
        <v/>
      </c>
      <c r="CM44" s="54">
        <f>CM43+(CJ43/14)*(CM$16)</f>
        <v/>
      </c>
      <c r="CO44" s="209" t="n"/>
      <c r="CP44" s="210" t="n"/>
    </row>
    <row r="45">
      <c r="A45" s="83" t="n">
        <v>43945</v>
      </c>
      <c r="B45" s="53">
        <f>OFFSET('National statistics'!$A$6,MATCH(R0_estimation!$A45,'National statistics'!$A$7:$A$5000,0),MATCH(R0_estimation!B$16 &amp; "_Running14daysNew",'National statistics'!$B$1:$HA$1,0))</f>
        <v/>
      </c>
      <c r="C45" s="253">
        <f>IF(ISERROR(OFFSET($O$4,MATCH(B$16,$N$5:$N$14,0),MATCH(TEXT($A45,"dd-mmm-yy") &amp; "_R0",$P$2:$AP$2,0))),C44,OFFSET($O$4,MATCH(B$16,$N$5:$N$14,0),MATCH(TEXT($A45,"dd-mmm-yy") &amp; "_R0",$P$2:$AP$2,0)))</f>
        <v/>
      </c>
      <c r="D45" s="254" t="n">
        <v>1</v>
      </c>
      <c r="E45" s="77">
        <f>E44-E44*(C44/14)*G44*G$16/SUM(E44:I44)-E44*(D44/14)*H$16*H44/SUM(E44:I44)</f>
        <v/>
      </c>
      <c r="F45" s="77">
        <f>F44+E44*(C44/14)*G44*G$16/SUM(E44:I44)+E44*(D44/14)*H$16*H44/SUM(E44:I44)-F44/4</f>
        <v/>
      </c>
      <c r="G45" s="77">
        <f>G44+G$16*F44/4-G44/14</f>
        <v/>
      </c>
      <c r="H45" s="77">
        <f>H44+H$16*F44/4-H44/14</f>
        <v/>
      </c>
      <c r="I45" s="77">
        <f>I44+H44/14+(G44/14)*(1-J$16)</f>
        <v/>
      </c>
      <c r="J45" s="54">
        <f>J44+(G44/14)*(J$16)</f>
        <v/>
      </c>
      <c r="K45" s="53">
        <f>OFFSET('National statistics'!$A$6,MATCH(R0_estimation!$A45,'National statistics'!$A$7:$A$5000,0),MATCH(R0_estimation!K$16 &amp; "_Running14daysNew",'National statistics'!$B$1:$HA$1,0))</f>
        <v/>
      </c>
      <c r="L45" s="253">
        <f>IF(ISERROR(OFFSET($O$4,MATCH(K$16,$N$5:$N$14,0),MATCH(TEXT($A45,"dd-mmm-yy") &amp; "_R0",$P$2:$AP$2,0))),L44,OFFSET($O$4,MATCH(K$16,$N$5:$N$14,0),MATCH(TEXT($A45,"dd-mmm-yy") &amp; "_R0",$P$2:$AP$2,0)))</f>
        <v/>
      </c>
      <c r="M45" s="254">
        <f>M44</f>
        <v/>
      </c>
      <c r="N45" s="77">
        <f>N44-N44*(L44/14)*P44/SUM(N44:R44)-N44*(M44/14)*Q44/SUM(N44:R44)</f>
        <v/>
      </c>
      <c r="O45" s="77">
        <f>O44+N44*(L44/14)*P44/SUM(N44:R44)+N44*(M44/14)*Q44/SUM(N44:R44)-O44/4</f>
        <v/>
      </c>
      <c r="P45" s="77">
        <f>P44+(O44/4)*P$16-P44/14</f>
        <v/>
      </c>
      <c r="Q45" s="77">
        <f>Q44+(O44/4)*Q$16-Q44/14</f>
        <v/>
      </c>
      <c r="R45" s="77">
        <f>R44+Q44/14+(P44/14)*(1-S$16)</f>
        <v/>
      </c>
      <c r="S45" s="54">
        <f>S44+(P44/14)*(S$16)</f>
        <v/>
      </c>
      <c r="T45" s="53">
        <f>OFFSET('National statistics'!$A$6,MATCH(R0_estimation!$A45,'National statistics'!$A$7:$A$5000,0),MATCH(R0_estimation!T$16 &amp; "_Running14daysNew",'National statistics'!$B$1:$HA$1,0))</f>
        <v/>
      </c>
      <c r="U45" s="253">
        <f>IF(ISERROR(OFFSET($O$4,MATCH(T$16,$N$5:$N$14,0),MATCH(TEXT($A45,"dd-mmm-yy") &amp; "_R0",$P$2:$AP$2,0))),U44,OFFSET($O$4,MATCH(T$16,$N$5:$N$14,0),MATCH(TEXT($A45,"dd-mmm-yy") &amp; "_R0",$P$2:$AP$2,0)))</f>
        <v/>
      </c>
      <c r="V45" s="254">
        <f>V44</f>
        <v/>
      </c>
      <c r="W45" s="77">
        <f>W44-W44*(U44/14)*Y44/SUM(W44:AA44)-W44*(V44/14)*Z44/SUM(W44:AA44)</f>
        <v/>
      </c>
      <c r="X45" s="77">
        <f>X44+W44*(U44/14)*Y44/SUM(W44:AA44)+W44*(V44/14)*Z44/SUM(W44:AA44)-X44/4</f>
        <v/>
      </c>
      <c r="Y45" s="77">
        <f>Y44+(X44/4)*Y$16-Y44/14</f>
        <v/>
      </c>
      <c r="Z45" s="77">
        <f>Z44+(X44/4)*Z$16-Z44/14</f>
        <v/>
      </c>
      <c r="AA45" s="77">
        <f>AA44+Z44/14+(Y44/14)*(1-AB$16)</f>
        <v/>
      </c>
      <c r="AB45" s="54">
        <f>AB44+(Y44/14)*(AB$16)</f>
        <v/>
      </c>
      <c r="AC45" s="53">
        <f>OFFSET('National statistics'!$A$6,MATCH(R0_estimation!$A45,'National statistics'!$A$7:$A$5000,0),MATCH(R0_estimation!AC$16 &amp; "_Running14daysNew",'National statistics'!$B$1:$HA$1,0))</f>
        <v/>
      </c>
      <c r="AD45" s="253">
        <f>IF(ISERROR(OFFSET($O$4,MATCH(AC$16,$N$5:$N$14,0),MATCH(TEXT($A45,"dd-mmm-yy") &amp; "_R0",$P$2:$AP$2,0))),AD44,OFFSET($O$4,MATCH(AC$16,$N$5:$N$14,0),MATCH(TEXT($A45,"dd-mmm-yy") &amp; "_R0",$P$2:$AP$2,0)))</f>
        <v/>
      </c>
      <c r="AE45" s="254">
        <f>AE44</f>
        <v/>
      </c>
      <c r="AF45" s="77">
        <f>AF44-AF44*(AD44/14)*AH44/SUM(AF44:AJ44)-AF44*(AE44/14)*AI44/SUM(AF44:AJ44)</f>
        <v/>
      </c>
      <c r="AG45" s="77">
        <f>AG44+AF44*(AD44/14)*AH44/SUM(AF44:AJ44)+AF44*(AE44/14)*AI44/SUM(AF44:AJ44)-AG44/4</f>
        <v/>
      </c>
      <c r="AH45" s="77">
        <f>AH44+(AG44/4)*AH$16-AH44/14</f>
        <v/>
      </c>
      <c r="AI45" s="77">
        <f>AI44+(AG44/4)*AI$16-AI44/14</f>
        <v/>
      </c>
      <c r="AJ45" s="77">
        <f>AJ44+AI44/14+(AH44/14)*(1-AK$16)</f>
        <v/>
      </c>
      <c r="AK45" s="54">
        <f>AK44+(AH44/14)*(AK$16)</f>
        <v/>
      </c>
      <c r="AL45" s="53">
        <f>OFFSET('National statistics'!$A$6,MATCH(R0_estimation!$A45,'National statistics'!$A$7:$A$5000,0),MATCH(R0_estimation!AL$16 &amp; "_Running14daysNew",'National statistics'!$B$1:$HA$1,0))</f>
        <v/>
      </c>
      <c r="AM45" s="253">
        <f>IF(ISERROR(OFFSET($O$4,MATCH(AL$16,$N$5:$N$14,0),MATCH(TEXT($A45,"dd-mmm-yy") &amp; "_R0",$P$2:$AP$2,0))),AM44,OFFSET($O$4,MATCH(AL$16,$N$5:$N$14,0),MATCH(TEXT($A45,"dd-mmm-yy") &amp; "_R0",$P$2:$AP$2,0)))</f>
        <v/>
      </c>
      <c r="AN45" s="254">
        <f>AN44</f>
        <v/>
      </c>
      <c r="AO45" s="77">
        <f>AO44-AO44*(AM44/14)*AQ44/SUM(AO44:AS44)-AO44*(AN44/14)*AR44/SUM(AO44:AS44)</f>
        <v/>
      </c>
      <c r="AP45" s="77">
        <f>AP44+AO44*(AM44/14)*AQ44/SUM(AO44:AS44)+AO44*(AN44/14)*AR44/SUM(AO44:AS44)-AP44/4</f>
        <v/>
      </c>
      <c r="AQ45" s="77">
        <f>AQ44+(AP44/4)*AQ$16-AQ44/14</f>
        <v/>
      </c>
      <c r="AR45" s="77">
        <f>AR44+(AP44/4)*AR$16-AR44/14</f>
        <v/>
      </c>
      <c r="AS45" s="77">
        <f>AS44+AR44/14+(AQ44/14)*(1-AT$16)</f>
        <v/>
      </c>
      <c r="AT45" s="54">
        <f>AT44+(AQ44/14)*(AT$16)</f>
        <v/>
      </c>
      <c r="AU45" s="53">
        <f>OFFSET('National statistics'!$A$6,MATCH(R0_estimation!$A45,'National statistics'!$A$7:$A$5000,0),MATCH(R0_estimation!AU$16 &amp; "_Running14daysNew",'National statistics'!$B$1:$HA$1,0))</f>
        <v/>
      </c>
      <c r="AV45" s="253">
        <f>IF(ISERROR(OFFSET($O$4,MATCH(AU$16,$N$5:$N$14,0),MATCH(TEXT($A45,"dd-mmm-yy") &amp; "_R0",$P$2:$AP$2,0))),AV44,OFFSET($O$4,MATCH(AU$16,$N$5:$N$14,0),MATCH(TEXT($A45,"dd-mmm-yy") &amp; "_R0",$P$2:$AP$2,0)))</f>
        <v/>
      </c>
      <c r="AW45" s="254">
        <f>AW44</f>
        <v/>
      </c>
      <c r="AX45" s="77">
        <f>AX44-AX44*(AV44/14)*AZ44/SUM(AX44:BB44)-AX44*(AW44/14)*BA44/SUM(AX44:BB44)</f>
        <v/>
      </c>
      <c r="AY45" s="77">
        <f>AY44+AX44*(AV44/14)*AZ44/SUM(AX44:BB44)+AX44*(AW44/14)*BA44/SUM(AX44:BB44)-AY44/4</f>
        <v/>
      </c>
      <c r="AZ45" s="77">
        <f>AZ44+(AY44/4)*AZ$16-AZ44/14</f>
        <v/>
      </c>
      <c r="BA45" s="77">
        <f>BA44+(AY44/4)*BA$16-BA44/14</f>
        <v/>
      </c>
      <c r="BB45" s="77">
        <f>BB44+BA44/14+(AZ44/14)*(1-BC$16)</f>
        <v/>
      </c>
      <c r="BC45" s="54">
        <f>BC44+(AZ44/14)*(BC$16)</f>
        <v/>
      </c>
      <c r="BD45" s="53">
        <f>OFFSET('National statistics'!$A$6,MATCH(R0_estimation!$A45,'National statistics'!$A$7:$A$5000,0),MATCH(R0_estimation!BD$16 &amp; "_Running14daysNew",'National statistics'!$B$1:$HA$1,0))</f>
        <v/>
      </c>
      <c r="BE45" s="253">
        <f>IF(ISERROR(OFFSET($O$4,MATCH(BD$16,$N$5:$N$14,0),MATCH(TEXT($A45,"dd-mmm-yy") &amp; "_R0",$P$2:$AP$2,0))),BE44,OFFSET($O$4,MATCH(BD$16,$N$5:$N$14,0),MATCH(TEXT($A45,"dd-mmm-yy") &amp; "_R0",$P$2:$AP$2,0)))</f>
        <v/>
      </c>
      <c r="BF45" s="254">
        <f>BF44</f>
        <v/>
      </c>
      <c r="BG45" s="77">
        <f>BG44-BG44*(BE44/14)*BI44/SUM(BG44:BK44)-BG44*(BF44/14)*BJ44/SUM(BG44:BK44)</f>
        <v/>
      </c>
      <c r="BH45" s="77">
        <f>BH44+BG44*(BE44/14)*BI44/SUM(BG44:BK44)+BG44*(BF44/14)*BJ44/SUM(BG44:BK44)-BH44/4</f>
        <v/>
      </c>
      <c r="BI45" s="77">
        <f>BI44+(BH44/4)*BI$16-BI44/14</f>
        <v/>
      </c>
      <c r="BJ45" s="77">
        <f>BJ44+(BH44/4)*BJ$16-BJ44/14</f>
        <v/>
      </c>
      <c r="BK45" s="77">
        <f>BK44+BJ44/14+(BI44/14)*(1-BL$16)</f>
        <v/>
      </c>
      <c r="BL45" s="54">
        <f>BL44+(BI44/14)*(BL$16)</f>
        <v/>
      </c>
      <c r="BM45" s="53">
        <f>OFFSET('National statistics'!$A$6,MATCH(R0_estimation!$A45,'National statistics'!$A$7:$A$5000,0),MATCH(R0_estimation!BM$16 &amp; "_Running14daysNew",'National statistics'!$B$1:$HA$1,0))</f>
        <v/>
      </c>
      <c r="BN45" s="253">
        <f>IF(ISERROR(OFFSET($O$4,MATCH(BM$16,$N$5:$N$14,0),MATCH(TEXT($A45,"dd-mmm-yy") &amp; "_R0",$P$2:$AP$2,0))),BN44,OFFSET($O$4,MATCH(BM$16,$N$5:$N$14,0),MATCH(TEXT($A45,"dd-mmm-yy") &amp; "_R0",$P$2:$AP$2,0)))</f>
        <v/>
      </c>
      <c r="BO45" s="254">
        <f>BO44</f>
        <v/>
      </c>
      <c r="BP45" s="77">
        <f>BP44-BP44*(BN44/14)*BR44/SUM(BP44:BT44)-BP44*(BO44/14)*BS44/SUM(BP44:BT44)</f>
        <v/>
      </c>
      <c r="BQ45" s="77">
        <f>BQ44+BP44*(BN44/14)*BR44/SUM(BP44:BT44)+BP44*(BO44/14)*BS44/SUM(BP44:BT44)-BQ44/4</f>
        <v/>
      </c>
      <c r="BR45" s="77">
        <f>BR44+(BQ44/4)*BR$16-BR44/14</f>
        <v/>
      </c>
      <c r="BS45" s="77">
        <f>BS44+(BQ44/4)*BS$16-BS44/14</f>
        <v/>
      </c>
      <c r="BT45" s="77">
        <f>BT44+BS44/14+(BR44/14)*(1-BU$16)</f>
        <v/>
      </c>
      <c r="BU45" s="54">
        <f>BU44+(BR44/14)*(BU$16)</f>
        <v/>
      </c>
      <c r="BV45" s="53">
        <f>OFFSET('National statistics'!$A$6,MATCH(R0_estimation!$A45,'National statistics'!$A$7:$A$5000,0),MATCH(R0_estimation!BV$16 &amp; "_Running14daysNew",'National statistics'!$B$1:$HA$1,0))</f>
        <v/>
      </c>
      <c r="BW45" s="253">
        <f>IF(ISERROR(OFFSET($O$4,MATCH(BV$16,$N$5:$N$14,0),MATCH(TEXT($A45,"dd-mmm-yy") &amp; "_R0",$P$2:$AP$2,0))),BW44,OFFSET($O$4,MATCH(BV$16,$N$5:$N$14,0),MATCH(TEXT($A45,"dd-mmm-yy") &amp; "_R0",$P$2:$AP$2,0)))</f>
        <v/>
      </c>
      <c r="BX45" s="254">
        <f>BX44</f>
        <v/>
      </c>
      <c r="BY45" s="77">
        <f>BY44-BY44*(BW44/14)*CA44/SUM(BY44:CC44)-BY44*(BX44/14)*CB44/SUM(BY44:CC44)</f>
        <v/>
      </c>
      <c r="BZ45" s="77">
        <f>BZ44+BY44*(BW44/14)*CA44/SUM(BY44:CC44)+BY44*(BX44/14)*CB44/SUM(BY44:CC44)-BZ44/4</f>
        <v/>
      </c>
      <c r="CA45" s="77">
        <f>CA44+(BZ44/4)*CA$16-CA44/14</f>
        <v/>
      </c>
      <c r="CB45" s="77">
        <f>CB44+(BZ44/4)*CB$16-CB44/14</f>
        <v/>
      </c>
      <c r="CC45" s="77">
        <f>CC44+CB44/14+(CA44/14)*(1-CD$16)</f>
        <v/>
      </c>
      <c r="CD45" s="54">
        <f>CD44+(CA44/14)*(CD$16)</f>
        <v/>
      </c>
      <c r="CE45" s="53">
        <f>OFFSET('National statistics'!$A$6,MATCH(R0_estimation!$A45,'National statistics'!$A$7:$A$5000,0),MATCH(R0_estimation!CE$16 &amp; "_Running14daysNew",'National statistics'!$B$1:$HA$1,0))</f>
        <v/>
      </c>
      <c r="CF45" s="253">
        <f>IF(ISERROR(OFFSET($O$4,MATCH(CE$16,$N$5:$N$14,0),MATCH(TEXT($A45,"dd-mmm-yy") &amp; "_R0",$P$2:$AP$2,0))),CF44,OFFSET($O$4,MATCH(CE$16,$N$5:$N$14,0),MATCH(TEXT($A45,"dd-mmm-yy") &amp; "_R0",$P$2:$AP$2,0)))</f>
        <v/>
      </c>
      <c r="CG45" s="254">
        <f>CG44</f>
        <v/>
      </c>
      <c r="CH45" s="77">
        <f>CH44-CH44*(CF44/14)*CJ44/SUM(CH44:CL44)-CH44*(CG44/14)*CK44/SUM(CH44:CL44)</f>
        <v/>
      </c>
      <c r="CI45" s="77">
        <f>CI44+CH44*(CF44/14)*CJ44/SUM(CH44:CL44)+CH44*(CG44/14)*CK44/SUM(CH44:CL44)-CI44/4</f>
        <v/>
      </c>
      <c r="CJ45" s="77">
        <f>CJ44+(CI44/4)*CJ$16-CJ44/14</f>
        <v/>
      </c>
      <c r="CK45" s="77">
        <f>CK44+(CI44/4)*CK$16-CK44/14</f>
        <v/>
      </c>
      <c r="CL45" s="77">
        <f>CL44+CK44/14+(CJ44/14)*(1-CM$16)</f>
        <v/>
      </c>
      <c r="CM45" s="54">
        <f>CM44+(CJ44/14)*(CM$16)</f>
        <v/>
      </c>
      <c r="CO45" s="209" t="n"/>
      <c r="CP45" s="210" t="n"/>
    </row>
    <row r="46">
      <c r="A46" s="83" t="n">
        <v>43946</v>
      </c>
      <c r="B46" s="53">
        <f>OFFSET('National statistics'!$A$6,MATCH(R0_estimation!$A46,'National statistics'!$A$7:$A$5000,0),MATCH(R0_estimation!B$16 &amp; "_Running14daysNew",'National statistics'!$B$1:$HA$1,0))</f>
        <v/>
      </c>
      <c r="C46" s="253">
        <f>IF(ISERROR(OFFSET($O$4,MATCH(B$16,$N$5:$N$14,0),MATCH(TEXT($A46,"dd-mmm-yy") &amp; "_R0",$P$2:$AP$2,0))),C45,OFFSET($O$4,MATCH(B$16,$N$5:$N$14,0),MATCH(TEXT($A46,"dd-mmm-yy") &amp; "_R0",$P$2:$AP$2,0)))</f>
        <v/>
      </c>
      <c r="D46" s="254">
        <f>D45</f>
        <v/>
      </c>
      <c r="E46" s="77">
        <f>E45-E45*(C45/14)*G45*G$16/SUM(E45:I45)-E45*(D45/14)*H$16*H45/SUM(E45:I45)</f>
        <v/>
      </c>
      <c r="F46" s="77">
        <f>F45+E45*(C45/14)*G45*G$16/SUM(E45:I45)+E45*(D45/14)*H$16*H45/SUM(E45:I45)-F45/4</f>
        <v/>
      </c>
      <c r="G46" s="77">
        <f>G45+G$16*F45/4-G45/14</f>
        <v/>
      </c>
      <c r="H46" s="77">
        <f>H45+H$16*F45/4-H45/14</f>
        <v/>
      </c>
      <c r="I46" s="77">
        <f>I45+H45/14+(G45/14)*(1-J$16)</f>
        <v/>
      </c>
      <c r="J46" s="54">
        <f>J45+(G45/14)*(J$16)</f>
        <v/>
      </c>
      <c r="K46" s="53">
        <f>OFFSET('National statistics'!$A$6,MATCH(R0_estimation!$A46,'National statistics'!$A$7:$A$5000,0),MATCH(R0_estimation!K$16 &amp; "_Running14daysNew",'National statistics'!$B$1:$HA$1,0))</f>
        <v/>
      </c>
      <c r="L46" s="253">
        <f>IF(ISERROR(OFFSET($O$4,MATCH(K$16,$N$5:$N$14,0),MATCH(TEXT($A46,"dd-mmm-yy") &amp; "_R0",$P$2:$AP$2,0))),L45,OFFSET($O$4,MATCH(K$16,$N$5:$N$14,0),MATCH(TEXT($A46,"dd-mmm-yy") &amp; "_R0",$P$2:$AP$2,0)))</f>
        <v/>
      </c>
      <c r="M46" s="254">
        <f>M45</f>
        <v/>
      </c>
      <c r="N46" s="77">
        <f>N45-N45*(L45/14)*P45/SUM(N45:R45)-N45*(M45/14)*Q45/SUM(N45:R45)</f>
        <v/>
      </c>
      <c r="O46" s="77">
        <f>O45+N45*(L45/14)*P45/SUM(N45:R45)+N45*(M45/14)*Q45/SUM(N45:R45)-O45/4</f>
        <v/>
      </c>
      <c r="P46" s="77">
        <f>P45+(O45/4)*P$16-P45/14</f>
        <v/>
      </c>
      <c r="Q46" s="77">
        <f>Q45+(O45/4)*Q$16-Q45/14</f>
        <v/>
      </c>
      <c r="R46" s="77">
        <f>R45+Q45/14+(P45/14)*(1-S$16)</f>
        <v/>
      </c>
      <c r="S46" s="54">
        <f>S45+(P45/14)*(S$16)</f>
        <v/>
      </c>
      <c r="T46" s="53">
        <f>OFFSET('National statistics'!$A$6,MATCH(R0_estimation!$A46,'National statistics'!$A$7:$A$5000,0),MATCH(R0_estimation!T$16 &amp; "_Running14daysNew",'National statistics'!$B$1:$HA$1,0))</f>
        <v/>
      </c>
      <c r="U46" s="253">
        <f>IF(ISERROR(OFFSET($O$4,MATCH(T$16,$N$5:$N$14,0),MATCH(TEXT($A46,"dd-mmm-yy") &amp; "_R0",$P$2:$AP$2,0))),U45,OFFSET($O$4,MATCH(T$16,$N$5:$N$14,0),MATCH(TEXT($A46,"dd-mmm-yy") &amp; "_R0",$P$2:$AP$2,0)))</f>
        <v/>
      </c>
      <c r="V46" s="254">
        <f>V45</f>
        <v/>
      </c>
      <c r="W46" s="77">
        <f>W45-W45*(U45/14)*Y45/SUM(W45:AA45)-W45*(V45/14)*Z45/SUM(W45:AA45)</f>
        <v/>
      </c>
      <c r="X46" s="77">
        <f>X45+W45*(U45/14)*Y45/SUM(W45:AA45)+W45*(V45/14)*Z45/SUM(W45:AA45)-X45/4</f>
        <v/>
      </c>
      <c r="Y46" s="77">
        <f>Y45+(X45/4)*Y$16-Y45/14</f>
        <v/>
      </c>
      <c r="Z46" s="77">
        <f>Z45+(X45/4)*Z$16-Z45/14</f>
        <v/>
      </c>
      <c r="AA46" s="77">
        <f>AA45+Z45/14+(Y45/14)*(1-AB$16)</f>
        <v/>
      </c>
      <c r="AB46" s="54">
        <f>AB45+(Y45/14)*(AB$16)</f>
        <v/>
      </c>
      <c r="AC46" s="53">
        <f>OFFSET('National statistics'!$A$6,MATCH(R0_estimation!$A46,'National statistics'!$A$7:$A$5000,0),MATCH(R0_estimation!AC$16 &amp; "_Running14daysNew",'National statistics'!$B$1:$HA$1,0))</f>
        <v/>
      </c>
      <c r="AD46" s="253">
        <f>IF(ISERROR(OFFSET($O$4,MATCH(AC$16,$N$5:$N$14,0),MATCH(TEXT($A46,"dd-mmm-yy") &amp; "_R0",$P$2:$AP$2,0))),AD45,OFFSET($O$4,MATCH(AC$16,$N$5:$N$14,0),MATCH(TEXT($A46,"dd-mmm-yy") &amp; "_R0",$P$2:$AP$2,0)))</f>
        <v/>
      </c>
      <c r="AE46" s="254">
        <f>AE45</f>
        <v/>
      </c>
      <c r="AF46" s="77">
        <f>AF45-AF45*(AD45/14)*AH45/SUM(AF45:AJ45)-AF45*(AE45/14)*AI45/SUM(AF45:AJ45)</f>
        <v/>
      </c>
      <c r="AG46" s="77">
        <f>AG45+AF45*(AD45/14)*AH45/SUM(AF45:AJ45)+AF45*(AE45/14)*AI45/SUM(AF45:AJ45)-AG45/4</f>
        <v/>
      </c>
      <c r="AH46" s="77">
        <f>AH45+(AG45/4)*AH$16-AH45/14</f>
        <v/>
      </c>
      <c r="AI46" s="77">
        <f>AI45+(AG45/4)*AI$16-AI45/14</f>
        <v/>
      </c>
      <c r="AJ46" s="77">
        <f>AJ45+AI45/14+(AH45/14)*(1-AK$16)</f>
        <v/>
      </c>
      <c r="AK46" s="54">
        <f>AK45+(AH45/14)*(AK$16)</f>
        <v/>
      </c>
      <c r="AL46" s="53">
        <f>OFFSET('National statistics'!$A$6,MATCH(R0_estimation!$A46,'National statistics'!$A$7:$A$5000,0),MATCH(R0_estimation!AL$16 &amp; "_Running14daysNew",'National statistics'!$B$1:$HA$1,0))</f>
        <v/>
      </c>
      <c r="AM46" s="253">
        <f>IF(ISERROR(OFFSET($O$4,MATCH(AL$16,$N$5:$N$14,0),MATCH(TEXT($A46,"dd-mmm-yy") &amp; "_R0",$P$2:$AP$2,0))),AM45,OFFSET($O$4,MATCH(AL$16,$N$5:$N$14,0),MATCH(TEXT($A46,"dd-mmm-yy") &amp; "_R0",$P$2:$AP$2,0)))</f>
        <v/>
      </c>
      <c r="AN46" s="254">
        <f>AN45</f>
        <v/>
      </c>
      <c r="AO46" s="77">
        <f>AO45-AO45*(AM45/14)*AQ45/SUM(AO45:AS45)-AO45*(AN45/14)*AR45/SUM(AO45:AS45)</f>
        <v/>
      </c>
      <c r="AP46" s="77">
        <f>AP45+AO45*(AM45/14)*AQ45/SUM(AO45:AS45)+AO45*(AN45/14)*AR45/SUM(AO45:AS45)-AP45/4</f>
        <v/>
      </c>
      <c r="AQ46" s="77">
        <f>AQ45+(AP45/4)*AQ$16-AQ45/14</f>
        <v/>
      </c>
      <c r="AR46" s="77">
        <f>AR45+(AP45/4)*AR$16-AR45/14</f>
        <v/>
      </c>
      <c r="AS46" s="77">
        <f>AS45+AR45/14+(AQ45/14)*(1-AT$16)</f>
        <v/>
      </c>
      <c r="AT46" s="54">
        <f>AT45+(AQ45/14)*(AT$16)</f>
        <v/>
      </c>
      <c r="AU46" s="53">
        <f>OFFSET('National statistics'!$A$6,MATCH(R0_estimation!$A46,'National statistics'!$A$7:$A$5000,0),MATCH(R0_estimation!AU$16 &amp; "_Running14daysNew",'National statistics'!$B$1:$HA$1,0))</f>
        <v/>
      </c>
      <c r="AV46" s="253">
        <f>IF(ISERROR(OFFSET($O$4,MATCH(AU$16,$N$5:$N$14,0),MATCH(TEXT($A46,"dd-mmm-yy") &amp; "_R0",$P$2:$AP$2,0))),AV45,OFFSET($O$4,MATCH(AU$16,$N$5:$N$14,0),MATCH(TEXT($A46,"dd-mmm-yy") &amp; "_R0",$P$2:$AP$2,0)))</f>
        <v/>
      </c>
      <c r="AW46" s="254">
        <f>AW45</f>
        <v/>
      </c>
      <c r="AX46" s="77">
        <f>AX45-AX45*(AV45/14)*AZ45/SUM(AX45:BB45)-AX45*(AW45/14)*BA45/SUM(AX45:BB45)</f>
        <v/>
      </c>
      <c r="AY46" s="77">
        <f>AY45+AX45*(AV45/14)*AZ45/SUM(AX45:BB45)+AX45*(AW45/14)*BA45/SUM(AX45:BB45)-AY45/4</f>
        <v/>
      </c>
      <c r="AZ46" s="77">
        <f>AZ45+(AY45/4)*AZ$16-AZ45/14</f>
        <v/>
      </c>
      <c r="BA46" s="77">
        <f>BA45+(AY45/4)*BA$16-BA45/14</f>
        <v/>
      </c>
      <c r="BB46" s="77">
        <f>BB45+BA45/14+(AZ45/14)*(1-BC$16)</f>
        <v/>
      </c>
      <c r="BC46" s="54">
        <f>BC45+(AZ45/14)*(BC$16)</f>
        <v/>
      </c>
      <c r="BD46" s="53">
        <f>OFFSET('National statistics'!$A$6,MATCH(R0_estimation!$A46,'National statistics'!$A$7:$A$5000,0),MATCH(R0_estimation!BD$16 &amp; "_Running14daysNew",'National statistics'!$B$1:$HA$1,0))</f>
        <v/>
      </c>
      <c r="BE46" s="253">
        <f>IF(ISERROR(OFFSET($O$4,MATCH(BD$16,$N$5:$N$14,0),MATCH(TEXT($A46,"dd-mmm-yy") &amp; "_R0",$P$2:$AP$2,0))),BE45,OFFSET($O$4,MATCH(BD$16,$N$5:$N$14,0),MATCH(TEXT($A46,"dd-mmm-yy") &amp; "_R0",$P$2:$AP$2,0)))</f>
        <v/>
      </c>
      <c r="BF46" s="254">
        <f>BF45</f>
        <v/>
      </c>
      <c r="BG46" s="77">
        <f>BG45-BG45*(BE45/14)*BI45/SUM(BG45:BK45)-BG45*(BF45/14)*BJ45/SUM(BG45:BK45)</f>
        <v/>
      </c>
      <c r="BH46" s="77">
        <f>BH45+BG45*(BE45/14)*BI45/SUM(BG45:BK45)+BG45*(BF45/14)*BJ45/SUM(BG45:BK45)-BH45/4</f>
        <v/>
      </c>
      <c r="BI46" s="77">
        <f>BI45+(BH45/4)*BI$16-BI45/14</f>
        <v/>
      </c>
      <c r="BJ46" s="77">
        <f>BJ45+(BH45/4)*BJ$16-BJ45/14</f>
        <v/>
      </c>
      <c r="BK46" s="77">
        <f>BK45+BJ45/14+(BI45/14)*(1-BL$16)</f>
        <v/>
      </c>
      <c r="BL46" s="54">
        <f>BL45+(BI45/14)*(BL$16)</f>
        <v/>
      </c>
      <c r="BM46" s="53">
        <f>OFFSET('National statistics'!$A$6,MATCH(R0_estimation!$A46,'National statistics'!$A$7:$A$5000,0),MATCH(R0_estimation!BM$16 &amp; "_Running14daysNew",'National statistics'!$B$1:$HA$1,0))</f>
        <v/>
      </c>
      <c r="BN46" s="253">
        <f>IF(ISERROR(OFFSET($O$4,MATCH(BM$16,$N$5:$N$14,0),MATCH(TEXT($A46,"dd-mmm-yy") &amp; "_R0",$P$2:$AP$2,0))),BN45,OFFSET($O$4,MATCH(BM$16,$N$5:$N$14,0),MATCH(TEXT($A46,"dd-mmm-yy") &amp; "_R0",$P$2:$AP$2,0)))</f>
        <v/>
      </c>
      <c r="BO46" s="254">
        <f>BO45</f>
        <v/>
      </c>
      <c r="BP46" s="77">
        <f>BP45-BP45*(BN45/14)*BR45/SUM(BP45:BT45)-BP45*(BO45/14)*BS45/SUM(BP45:BT45)</f>
        <v/>
      </c>
      <c r="BQ46" s="77">
        <f>BQ45+BP45*(BN45/14)*BR45/SUM(BP45:BT45)+BP45*(BO45/14)*BS45/SUM(BP45:BT45)-BQ45/4</f>
        <v/>
      </c>
      <c r="BR46" s="77">
        <f>BR45+(BQ45/4)*BR$16-BR45/14</f>
        <v/>
      </c>
      <c r="BS46" s="77">
        <f>BS45+(BQ45/4)*BS$16-BS45/14</f>
        <v/>
      </c>
      <c r="BT46" s="77">
        <f>BT45+BS45/14+(BR45/14)*(1-BU$16)</f>
        <v/>
      </c>
      <c r="BU46" s="54">
        <f>BU45+(BR45/14)*(BU$16)</f>
        <v/>
      </c>
      <c r="BV46" s="53">
        <f>OFFSET('National statistics'!$A$6,MATCH(R0_estimation!$A46,'National statistics'!$A$7:$A$5000,0),MATCH(R0_estimation!BV$16 &amp; "_Running14daysNew",'National statistics'!$B$1:$HA$1,0))</f>
        <v/>
      </c>
      <c r="BW46" s="253">
        <f>IF(ISERROR(OFFSET($O$4,MATCH(BV$16,$N$5:$N$14,0),MATCH(TEXT($A46,"dd-mmm-yy") &amp; "_R0",$P$2:$AP$2,0))),BW45,OFFSET($O$4,MATCH(BV$16,$N$5:$N$14,0),MATCH(TEXT($A46,"dd-mmm-yy") &amp; "_R0",$P$2:$AP$2,0)))</f>
        <v/>
      </c>
      <c r="BX46" s="254">
        <f>BX45</f>
        <v/>
      </c>
      <c r="BY46" s="77">
        <f>BY45-BY45*(BW45/14)*CA45/SUM(BY45:CC45)-BY45*(BX45/14)*CB45/SUM(BY45:CC45)</f>
        <v/>
      </c>
      <c r="BZ46" s="77">
        <f>BZ45+BY45*(BW45/14)*CA45/SUM(BY45:CC45)+BY45*(BX45/14)*CB45/SUM(BY45:CC45)-BZ45/4</f>
        <v/>
      </c>
      <c r="CA46" s="77">
        <f>CA45+(BZ45/4)*CA$16-CA45/14</f>
        <v/>
      </c>
      <c r="CB46" s="77">
        <f>CB45+(BZ45/4)*CB$16-CB45/14</f>
        <v/>
      </c>
      <c r="CC46" s="77">
        <f>CC45+CB45/14+(CA45/14)*(1-CD$16)</f>
        <v/>
      </c>
      <c r="CD46" s="54">
        <f>CD45+(CA45/14)*(CD$16)</f>
        <v/>
      </c>
      <c r="CE46" s="53">
        <f>OFFSET('National statistics'!$A$6,MATCH(R0_estimation!$A46,'National statistics'!$A$7:$A$5000,0),MATCH(R0_estimation!CE$16 &amp; "_Running14daysNew",'National statistics'!$B$1:$HA$1,0))</f>
        <v/>
      </c>
      <c r="CF46" s="253">
        <f>IF(ISERROR(OFFSET($O$4,MATCH(CE$16,$N$5:$N$14,0),MATCH(TEXT($A46,"dd-mmm-yy") &amp; "_R0",$P$2:$AP$2,0))),CF45,OFFSET($O$4,MATCH(CE$16,$N$5:$N$14,0),MATCH(TEXT($A46,"dd-mmm-yy") &amp; "_R0",$P$2:$AP$2,0)))</f>
        <v/>
      </c>
      <c r="CG46" s="254">
        <f>CG45</f>
        <v/>
      </c>
      <c r="CH46" s="77">
        <f>CH45-CH45*(CF45/14)*CJ45/SUM(CH45:CL45)-CH45*(CG45/14)*CK45/SUM(CH45:CL45)</f>
        <v/>
      </c>
      <c r="CI46" s="77">
        <f>CI45+CH45*(CF45/14)*CJ45/SUM(CH45:CL45)+CH45*(CG45/14)*CK45/SUM(CH45:CL45)-CI45/4</f>
        <v/>
      </c>
      <c r="CJ46" s="77">
        <f>CJ45+(CI45/4)*CJ$16-CJ45/14</f>
        <v/>
      </c>
      <c r="CK46" s="77">
        <f>CK45+(CI45/4)*CK$16-CK45/14</f>
        <v/>
      </c>
      <c r="CL46" s="77">
        <f>CL45+CK45/14+(CJ45/14)*(1-CM$16)</f>
        <v/>
      </c>
      <c r="CM46" s="54">
        <f>CM45+(CJ45/14)*(CM$16)</f>
        <v/>
      </c>
      <c r="CO46" s="209" t="n"/>
      <c r="CP46" s="210" t="n"/>
    </row>
    <row r="47">
      <c r="A47" s="83" t="n">
        <v>43947</v>
      </c>
      <c r="B47" s="53">
        <f>OFFSET('National statistics'!$A$6,MATCH(R0_estimation!$A47,'National statistics'!$A$7:$A$5000,0),MATCH(R0_estimation!B$16 &amp; "_Running14daysNew",'National statistics'!$B$1:$HA$1,0))</f>
        <v/>
      </c>
      <c r="C47" s="253">
        <f>IF(ISERROR(OFFSET($O$4,MATCH(B$16,$N$5:$N$14,0),MATCH(TEXT($A47,"dd-mmm-yy") &amp; "_R0",$P$2:$AP$2,0))),C46,OFFSET($O$4,MATCH(B$16,$N$5:$N$14,0),MATCH(TEXT($A47,"dd-mmm-yy") &amp; "_R0",$P$2:$AP$2,0)))</f>
        <v/>
      </c>
      <c r="D47" s="254">
        <f>D46</f>
        <v/>
      </c>
      <c r="E47" s="77">
        <f>E46-E46*(C46/14)*G46*G$16/SUM(E46:I46)-E46*(D46/14)*H$16*H46/SUM(E46:I46)</f>
        <v/>
      </c>
      <c r="F47" s="77">
        <f>F46+E46*(C46/14)*G46*G$16/SUM(E46:I46)+E46*(D46/14)*H$16*H46/SUM(E46:I46)-F46/4</f>
        <v/>
      </c>
      <c r="G47" s="77">
        <f>G46+G$16*F46/4-G46/14</f>
        <v/>
      </c>
      <c r="H47" s="77">
        <f>H46+H$16*F46/4-H46/14</f>
        <v/>
      </c>
      <c r="I47" s="77">
        <f>I46+H46/14+(G46/14)*(1-J$16)</f>
        <v/>
      </c>
      <c r="J47" s="54">
        <f>J46+(G46/14)*(J$16)</f>
        <v/>
      </c>
      <c r="K47" s="53">
        <f>OFFSET('National statistics'!$A$6,MATCH(R0_estimation!$A47,'National statistics'!$A$7:$A$5000,0),MATCH(R0_estimation!K$16 &amp; "_Running14daysNew",'National statistics'!$B$1:$HA$1,0))</f>
        <v/>
      </c>
      <c r="L47" s="253">
        <f>IF(ISERROR(OFFSET($O$4,MATCH(K$16,$N$5:$N$14,0),MATCH(TEXT($A47,"dd-mmm-yy") &amp; "_R0",$P$2:$AP$2,0))),L46,OFFSET($O$4,MATCH(K$16,$N$5:$N$14,0),MATCH(TEXT($A47,"dd-mmm-yy") &amp; "_R0",$P$2:$AP$2,0)))</f>
        <v/>
      </c>
      <c r="M47" s="254">
        <f>M46</f>
        <v/>
      </c>
      <c r="N47" s="77">
        <f>N46-N46*(L46/14)*P46/SUM(N46:R46)-N46*(M46/14)*Q46/SUM(N46:R46)</f>
        <v/>
      </c>
      <c r="O47" s="77">
        <f>O46+N46*(L46/14)*P46/SUM(N46:R46)+N46*(M46/14)*Q46/SUM(N46:R46)-O46/4</f>
        <v/>
      </c>
      <c r="P47" s="77">
        <f>P46+(O46/4)*P$16-P46/14</f>
        <v/>
      </c>
      <c r="Q47" s="77">
        <f>Q46+(O46/4)*Q$16-Q46/14</f>
        <v/>
      </c>
      <c r="R47" s="77">
        <f>R46+Q46/14+(P46/14)*(1-S$16)</f>
        <v/>
      </c>
      <c r="S47" s="54">
        <f>S46+(P46/14)*(S$16)</f>
        <v/>
      </c>
      <c r="T47" s="53">
        <f>OFFSET('National statistics'!$A$6,MATCH(R0_estimation!$A47,'National statistics'!$A$7:$A$5000,0),MATCH(R0_estimation!T$16 &amp; "_Running14daysNew",'National statistics'!$B$1:$HA$1,0))</f>
        <v/>
      </c>
      <c r="U47" s="253">
        <f>IF(ISERROR(OFFSET($O$4,MATCH(T$16,$N$5:$N$14,0),MATCH(TEXT($A47,"dd-mmm-yy") &amp; "_R0",$P$2:$AP$2,0))),U46,OFFSET($O$4,MATCH(T$16,$N$5:$N$14,0),MATCH(TEXT($A47,"dd-mmm-yy") &amp; "_R0",$P$2:$AP$2,0)))</f>
        <v/>
      </c>
      <c r="V47" s="254">
        <f>V46</f>
        <v/>
      </c>
      <c r="W47" s="77">
        <f>W46-W46*(U46/14)*Y46/SUM(W46:AA46)-W46*(V46/14)*Z46/SUM(W46:AA46)</f>
        <v/>
      </c>
      <c r="X47" s="77">
        <f>X46+W46*(U46/14)*Y46/SUM(W46:AA46)+W46*(V46/14)*Z46/SUM(W46:AA46)-X46/4</f>
        <v/>
      </c>
      <c r="Y47" s="77">
        <f>Y46+(X46/4)*Y$16-Y46/14</f>
        <v/>
      </c>
      <c r="Z47" s="77">
        <f>Z46+(X46/4)*Z$16-Z46/14</f>
        <v/>
      </c>
      <c r="AA47" s="77">
        <f>AA46+Z46/14+(Y46/14)*(1-AB$16)</f>
        <v/>
      </c>
      <c r="AB47" s="54">
        <f>AB46+(Y46/14)*(AB$16)</f>
        <v/>
      </c>
      <c r="AC47" s="53">
        <f>OFFSET('National statistics'!$A$6,MATCH(R0_estimation!$A47,'National statistics'!$A$7:$A$5000,0),MATCH(R0_estimation!AC$16 &amp; "_Running14daysNew",'National statistics'!$B$1:$HA$1,0))</f>
        <v/>
      </c>
      <c r="AD47" s="253">
        <f>IF(ISERROR(OFFSET($O$4,MATCH(AC$16,$N$5:$N$14,0),MATCH(TEXT($A47,"dd-mmm-yy") &amp; "_R0",$P$2:$AP$2,0))),AD46,OFFSET($O$4,MATCH(AC$16,$N$5:$N$14,0),MATCH(TEXT($A47,"dd-mmm-yy") &amp; "_R0",$P$2:$AP$2,0)))</f>
        <v/>
      </c>
      <c r="AE47" s="254">
        <f>AE46</f>
        <v/>
      </c>
      <c r="AF47" s="77">
        <f>AF46-AF46*(AD46/14)*AH46/SUM(AF46:AJ46)-AF46*(AE46/14)*AI46/SUM(AF46:AJ46)</f>
        <v/>
      </c>
      <c r="AG47" s="77">
        <f>AG46+AF46*(AD46/14)*AH46/SUM(AF46:AJ46)+AF46*(AE46/14)*AI46/SUM(AF46:AJ46)-AG46/4</f>
        <v/>
      </c>
      <c r="AH47" s="77">
        <f>AH46+(AG46/4)*AH$16-AH46/14</f>
        <v/>
      </c>
      <c r="AI47" s="77">
        <f>AI46+(AG46/4)*AI$16-AI46/14</f>
        <v/>
      </c>
      <c r="AJ47" s="77">
        <f>AJ46+AI46/14+(AH46/14)*(1-AK$16)</f>
        <v/>
      </c>
      <c r="AK47" s="54">
        <f>AK46+(AH46/14)*(AK$16)</f>
        <v/>
      </c>
      <c r="AL47" s="53">
        <f>OFFSET('National statistics'!$A$6,MATCH(R0_estimation!$A47,'National statistics'!$A$7:$A$5000,0),MATCH(R0_estimation!AL$16 &amp; "_Running14daysNew",'National statistics'!$B$1:$HA$1,0))</f>
        <v/>
      </c>
      <c r="AM47" s="253">
        <f>IF(ISERROR(OFFSET($O$4,MATCH(AL$16,$N$5:$N$14,0),MATCH(TEXT($A47,"dd-mmm-yy") &amp; "_R0",$P$2:$AP$2,0))),AM46,OFFSET($O$4,MATCH(AL$16,$N$5:$N$14,0),MATCH(TEXT($A47,"dd-mmm-yy") &amp; "_R0",$P$2:$AP$2,0)))</f>
        <v/>
      </c>
      <c r="AN47" s="254">
        <f>AN46</f>
        <v/>
      </c>
      <c r="AO47" s="77">
        <f>AO46-AO46*(AM46/14)*AQ46/SUM(AO46:AS46)-AO46*(AN46/14)*AR46/SUM(AO46:AS46)</f>
        <v/>
      </c>
      <c r="AP47" s="77">
        <f>AP46+AO46*(AM46/14)*AQ46/SUM(AO46:AS46)+AO46*(AN46/14)*AR46/SUM(AO46:AS46)-AP46/4</f>
        <v/>
      </c>
      <c r="AQ47" s="77">
        <f>AQ46+(AP46/4)*AQ$16-AQ46/14</f>
        <v/>
      </c>
      <c r="AR47" s="77">
        <f>AR46+(AP46/4)*AR$16-AR46/14</f>
        <v/>
      </c>
      <c r="AS47" s="77">
        <f>AS46+AR46/14+(AQ46/14)*(1-AT$16)</f>
        <v/>
      </c>
      <c r="AT47" s="54">
        <f>AT46+(AQ46/14)*(AT$16)</f>
        <v/>
      </c>
      <c r="AU47" s="53">
        <f>OFFSET('National statistics'!$A$6,MATCH(R0_estimation!$A47,'National statistics'!$A$7:$A$5000,0),MATCH(R0_estimation!AU$16 &amp; "_Running14daysNew",'National statistics'!$B$1:$HA$1,0))</f>
        <v/>
      </c>
      <c r="AV47" s="253">
        <f>IF(ISERROR(OFFSET($O$4,MATCH(AU$16,$N$5:$N$14,0),MATCH(TEXT($A47,"dd-mmm-yy") &amp; "_R0",$P$2:$AP$2,0))),AV46,OFFSET($O$4,MATCH(AU$16,$N$5:$N$14,0),MATCH(TEXT($A47,"dd-mmm-yy") &amp; "_R0",$P$2:$AP$2,0)))</f>
        <v/>
      </c>
      <c r="AW47" s="254">
        <f>AW46</f>
        <v/>
      </c>
      <c r="AX47" s="77">
        <f>AX46-AX46*(AV46/14)*AZ46/SUM(AX46:BB46)-AX46*(AW46/14)*BA46/SUM(AX46:BB46)</f>
        <v/>
      </c>
      <c r="AY47" s="77">
        <f>AY46+AX46*(AV46/14)*AZ46/SUM(AX46:BB46)+AX46*(AW46/14)*BA46/SUM(AX46:BB46)-AY46/4</f>
        <v/>
      </c>
      <c r="AZ47" s="77">
        <f>AZ46+(AY46/4)*AZ$16-AZ46/14</f>
        <v/>
      </c>
      <c r="BA47" s="77">
        <f>BA46+(AY46/4)*BA$16-BA46/14</f>
        <v/>
      </c>
      <c r="BB47" s="77">
        <f>BB46+BA46/14+(AZ46/14)*(1-BC$16)</f>
        <v/>
      </c>
      <c r="BC47" s="54">
        <f>BC46+(AZ46/14)*(BC$16)</f>
        <v/>
      </c>
      <c r="BD47" s="53">
        <f>OFFSET('National statistics'!$A$6,MATCH(R0_estimation!$A47,'National statistics'!$A$7:$A$5000,0),MATCH(R0_estimation!BD$16 &amp; "_Running14daysNew",'National statistics'!$B$1:$HA$1,0))</f>
        <v/>
      </c>
      <c r="BE47" s="253">
        <f>IF(ISERROR(OFFSET($O$4,MATCH(BD$16,$N$5:$N$14,0),MATCH(TEXT($A47,"dd-mmm-yy") &amp; "_R0",$P$2:$AP$2,0))),BE46,OFFSET($O$4,MATCH(BD$16,$N$5:$N$14,0),MATCH(TEXT($A47,"dd-mmm-yy") &amp; "_R0",$P$2:$AP$2,0)))</f>
        <v/>
      </c>
      <c r="BF47" s="254">
        <f>BF46</f>
        <v/>
      </c>
      <c r="BG47" s="77">
        <f>BG46-BG46*(BE46/14)*BI46/SUM(BG46:BK46)-BG46*(BF46/14)*BJ46/SUM(BG46:BK46)</f>
        <v/>
      </c>
      <c r="BH47" s="77">
        <f>BH46+BG46*(BE46/14)*BI46/SUM(BG46:BK46)+BG46*(BF46/14)*BJ46/SUM(BG46:BK46)-BH46/4</f>
        <v/>
      </c>
      <c r="BI47" s="77">
        <f>BI46+(BH46/4)*BI$16-BI46/14</f>
        <v/>
      </c>
      <c r="BJ47" s="77">
        <f>BJ46+(BH46/4)*BJ$16-BJ46/14</f>
        <v/>
      </c>
      <c r="BK47" s="77">
        <f>BK46+BJ46/14+(BI46/14)*(1-BL$16)</f>
        <v/>
      </c>
      <c r="BL47" s="54">
        <f>BL46+(BI46/14)*(BL$16)</f>
        <v/>
      </c>
      <c r="BM47" s="53">
        <f>OFFSET('National statistics'!$A$6,MATCH(R0_estimation!$A47,'National statistics'!$A$7:$A$5000,0),MATCH(R0_estimation!BM$16 &amp; "_Running14daysNew",'National statistics'!$B$1:$HA$1,0))</f>
        <v/>
      </c>
      <c r="BN47" s="253">
        <f>IF(ISERROR(OFFSET($O$4,MATCH(BM$16,$N$5:$N$14,0),MATCH(TEXT($A47,"dd-mmm-yy") &amp; "_R0",$P$2:$AP$2,0))),BN46,OFFSET($O$4,MATCH(BM$16,$N$5:$N$14,0),MATCH(TEXT($A47,"dd-mmm-yy") &amp; "_R0",$P$2:$AP$2,0)))</f>
        <v/>
      </c>
      <c r="BO47" s="254">
        <f>BO46</f>
        <v/>
      </c>
      <c r="BP47" s="77">
        <f>BP46-BP46*(BN46/14)*BR46/SUM(BP46:BT46)-BP46*(BO46/14)*BS46/SUM(BP46:BT46)</f>
        <v/>
      </c>
      <c r="BQ47" s="77">
        <f>BQ46+BP46*(BN46/14)*BR46/SUM(BP46:BT46)+BP46*(BO46/14)*BS46/SUM(BP46:BT46)-BQ46/4</f>
        <v/>
      </c>
      <c r="BR47" s="77">
        <f>BR46+(BQ46/4)*BR$16-BR46/14</f>
        <v/>
      </c>
      <c r="BS47" s="77">
        <f>BS46+(BQ46/4)*BS$16-BS46/14</f>
        <v/>
      </c>
      <c r="BT47" s="77">
        <f>BT46+BS46/14+(BR46/14)*(1-BU$16)</f>
        <v/>
      </c>
      <c r="BU47" s="54">
        <f>BU46+(BR46/14)*(BU$16)</f>
        <v/>
      </c>
      <c r="BV47" s="53">
        <f>OFFSET('National statistics'!$A$6,MATCH(R0_estimation!$A47,'National statistics'!$A$7:$A$5000,0),MATCH(R0_estimation!BV$16 &amp; "_Running14daysNew",'National statistics'!$B$1:$HA$1,0))</f>
        <v/>
      </c>
      <c r="BW47" s="253">
        <f>IF(ISERROR(OFFSET($O$4,MATCH(BV$16,$N$5:$N$14,0),MATCH(TEXT($A47,"dd-mmm-yy") &amp; "_R0",$P$2:$AP$2,0))),BW46,OFFSET($O$4,MATCH(BV$16,$N$5:$N$14,0),MATCH(TEXT($A47,"dd-mmm-yy") &amp; "_R0",$P$2:$AP$2,0)))</f>
        <v/>
      </c>
      <c r="BX47" s="254">
        <f>BX46</f>
        <v/>
      </c>
      <c r="BY47" s="77">
        <f>BY46-BY46*(BW46/14)*CA46/SUM(BY46:CC46)-BY46*(BX46/14)*CB46/SUM(BY46:CC46)</f>
        <v/>
      </c>
      <c r="BZ47" s="77">
        <f>BZ46+BY46*(BW46/14)*CA46/SUM(BY46:CC46)+BY46*(BX46/14)*CB46/SUM(BY46:CC46)-BZ46/4</f>
        <v/>
      </c>
      <c r="CA47" s="77">
        <f>CA46+(BZ46/4)*CA$16-CA46/14</f>
        <v/>
      </c>
      <c r="CB47" s="77">
        <f>CB46+(BZ46/4)*CB$16-CB46/14</f>
        <v/>
      </c>
      <c r="CC47" s="77">
        <f>CC46+CB46/14+(CA46/14)*(1-CD$16)</f>
        <v/>
      </c>
      <c r="CD47" s="54">
        <f>CD46+(CA46/14)*(CD$16)</f>
        <v/>
      </c>
      <c r="CE47" s="53">
        <f>OFFSET('National statistics'!$A$6,MATCH(R0_estimation!$A47,'National statistics'!$A$7:$A$5000,0),MATCH(R0_estimation!CE$16 &amp; "_Running14daysNew",'National statistics'!$B$1:$HA$1,0))</f>
        <v/>
      </c>
      <c r="CF47" s="253">
        <f>IF(ISERROR(OFFSET($O$4,MATCH(CE$16,$N$5:$N$14,0),MATCH(TEXT($A47,"dd-mmm-yy") &amp; "_R0",$P$2:$AP$2,0))),CF46,OFFSET($O$4,MATCH(CE$16,$N$5:$N$14,0),MATCH(TEXT($A47,"dd-mmm-yy") &amp; "_R0",$P$2:$AP$2,0)))</f>
        <v/>
      </c>
      <c r="CG47" s="254">
        <f>CG46</f>
        <v/>
      </c>
      <c r="CH47" s="77">
        <f>CH46-CH46*(CF46/14)*CJ46/SUM(CH46:CL46)-CH46*(CG46/14)*CK46/SUM(CH46:CL46)</f>
        <v/>
      </c>
      <c r="CI47" s="77">
        <f>CI46+CH46*(CF46/14)*CJ46/SUM(CH46:CL46)+CH46*(CG46/14)*CK46/SUM(CH46:CL46)-CI46/4</f>
        <v/>
      </c>
      <c r="CJ47" s="77">
        <f>CJ46+(CI46/4)*CJ$16-CJ46/14</f>
        <v/>
      </c>
      <c r="CK47" s="77">
        <f>CK46+(CI46/4)*CK$16-CK46/14</f>
        <v/>
      </c>
      <c r="CL47" s="77">
        <f>CL46+CK46/14+(CJ46/14)*(1-CM$16)</f>
        <v/>
      </c>
      <c r="CM47" s="54">
        <f>CM46+(CJ46/14)*(CM$16)</f>
        <v/>
      </c>
      <c r="CO47" s="209" t="n"/>
      <c r="CP47" s="210" t="n"/>
    </row>
    <row r="48">
      <c r="A48" s="83" t="n">
        <v>43948</v>
      </c>
      <c r="B48" s="53">
        <f>OFFSET('National statistics'!$A$6,MATCH(R0_estimation!$A48,'National statistics'!$A$7:$A$5000,0),MATCH(R0_estimation!B$16 &amp; "_Running14daysNew",'National statistics'!$B$1:$HA$1,0))</f>
        <v/>
      </c>
      <c r="C48" s="253">
        <f>IF(ISERROR(OFFSET($O$4,MATCH(B$16,$N$5:$N$14,0),MATCH(TEXT($A48,"dd-mmm-yy") &amp; "_R0",$P$2:$AP$2,0))),C47,OFFSET($O$4,MATCH(B$16,$N$5:$N$14,0),MATCH(TEXT($A48,"dd-mmm-yy") &amp; "_R0",$P$2:$AP$2,0)))</f>
        <v/>
      </c>
      <c r="D48" s="254">
        <f>D47</f>
        <v/>
      </c>
      <c r="E48" s="77">
        <f>E47-E47*(C47/14)*G47*G$16/SUM(E47:I47)-E47*(D47/14)*H$16*H47/SUM(E47:I47)</f>
        <v/>
      </c>
      <c r="F48" s="77">
        <f>F47+E47*(C47/14)*G47*G$16/SUM(E47:I47)+E47*(D47/14)*H$16*H47/SUM(E47:I47)-F47/4</f>
        <v/>
      </c>
      <c r="G48" s="77">
        <f>G47+G$16*F47/4-G47/14</f>
        <v/>
      </c>
      <c r="H48" s="77">
        <f>H47+H$16*F47/4-H47/14</f>
        <v/>
      </c>
      <c r="I48" s="77">
        <f>I47+H47/14+(G47/14)*(1-J$16)</f>
        <v/>
      </c>
      <c r="J48" s="54">
        <f>J47+(G47/14)*(J$16)</f>
        <v/>
      </c>
      <c r="K48" s="53">
        <f>OFFSET('National statistics'!$A$6,MATCH(R0_estimation!$A48,'National statistics'!$A$7:$A$5000,0),MATCH(R0_estimation!K$16 &amp; "_Running14daysNew",'National statistics'!$B$1:$HA$1,0))</f>
        <v/>
      </c>
      <c r="L48" s="253">
        <f>IF(ISERROR(OFFSET($O$4,MATCH(K$16,$N$5:$N$14,0),MATCH(TEXT($A48,"dd-mmm-yy") &amp; "_R0",$P$2:$AP$2,0))),L47,OFFSET($O$4,MATCH(K$16,$N$5:$N$14,0),MATCH(TEXT($A48,"dd-mmm-yy") &amp; "_R0",$P$2:$AP$2,0)))</f>
        <v/>
      </c>
      <c r="M48" s="254">
        <f>M47</f>
        <v/>
      </c>
      <c r="N48" s="77">
        <f>N47-N47*(L47/14)*P47/SUM(N47:R47)-N47*(M47/14)*Q47/SUM(N47:R47)</f>
        <v/>
      </c>
      <c r="O48" s="77">
        <f>O47+N47*(L47/14)*P47/SUM(N47:R47)+N47*(M47/14)*Q47/SUM(N47:R47)-O47/4</f>
        <v/>
      </c>
      <c r="P48" s="77">
        <f>P47+(O47/4)*P$16-P47/14</f>
        <v/>
      </c>
      <c r="Q48" s="77">
        <f>Q47+(O47/4)*Q$16-Q47/14</f>
        <v/>
      </c>
      <c r="R48" s="77">
        <f>R47+Q47/14+(P47/14)*(1-S$16)</f>
        <v/>
      </c>
      <c r="S48" s="54">
        <f>S47+(P47/14)*(S$16)</f>
        <v/>
      </c>
      <c r="T48" s="53">
        <f>OFFSET('National statistics'!$A$6,MATCH(R0_estimation!$A48,'National statistics'!$A$7:$A$5000,0),MATCH(R0_estimation!T$16 &amp; "_Running14daysNew",'National statistics'!$B$1:$HA$1,0))</f>
        <v/>
      </c>
      <c r="U48" s="253">
        <f>IF(ISERROR(OFFSET($O$4,MATCH(T$16,$N$5:$N$14,0),MATCH(TEXT($A48,"dd-mmm-yy") &amp; "_R0",$P$2:$AP$2,0))),U47,OFFSET($O$4,MATCH(T$16,$N$5:$N$14,0),MATCH(TEXT($A48,"dd-mmm-yy") &amp; "_R0",$P$2:$AP$2,0)))</f>
        <v/>
      </c>
      <c r="V48" s="254">
        <f>V47</f>
        <v/>
      </c>
      <c r="W48" s="77">
        <f>W47-W47*(U47/14)*Y47/SUM(W47:AA47)-W47*(V47/14)*Z47/SUM(W47:AA47)</f>
        <v/>
      </c>
      <c r="X48" s="77">
        <f>X47+W47*(U47/14)*Y47/SUM(W47:AA47)+W47*(V47/14)*Z47/SUM(W47:AA47)-X47/4</f>
        <v/>
      </c>
      <c r="Y48" s="77">
        <f>Y47+(X47/4)*Y$16-Y47/14</f>
        <v/>
      </c>
      <c r="Z48" s="77">
        <f>Z47+(X47/4)*Z$16-Z47/14</f>
        <v/>
      </c>
      <c r="AA48" s="77">
        <f>AA47+Z47/14+(Y47/14)*(1-AB$16)</f>
        <v/>
      </c>
      <c r="AB48" s="54">
        <f>AB47+(Y47/14)*(AB$16)</f>
        <v/>
      </c>
      <c r="AC48" s="53">
        <f>OFFSET('National statistics'!$A$6,MATCH(R0_estimation!$A48,'National statistics'!$A$7:$A$5000,0),MATCH(R0_estimation!AC$16 &amp; "_Running14daysNew",'National statistics'!$B$1:$HA$1,0))</f>
        <v/>
      </c>
      <c r="AD48" s="253">
        <f>IF(ISERROR(OFFSET($O$4,MATCH(AC$16,$N$5:$N$14,0),MATCH(TEXT($A48,"dd-mmm-yy") &amp; "_R0",$P$2:$AP$2,0))),AD47,OFFSET($O$4,MATCH(AC$16,$N$5:$N$14,0),MATCH(TEXT($A48,"dd-mmm-yy") &amp; "_R0",$P$2:$AP$2,0)))</f>
        <v/>
      </c>
      <c r="AE48" s="254">
        <f>AE47</f>
        <v/>
      </c>
      <c r="AF48" s="77">
        <f>AF47-AF47*(AD47/14)*AH47/SUM(AF47:AJ47)-AF47*(AE47/14)*AI47/SUM(AF47:AJ47)</f>
        <v/>
      </c>
      <c r="AG48" s="77">
        <f>AG47+AF47*(AD47/14)*AH47/SUM(AF47:AJ47)+AF47*(AE47/14)*AI47/SUM(AF47:AJ47)-AG47/4</f>
        <v/>
      </c>
      <c r="AH48" s="77">
        <f>AH47+(AG47/4)*AH$16-AH47/14</f>
        <v/>
      </c>
      <c r="AI48" s="77">
        <f>AI47+(AG47/4)*AI$16-AI47/14</f>
        <v/>
      </c>
      <c r="AJ48" s="77">
        <f>AJ47+AI47/14+(AH47/14)*(1-AK$16)</f>
        <v/>
      </c>
      <c r="AK48" s="54">
        <f>AK47+(AH47/14)*(AK$16)</f>
        <v/>
      </c>
      <c r="AL48" s="53">
        <f>OFFSET('National statistics'!$A$6,MATCH(R0_estimation!$A48,'National statistics'!$A$7:$A$5000,0),MATCH(R0_estimation!AL$16 &amp; "_Running14daysNew",'National statistics'!$B$1:$HA$1,0))</f>
        <v/>
      </c>
      <c r="AM48" s="253">
        <f>IF(ISERROR(OFFSET($O$4,MATCH(AL$16,$N$5:$N$14,0),MATCH(TEXT($A48,"dd-mmm-yy") &amp; "_R0",$P$2:$AP$2,0))),AM47,OFFSET($O$4,MATCH(AL$16,$N$5:$N$14,0),MATCH(TEXT($A48,"dd-mmm-yy") &amp; "_R0",$P$2:$AP$2,0)))</f>
        <v/>
      </c>
      <c r="AN48" s="254">
        <f>AN47</f>
        <v/>
      </c>
      <c r="AO48" s="77">
        <f>AO47-AO47*(AM47/14)*AQ47/SUM(AO47:AS47)-AO47*(AN47/14)*AR47/SUM(AO47:AS47)</f>
        <v/>
      </c>
      <c r="AP48" s="77">
        <f>AP47+AO47*(AM47/14)*AQ47/SUM(AO47:AS47)+AO47*(AN47/14)*AR47/SUM(AO47:AS47)-AP47/4</f>
        <v/>
      </c>
      <c r="AQ48" s="77">
        <f>AQ47+(AP47/4)*AQ$16-AQ47/14</f>
        <v/>
      </c>
      <c r="AR48" s="77">
        <f>AR47+(AP47/4)*AR$16-AR47/14</f>
        <v/>
      </c>
      <c r="AS48" s="77">
        <f>AS47+AR47/14+(AQ47/14)*(1-AT$16)</f>
        <v/>
      </c>
      <c r="AT48" s="54">
        <f>AT47+(AQ47/14)*(AT$16)</f>
        <v/>
      </c>
      <c r="AU48" s="53">
        <f>OFFSET('National statistics'!$A$6,MATCH(R0_estimation!$A48,'National statistics'!$A$7:$A$5000,0),MATCH(R0_estimation!AU$16 &amp; "_Running14daysNew",'National statistics'!$B$1:$HA$1,0))</f>
        <v/>
      </c>
      <c r="AV48" s="253">
        <f>IF(ISERROR(OFFSET($O$4,MATCH(AU$16,$N$5:$N$14,0),MATCH(TEXT($A48,"dd-mmm-yy") &amp; "_R0",$P$2:$AP$2,0))),AV47,OFFSET($O$4,MATCH(AU$16,$N$5:$N$14,0),MATCH(TEXT($A48,"dd-mmm-yy") &amp; "_R0",$P$2:$AP$2,0)))</f>
        <v/>
      </c>
      <c r="AW48" s="254">
        <f>AW47</f>
        <v/>
      </c>
      <c r="AX48" s="77">
        <f>AX47-AX47*(AV47/14)*AZ47/SUM(AX47:BB47)-AX47*(AW47/14)*BA47/SUM(AX47:BB47)</f>
        <v/>
      </c>
      <c r="AY48" s="77">
        <f>AY47+AX47*(AV47/14)*AZ47/SUM(AX47:BB47)+AX47*(AW47/14)*BA47/SUM(AX47:BB47)-AY47/4</f>
        <v/>
      </c>
      <c r="AZ48" s="77">
        <f>AZ47+(AY47/4)*AZ$16-AZ47/14</f>
        <v/>
      </c>
      <c r="BA48" s="77">
        <f>BA47+(AY47/4)*BA$16-BA47/14</f>
        <v/>
      </c>
      <c r="BB48" s="77">
        <f>BB47+BA47/14+(AZ47/14)*(1-BC$16)</f>
        <v/>
      </c>
      <c r="BC48" s="54">
        <f>BC47+(AZ47/14)*(BC$16)</f>
        <v/>
      </c>
      <c r="BD48" s="53">
        <f>OFFSET('National statistics'!$A$6,MATCH(R0_estimation!$A48,'National statistics'!$A$7:$A$5000,0),MATCH(R0_estimation!BD$16 &amp; "_Running14daysNew",'National statistics'!$B$1:$HA$1,0))</f>
        <v/>
      </c>
      <c r="BE48" s="253">
        <f>IF(ISERROR(OFFSET($O$4,MATCH(BD$16,$N$5:$N$14,0),MATCH(TEXT($A48,"dd-mmm-yy") &amp; "_R0",$P$2:$AP$2,0))),BE47,OFFSET($O$4,MATCH(BD$16,$N$5:$N$14,0),MATCH(TEXT($A48,"dd-mmm-yy") &amp; "_R0",$P$2:$AP$2,0)))</f>
        <v/>
      </c>
      <c r="BF48" s="254">
        <f>BF47</f>
        <v/>
      </c>
      <c r="BG48" s="77">
        <f>BG47-BG47*(BE47/14)*BI47/SUM(BG47:BK47)-BG47*(BF47/14)*BJ47/SUM(BG47:BK47)</f>
        <v/>
      </c>
      <c r="BH48" s="77">
        <f>BH47+BG47*(BE47/14)*BI47/SUM(BG47:BK47)+BG47*(BF47/14)*BJ47/SUM(BG47:BK47)-BH47/4</f>
        <v/>
      </c>
      <c r="BI48" s="77">
        <f>BI47+(BH47/4)*BI$16-BI47/14</f>
        <v/>
      </c>
      <c r="BJ48" s="77">
        <f>BJ47+(BH47/4)*BJ$16-BJ47/14</f>
        <v/>
      </c>
      <c r="BK48" s="77">
        <f>BK47+BJ47/14+(BI47/14)*(1-BL$16)</f>
        <v/>
      </c>
      <c r="BL48" s="54">
        <f>BL47+(BI47/14)*(BL$16)</f>
        <v/>
      </c>
      <c r="BM48" s="53">
        <f>OFFSET('National statistics'!$A$6,MATCH(R0_estimation!$A48,'National statistics'!$A$7:$A$5000,0),MATCH(R0_estimation!BM$16 &amp; "_Running14daysNew",'National statistics'!$B$1:$HA$1,0))</f>
        <v/>
      </c>
      <c r="BN48" s="253">
        <f>IF(ISERROR(OFFSET($O$4,MATCH(BM$16,$N$5:$N$14,0),MATCH(TEXT($A48,"dd-mmm-yy") &amp; "_R0",$P$2:$AP$2,0))),BN47,OFFSET($O$4,MATCH(BM$16,$N$5:$N$14,0),MATCH(TEXT($A48,"dd-mmm-yy") &amp; "_R0",$P$2:$AP$2,0)))</f>
        <v/>
      </c>
      <c r="BO48" s="254">
        <f>BO47</f>
        <v/>
      </c>
      <c r="BP48" s="77">
        <f>BP47-BP47*(BN47/14)*BR47/SUM(BP47:BT47)-BP47*(BO47/14)*BS47/SUM(BP47:BT47)</f>
        <v/>
      </c>
      <c r="BQ48" s="77">
        <f>BQ47+BP47*(BN47/14)*BR47/SUM(BP47:BT47)+BP47*(BO47/14)*BS47/SUM(BP47:BT47)-BQ47/4</f>
        <v/>
      </c>
      <c r="BR48" s="77">
        <f>BR47+(BQ47/4)*BR$16-BR47/14</f>
        <v/>
      </c>
      <c r="BS48" s="77">
        <f>BS47+(BQ47/4)*BS$16-BS47/14</f>
        <v/>
      </c>
      <c r="BT48" s="77">
        <f>BT47+BS47/14+(BR47/14)*(1-BU$16)</f>
        <v/>
      </c>
      <c r="BU48" s="54">
        <f>BU47+(BR47/14)*(BU$16)</f>
        <v/>
      </c>
      <c r="BV48" s="53">
        <f>OFFSET('National statistics'!$A$6,MATCH(R0_estimation!$A48,'National statistics'!$A$7:$A$5000,0),MATCH(R0_estimation!BV$16 &amp; "_Running14daysNew",'National statistics'!$B$1:$HA$1,0))</f>
        <v/>
      </c>
      <c r="BW48" s="253">
        <f>IF(ISERROR(OFFSET($O$4,MATCH(BV$16,$N$5:$N$14,0),MATCH(TEXT($A48,"dd-mmm-yy") &amp; "_R0",$P$2:$AP$2,0))),BW47,OFFSET($O$4,MATCH(BV$16,$N$5:$N$14,0),MATCH(TEXT($A48,"dd-mmm-yy") &amp; "_R0",$P$2:$AP$2,0)))</f>
        <v/>
      </c>
      <c r="BX48" s="254">
        <f>BX47</f>
        <v/>
      </c>
      <c r="BY48" s="77">
        <f>BY47-BY47*(BW47/14)*CA47/SUM(BY47:CC47)-BY47*(BX47/14)*CB47/SUM(BY47:CC47)</f>
        <v/>
      </c>
      <c r="BZ48" s="77">
        <f>BZ47+BY47*(BW47/14)*CA47/SUM(BY47:CC47)+BY47*(BX47/14)*CB47/SUM(BY47:CC47)-BZ47/4</f>
        <v/>
      </c>
      <c r="CA48" s="77">
        <f>CA47+(BZ47/4)*CA$16-CA47/14</f>
        <v/>
      </c>
      <c r="CB48" s="77">
        <f>CB47+(BZ47/4)*CB$16-CB47/14</f>
        <v/>
      </c>
      <c r="CC48" s="77">
        <f>CC47+CB47/14+(CA47/14)*(1-CD$16)</f>
        <v/>
      </c>
      <c r="CD48" s="54">
        <f>CD47+(CA47/14)*(CD$16)</f>
        <v/>
      </c>
      <c r="CE48" s="53">
        <f>OFFSET('National statistics'!$A$6,MATCH(R0_estimation!$A48,'National statistics'!$A$7:$A$5000,0),MATCH(R0_estimation!CE$16 &amp; "_Running14daysNew",'National statistics'!$B$1:$HA$1,0))</f>
        <v/>
      </c>
      <c r="CF48" s="253">
        <f>IF(ISERROR(OFFSET($O$4,MATCH(CE$16,$N$5:$N$14,0),MATCH(TEXT($A48,"dd-mmm-yy") &amp; "_R0",$P$2:$AP$2,0))),CF47,OFFSET($O$4,MATCH(CE$16,$N$5:$N$14,0),MATCH(TEXT($A48,"dd-mmm-yy") &amp; "_R0",$P$2:$AP$2,0)))</f>
        <v/>
      </c>
      <c r="CG48" s="254">
        <f>CG47</f>
        <v/>
      </c>
      <c r="CH48" s="77">
        <f>CH47-CH47*(CF47/14)*CJ47/SUM(CH47:CL47)-CH47*(CG47/14)*CK47/SUM(CH47:CL47)</f>
        <v/>
      </c>
      <c r="CI48" s="77">
        <f>CI47+CH47*(CF47/14)*CJ47/SUM(CH47:CL47)+CH47*(CG47/14)*CK47/SUM(CH47:CL47)-CI47/4</f>
        <v/>
      </c>
      <c r="CJ48" s="77">
        <f>CJ47+(CI47/4)*CJ$16-CJ47/14</f>
        <v/>
      </c>
      <c r="CK48" s="77">
        <f>CK47+(CI47/4)*CK$16-CK47/14</f>
        <v/>
      </c>
      <c r="CL48" s="77">
        <f>CL47+CK47/14+(CJ47/14)*(1-CM$16)</f>
        <v/>
      </c>
      <c r="CM48" s="54">
        <f>CM47+(CJ47/14)*(CM$16)</f>
        <v/>
      </c>
      <c r="CO48" s="209" t="n"/>
      <c r="CP48" s="210" t="n"/>
    </row>
    <row r="49">
      <c r="A49" s="83" t="n">
        <v>43949</v>
      </c>
      <c r="B49" s="53">
        <f>OFFSET('National statistics'!$A$6,MATCH(R0_estimation!$A49,'National statistics'!$A$7:$A$5000,0),MATCH(R0_estimation!B$16 &amp; "_Running14daysNew",'National statistics'!$B$1:$HA$1,0))</f>
        <v/>
      </c>
      <c r="C49" s="253">
        <f>IF(ISERROR(OFFSET($O$4,MATCH(B$16,$N$5:$N$14,0),MATCH(TEXT($A49,"dd-mmm-yy") &amp; "_R0",$P$2:$AP$2,0))),C48,OFFSET($O$4,MATCH(B$16,$N$5:$N$14,0),MATCH(TEXT($A49,"dd-mmm-yy") &amp; "_R0",$P$2:$AP$2,0)))</f>
        <v/>
      </c>
      <c r="D49" s="254">
        <f>D48</f>
        <v/>
      </c>
      <c r="E49" s="77">
        <f>E48-E48*(C48/14)*G48*G$16/SUM(E48:I48)-E48*(D48/14)*H$16*H48/SUM(E48:I48)</f>
        <v/>
      </c>
      <c r="F49" s="77">
        <f>F48+E48*(C48/14)*G48*G$16/SUM(E48:I48)+E48*(D48/14)*H$16*H48/SUM(E48:I48)-F48/4</f>
        <v/>
      </c>
      <c r="G49" s="77">
        <f>G48+G$16*F48/4-G48/14</f>
        <v/>
      </c>
      <c r="H49" s="77">
        <f>H48+H$16*F48/4-H48/14</f>
        <v/>
      </c>
      <c r="I49" s="77">
        <f>I48+H48/14+(G48/14)*(1-J$16)</f>
        <v/>
      </c>
      <c r="J49" s="54">
        <f>J48+(G48/14)*(J$16)</f>
        <v/>
      </c>
      <c r="K49" s="53">
        <f>OFFSET('National statistics'!$A$6,MATCH(R0_estimation!$A49,'National statistics'!$A$7:$A$5000,0),MATCH(R0_estimation!K$16 &amp; "_Running14daysNew",'National statistics'!$B$1:$HA$1,0))</f>
        <v/>
      </c>
      <c r="L49" s="253">
        <f>IF(ISERROR(OFFSET($O$4,MATCH(K$16,$N$5:$N$14,0),MATCH(TEXT($A49,"dd-mmm-yy") &amp; "_R0",$P$2:$AP$2,0))),L48,OFFSET($O$4,MATCH(K$16,$N$5:$N$14,0),MATCH(TEXT($A49,"dd-mmm-yy") &amp; "_R0",$P$2:$AP$2,0)))</f>
        <v/>
      </c>
      <c r="M49" s="254">
        <f>M48</f>
        <v/>
      </c>
      <c r="N49" s="77">
        <f>N48-N48*(L48/14)*P48/SUM(N48:R48)-N48*(M48/14)*Q48/SUM(N48:R48)</f>
        <v/>
      </c>
      <c r="O49" s="77">
        <f>O48+N48*(L48/14)*P48/SUM(N48:R48)+N48*(M48/14)*Q48/SUM(N48:R48)-O48/4</f>
        <v/>
      </c>
      <c r="P49" s="77">
        <f>P48+(O48/4)*P$16-P48/14</f>
        <v/>
      </c>
      <c r="Q49" s="77">
        <f>Q48+(O48/4)*Q$16-Q48/14</f>
        <v/>
      </c>
      <c r="R49" s="77">
        <f>R48+Q48/14+(P48/14)*(1-S$16)</f>
        <v/>
      </c>
      <c r="S49" s="54">
        <f>S48+(P48/14)*(S$16)</f>
        <v/>
      </c>
      <c r="T49" s="53">
        <f>OFFSET('National statistics'!$A$6,MATCH(R0_estimation!$A49,'National statistics'!$A$7:$A$5000,0),MATCH(R0_estimation!T$16 &amp; "_Running14daysNew",'National statistics'!$B$1:$HA$1,0))</f>
        <v/>
      </c>
      <c r="U49" s="253">
        <f>IF(ISERROR(OFFSET($O$4,MATCH(T$16,$N$5:$N$14,0),MATCH(TEXT($A49,"dd-mmm-yy") &amp; "_R0",$P$2:$AP$2,0))),U48,OFFSET($O$4,MATCH(T$16,$N$5:$N$14,0),MATCH(TEXT($A49,"dd-mmm-yy") &amp; "_R0",$P$2:$AP$2,0)))</f>
        <v/>
      </c>
      <c r="V49" s="254">
        <f>V48</f>
        <v/>
      </c>
      <c r="W49" s="77">
        <f>W48-W48*(U48/14)*Y48/SUM(W48:AA48)-W48*(V48/14)*Z48/SUM(W48:AA48)</f>
        <v/>
      </c>
      <c r="X49" s="77">
        <f>X48+W48*(U48/14)*Y48/SUM(W48:AA48)+W48*(V48/14)*Z48/SUM(W48:AA48)-X48/4</f>
        <v/>
      </c>
      <c r="Y49" s="77">
        <f>Y48+(X48/4)*Y$16-Y48/14</f>
        <v/>
      </c>
      <c r="Z49" s="77">
        <f>Z48+(X48/4)*Z$16-Z48/14</f>
        <v/>
      </c>
      <c r="AA49" s="77">
        <f>AA48+Z48/14+(Y48/14)*(1-AB$16)</f>
        <v/>
      </c>
      <c r="AB49" s="54">
        <f>AB48+(Y48/14)*(AB$16)</f>
        <v/>
      </c>
      <c r="AC49" s="53">
        <f>OFFSET('National statistics'!$A$6,MATCH(R0_estimation!$A49,'National statistics'!$A$7:$A$5000,0),MATCH(R0_estimation!AC$16 &amp; "_Running14daysNew",'National statistics'!$B$1:$HA$1,0))</f>
        <v/>
      </c>
      <c r="AD49" s="253">
        <f>IF(ISERROR(OFFSET($O$4,MATCH(AC$16,$N$5:$N$14,0),MATCH(TEXT($A49,"dd-mmm-yy") &amp; "_R0",$P$2:$AP$2,0))),AD48,OFFSET($O$4,MATCH(AC$16,$N$5:$N$14,0),MATCH(TEXT($A49,"dd-mmm-yy") &amp; "_R0",$P$2:$AP$2,0)))</f>
        <v/>
      </c>
      <c r="AE49" s="254">
        <f>AE48</f>
        <v/>
      </c>
      <c r="AF49" s="77">
        <f>AF48-AF48*(AD48/14)*AH48/SUM(AF48:AJ48)-AF48*(AE48/14)*AI48/SUM(AF48:AJ48)</f>
        <v/>
      </c>
      <c r="AG49" s="77">
        <f>AG48+AF48*(AD48/14)*AH48/SUM(AF48:AJ48)+AF48*(AE48/14)*AI48/SUM(AF48:AJ48)-AG48/4</f>
        <v/>
      </c>
      <c r="AH49" s="77">
        <f>AH48+(AG48/4)*AH$16-AH48/14</f>
        <v/>
      </c>
      <c r="AI49" s="77">
        <f>AI48+(AG48/4)*AI$16-AI48/14</f>
        <v/>
      </c>
      <c r="AJ49" s="77">
        <f>AJ48+AI48/14+(AH48/14)*(1-AK$16)</f>
        <v/>
      </c>
      <c r="AK49" s="54">
        <f>AK48+(AH48/14)*(AK$16)</f>
        <v/>
      </c>
      <c r="AL49" s="53">
        <f>OFFSET('National statistics'!$A$6,MATCH(R0_estimation!$A49,'National statistics'!$A$7:$A$5000,0),MATCH(R0_estimation!AL$16 &amp; "_Running14daysNew",'National statistics'!$B$1:$HA$1,0))</f>
        <v/>
      </c>
      <c r="AM49" s="253">
        <f>IF(ISERROR(OFFSET($O$4,MATCH(AL$16,$N$5:$N$14,0),MATCH(TEXT($A49,"dd-mmm-yy") &amp; "_R0",$P$2:$AP$2,0))),AM48,OFFSET($O$4,MATCH(AL$16,$N$5:$N$14,0),MATCH(TEXT($A49,"dd-mmm-yy") &amp; "_R0",$P$2:$AP$2,0)))</f>
        <v/>
      </c>
      <c r="AN49" s="254">
        <f>AN48</f>
        <v/>
      </c>
      <c r="AO49" s="77">
        <f>AO48-AO48*(AM48/14)*AQ48/SUM(AO48:AS48)-AO48*(AN48/14)*AR48/SUM(AO48:AS48)</f>
        <v/>
      </c>
      <c r="AP49" s="77">
        <f>AP48+AO48*(AM48/14)*AQ48/SUM(AO48:AS48)+AO48*(AN48/14)*AR48/SUM(AO48:AS48)-AP48/4</f>
        <v/>
      </c>
      <c r="AQ49" s="77">
        <f>AQ48+(AP48/4)*AQ$16-AQ48/14</f>
        <v/>
      </c>
      <c r="AR49" s="77">
        <f>AR48+(AP48/4)*AR$16-AR48/14</f>
        <v/>
      </c>
      <c r="AS49" s="77">
        <f>AS48+AR48/14+(AQ48/14)*(1-AT$16)</f>
        <v/>
      </c>
      <c r="AT49" s="54">
        <f>AT48+(AQ48/14)*(AT$16)</f>
        <v/>
      </c>
      <c r="AU49" s="53">
        <f>OFFSET('National statistics'!$A$6,MATCH(R0_estimation!$A49,'National statistics'!$A$7:$A$5000,0),MATCH(R0_estimation!AU$16 &amp; "_Running14daysNew",'National statistics'!$B$1:$HA$1,0))</f>
        <v/>
      </c>
      <c r="AV49" s="253">
        <f>IF(ISERROR(OFFSET($O$4,MATCH(AU$16,$N$5:$N$14,0),MATCH(TEXT($A49,"dd-mmm-yy") &amp; "_R0",$P$2:$AP$2,0))),AV48,OFFSET($O$4,MATCH(AU$16,$N$5:$N$14,0),MATCH(TEXT($A49,"dd-mmm-yy") &amp; "_R0",$P$2:$AP$2,0)))</f>
        <v/>
      </c>
      <c r="AW49" s="254">
        <f>AW48</f>
        <v/>
      </c>
      <c r="AX49" s="77">
        <f>AX48-AX48*(AV48/14)*AZ48/SUM(AX48:BB48)-AX48*(AW48/14)*BA48/SUM(AX48:BB48)</f>
        <v/>
      </c>
      <c r="AY49" s="77">
        <f>AY48+AX48*(AV48/14)*AZ48/SUM(AX48:BB48)+AX48*(AW48/14)*BA48/SUM(AX48:BB48)-AY48/4</f>
        <v/>
      </c>
      <c r="AZ49" s="77">
        <f>AZ48+(AY48/4)*AZ$16-AZ48/14</f>
        <v/>
      </c>
      <c r="BA49" s="77">
        <f>BA48+(AY48/4)*BA$16-BA48/14</f>
        <v/>
      </c>
      <c r="BB49" s="77">
        <f>BB48+BA48/14+(AZ48/14)*(1-BC$16)</f>
        <v/>
      </c>
      <c r="BC49" s="54">
        <f>BC48+(AZ48/14)*(BC$16)</f>
        <v/>
      </c>
      <c r="BD49" s="53">
        <f>OFFSET('National statistics'!$A$6,MATCH(R0_estimation!$A49,'National statistics'!$A$7:$A$5000,0),MATCH(R0_estimation!BD$16 &amp; "_Running14daysNew",'National statistics'!$B$1:$HA$1,0))</f>
        <v/>
      </c>
      <c r="BE49" s="253">
        <f>IF(ISERROR(OFFSET($O$4,MATCH(BD$16,$N$5:$N$14,0),MATCH(TEXT($A49,"dd-mmm-yy") &amp; "_R0",$P$2:$AP$2,0))),BE48,OFFSET($O$4,MATCH(BD$16,$N$5:$N$14,0),MATCH(TEXT($A49,"dd-mmm-yy") &amp; "_R0",$P$2:$AP$2,0)))</f>
        <v/>
      </c>
      <c r="BF49" s="254">
        <f>BF48</f>
        <v/>
      </c>
      <c r="BG49" s="77">
        <f>BG48-BG48*(BE48/14)*BI48/SUM(BG48:BK48)-BG48*(BF48/14)*BJ48/SUM(BG48:BK48)</f>
        <v/>
      </c>
      <c r="BH49" s="77">
        <f>BH48+BG48*(BE48/14)*BI48/SUM(BG48:BK48)+BG48*(BF48/14)*BJ48/SUM(BG48:BK48)-BH48/4</f>
        <v/>
      </c>
      <c r="BI49" s="77">
        <f>BI48+(BH48/4)*BI$16-BI48/14</f>
        <v/>
      </c>
      <c r="BJ49" s="77">
        <f>BJ48+(BH48/4)*BJ$16-BJ48/14</f>
        <v/>
      </c>
      <c r="BK49" s="77">
        <f>BK48+BJ48/14+(BI48/14)*(1-BL$16)</f>
        <v/>
      </c>
      <c r="BL49" s="54">
        <f>BL48+(BI48/14)*(BL$16)</f>
        <v/>
      </c>
      <c r="BM49" s="53">
        <f>OFFSET('National statistics'!$A$6,MATCH(R0_estimation!$A49,'National statistics'!$A$7:$A$5000,0),MATCH(R0_estimation!BM$16 &amp; "_Running14daysNew",'National statistics'!$B$1:$HA$1,0))</f>
        <v/>
      </c>
      <c r="BN49" s="253">
        <f>IF(ISERROR(OFFSET($O$4,MATCH(BM$16,$N$5:$N$14,0),MATCH(TEXT($A49,"dd-mmm-yy") &amp; "_R0",$P$2:$AP$2,0))),BN48,OFFSET($O$4,MATCH(BM$16,$N$5:$N$14,0),MATCH(TEXT($A49,"dd-mmm-yy") &amp; "_R0",$P$2:$AP$2,0)))</f>
        <v/>
      </c>
      <c r="BO49" s="254">
        <f>BO48</f>
        <v/>
      </c>
      <c r="BP49" s="77">
        <f>BP48-BP48*(BN48/14)*BR48/SUM(BP48:BT48)-BP48*(BO48/14)*BS48/SUM(BP48:BT48)</f>
        <v/>
      </c>
      <c r="BQ49" s="77">
        <f>BQ48+BP48*(BN48/14)*BR48/SUM(BP48:BT48)+BP48*(BO48/14)*BS48/SUM(BP48:BT48)-BQ48/4</f>
        <v/>
      </c>
      <c r="BR49" s="77">
        <f>BR48+(BQ48/4)*BR$16-BR48/14</f>
        <v/>
      </c>
      <c r="BS49" s="77">
        <f>BS48+(BQ48/4)*BS$16-BS48/14</f>
        <v/>
      </c>
      <c r="BT49" s="77">
        <f>BT48+BS48/14+(BR48/14)*(1-BU$16)</f>
        <v/>
      </c>
      <c r="BU49" s="54">
        <f>BU48+(BR48/14)*(BU$16)</f>
        <v/>
      </c>
      <c r="BV49" s="53">
        <f>OFFSET('National statistics'!$A$6,MATCH(R0_estimation!$A49,'National statistics'!$A$7:$A$5000,0),MATCH(R0_estimation!BV$16 &amp; "_Running14daysNew",'National statistics'!$B$1:$HA$1,0))</f>
        <v/>
      </c>
      <c r="BW49" s="253">
        <f>IF(ISERROR(OFFSET($O$4,MATCH(BV$16,$N$5:$N$14,0),MATCH(TEXT($A49,"dd-mmm-yy") &amp; "_R0",$P$2:$AP$2,0))),BW48,OFFSET($O$4,MATCH(BV$16,$N$5:$N$14,0),MATCH(TEXT($A49,"dd-mmm-yy") &amp; "_R0",$P$2:$AP$2,0)))</f>
        <v/>
      </c>
      <c r="BX49" s="254">
        <f>BX48</f>
        <v/>
      </c>
      <c r="BY49" s="77">
        <f>BY48-BY48*(BW48/14)*CA48/SUM(BY48:CC48)-BY48*(BX48/14)*CB48/SUM(BY48:CC48)</f>
        <v/>
      </c>
      <c r="BZ49" s="77">
        <f>BZ48+BY48*(BW48/14)*CA48/SUM(BY48:CC48)+BY48*(BX48/14)*CB48/SUM(BY48:CC48)-BZ48/4</f>
        <v/>
      </c>
      <c r="CA49" s="77">
        <f>CA48+(BZ48/4)*CA$16-CA48/14</f>
        <v/>
      </c>
      <c r="CB49" s="77">
        <f>CB48+(BZ48/4)*CB$16-CB48/14</f>
        <v/>
      </c>
      <c r="CC49" s="77">
        <f>CC48+CB48/14+(CA48/14)*(1-CD$16)</f>
        <v/>
      </c>
      <c r="CD49" s="54">
        <f>CD48+(CA48/14)*(CD$16)</f>
        <v/>
      </c>
      <c r="CE49" s="53">
        <f>OFFSET('National statistics'!$A$6,MATCH(R0_estimation!$A49,'National statistics'!$A$7:$A$5000,0),MATCH(R0_estimation!CE$16 &amp; "_Running14daysNew",'National statistics'!$B$1:$HA$1,0))</f>
        <v/>
      </c>
      <c r="CF49" s="253">
        <f>IF(ISERROR(OFFSET($O$4,MATCH(CE$16,$N$5:$N$14,0),MATCH(TEXT($A49,"dd-mmm-yy") &amp; "_R0",$P$2:$AP$2,0))),CF48,OFFSET($O$4,MATCH(CE$16,$N$5:$N$14,0),MATCH(TEXT($A49,"dd-mmm-yy") &amp; "_R0",$P$2:$AP$2,0)))</f>
        <v/>
      </c>
      <c r="CG49" s="254">
        <f>CG48</f>
        <v/>
      </c>
      <c r="CH49" s="77">
        <f>CH48-CH48*(CF48/14)*CJ48/SUM(CH48:CL48)-CH48*(CG48/14)*CK48/SUM(CH48:CL48)</f>
        <v/>
      </c>
      <c r="CI49" s="77">
        <f>CI48+CH48*(CF48/14)*CJ48/SUM(CH48:CL48)+CH48*(CG48/14)*CK48/SUM(CH48:CL48)-CI48/4</f>
        <v/>
      </c>
      <c r="CJ49" s="77">
        <f>CJ48+(CI48/4)*CJ$16-CJ48/14</f>
        <v/>
      </c>
      <c r="CK49" s="77">
        <f>CK48+(CI48/4)*CK$16-CK48/14</f>
        <v/>
      </c>
      <c r="CL49" s="77">
        <f>CL48+CK48/14+(CJ48/14)*(1-CM$16)</f>
        <v/>
      </c>
      <c r="CM49" s="54">
        <f>CM48+(CJ48/14)*(CM$16)</f>
        <v/>
      </c>
      <c r="CO49" s="209" t="n"/>
      <c r="CP49" s="210" t="n"/>
    </row>
    <row r="50">
      <c r="A50" s="83" t="n">
        <v>43950</v>
      </c>
      <c r="B50" s="53">
        <f>OFFSET('National statistics'!$A$6,MATCH(R0_estimation!$A50,'National statistics'!$A$7:$A$5000,0),MATCH(R0_estimation!B$16 &amp; "_Running14daysNew",'National statistics'!$B$1:$HA$1,0))</f>
        <v/>
      </c>
      <c r="C50" s="253">
        <f>IF(ISERROR(OFFSET($O$4,MATCH(B$16,$N$5:$N$14,0),MATCH(TEXT($A50,"dd-mmm-yy") &amp; "_R0",$P$2:$AP$2,0))),C49,OFFSET($O$4,MATCH(B$16,$N$5:$N$14,0),MATCH(TEXT($A50,"dd-mmm-yy") &amp; "_R0",$P$2:$AP$2,0)))</f>
        <v/>
      </c>
      <c r="D50" s="254">
        <f>D49</f>
        <v/>
      </c>
      <c r="E50" s="77">
        <f>E49-E49*(C49/14)*G49*G$16/SUM(E49:I49)-E49*(D49/14)*H$16*H49/SUM(E49:I49)</f>
        <v/>
      </c>
      <c r="F50" s="77">
        <f>F49+E49*(C49/14)*G49*G$16/SUM(E49:I49)+E49*(D49/14)*H$16*H49/SUM(E49:I49)-F49/4</f>
        <v/>
      </c>
      <c r="G50" s="77">
        <f>G49+G$16*F49/4-G49/14</f>
        <v/>
      </c>
      <c r="H50" s="77">
        <f>H49+H$16*F49/4-H49/14</f>
        <v/>
      </c>
      <c r="I50" s="77">
        <f>I49+H49/14+(G49/14)*(1-J$16)</f>
        <v/>
      </c>
      <c r="J50" s="54">
        <f>J49+(G49/14)*(J$16)</f>
        <v/>
      </c>
      <c r="K50" s="53">
        <f>OFFSET('National statistics'!$A$6,MATCH(R0_estimation!$A50,'National statistics'!$A$7:$A$5000,0),MATCH(R0_estimation!K$16 &amp; "_Running14daysNew",'National statistics'!$B$1:$HA$1,0))</f>
        <v/>
      </c>
      <c r="L50" s="253">
        <f>IF(ISERROR(OFFSET($O$4,MATCH(K$16,$N$5:$N$14,0),MATCH(TEXT($A50,"dd-mmm-yy") &amp; "_R0",$P$2:$AP$2,0))),L49,OFFSET($O$4,MATCH(K$16,$N$5:$N$14,0),MATCH(TEXT($A50,"dd-mmm-yy") &amp; "_R0",$P$2:$AP$2,0)))</f>
        <v/>
      </c>
      <c r="M50" s="254">
        <f>M49</f>
        <v/>
      </c>
      <c r="N50" s="77">
        <f>N49-N49*(L49/14)*P49/SUM(N49:R49)-N49*(M49/14)*Q49/SUM(N49:R49)</f>
        <v/>
      </c>
      <c r="O50" s="77">
        <f>O49+N49*(L49/14)*P49/SUM(N49:R49)+N49*(M49/14)*Q49/SUM(N49:R49)-O49/4</f>
        <v/>
      </c>
      <c r="P50" s="77">
        <f>P49+(O49/4)*P$16-P49/14</f>
        <v/>
      </c>
      <c r="Q50" s="77">
        <f>Q49+(O49/4)*Q$16-Q49/14</f>
        <v/>
      </c>
      <c r="R50" s="77">
        <f>R49+Q49/14+(P49/14)*(1-S$16)</f>
        <v/>
      </c>
      <c r="S50" s="54">
        <f>S49+(P49/14)*(S$16)</f>
        <v/>
      </c>
      <c r="T50" s="53">
        <f>OFFSET('National statistics'!$A$6,MATCH(R0_estimation!$A50,'National statistics'!$A$7:$A$5000,0),MATCH(R0_estimation!T$16 &amp; "_Running14daysNew",'National statistics'!$B$1:$HA$1,0))</f>
        <v/>
      </c>
      <c r="U50" s="253">
        <f>IF(ISERROR(OFFSET($O$4,MATCH(T$16,$N$5:$N$14,0),MATCH(TEXT($A50,"dd-mmm-yy") &amp; "_R0",$P$2:$AP$2,0))),U49,OFFSET($O$4,MATCH(T$16,$N$5:$N$14,0),MATCH(TEXT($A50,"dd-mmm-yy") &amp; "_R0",$P$2:$AP$2,0)))</f>
        <v/>
      </c>
      <c r="V50" s="254">
        <f>V49</f>
        <v/>
      </c>
      <c r="W50" s="77">
        <f>W49-W49*(U49/14)*Y49/SUM(W49:AA49)-W49*(V49/14)*Z49/SUM(W49:AA49)</f>
        <v/>
      </c>
      <c r="X50" s="77">
        <f>X49+W49*(U49/14)*Y49/SUM(W49:AA49)+W49*(V49/14)*Z49/SUM(W49:AA49)-X49/4</f>
        <v/>
      </c>
      <c r="Y50" s="77">
        <f>Y49+(X49/4)*Y$16-Y49/14</f>
        <v/>
      </c>
      <c r="Z50" s="77">
        <f>Z49+(X49/4)*Z$16-Z49/14</f>
        <v/>
      </c>
      <c r="AA50" s="77">
        <f>AA49+Z49/14+(Y49/14)*(1-AB$16)</f>
        <v/>
      </c>
      <c r="AB50" s="54">
        <f>AB49+(Y49/14)*(AB$16)</f>
        <v/>
      </c>
      <c r="AC50" s="53">
        <f>OFFSET('National statistics'!$A$6,MATCH(R0_estimation!$A50,'National statistics'!$A$7:$A$5000,0),MATCH(R0_estimation!AC$16 &amp; "_Running14daysNew",'National statistics'!$B$1:$HA$1,0))</f>
        <v/>
      </c>
      <c r="AD50" s="253">
        <f>IF(ISERROR(OFFSET($O$4,MATCH(AC$16,$N$5:$N$14,0),MATCH(TEXT($A50,"dd-mmm-yy") &amp; "_R0",$P$2:$AP$2,0))),AD49,OFFSET($O$4,MATCH(AC$16,$N$5:$N$14,0),MATCH(TEXT($A50,"dd-mmm-yy") &amp; "_R0",$P$2:$AP$2,0)))</f>
        <v/>
      </c>
      <c r="AE50" s="254">
        <f>AE49</f>
        <v/>
      </c>
      <c r="AF50" s="77">
        <f>AF49-AF49*(AD49/14)*AH49/SUM(AF49:AJ49)-AF49*(AE49/14)*AI49/SUM(AF49:AJ49)</f>
        <v/>
      </c>
      <c r="AG50" s="77">
        <f>AG49+AF49*(AD49/14)*AH49/SUM(AF49:AJ49)+AF49*(AE49/14)*AI49/SUM(AF49:AJ49)-AG49/4</f>
        <v/>
      </c>
      <c r="AH50" s="77">
        <f>AH49+(AG49/4)*AH$16-AH49/14</f>
        <v/>
      </c>
      <c r="AI50" s="77">
        <f>AI49+(AG49/4)*AI$16-AI49/14</f>
        <v/>
      </c>
      <c r="AJ50" s="77">
        <f>AJ49+AI49/14+(AH49/14)*(1-AK$16)</f>
        <v/>
      </c>
      <c r="AK50" s="54">
        <f>AK49+(AH49/14)*(AK$16)</f>
        <v/>
      </c>
      <c r="AL50" s="53">
        <f>OFFSET('National statistics'!$A$6,MATCH(R0_estimation!$A50,'National statistics'!$A$7:$A$5000,0),MATCH(R0_estimation!AL$16 &amp; "_Running14daysNew",'National statistics'!$B$1:$HA$1,0))</f>
        <v/>
      </c>
      <c r="AM50" s="253">
        <f>IF(ISERROR(OFFSET($O$4,MATCH(AL$16,$N$5:$N$14,0),MATCH(TEXT($A50,"dd-mmm-yy") &amp; "_R0",$P$2:$AP$2,0))),AM49,OFFSET($O$4,MATCH(AL$16,$N$5:$N$14,0),MATCH(TEXT($A50,"dd-mmm-yy") &amp; "_R0",$P$2:$AP$2,0)))</f>
        <v/>
      </c>
      <c r="AN50" s="254">
        <f>AN49</f>
        <v/>
      </c>
      <c r="AO50" s="77">
        <f>AO49-AO49*(AM49/14)*AQ49/SUM(AO49:AS49)-AO49*(AN49/14)*AR49/SUM(AO49:AS49)</f>
        <v/>
      </c>
      <c r="AP50" s="77">
        <f>AP49+AO49*(AM49/14)*AQ49/SUM(AO49:AS49)+AO49*(AN49/14)*AR49/SUM(AO49:AS49)-AP49/4</f>
        <v/>
      </c>
      <c r="AQ50" s="77">
        <f>AQ49+(AP49/4)*AQ$16-AQ49/14</f>
        <v/>
      </c>
      <c r="AR50" s="77">
        <f>AR49+(AP49/4)*AR$16-AR49/14</f>
        <v/>
      </c>
      <c r="AS50" s="77">
        <f>AS49+AR49/14+(AQ49/14)*(1-AT$16)</f>
        <v/>
      </c>
      <c r="AT50" s="54">
        <f>AT49+(AQ49/14)*(AT$16)</f>
        <v/>
      </c>
      <c r="AU50" s="53">
        <f>OFFSET('National statistics'!$A$6,MATCH(R0_estimation!$A50,'National statistics'!$A$7:$A$5000,0),MATCH(R0_estimation!AU$16 &amp; "_Running14daysNew",'National statistics'!$B$1:$HA$1,0))</f>
        <v/>
      </c>
      <c r="AV50" s="253">
        <f>IF(ISERROR(OFFSET($O$4,MATCH(AU$16,$N$5:$N$14,0),MATCH(TEXT($A50,"dd-mmm-yy") &amp; "_R0",$P$2:$AP$2,0))),AV49,OFFSET($O$4,MATCH(AU$16,$N$5:$N$14,0),MATCH(TEXT($A50,"dd-mmm-yy") &amp; "_R0",$P$2:$AP$2,0)))</f>
        <v/>
      </c>
      <c r="AW50" s="254">
        <f>AW49</f>
        <v/>
      </c>
      <c r="AX50" s="77">
        <f>AX49-AX49*(AV49/14)*AZ49/SUM(AX49:BB49)-AX49*(AW49/14)*BA49/SUM(AX49:BB49)</f>
        <v/>
      </c>
      <c r="AY50" s="77">
        <f>AY49+AX49*(AV49/14)*AZ49/SUM(AX49:BB49)+AX49*(AW49/14)*BA49/SUM(AX49:BB49)-AY49/4</f>
        <v/>
      </c>
      <c r="AZ50" s="77">
        <f>AZ49+(AY49/4)*AZ$16-AZ49/14</f>
        <v/>
      </c>
      <c r="BA50" s="77">
        <f>BA49+(AY49/4)*BA$16-BA49/14</f>
        <v/>
      </c>
      <c r="BB50" s="77">
        <f>BB49+BA49/14+(AZ49/14)*(1-BC$16)</f>
        <v/>
      </c>
      <c r="BC50" s="54">
        <f>BC49+(AZ49/14)*(BC$16)</f>
        <v/>
      </c>
      <c r="BD50" s="53">
        <f>OFFSET('National statistics'!$A$6,MATCH(R0_estimation!$A50,'National statistics'!$A$7:$A$5000,0),MATCH(R0_estimation!BD$16 &amp; "_Running14daysNew",'National statistics'!$B$1:$HA$1,0))</f>
        <v/>
      </c>
      <c r="BE50" s="253">
        <f>IF(ISERROR(OFFSET($O$4,MATCH(BD$16,$N$5:$N$14,0),MATCH(TEXT($A50,"dd-mmm-yy") &amp; "_R0",$P$2:$AP$2,0))),BE49,OFFSET($O$4,MATCH(BD$16,$N$5:$N$14,0),MATCH(TEXT($A50,"dd-mmm-yy") &amp; "_R0",$P$2:$AP$2,0)))</f>
        <v/>
      </c>
      <c r="BF50" s="254">
        <f>BF49</f>
        <v/>
      </c>
      <c r="BG50" s="77">
        <f>BG49-BG49*(BE49/14)*BI49/SUM(BG49:BK49)-BG49*(BF49/14)*BJ49/SUM(BG49:BK49)</f>
        <v/>
      </c>
      <c r="BH50" s="77">
        <f>BH49+BG49*(BE49/14)*BI49/SUM(BG49:BK49)+BG49*(BF49/14)*BJ49/SUM(BG49:BK49)-BH49/4</f>
        <v/>
      </c>
      <c r="BI50" s="77">
        <f>BI49+(BH49/4)*BI$16-BI49/14</f>
        <v/>
      </c>
      <c r="BJ50" s="77">
        <f>BJ49+(BH49/4)*BJ$16-BJ49/14</f>
        <v/>
      </c>
      <c r="BK50" s="77">
        <f>BK49+BJ49/14+(BI49/14)*(1-BL$16)</f>
        <v/>
      </c>
      <c r="BL50" s="54">
        <f>BL49+(BI49/14)*(BL$16)</f>
        <v/>
      </c>
      <c r="BM50" s="53">
        <f>OFFSET('National statistics'!$A$6,MATCH(R0_estimation!$A50,'National statistics'!$A$7:$A$5000,0),MATCH(R0_estimation!BM$16 &amp; "_Running14daysNew",'National statistics'!$B$1:$HA$1,0))</f>
        <v/>
      </c>
      <c r="BN50" s="253">
        <f>IF(ISERROR(OFFSET($O$4,MATCH(BM$16,$N$5:$N$14,0),MATCH(TEXT($A50,"dd-mmm-yy") &amp; "_R0",$P$2:$AP$2,0))),BN49,OFFSET($O$4,MATCH(BM$16,$N$5:$N$14,0),MATCH(TEXT($A50,"dd-mmm-yy") &amp; "_R0",$P$2:$AP$2,0)))</f>
        <v/>
      </c>
      <c r="BO50" s="254">
        <f>BO49</f>
        <v/>
      </c>
      <c r="BP50" s="77">
        <f>BP49-BP49*(BN49/14)*BR49/SUM(BP49:BT49)-BP49*(BO49/14)*BS49/SUM(BP49:BT49)</f>
        <v/>
      </c>
      <c r="BQ50" s="77">
        <f>BQ49+BP49*(BN49/14)*BR49/SUM(BP49:BT49)+BP49*(BO49/14)*BS49/SUM(BP49:BT49)-BQ49/4</f>
        <v/>
      </c>
      <c r="BR50" s="77">
        <f>BR49+(BQ49/4)*BR$16-BR49/14</f>
        <v/>
      </c>
      <c r="BS50" s="77">
        <f>BS49+(BQ49/4)*BS$16-BS49/14</f>
        <v/>
      </c>
      <c r="BT50" s="77">
        <f>BT49+BS49/14+(BR49/14)*(1-BU$16)</f>
        <v/>
      </c>
      <c r="BU50" s="54">
        <f>BU49+(BR49/14)*(BU$16)</f>
        <v/>
      </c>
      <c r="BV50" s="53">
        <f>OFFSET('National statistics'!$A$6,MATCH(R0_estimation!$A50,'National statistics'!$A$7:$A$5000,0),MATCH(R0_estimation!BV$16 &amp; "_Running14daysNew",'National statistics'!$B$1:$HA$1,0))</f>
        <v/>
      </c>
      <c r="BW50" s="253">
        <f>IF(ISERROR(OFFSET($O$4,MATCH(BV$16,$N$5:$N$14,0),MATCH(TEXT($A50,"dd-mmm-yy") &amp; "_R0",$P$2:$AP$2,0))),BW49,OFFSET($O$4,MATCH(BV$16,$N$5:$N$14,0),MATCH(TEXT($A50,"dd-mmm-yy") &amp; "_R0",$P$2:$AP$2,0)))</f>
        <v/>
      </c>
      <c r="BX50" s="254">
        <f>BX49</f>
        <v/>
      </c>
      <c r="BY50" s="77">
        <f>BY49-BY49*(BW49/14)*CA49/SUM(BY49:CC49)-BY49*(BX49/14)*CB49/SUM(BY49:CC49)</f>
        <v/>
      </c>
      <c r="BZ50" s="77">
        <f>BZ49+BY49*(BW49/14)*CA49/SUM(BY49:CC49)+BY49*(BX49/14)*CB49/SUM(BY49:CC49)-BZ49/4</f>
        <v/>
      </c>
      <c r="CA50" s="77">
        <f>CA49+(BZ49/4)*CA$16-CA49/14</f>
        <v/>
      </c>
      <c r="CB50" s="77">
        <f>CB49+(BZ49/4)*CB$16-CB49/14</f>
        <v/>
      </c>
      <c r="CC50" s="77">
        <f>CC49+CB49/14+(CA49/14)*(1-CD$16)</f>
        <v/>
      </c>
      <c r="CD50" s="54">
        <f>CD49+(CA49/14)*(CD$16)</f>
        <v/>
      </c>
      <c r="CE50" s="53">
        <f>OFFSET('National statistics'!$A$6,MATCH(R0_estimation!$A50,'National statistics'!$A$7:$A$5000,0),MATCH(R0_estimation!CE$16 &amp; "_Running14daysNew",'National statistics'!$B$1:$HA$1,0))</f>
        <v/>
      </c>
      <c r="CF50" s="253">
        <f>IF(ISERROR(OFFSET($O$4,MATCH(CE$16,$N$5:$N$14,0),MATCH(TEXT($A50,"dd-mmm-yy") &amp; "_R0",$P$2:$AP$2,0))),CF49,OFFSET($O$4,MATCH(CE$16,$N$5:$N$14,0),MATCH(TEXT($A50,"dd-mmm-yy") &amp; "_R0",$P$2:$AP$2,0)))</f>
        <v/>
      </c>
      <c r="CG50" s="254">
        <f>CG49</f>
        <v/>
      </c>
      <c r="CH50" s="77">
        <f>CH49-CH49*(CF49/14)*CJ49/SUM(CH49:CL49)-CH49*(CG49/14)*CK49/SUM(CH49:CL49)</f>
        <v/>
      </c>
      <c r="CI50" s="77">
        <f>CI49+CH49*(CF49/14)*CJ49/SUM(CH49:CL49)+CH49*(CG49/14)*CK49/SUM(CH49:CL49)-CI49/4</f>
        <v/>
      </c>
      <c r="CJ50" s="77">
        <f>CJ49+(CI49/4)*CJ$16-CJ49/14</f>
        <v/>
      </c>
      <c r="CK50" s="77">
        <f>CK49+(CI49/4)*CK$16-CK49/14</f>
        <v/>
      </c>
      <c r="CL50" s="77">
        <f>CL49+CK49/14+(CJ49/14)*(1-CM$16)</f>
        <v/>
      </c>
      <c r="CM50" s="54">
        <f>CM49+(CJ49/14)*(CM$16)</f>
        <v/>
      </c>
      <c r="CO50" s="209" t="n"/>
      <c r="CP50" s="210" t="n"/>
    </row>
    <row r="51">
      <c r="A51" s="83" t="n">
        <v>43951</v>
      </c>
      <c r="B51" s="53">
        <f>OFFSET('National statistics'!$A$6,MATCH(R0_estimation!$A51,'National statistics'!$A$7:$A$5000,0),MATCH(R0_estimation!B$16 &amp; "_Running14daysNew",'National statistics'!$B$1:$HA$1,0))</f>
        <v/>
      </c>
      <c r="C51" s="253">
        <f>IF(ISERROR(OFFSET($O$4,MATCH(B$16,$N$5:$N$14,0),MATCH(TEXT($A51,"dd-mmm-yy") &amp; "_R0",$P$2:$AP$2,0))),C50,OFFSET($O$4,MATCH(B$16,$N$5:$N$14,0),MATCH(TEXT($A51,"dd-mmm-yy") &amp; "_R0",$P$2:$AP$2,0)))</f>
        <v/>
      </c>
      <c r="D51" s="254">
        <f>D50</f>
        <v/>
      </c>
      <c r="E51" s="77">
        <f>E50-E50*(C50/14)*G50*G$16/SUM(E50:I50)-E50*(D50/14)*H$16*H50/SUM(E50:I50)</f>
        <v/>
      </c>
      <c r="F51" s="77">
        <f>F50+E50*(C50/14)*G50*G$16/SUM(E50:I50)+E50*(D50/14)*H$16*H50/SUM(E50:I50)-F50/4</f>
        <v/>
      </c>
      <c r="G51" s="77">
        <f>G50+G$16*F50/4-G50/14</f>
        <v/>
      </c>
      <c r="H51" s="77">
        <f>H50+H$16*F50/4-H50/14</f>
        <v/>
      </c>
      <c r="I51" s="77">
        <f>I50+H50/14+(G50/14)*(1-J$16)</f>
        <v/>
      </c>
      <c r="J51" s="54">
        <f>J50+(G50/14)*(J$16)</f>
        <v/>
      </c>
      <c r="K51" s="53">
        <f>OFFSET('National statistics'!$A$6,MATCH(R0_estimation!$A51,'National statistics'!$A$7:$A$5000,0),MATCH(R0_estimation!K$16 &amp; "_Running14daysNew",'National statistics'!$B$1:$HA$1,0))</f>
        <v/>
      </c>
      <c r="L51" s="253">
        <f>IF(ISERROR(OFFSET($O$4,MATCH(K$16,$N$5:$N$14,0),MATCH(TEXT($A51,"dd-mmm-yy") &amp; "_R0",$P$2:$AP$2,0))),L50,OFFSET($O$4,MATCH(K$16,$N$5:$N$14,0),MATCH(TEXT($A51,"dd-mmm-yy") &amp; "_R0",$P$2:$AP$2,0)))</f>
        <v/>
      </c>
      <c r="M51" s="254">
        <f>M50</f>
        <v/>
      </c>
      <c r="N51" s="77">
        <f>N50-N50*(L50/14)*P50/SUM(N50:R50)-N50*(M50/14)*Q50/SUM(N50:R50)</f>
        <v/>
      </c>
      <c r="O51" s="77">
        <f>O50+N50*(L50/14)*P50/SUM(N50:R50)+N50*(M50/14)*Q50/SUM(N50:R50)-O50/4</f>
        <v/>
      </c>
      <c r="P51" s="77">
        <f>P50+(O50/4)*P$16-P50/14</f>
        <v/>
      </c>
      <c r="Q51" s="77">
        <f>Q50+(O50/4)*Q$16-Q50/14</f>
        <v/>
      </c>
      <c r="R51" s="77">
        <f>R50+Q50/14+(P50/14)*(1-S$16)</f>
        <v/>
      </c>
      <c r="S51" s="54">
        <f>S50+(P50/14)*(S$16)</f>
        <v/>
      </c>
      <c r="T51" s="53">
        <f>OFFSET('National statistics'!$A$6,MATCH(R0_estimation!$A51,'National statistics'!$A$7:$A$5000,0),MATCH(R0_estimation!T$16 &amp; "_Running14daysNew",'National statistics'!$B$1:$HA$1,0))</f>
        <v/>
      </c>
      <c r="U51" s="253">
        <f>IF(ISERROR(OFFSET($O$4,MATCH(T$16,$N$5:$N$14,0),MATCH(TEXT($A51,"dd-mmm-yy") &amp; "_R0",$P$2:$AP$2,0))),U50,OFFSET($O$4,MATCH(T$16,$N$5:$N$14,0),MATCH(TEXT($A51,"dd-mmm-yy") &amp; "_R0",$P$2:$AP$2,0)))</f>
        <v/>
      </c>
      <c r="V51" s="254">
        <f>V50</f>
        <v/>
      </c>
      <c r="W51" s="77">
        <f>W50-W50*(U50/14)*Y50/SUM(W50:AA50)-W50*(V50/14)*Z50/SUM(W50:AA50)</f>
        <v/>
      </c>
      <c r="X51" s="77">
        <f>X50+W50*(U50/14)*Y50/SUM(W50:AA50)+W50*(V50/14)*Z50/SUM(W50:AA50)-X50/4</f>
        <v/>
      </c>
      <c r="Y51" s="77">
        <f>Y50+(X50/4)*Y$16-Y50/14</f>
        <v/>
      </c>
      <c r="Z51" s="77">
        <f>Z50+(X50/4)*Z$16-Z50/14</f>
        <v/>
      </c>
      <c r="AA51" s="77">
        <f>AA50+Z50/14+(Y50/14)*(1-AB$16)</f>
        <v/>
      </c>
      <c r="AB51" s="54">
        <f>AB50+(Y50/14)*(AB$16)</f>
        <v/>
      </c>
      <c r="AC51" s="53">
        <f>OFFSET('National statistics'!$A$6,MATCH(R0_estimation!$A51,'National statistics'!$A$7:$A$5000,0),MATCH(R0_estimation!AC$16 &amp; "_Running14daysNew",'National statistics'!$B$1:$HA$1,0))</f>
        <v/>
      </c>
      <c r="AD51" s="253">
        <f>IF(ISERROR(OFFSET($O$4,MATCH(AC$16,$N$5:$N$14,0),MATCH(TEXT($A51,"dd-mmm-yy") &amp; "_R0",$P$2:$AP$2,0))),AD50,OFFSET($O$4,MATCH(AC$16,$N$5:$N$14,0),MATCH(TEXT($A51,"dd-mmm-yy") &amp; "_R0",$P$2:$AP$2,0)))</f>
        <v/>
      </c>
      <c r="AE51" s="254">
        <f>AE50</f>
        <v/>
      </c>
      <c r="AF51" s="77">
        <f>AF50-AF50*(AD50/14)*AH50/SUM(AF50:AJ50)-AF50*(AE50/14)*AI50/SUM(AF50:AJ50)</f>
        <v/>
      </c>
      <c r="AG51" s="77">
        <f>AG50+AF50*(AD50/14)*AH50/SUM(AF50:AJ50)+AF50*(AE50/14)*AI50/SUM(AF50:AJ50)-AG50/4</f>
        <v/>
      </c>
      <c r="AH51" s="77">
        <f>AH50+(AG50/4)*AH$16-AH50/14</f>
        <v/>
      </c>
      <c r="AI51" s="77">
        <f>AI50+(AG50/4)*AI$16-AI50/14</f>
        <v/>
      </c>
      <c r="AJ51" s="77">
        <f>AJ50+AI50/14+(AH50/14)*(1-AK$16)</f>
        <v/>
      </c>
      <c r="AK51" s="54">
        <f>AK50+(AH50/14)*(AK$16)</f>
        <v/>
      </c>
      <c r="AL51" s="53">
        <f>OFFSET('National statistics'!$A$6,MATCH(R0_estimation!$A51,'National statistics'!$A$7:$A$5000,0),MATCH(R0_estimation!AL$16 &amp; "_Running14daysNew",'National statistics'!$B$1:$HA$1,0))</f>
        <v/>
      </c>
      <c r="AM51" s="253">
        <f>IF(ISERROR(OFFSET($O$4,MATCH(AL$16,$N$5:$N$14,0),MATCH(TEXT($A51,"dd-mmm-yy") &amp; "_R0",$P$2:$AP$2,0))),AM50,OFFSET($O$4,MATCH(AL$16,$N$5:$N$14,0),MATCH(TEXT($A51,"dd-mmm-yy") &amp; "_R0",$P$2:$AP$2,0)))</f>
        <v/>
      </c>
      <c r="AN51" s="254">
        <f>AN50</f>
        <v/>
      </c>
      <c r="AO51" s="77">
        <f>AO50-AO50*(AM50/14)*AQ50/SUM(AO50:AS50)-AO50*(AN50/14)*AR50/SUM(AO50:AS50)</f>
        <v/>
      </c>
      <c r="AP51" s="77">
        <f>AP50+AO50*(AM50/14)*AQ50/SUM(AO50:AS50)+AO50*(AN50/14)*AR50/SUM(AO50:AS50)-AP50/4</f>
        <v/>
      </c>
      <c r="AQ51" s="77">
        <f>AQ50+(AP50/4)*AQ$16-AQ50/14</f>
        <v/>
      </c>
      <c r="AR51" s="77">
        <f>AR50+(AP50/4)*AR$16-AR50/14</f>
        <v/>
      </c>
      <c r="AS51" s="77">
        <f>AS50+AR50/14+(AQ50/14)*(1-AT$16)</f>
        <v/>
      </c>
      <c r="AT51" s="54">
        <f>AT50+(AQ50/14)*(AT$16)</f>
        <v/>
      </c>
      <c r="AU51" s="53">
        <f>OFFSET('National statistics'!$A$6,MATCH(R0_estimation!$A51,'National statistics'!$A$7:$A$5000,0),MATCH(R0_estimation!AU$16 &amp; "_Running14daysNew",'National statistics'!$B$1:$HA$1,0))</f>
        <v/>
      </c>
      <c r="AV51" s="253">
        <f>IF(ISERROR(OFFSET($O$4,MATCH(AU$16,$N$5:$N$14,0),MATCH(TEXT($A51,"dd-mmm-yy") &amp; "_R0",$P$2:$AP$2,0))),AV50,OFFSET($O$4,MATCH(AU$16,$N$5:$N$14,0),MATCH(TEXT($A51,"dd-mmm-yy") &amp; "_R0",$P$2:$AP$2,0)))</f>
        <v/>
      </c>
      <c r="AW51" s="254">
        <f>AW50</f>
        <v/>
      </c>
      <c r="AX51" s="77">
        <f>AX50-AX50*(AV50/14)*AZ50/SUM(AX50:BB50)-AX50*(AW50/14)*BA50/SUM(AX50:BB50)</f>
        <v/>
      </c>
      <c r="AY51" s="77">
        <f>AY50+AX50*(AV50/14)*AZ50/SUM(AX50:BB50)+AX50*(AW50/14)*BA50/SUM(AX50:BB50)-AY50/4</f>
        <v/>
      </c>
      <c r="AZ51" s="77">
        <f>AZ50+(AY50/4)*AZ$16-AZ50/14</f>
        <v/>
      </c>
      <c r="BA51" s="77">
        <f>BA50+(AY50/4)*BA$16-BA50/14</f>
        <v/>
      </c>
      <c r="BB51" s="77">
        <f>BB50+BA50/14+(AZ50/14)*(1-BC$16)</f>
        <v/>
      </c>
      <c r="BC51" s="54">
        <f>BC50+(AZ50/14)*(BC$16)</f>
        <v/>
      </c>
      <c r="BD51" s="53">
        <f>OFFSET('National statistics'!$A$6,MATCH(R0_estimation!$A51,'National statistics'!$A$7:$A$5000,0),MATCH(R0_estimation!BD$16 &amp; "_Running14daysNew",'National statistics'!$B$1:$HA$1,0))</f>
        <v/>
      </c>
      <c r="BE51" s="253">
        <f>IF(ISERROR(OFFSET($O$4,MATCH(BD$16,$N$5:$N$14,0),MATCH(TEXT($A51,"dd-mmm-yy") &amp; "_R0",$P$2:$AP$2,0))),BE50,OFFSET($O$4,MATCH(BD$16,$N$5:$N$14,0),MATCH(TEXT($A51,"dd-mmm-yy") &amp; "_R0",$P$2:$AP$2,0)))</f>
        <v/>
      </c>
      <c r="BF51" s="254">
        <f>BF50</f>
        <v/>
      </c>
      <c r="BG51" s="77">
        <f>BG50-BG50*(BE50/14)*BI50/SUM(BG50:BK50)-BG50*(BF50/14)*BJ50/SUM(BG50:BK50)</f>
        <v/>
      </c>
      <c r="BH51" s="77">
        <f>BH50+BG50*(BE50/14)*BI50/SUM(BG50:BK50)+BG50*(BF50/14)*BJ50/SUM(BG50:BK50)-BH50/4</f>
        <v/>
      </c>
      <c r="BI51" s="77">
        <f>BI50+(BH50/4)*BI$16-BI50/14</f>
        <v/>
      </c>
      <c r="BJ51" s="77">
        <f>BJ50+(BH50/4)*BJ$16-BJ50/14</f>
        <v/>
      </c>
      <c r="BK51" s="77">
        <f>BK50+BJ50/14+(BI50/14)*(1-BL$16)</f>
        <v/>
      </c>
      <c r="BL51" s="54">
        <f>BL50+(BI50/14)*(BL$16)</f>
        <v/>
      </c>
      <c r="BM51" s="53">
        <f>OFFSET('National statistics'!$A$6,MATCH(R0_estimation!$A51,'National statistics'!$A$7:$A$5000,0),MATCH(R0_estimation!BM$16 &amp; "_Running14daysNew",'National statistics'!$B$1:$HA$1,0))</f>
        <v/>
      </c>
      <c r="BN51" s="253">
        <f>IF(ISERROR(OFFSET($O$4,MATCH(BM$16,$N$5:$N$14,0),MATCH(TEXT($A51,"dd-mmm-yy") &amp; "_R0",$P$2:$AP$2,0))),BN50,OFFSET($O$4,MATCH(BM$16,$N$5:$N$14,0),MATCH(TEXT($A51,"dd-mmm-yy") &amp; "_R0",$P$2:$AP$2,0)))</f>
        <v/>
      </c>
      <c r="BO51" s="254">
        <f>BO50</f>
        <v/>
      </c>
      <c r="BP51" s="77">
        <f>BP50-BP50*(BN50/14)*BR50/SUM(BP50:BT50)-BP50*(BO50/14)*BS50/SUM(BP50:BT50)</f>
        <v/>
      </c>
      <c r="BQ51" s="77">
        <f>BQ50+BP50*(BN50/14)*BR50/SUM(BP50:BT50)+BP50*(BO50/14)*BS50/SUM(BP50:BT50)-BQ50/4</f>
        <v/>
      </c>
      <c r="BR51" s="77">
        <f>BR50+(BQ50/4)*BR$16-BR50/14</f>
        <v/>
      </c>
      <c r="BS51" s="77">
        <f>BS50+(BQ50/4)*BS$16-BS50/14</f>
        <v/>
      </c>
      <c r="BT51" s="77">
        <f>BT50+BS50/14+(BR50/14)*(1-BU$16)</f>
        <v/>
      </c>
      <c r="BU51" s="54">
        <f>BU50+(BR50/14)*(BU$16)</f>
        <v/>
      </c>
      <c r="BV51" s="53">
        <f>OFFSET('National statistics'!$A$6,MATCH(R0_estimation!$A51,'National statistics'!$A$7:$A$5000,0),MATCH(R0_estimation!BV$16 &amp; "_Running14daysNew",'National statistics'!$B$1:$HA$1,0))</f>
        <v/>
      </c>
      <c r="BW51" s="253">
        <f>IF(ISERROR(OFFSET($O$4,MATCH(BV$16,$N$5:$N$14,0),MATCH(TEXT($A51,"dd-mmm-yy") &amp; "_R0",$P$2:$AP$2,0))),BW50,OFFSET($O$4,MATCH(BV$16,$N$5:$N$14,0),MATCH(TEXT($A51,"dd-mmm-yy") &amp; "_R0",$P$2:$AP$2,0)))</f>
        <v/>
      </c>
      <c r="BX51" s="254">
        <f>BX50</f>
        <v/>
      </c>
      <c r="BY51" s="77">
        <f>BY50-BY50*(BW50/14)*CA50/SUM(BY50:CC50)-BY50*(BX50/14)*CB50/SUM(BY50:CC50)</f>
        <v/>
      </c>
      <c r="BZ51" s="77">
        <f>BZ50+BY50*(BW50/14)*CA50/SUM(BY50:CC50)+BY50*(BX50/14)*CB50/SUM(BY50:CC50)-BZ50/4</f>
        <v/>
      </c>
      <c r="CA51" s="77">
        <f>CA50+(BZ50/4)*CA$16-CA50/14</f>
        <v/>
      </c>
      <c r="CB51" s="77">
        <f>CB50+(BZ50/4)*CB$16-CB50/14</f>
        <v/>
      </c>
      <c r="CC51" s="77">
        <f>CC50+CB50/14+(CA50/14)*(1-CD$16)</f>
        <v/>
      </c>
      <c r="CD51" s="54">
        <f>CD50+(CA50/14)*(CD$16)</f>
        <v/>
      </c>
      <c r="CE51" s="53">
        <f>OFFSET('National statistics'!$A$6,MATCH(R0_estimation!$A51,'National statistics'!$A$7:$A$5000,0),MATCH(R0_estimation!CE$16 &amp; "_Running14daysNew",'National statistics'!$B$1:$HA$1,0))</f>
        <v/>
      </c>
      <c r="CF51" s="253">
        <f>IF(ISERROR(OFFSET($O$4,MATCH(CE$16,$N$5:$N$14,0),MATCH(TEXT($A51,"dd-mmm-yy") &amp; "_R0",$P$2:$AP$2,0))),CF50,OFFSET($O$4,MATCH(CE$16,$N$5:$N$14,0),MATCH(TEXT($A51,"dd-mmm-yy") &amp; "_R0",$P$2:$AP$2,0)))</f>
        <v/>
      </c>
      <c r="CG51" s="254">
        <f>CG50</f>
        <v/>
      </c>
      <c r="CH51" s="77">
        <f>CH50-CH50*(CF50/14)*CJ50/SUM(CH50:CL50)-CH50*(CG50/14)*CK50/SUM(CH50:CL50)</f>
        <v/>
      </c>
      <c r="CI51" s="77">
        <f>CI50+CH50*(CF50/14)*CJ50/SUM(CH50:CL50)+CH50*(CG50/14)*CK50/SUM(CH50:CL50)-CI50/4</f>
        <v/>
      </c>
      <c r="CJ51" s="77">
        <f>CJ50+(CI50/4)*CJ$16-CJ50/14</f>
        <v/>
      </c>
      <c r="CK51" s="77">
        <f>CK50+(CI50/4)*CK$16-CK50/14</f>
        <v/>
      </c>
      <c r="CL51" s="77">
        <f>CL50+CK50/14+(CJ50/14)*(1-CM$16)</f>
        <v/>
      </c>
      <c r="CM51" s="54">
        <f>CM50+(CJ50/14)*(CM$16)</f>
        <v/>
      </c>
      <c r="CO51" s="209" t="n"/>
      <c r="CP51" s="210" t="n"/>
    </row>
    <row r="52">
      <c r="A52" s="83" t="n">
        <v>43952</v>
      </c>
      <c r="B52" s="53">
        <f>OFFSET('National statistics'!$A$6,MATCH(R0_estimation!$A52,'National statistics'!$A$7:$A$5000,0),MATCH(R0_estimation!B$16 &amp; "_Running14daysNew",'National statistics'!$B$1:$HA$1,0))</f>
        <v/>
      </c>
      <c r="C52" s="253">
        <f>IF(ISERROR(OFFSET($O$4,MATCH(B$16,$N$5:$N$14,0),MATCH(TEXT($A52,"dd-mmm-yy") &amp; "_R0",$P$2:$AP$2,0))),C51,OFFSET($O$4,MATCH(B$16,$N$5:$N$14,0),MATCH(TEXT($A52,"dd-mmm-yy") &amp; "_R0",$P$2:$AP$2,0)))</f>
        <v/>
      </c>
      <c r="D52" s="254">
        <f>D51</f>
        <v/>
      </c>
      <c r="E52" s="77">
        <f>E51-E51*(C51/14)*G51*G$16/SUM(E51:I51)-E51*(D51/14)*H$16*H51/SUM(E51:I51)</f>
        <v/>
      </c>
      <c r="F52" s="77">
        <f>F51+E51*(C51/14)*G51*G$16/SUM(E51:I51)+E51*(D51/14)*H$16*H51/SUM(E51:I51)-F51/4</f>
        <v/>
      </c>
      <c r="G52" s="77">
        <f>G51+G$16*F51/4-G51/14</f>
        <v/>
      </c>
      <c r="H52" s="77">
        <f>H51+H$16*F51/4-H51/14</f>
        <v/>
      </c>
      <c r="I52" s="77">
        <f>I51+H51/14+(G51/14)*(1-J$16)</f>
        <v/>
      </c>
      <c r="J52" s="54">
        <f>J51+(G51/14)*(J$16)</f>
        <v/>
      </c>
      <c r="K52" s="53">
        <f>OFFSET('National statistics'!$A$6,MATCH(R0_estimation!$A52,'National statistics'!$A$7:$A$5000,0),MATCH(R0_estimation!K$16 &amp; "_Running14daysNew",'National statistics'!$B$1:$HA$1,0))</f>
        <v/>
      </c>
      <c r="L52" s="253">
        <f>IF(ISERROR(OFFSET($O$4,MATCH(K$16,$N$5:$N$14,0),MATCH(TEXT($A52,"dd-mmm-yy") &amp; "_R0",$P$2:$AP$2,0))),L51,OFFSET($O$4,MATCH(K$16,$N$5:$N$14,0),MATCH(TEXT($A52,"dd-mmm-yy") &amp; "_R0",$P$2:$AP$2,0)))</f>
        <v/>
      </c>
      <c r="M52" s="254">
        <f>M51</f>
        <v/>
      </c>
      <c r="N52" s="77">
        <f>N51-N51*(L51/14)*P51/SUM(N51:R51)-N51*(M51/14)*Q51/SUM(N51:R51)</f>
        <v/>
      </c>
      <c r="O52" s="77">
        <f>O51+N51*(L51/14)*P51/SUM(N51:R51)+N51*(M51/14)*Q51/SUM(N51:R51)-O51/4</f>
        <v/>
      </c>
      <c r="P52" s="77">
        <f>P51+(O51/4)*P$16-P51/14</f>
        <v/>
      </c>
      <c r="Q52" s="77">
        <f>Q51+(O51/4)*Q$16-Q51/14</f>
        <v/>
      </c>
      <c r="R52" s="77">
        <f>R51+Q51/14+(P51/14)*(1-S$16)</f>
        <v/>
      </c>
      <c r="S52" s="54">
        <f>S51+(P51/14)*(S$16)</f>
        <v/>
      </c>
      <c r="T52" s="53">
        <f>OFFSET('National statistics'!$A$6,MATCH(R0_estimation!$A52,'National statistics'!$A$7:$A$5000,0),MATCH(R0_estimation!T$16 &amp; "_Running14daysNew",'National statistics'!$B$1:$HA$1,0))</f>
        <v/>
      </c>
      <c r="U52" s="253">
        <f>IF(ISERROR(OFFSET($O$4,MATCH(T$16,$N$5:$N$14,0),MATCH(TEXT($A52,"dd-mmm-yy") &amp; "_R0",$P$2:$AP$2,0))),U51,OFFSET($O$4,MATCH(T$16,$N$5:$N$14,0),MATCH(TEXT($A52,"dd-mmm-yy") &amp; "_R0",$P$2:$AP$2,0)))</f>
        <v/>
      </c>
      <c r="V52" s="254">
        <f>V51</f>
        <v/>
      </c>
      <c r="W52" s="77">
        <f>W51-W51*(U51/14)*Y51/SUM(W51:AA51)-W51*(V51/14)*Z51/SUM(W51:AA51)</f>
        <v/>
      </c>
      <c r="X52" s="77">
        <f>X51+W51*(U51/14)*Y51/SUM(W51:AA51)+W51*(V51/14)*Z51/SUM(W51:AA51)-X51/4</f>
        <v/>
      </c>
      <c r="Y52" s="77">
        <f>Y51+(X51/4)*Y$16-Y51/14</f>
        <v/>
      </c>
      <c r="Z52" s="77">
        <f>Z51+(X51/4)*Z$16-Z51/14</f>
        <v/>
      </c>
      <c r="AA52" s="77">
        <f>AA51+Z51/14+(Y51/14)*(1-AB$16)</f>
        <v/>
      </c>
      <c r="AB52" s="54">
        <f>AB51+(Y51/14)*(AB$16)</f>
        <v/>
      </c>
      <c r="AC52" s="53">
        <f>OFFSET('National statistics'!$A$6,MATCH(R0_estimation!$A52,'National statistics'!$A$7:$A$5000,0),MATCH(R0_estimation!AC$16 &amp; "_Running14daysNew",'National statistics'!$B$1:$HA$1,0))</f>
        <v/>
      </c>
      <c r="AD52" s="253">
        <f>IF(ISERROR(OFFSET($O$4,MATCH(AC$16,$N$5:$N$14,0),MATCH(TEXT($A52,"dd-mmm-yy") &amp; "_R0",$P$2:$AP$2,0))),AD51,OFFSET($O$4,MATCH(AC$16,$N$5:$N$14,0),MATCH(TEXT($A52,"dd-mmm-yy") &amp; "_R0",$P$2:$AP$2,0)))</f>
        <v/>
      </c>
      <c r="AE52" s="254">
        <f>AE51</f>
        <v/>
      </c>
      <c r="AF52" s="77">
        <f>AF51-AF51*(AD51/14)*AH51/SUM(AF51:AJ51)-AF51*(AE51/14)*AI51/SUM(AF51:AJ51)</f>
        <v/>
      </c>
      <c r="AG52" s="77">
        <f>AG51+AF51*(AD51/14)*AH51/SUM(AF51:AJ51)+AF51*(AE51/14)*AI51/SUM(AF51:AJ51)-AG51/4</f>
        <v/>
      </c>
      <c r="AH52" s="77">
        <f>AH51+(AG51/4)*AH$16-AH51/14</f>
        <v/>
      </c>
      <c r="AI52" s="77">
        <f>AI51+(AG51/4)*AI$16-AI51/14</f>
        <v/>
      </c>
      <c r="AJ52" s="77">
        <f>AJ51+AI51/14+(AH51/14)*(1-AK$16)</f>
        <v/>
      </c>
      <c r="AK52" s="54">
        <f>AK51+(AH51/14)*(AK$16)</f>
        <v/>
      </c>
      <c r="AL52" s="53">
        <f>OFFSET('National statistics'!$A$6,MATCH(R0_estimation!$A52,'National statistics'!$A$7:$A$5000,0),MATCH(R0_estimation!AL$16 &amp; "_Running14daysNew",'National statistics'!$B$1:$HA$1,0))</f>
        <v/>
      </c>
      <c r="AM52" s="253">
        <f>IF(ISERROR(OFFSET($O$4,MATCH(AL$16,$N$5:$N$14,0),MATCH(TEXT($A52,"dd-mmm-yy") &amp; "_R0",$P$2:$AP$2,0))),AM51,OFFSET($O$4,MATCH(AL$16,$N$5:$N$14,0),MATCH(TEXT($A52,"dd-mmm-yy") &amp; "_R0",$P$2:$AP$2,0)))</f>
        <v/>
      </c>
      <c r="AN52" s="254">
        <f>AN51</f>
        <v/>
      </c>
      <c r="AO52" s="77">
        <f>AO51-AO51*(AM51/14)*AQ51/SUM(AO51:AS51)-AO51*(AN51/14)*AR51/SUM(AO51:AS51)</f>
        <v/>
      </c>
      <c r="AP52" s="77">
        <f>AP51+AO51*(AM51/14)*AQ51/SUM(AO51:AS51)+AO51*(AN51/14)*AR51/SUM(AO51:AS51)-AP51/4</f>
        <v/>
      </c>
      <c r="AQ52" s="77">
        <f>AQ51+(AP51/4)*AQ$16-AQ51/14</f>
        <v/>
      </c>
      <c r="AR52" s="77">
        <f>AR51+(AP51/4)*AR$16-AR51/14</f>
        <v/>
      </c>
      <c r="AS52" s="77">
        <f>AS51+AR51/14+(AQ51/14)*(1-AT$16)</f>
        <v/>
      </c>
      <c r="AT52" s="54">
        <f>AT51+(AQ51/14)*(AT$16)</f>
        <v/>
      </c>
      <c r="AU52" s="53">
        <f>OFFSET('National statistics'!$A$6,MATCH(R0_estimation!$A52,'National statistics'!$A$7:$A$5000,0),MATCH(R0_estimation!AU$16 &amp; "_Running14daysNew",'National statistics'!$B$1:$HA$1,0))</f>
        <v/>
      </c>
      <c r="AV52" s="253">
        <f>IF(ISERROR(OFFSET($O$4,MATCH(AU$16,$N$5:$N$14,0),MATCH(TEXT($A52,"dd-mmm-yy") &amp; "_R0",$P$2:$AP$2,0))),AV51,OFFSET($O$4,MATCH(AU$16,$N$5:$N$14,0),MATCH(TEXT($A52,"dd-mmm-yy") &amp; "_R0",$P$2:$AP$2,0)))</f>
        <v/>
      </c>
      <c r="AW52" s="254">
        <f>AW51</f>
        <v/>
      </c>
      <c r="AX52" s="77">
        <f>AX51-AX51*(AV51/14)*AZ51/SUM(AX51:BB51)-AX51*(AW51/14)*BA51/SUM(AX51:BB51)</f>
        <v/>
      </c>
      <c r="AY52" s="77">
        <f>AY51+AX51*(AV51/14)*AZ51/SUM(AX51:BB51)+AX51*(AW51/14)*BA51/SUM(AX51:BB51)-AY51/4</f>
        <v/>
      </c>
      <c r="AZ52" s="77">
        <f>AZ51+(AY51/4)*AZ$16-AZ51/14</f>
        <v/>
      </c>
      <c r="BA52" s="77">
        <f>BA51+(AY51/4)*BA$16-BA51/14</f>
        <v/>
      </c>
      <c r="BB52" s="77">
        <f>BB51+BA51/14+(AZ51/14)*(1-BC$16)</f>
        <v/>
      </c>
      <c r="BC52" s="54">
        <f>BC51+(AZ51/14)*(BC$16)</f>
        <v/>
      </c>
      <c r="BD52" s="53">
        <f>OFFSET('National statistics'!$A$6,MATCH(R0_estimation!$A52,'National statistics'!$A$7:$A$5000,0),MATCH(R0_estimation!BD$16 &amp; "_Running14daysNew",'National statistics'!$B$1:$HA$1,0))</f>
        <v/>
      </c>
      <c r="BE52" s="253">
        <f>IF(ISERROR(OFFSET($O$4,MATCH(BD$16,$N$5:$N$14,0),MATCH(TEXT($A52,"dd-mmm-yy") &amp; "_R0",$P$2:$AP$2,0))),BE51,OFFSET($O$4,MATCH(BD$16,$N$5:$N$14,0),MATCH(TEXT($A52,"dd-mmm-yy") &amp; "_R0",$P$2:$AP$2,0)))</f>
        <v/>
      </c>
      <c r="BF52" s="254">
        <f>BF51</f>
        <v/>
      </c>
      <c r="BG52" s="77">
        <f>BG51-BG51*(BE51/14)*BI51/SUM(BG51:BK51)-BG51*(BF51/14)*BJ51/SUM(BG51:BK51)</f>
        <v/>
      </c>
      <c r="BH52" s="77">
        <f>BH51+BG51*(BE51/14)*BI51/SUM(BG51:BK51)+BG51*(BF51/14)*BJ51/SUM(BG51:BK51)-BH51/4</f>
        <v/>
      </c>
      <c r="BI52" s="77">
        <f>BI51+(BH51/4)*BI$16-BI51/14</f>
        <v/>
      </c>
      <c r="BJ52" s="77">
        <f>BJ51+(BH51/4)*BJ$16-BJ51/14</f>
        <v/>
      </c>
      <c r="BK52" s="77">
        <f>BK51+BJ51/14+(BI51/14)*(1-BL$16)</f>
        <v/>
      </c>
      <c r="BL52" s="54">
        <f>BL51+(BI51/14)*(BL$16)</f>
        <v/>
      </c>
      <c r="BM52" s="53">
        <f>OFFSET('National statistics'!$A$6,MATCH(R0_estimation!$A52,'National statistics'!$A$7:$A$5000,0),MATCH(R0_estimation!BM$16 &amp; "_Running14daysNew",'National statistics'!$B$1:$HA$1,0))</f>
        <v/>
      </c>
      <c r="BN52" s="253">
        <f>IF(ISERROR(OFFSET($O$4,MATCH(BM$16,$N$5:$N$14,0),MATCH(TEXT($A52,"dd-mmm-yy") &amp; "_R0",$P$2:$AP$2,0))),BN51,OFFSET($O$4,MATCH(BM$16,$N$5:$N$14,0),MATCH(TEXT($A52,"dd-mmm-yy") &amp; "_R0",$P$2:$AP$2,0)))</f>
        <v/>
      </c>
      <c r="BO52" s="254">
        <f>BO51</f>
        <v/>
      </c>
      <c r="BP52" s="77">
        <f>BP51-BP51*(BN51/14)*BR51/SUM(BP51:BT51)-BP51*(BO51/14)*BS51/SUM(BP51:BT51)</f>
        <v/>
      </c>
      <c r="BQ52" s="77">
        <f>BQ51+BP51*(BN51/14)*BR51/SUM(BP51:BT51)+BP51*(BO51/14)*BS51/SUM(BP51:BT51)-BQ51/4</f>
        <v/>
      </c>
      <c r="BR52" s="77">
        <f>BR51+(BQ51/4)*BR$16-BR51/14</f>
        <v/>
      </c>
      <c r="BS52" s="77">
        <f>BS51+(BQ51/4)*BS$16-BS51/14</f>
        <v/>
      </c>
      <c r="BT52" s="77">
        <f>BT51+BS51/14+(BR51/14)*(1-BU$16)</f>
        <v/>
      </c>
      <c r="BU52" s="54">
        <f>BU51+(BR51/14)*(BU$16)</f>
        <v/>
      </c>
      <c r="BV52" s="53">
        <f>OFFSET('National statistics'!$A$6,MATCH(R0_estimation!$A52,'National statistics'!$A$7:$A$5000,0),MATCH(R0_estimation!BV$16 &amp; "_Running14daysNew",'National statistics'!$B$1:$HA$1,0))</f>
        <v/>
      </c>
      <c r="BW52" s="253">
        <f>IF(ISERROR(OFFSET($O$4,MATCH(BV$16,$N$5:$N$14,0),MATCH(TEXT($A52,"dd-mmm-yy") &amp; "_R0",$P$2:$AP$2,0))),BW51,OFFSET($O$4,MATCH(BV$16,$N$5:$N$14,0),MATCH(TEXT($A52,"dd-mmm-yy") &amp; "_R0",$P$2:$AP$2,0)))</f>
        <v/>
      </c>
      <c r="BX52" s="254">
        <f>BX51</f>
        <v/>
      </c>
      <c r="BY52" s="77">
        <f>BY51-BY51*(BW51/14)*CA51/SUM(BY51:CC51)-BY51*(BX51/14)*CB51/SUM(BY51:CC51)</f>
        <v/>
      </c>
      <c r="BZ52" s="77">
        <f>BZ51+BY51*(BW51/14)*CA51/SUM(BY51:CC51)+BY51*(BX51/14)*CB51/SUM(BY51:CC51)-BZ51/4</f>
        <v/>
      </c>
      <c r="CA52" s="77">
        <f>CA51+(BZ51/4)*CA$16-CA51/14</f>
        <v/>
      </c>
      <c r="CB52" s="77">
        <f>CB51+(BZ51/4)*CB$16-CB51/14</f>
        <v/>
      </c>
      <c r="CC52" s="77">
        <f>CC51+CB51/14+(CA51/14)*(1-CD$16)</f>
        <v/>
      </c>
      <c r="CD52" s="54">
        <f>CD51+(CA51/14)*(CD$16)</f>
        <v/>
      </c>
      <c r="CE52" s="53">
        <f>OFFSET('National statistics'!$A$6,MATCH(R0_estimation!$A52,'National statistics'!$A$7:$A$5000,0),MATCH(R0_estimation!CE$16 &amp; "_Running14daysNew",'National statistics'!$B$1:$HA$1,0))</f>
        <v/>
      </c>
      <c r="CF52" s="253">
        <f>IF(ISERROR(OFFSET($O$4,MATCH(CE$16,$N$5:$N$14,0),MATCH(TEXT($A52,"dd-mmm-yy") &amp; "_R0",$P$2:$AP$2,0))),CF51,OFFSET($O$4,MATCH(CE$16,$N$5:$N$14,0),MATCH(TEXT($A52,"dd-mmm-yy") &amp; "_R0",$P$2:$AP$2,0)))</f>
        <v/>
      </c>
      <c r="CG52" s="254">
        <f>CG51</f>
        <v/>
      </c>
      <c r="CH52" s="77">
        <f>CH51-CH51*(CF51/14)*CJ51/SUM(CH51:CL51)-CH51*(CG51/14)*CK51/SUM(CH51:CL51)</f>
        <v/>
      </c>
      <c r="CI52" s="77">
        <f>CI51+CH51*(CF51/14)*CJ51/SUM(CH51:CL51)+CH51*(CG51/14)*CK51/SUM(CH51:CL51)-CI51/4</f>
        <v/>
      </c>
      <c r="CJ52" s="77">
        <f>CJ51+(CI51/4)*CJ$16-CJ51/14</f>
        <v/>
      </c>
      <c r="CK52" s="77">
        <f>CK51+(CI51/4)*CK$16-CK51/14</f>
        <v/>
      </c>
      <c r="CL52" s="77">
        <f>CL51+CK51/14+(CJ51/14)*(1-CM$16)</f>
        <v/>
      </c>
      <c r="CM52" s="54">
        <f>CM51+(CJ51/14)*(CM$16)</f>
        <v/>
      </c>
      <c r="CO52" s="209" t="n"/>
      <c r="CP52" s="210" t="n"/>
    </row>
    <row r="53">
      <c r="A53" s="83" t="n">
        <v>43953</v>
      </c>
      <c r="B53" s="53">
        <f>OFFSET('National statistics'!$A$6,MATCH(R0_estimation!$A53,'National statistics'!$A$7:$A$5000,0),MATCH(R0_estimation!B$16 &amp; "_Running14daysNew",'National statistics'!$B$1:$HA$1,0))</f>
        <v/>
      </c>
      <c r="C53" s="253">
        <f>IF(ISERROR(OFFSET($O$4,MATCH(B$16,$N$5:$N$14,0),MATCH(TEXT($A53,"dd-mmm-yy") &amp; "_R0",$P$2:$AP$2,0))),C52,OFFSET($O$4,MATCH(B$16,$N$5:$N$14,0),MATCH(TEXT($A53,"dd-mmm-yy") &amp; "_R0",$P$2:$AP$2,0)))</f>
        <v/>
      </c>
      <c r="D53" s="254">
        <f>D52</f>
        <v/>
      </c>
      <c r="E53" s="77">
        <f>E52-E52*(C52/14)*G52*G$16/SUM(E52:I52)-E52*(D52/14)*H$16*H52/SUM(E52:I52)</f>
        <v/>
      </c>
      <c r="F53" s="77">
        <f>F52+E52*(C52/14)*G52*G$16/SUM(E52:I52)+E52*(D52/14)*H$16*H52/SUM(E52:I52)-F52/4</f>
        <v/>
      </c>
      <c r="G53" s="77">
        <f>G52+G$16*F52/4-G52/14</f>
        <v/>
      </c>
      <c r="H53" s="77">
        <f>H52+H$16*F52/4-H52/14</f>
        <v/>
      </c>
      <c r="I53" s="77">
        <f>I52+H52/14+(G52/14)*(1-J$16)</f>
        <v/>
      </c>
      <c r="J53" s="54">
        <f>J52+(G52/14)*(J$16)</f>
        <v/>
      </c>
      <c r="K53" s="53">
        <f>OFFSET('National statistics'!$A$6,MATCH(R0_estimation!$A53,'National statistics'!$A$7:$A$5000,0),MATCH(R0_estimation!K$16 &amp; "_Running14daysNew",'National statistics'!$B$1:$HA$1,0))</f>
        <v/>
      </c>
      <c r="L53" s="253">
        <f>IF(ISERROR(OFFSET($O$4,MATCH(K$16,$N$5:$N$14,0),MATCH(TEXT($A53,"dd-mmm-yy") &amp; "_R0",$P$2:$AP$2,0))),L52,OFFSET($O$4,MATCH(K$16,$N$5:$N$14,0),MATCH(TEXT($A53,"dd-mmm-yy") &amp; "_R0",$P$2:$AP$2,0)))</f>
        <v/>
      </c>
      <c r="M53" s="254">
        <f>M52</f>
        <v/>
      </c>
      <c r="N53" s="77">
        <f>N52-N52*(L52/14)*P52/SUM(N52:R52)-N52*(M52/14)*Q52/SUM(N52:R52)</f>
        <v/>
      </c>
      <c r="O53" s="77">
        <f>O52+N52*(L52/14)*P52/SUM(N52:R52)+N52*(M52/14)*Q52/SUM(N52:R52)-O52/4</f>
        <v/>
      </c>
      <c r="P53" s="77">
        <f>P52+(O52/4)*P$16-P52/14</f>
        <v/>
      </c>
      <c r="Q53" s="77">
        <f>Q52+(O52/4)*Q$16-Q52/14</f>
        <v/>
      </c>
      <c r="R53" s="77">
        <f>R52+Q52/14+(P52/14)*(1-S$16)</f>
        <v/>
      </c>
      <c r="S53" s="54">
        <f>S52+(P52/14)*(S$16)</f>
        <v/>
      </c>
      <c r="T53" s="53">
        <f>OFFSET('National statistics'!$A$6,MATCH(R0_estimation!$A53,'National statistics'!$A$7:$A$5000,0),MATCH(R0_estimation!T$16 &amp; "_Running14daysNew",'National statistics'!$B$1:$HA$1,0))</f>
        <v/>
      </c>
      <c r="U53" s="253">
        <f>IF(ISERROR(OFFSET($O$4,MATCH(T$16,$N$5:$N$14,0),MATCH(TEXT($A53,"dd-mmm-yy") &amp; "_R0",$P$2:$AP$2,0))),U52,OFFSET($O$4,MATCH(T$16,$N$5:$N$14,0),MATCH(TEXT($A53,"dd-mmm-yy") &amp; "_R0",$P$2:$AP$2,0)))</f>
        <v/>
      </c>
      <c r="V53" s="254">
        <f>V52</f>
        <v/>
      </c>
      <c r="W53" s="77">
        <f>W52-W52*(U52/14)*Y52/SUM(W52:AA52)-W52*(V52/14)*Z52/SUM(W52:AA52)</f>
        <v/>
      </c>
      <c r="X53" s="77">
        <f>X52+W52*(U52/14)*Y52/SUM(W52:AA52)+W52*(V52/14)*Z52/SUM(W52:AA52)-X52/4</f>
        <v/>
      </c>
      <c r="Y53" s="77">
        <f>Y52+(X52/4)*Y$16-Y52/14</f>
        <v/>
      </c>
      <c r="Z53" s="77">
        <f>Z52+(X52/4)*Z$16-Z52/14</f>
        <v/>
      </c>
      <c r="AA53" s="77">
        <f>AA52+Z52/14+(Y52/14)*(1-AB$16)</f>
        <v/>
      </c>
      <c r="AB53" s="54">
        <f>AB52+(Y52/14)*(AB$16)</f>
        <v/>
      </c>
      <c r="AC53" s="53">
        <f>OFFSET('National statistics'!$A$6,MATCH(R0_estimation!$A53,'National statistics'!$A$7:$A$5000,0),MATCH(R0_estimation!AC$16 &amp; "_Running14daysNew",'National statistics'!$B$1:$HA$1,0))</f>
        <v/>
      </c>
      <c r="AD53" s="253">
        <f>IF(ISERROR(OFFSET($O$4,MATCH(AC$16,$N$5:$N$14,0),MATCH(TEXT($A53,"dd-mmm-yy") &amp; "_R0",$P$2:$AP$2,0))),AD52,OFFSET($O$4,MATCH(AC$16,$N$5:$N$14,0),MATCH(TEXT($A53,"dd-mmm-yy") &amp; "_R0",$P$2:$AP$2,0)))</f>
        <v/>
      </c>
      <c r="AE53" s="254">
        <f>AE52</f>
        <v/>
      </c>
      <c r="AF53" s="77">
        <f>AF52-AF52*(AD52/14)*AH52/SUM(AF52:AJ52)-AF52*(AE52/14)*AI52/SUM(AF52:AJ52)</f>
        <v/>
      </c>
      <c r="AG53" s="77">
        <f>AG52+AF52*(AD52/14)*AH52/SUM(AF52:AJ52)+AF52*(AE52/14)*AI52/SUM(AF52:AJ52)-AG52/4</f>
        <v/>
      </c>
      <c r="AH53" s="77">
        <f>AH52+(AG52/4)*AH$16-AH52/14</f>
        <v/>
      </c>
      <c r="AI53" s="77">
        <f>AI52+(AG52/4)*AI$16-AI52/14</f>
        <v/>
      </c>
      <c r="AJ53" s="77">
        <f>AJ52+AI52/14+(AH52/14)*(1-AK$16)</f>
        <v/>
      </c>
      <c r="AK53" s="54">
        <f>AK52+(AH52/14)*(AK$16)</f>
        <v/>
      </c>
      <c r="AL53" s="53">
        <f>OFFSET('National statistics'!$A$6,MATCH(R0_estimation!$A53,'National statistics'!$A$7:$A$5000,0),MATCH(R0_estimation!AL$16 &amp; "_Running14daysNew",'National statistics'!$B$1:$HA$1,0))</f>
        <v/>
      </c>
      <c r="AM53" s="253">
        <f>IF(ISERROR(OFFSET($O$4,MATCH(AL$16,$N$5:$N$14,0),MATCH(TEXT($A53,"dd-mmm-yy") &amp; "_R0",$P$2:$AP$2,0))),AM52,OFFSET($O$4,MATCH(AL$16,$N$5:$N$14,0),MATCH(TEXT($A53,"dd-mmm-yy") &amp; "_R0",$P$2:$AP$2,0)))</f>
        <v/>
      </c>
      <c r="AN53" s="254">
        <f>AN52</f>
        <v/>
      </c>
      <c r="AO53" s="77">
        <f>AO52-AO52*(AM52/14)*AQ52/SUM(AO52:AS52)-AO52*(AN52/14)*AR52/SUM(AO52:AS52)</f>
        <v/>
      </c>
      <c r="AP53" s="77">
        <f>AP52+AO52*(AM52/14)*AQ52/SUM(AO52:AS52)+AO52*(AN52/14)*AR52/SUM(AO52:AS52)-AP52/4</f>
        <v/>
      </c>
      <c r="AQ53" s="77">
        <f>AQ52+(AP52/4)*AQ$16-AQ52/14</f>
        <v/>
      </c>
      <c r="AR53" s="77">
        <f>AR52+(AP52/4)*AR$16-AR52/14</f>
        <v/>
      </c>
      <c r="AS53" s="77">
        <f>AS52+AR52/14+(AQ52/14)*(1-AT$16)</f>
        <v/>
      </c>
      <c r="AT53" s="54">
        <f>AT52+(AQ52/14)*(AT$16)</f>
        <v/>
      </c>
      <c r="AU53" s="53">
        <f>OFFSET('National statistics'!$A$6,MATCH(R0_estimation!$A53,'National statistics'!$A$7:$A$5000,0),MATCH(R0_estimation!AU$16 &amp; "_Running14daysNew",'National statistics'!$B$1:$HA$1,0))</f>
        <v/>
      </c>
      <c r="AV53" s="253">
        <f>IF(ISERROR(OFFSET($O$4,MATCH(AU$16,$N$5:$N$14,0),MATCH(TEXT($A53,"dd-mmm-yy") &amp; "_R0",$P$2:$AP$2,0))),AV52,OFFSET($O$4,MATCH(AU$16,$N$5:$N$14,0),MATCH(TEXT($A53,"dd-mmm-yy") &amp; "_R0",$P$2:$AP$2,0)))</f>
        <v/>
      </c>
      <c r="AW53" s="254">
        <f>AW52</f>
        <v/>
      </c>
      <c r="AX53" s="77">
        <f>AX52-AX52*(AV52/14)*AZ52/SUM(AX52:BB52)-AX52*(AW52/14)*BA52/SUM(AX52:BB52)</f>
        <v/>
      </c>
      <c r="AY53" s="77">
        <f>AY52+AX52*(AV52/14)*AZ52/SUM(AX52:BB52)+AX52*(AW52/14)*BA52/SUM(AX52:BB52)-AY52/4</f>
        <v/>
      </c>
      <c r="AZ53" s="77">
        <f>AZ52+(AY52/4)*AZ$16-AZ52/14</f>
        <v/>
      </c>
      <c r="BA53" s="77">
        <f>BA52+(AY52/4)*BA$16-BA52/14</f>
        <v/>
      </c>
      <c r="BB53" s="77">
        <f>BB52+BA52/14+(AZ52/14)*(1-BC$16)</f>
        <v/>
      </c>
      <c r="BC53" s="54">
        <f>BC52+(AZ52/14)*(BC$16)</f>
        <v/>
      </c>
      <c r="BD53" s="53">
        <f>OFFSET('National statistics'!$A$6,MATCH(R0_estimation!$A53,'National statistics'!$A$7:$A$5000,0),MATCH(R0_estimation!BD$16 &amp; "_Running14daysNew",'National statistics'!$B$1:$HA$1,0))</f>
        <v/>
      </c>
      <c r="BE53" s="253">
        <f>IF(ISERROR(OFFSET($O$4,MATCH(BD$16,$N$5:$N$14,0),MATCH(TEXT($A53,"dd-mmm-yy") &amp; "_R0",$P$2:$AP$2,0))),BE52,OFFSET($O$4,MATCH(BD$16,$N$5:$N$14,0),MATCH(TEXT($A53,"dd-mmm-yy") &amp; "_R0",$P$2:$AP$2,0)))</f>
        <v/>
      </c>
      <c r="BF53" s="254">
        <f>BF52</f>
        <v/>
      </c>
      <c r="BG53" s="77">
        <f>BG52-BG52*(BE52/14)*BI52/SUM(BG52:BK52)-BG52*(BF52/14)*BJ52/SUM(BG52:BK52)</f>
        <v/>
      </c>
      <c r="BH53" s="77">
        <f>BH52+BG52*(BE52/14)*BI52/SUM(BG52:BK52)+BG52*(BF52/14)*BJ52/SUM(BG52:BK52)-BH52/4</f>
        <v/>
      </c>
      <c r="BI53" s="77">
        <f>BI52+(BH52/4)*BI$16-BI52/14</f>
        <v/>
      </c>
      <c r="BJ53" s="77">
        <f>BJ52+(BH52/4)*BJ$16-BJ52/14</f>
        <v/>
      </c>
      <c r="BK53" s="77">
        <f>BK52+BJ52/14+(BI52/14)*(1-BL$16)</f>
        <v/>
      </c>
      <c r="BL53" s="54">
        <f>BL52+(BI52/14)*(BL$16)</f>
        <v/>
      </c>
      <c r="BM53" s="53">
        <f>OFFSET('National statistics'!$A$6,MATCH(R0_estimation!$A53,'National statistics'!$A$7:$A$5000,0),MATCH(R0_estimation!BM$16 &amp; "_Running14daysNew",'National statistics'!$B$1:$HA$1,0))</f>
        <v/>
      </c>
      <c r="BN53" s="253">
        <f>IF(ISERROR(OFFSET($O$4,MATCH(BM$16,$N$5:$N$14,0),MATCH(TEXT($A53,"dd-mmm-yy") &amp; "_R0",$P$2:$AP$2,0))),BN52,OFFSET($O$4,MATCH(BM$16,$N$5:$N$14,0),MATCH(TEXT($A53,"dd-mmm-yy") &amp; "_R0",$P$2:$AP$2,0)))</f>
        <v/>
      </c>
      <c r="BO53" s="254">
        <f>BO52</f>
        <v/>
      </c>
      <c r="BP53" s="77">
        <f>BP52-BP52*(BN52/14)*BR52/SUM(BP52:BT52)-BP52*(BO52/14)*BS52/SUM(BP52:BT52)</f>
        <v/>
      </c>
      <c r="BQ53" s="77">
        <f>BQ52+BP52*(BN52/14)*BR52/SUM(BP52:BT52)+BP52*(BO52/14)*BS52/SUM(BP52:BT52)-BQ52/4</f>
        <v/>
      </c>
      <c r="BR53" s="77">
        <f>BR52+(BQ52/4)*BR$16-BR52/14</f>
        <v/>
      </c>
      <c r="BS53" s="77">
        <f>BS52+(BQ52/4)*BS$16-BS52/14</f>
        <v/>
      </c>
      <c r="BT53" s="77">
        <f>BT52+BS52/14+(BR52/14)*(1-BU$16)</f>
        <v/>
      </c>
      <c r="BU53" s="54">
        <f>BU52+(BR52/14)*(BU$16)</f>
        <v/>
      </c>
      <c r="BV53" s="53">
        <f>OFFSET('National statistics'!$A$6,MATCH(R0_estimation!$A53,'National statistics'!$A$7:$A$5000,0),MATCH(R0_estimation!BV$16 &amp; "_Running14daysNew",'National statistics'!$B$1:$HA$1,0))</f>
        <v/>
      </c>
      <c r="BW53" s="253">
        <f>IF(ISERROR(OFFSET($O$4,MATCH(BV$16,$N$5:$N$14,0),MATCH(TEXT($A53,"dd-mmm-yy") &amp; "_R0",$P$2:$AP$2,0))),BW52,OFFSET($O$4,MATCH(BV$16,$N$5:$N$14,0),MATCH(TEXT($A53,"dd-mmm-yy") &amp; "_R0",$P$2:$AP$2,0)))</f>
        <v/>
      </c>
      <c r="BX53" s="254">
        <f>BX52</f>
        <v/>
      </c>
      <c r="BY53" s="77">
        <f>BY52-BY52*(BW52/14)*CA52/SUM(BY52:CC52)-BY52*(BX52/14)*CB52/SUM(BY52:CC52)</f>
        <v/>
      </c>
      <c r="BZ53" s="77">
        <f>BZ52+BY52*(BW52/14)*CA52/SUM(BY52:CC52)+BY52*(BX52/14)*CB52/SUM(BY52:CC52)-BZ52/4</f>
        <v/>
      </c>
      <c r="CA53" s="77">
        <f>CA52+(BZ52/4)*CA$16-CA52/14</f>
        <v/>
      </c>
      <c r="CB53" s="77">
        <f>CB52+(BZ52/4)*CB$16-CB52/14</f>
        <v/>
      </c>
      <c r="CC53" s="77">
        <f>CC52+CB52/14+(CA52/14)*(1-CD$16)</f>
        <v/>
      </c>
      <c r="CD53" s="54">
        <f>CD52+(CA52/14)*(CD$16)</f>
        <v/>
      </c>
      <c r="CE53" s="53">
        <f>OFFSET('National statistics'!$A$6,MATCH(R0_estimation!$A53,'National statistics'!$A$7:$A$5000,0),MATCH(R0_estimation!CE$16 &amp; "_Running14daysNew",'National statistics'!$B$1:$HA$1,0))</f>
        <v/>
      </c>
      <c r="CF53" s="253">
        <f>IF(ISERROR(OFFSET($O$4,MATCH(CE$16,$N$5:$N$14,0),MATCH(TEXT($A53,"dd-mmm-yy") &amp; "_R0",$P$2:$AP$2,0))),CF52,OFFSET($O$4,MATCH(CE$16,$N$5:$N$14,0),MATCH(TEXT($A53,"dd-mmm-yy") &amp; "_R0",$P$2:$AP$2,0)))</f>
        <v/>
      </c>
      <c r="CG53" s="254">
        <f>CG52</f>
        <v/>
      </c>
      <c r="CH53" s="77">
        <f>CH52-CH52*(CF52/14)*CJ52/SUM(CH52:CL52)-CH52*(CG52/14)*CK52/SUM(CH52:CL52)</f>
        <v/>
      </c>
      <c r="CI53" s="77">
        <f>CI52+CH52*(CF52/14)*CJ52/SUM(CH52:CL52)+CH52*(CG52/14)*CK52/SUM(CH52:CL52)-CI52/4</f>
        <v/>
      </c>
      <c r="CJ53" s="77">
        <f>CJ52+(CI52/4)*CJ$16-CJ52/14</f>
        <v/>
      </c>
      <c r="CK53" s="77">
        <f>CK52+(CI52/4)*CK$16-CK52/14</f>
        <v/>
      </c>
      <c r="CL53" s="77">
        <f>CL52+CK52/14+(CJ52/14)*(1-CM$16)</f>
        <v/>
      </c>
      <c r="CM53" s="54">
        <f>CM52+(CJ52/14)*(CM$16)</f>
        <v/>
      </c>
      <c r="CO53" s="209" t="n"/>
      <c r="CP53" s="210" t="n"/>
    </row>
    <row r="54">
      <c r="A54" s="83" t="n">
        <v>43954</v>
      </c>
      <c r="B54" s="53">
        <f>OFFSET('National statistics'!$A$6,MATCH(R0_estimation!$A54,'National statistics'!$A$7:$A$5000,0),MATCH(R0_estimation!B$16 &amp; "_Running14daysNew",'National statistics'!$B$1:$HA$1,0))</f>
        <v/>
      </c>
      <c r="C54" s="253">
        <f>IF(ISERROR(OFFSET($O$4,MATCH(B$16,$N$5:$N$14,0),MATCH(TEXT($A54,"dd-mmm-yy") &amp; "_R0",$P$2:$AP$2,0))),C53,OFFSET($O$4,MATCH(B$16,$N$5:$N$14,0),MATCH(TEXT($A54,"dd-mmm-yy") &amp; "_R0",$P$2:$AP$2,0)))</f>
        <v/>
      </c>
      <c r="D54" s="254">
        <f>D53</f>
        <v/>
      </c>
      <c r="E54" s="77">
        <f>E53-E53*(C53/14)*G53*G$16/SUM(E53:I53)-E53*(D53/14)*H$16*H53/SUM(E53:I53)</f>
        <v/>
      </c>
      <c r="F54" s="77">
        <f>F53+E53*(C53/14)*G53*G$16/SUM(E53:I53)+E53*(D53/14)*H$16*H53/SUM(E53:I53)-F53/4</f>
        <v/>
      </c>
      <c r="G54" s="77">
        <f>G53+G$16*F53/4-G53/14</f>
        <v/>
      </c>
      <c r="H54" s="77">
        <f>H53+H$16*F53/4-H53/14</f>
        <v/>
      </c>
      <c r="I54" s="77">
        <f>I53+H53/14+(G53/14)*(1-J$16)</f>
        <v/>
      </c>
      <c r="J54" s="54">
        <f>J53+(G53/14)*(J$16)</f>
        <v/>
      </c>
      <c r="K54" s="53">
        <f>OFFSET('National statistics'!$A$6,MATCH(R0_estimation!$A54,'National statistics'!$A$7:$A$5000,0),MATCH(R0_estimation!K$16 &amp; "_Running14daysNew",'National statistics'!$B$1:$HA$1,0))</f>
        <v/>
      </c>
      <c r="L54" s="253">
        <f>IF(ISERROR(OFFSET($O$4,MATCH(K$16,$N$5:$N$14,0),MATCH(TEXT($A54,"dd-mmm-yy") &amp; "_R0",$P$2:$AP$2,0))),L53,OFFSET($O$4,MATCH(K$16,$N$5:$N$14,0),MATCH(TEXT($A54,"dd-mmm-yy") &amp; "_R0",$P$2:$AP$2,0)))</f>
        <v/>
      </c>
      <c r="M54" s="254">
        <f>M53</f>
        <v/>
      </c>
      <c r="N54" s="77">
        <f>N53-N53*(L53/14)*P53/SUM(N53:R53)-N53*(M53/14)*Q53/SUM(N53:R53)</f>
        <v/>
      </c>
      <c r="O54" s="77">
        <f>O53+N53*(L53/14)*P53/SUM(N53:R53)+N53*(M53/14)*Q53/SUM(N53:R53)-O53/4</f>
        <v/>
      </c>
      <c r="P54" s="77">
        <f>P53+(O53/4)*P$16-P53/14</f>
        <v/>
      </c>
      <c r="Q54" s="77">
        <f>Q53+(O53/4)*Q$16-Q53/14</f>
        <v/>
      </c>
      <c r="R54" s="77">
        <f>R53+Q53/14+(P53/14)*(1-S$16)</f>
        <v/>
      </c>
      <c r="S54" s="54">
        <f>S53+(P53/14)*(S$16)</f>
        <v/>
      </c>
      <c r="T54" s="53">
        <f>OFFSET('National statistics'!$A$6,MATCH(R0_estimation!$A54,'National statistics'!$A$7:$A$5000,0),MATCH(R0_estimation!T$16 &amp; "_Running14daysNew",'National statistics'!$B$1:$HA$1,0))</f>
        <v/>
      </c>
      <c r="U54" s="253">
        <f>IF(ISERROR(OFFSET($O$4,MATCH(T$16,$N$5:$N$14,0),MATCH(TEXT($A54,"dd-mmm-yy") &amp; "_R0",$P$2:$AP$2,0))),U53,OFFSET($O$4,MATCH(T$16,$N$5:$N$14,0),MATCH(TEXT($A54,"dd-mmm-yy") &amp; "_R0",$P$2:$AP$2,0)))</f>
        <v/>
      </c>
      <c r="V54" s="254">
        <f>V53</f>
        <v/>
      </c>
      <c r="W54" s="77">
        <f>W53-W53*(U53/14)*Y53/SUM(W53:AA53)-W53*(V53/14)*Z53/SUM(W53:AA53)</f>
        <v/>
      </c>
      <c r="X54" s="77">
        <f>X53+W53*(U53/14)*Y53/SUM(W53:AA53)+W53*(V53/14)*Z53/SUM(W53:AA53)-X53/4</f>
        <v/>
      </c>
      <c r="Y54" s="77">
        <f>Y53+(X53/4)*Y$16-Y53/14</f>
        <v/>
      </c>
      <c r="Z54" s="77">
        <f>Z53+(X53/4)*Z$16-Z53/14</f>
        <v/>
      </c>
      <c r="AA54" s="77">
        <f>AA53+Z53/14+(Y53/14)*(1-AB$16)</f>
        <v/>
      </c>
      <c r="AB54" s="54">
        <f>AB53+(Y53/14)*(AB$16)</f>
        <v/>
      </c>
      <c r="AC54" s="53">
        <f>OFFSET('National statistics'!$A$6,MATCH(R0_estimation!$A54,'National statistics'!$A$7:$A$5000,0),MATCH(R0_estimation!AC$16 &amp; "_Running14daysNew",'National statistics'!$B$1:$HA$1,0))</f>
        <v/>
      </c>
      <c r="AD54" s="253">
        <f>IF(ISERROR(OFFSET($O$4,MATCH(AC$16,$N$5:$N$14,0),MATCH(TEXT($A54,"dd-mmm-yy") &amp; "_R0",$P$2:$AP$2,0))),AD53,OFFSET($O$4,MATCH(AC$16,$N$5:$N$14,0),MATCH(TEXT($A54,"dd-mmm-yy") &amp; "_R0",$P$2:$AP$2,0)))</f>
        <v/>
      </c>
      <c r="AE54" s="254">
        <f>AE53</f>
        <v/>
      </c>
      <c r="AF54" s="77">
        <f>AF53-AF53*(AD53/14)*AH53/SUM(AF53:AJ53)-AF53*(AE53/14)*AI53/SUM(AF53:AJ53)</f>
        <v/>
      </c>
      <c r="AG54" s="77">
        <f>AG53+AF53*(AD53/14)*AH53/SUM(AF53:AJ53)+AF53*(AE53/14)*AI53/SUM(AF53:AJ53)-AG53/4</f>
        <v/>
      </c>
      <c r="AH54" s="77">
        <f>AH53+(AG53/4)*AH$16-AH53/14</f>
        <v/>
      </c>
      <c r="AI54" s="77">
        <f>AI53+(AG53/4)*AI$16-AI53/14</f>
        <v/>
      </c>
      <c r="AJ54" s="77">
        <f>AJ53+AI53/14+(AH53/14)*(1-AK$16)</f>
        <v/>
      </c>
      <c r="AK54" s="54">
        <f>AK53+(AH53/14)*(AK$16)</f>
        <v/>
      </c>
      <c r="AL54" s="53">
        <f>OFFSET('National statistics'!$A$6,MATCH(R0_estimation!$A54,'National statistics'!$A$7:$A$5000,0),MATCH(R0_estimation!AL$16 &amp; "_Running14daysNew",'National statistics'!$B$1:$HA$1,0))</f>
        <v/>
      </c>
      <c r="AM54" s="253">
        <f>IF(ISERROR(OFFSET($O$4,MATCH(AL$16,$N$5:$N$14,0),MATCH(TEXT($A54,"dd-mmm-yy") &amp; "_R0",$P$2:$AP$2,0))),AM53,OFFSET($O$4,MATCH(AL$16,$N$5:$N$14,0),MATCH(TEXT($A54,"dd-mmm-yy") &amp; "_R0",$P$2:$AP$2,0)))</f>
        <v/>
      </c>
      <c r="AN54" s="254">
        <f>AN53</f>
        <v/>
      </c>
      <c r="AO54" s="77">
        <f>AO53-AO53*(AM53/14)*AQ53/SUM(AO53:AS53)-AO53*(AN53/14)*AR53/SUM(AO53:AS53)</f>
        <v/>
      </c>
      <c r="AP54" s="77">
        <f>AP53+AO53*(AM53/14)*AQ53/SUM(AO53:AS53)+AO53*(AN53/14)*AR53/SUM(AO53:AS53)-AP53/4</f>
        <v/>
      </c>
      <c r="AQ54" s="77">
        <f>AQ53+(AP53/4)*AQ$16-AQ53/14</f>
        <v/>
      </c>
      <c r="AR54" s="77">
        <f>AR53+(AP53/4)*AR$16-AR53/14</f>
        <v/>
      </c>
      <c r="AS54" s="77">
        <f>AS53+AR53/14+(AQ53/14)*(1-AT$16)</f>
        <v/>
      </c>
      <c r="AT54" s="54">
        <f>AT53+(AQ53/14)*(AT$16)</f>
        <v/>
      </c>
      <c r="AU54" s="53">
        <f>OFFSET('National statistics'!$A$6,MATCH(R0_estimation!$A54,'National statistics'!$A$7:$A$5000,0),MATCH(R0_estimation!AU$16 &amp; "_Running14daysNew",'National statistics'!$B$1:$HA$1,0))</f>
        <v/>
      </c>
      <c r="AV54" s="253">
        <f>IF(ISERROR(OFFSET($O$4,MATCH(AU$16,$N$5:$N$14,0),MATCH(TEXT($A54,"dd-mmm-yy") &amp; "_R0",$P$2:$AP$2,0))),AV53,OFFSET($O$4,MATCH(AU$16,$N$5:$N$14,0),MATCH(TEXT($A54,"dd-mmm-yy") &amp; "_R0",$P$2:$AP$2,0)))</f>
        <v/>
      </c>
      <c r="AW54" s="254">
        <f>AW53</f>
        <v/>
      </c>
      <c r="AX54" s="77">
        <f>AX53-AX53*(AV53/14)*AZ53/SUM(AX53:BB53)-AX53*(AW53/14)*BA53/SUM(AX53:BB53)</f>
        <v/>
      </c>
      <c r="AY54" s="77">
        <f>AY53+AX53*(AV53/14)*AZ53/SUM(AX53:BB53)+AX53*(AW53/14)*BA53/SUM(AX53:BB53)-AY53/4</f>
        <v/>
      </c>
      <c r="AZ54" s="77">
        <f>AZ53+(AY53/4)*AZ$16-AZ53/14</f>
        <v/>
      </c>
      <c r="BA54" s="77">
        <f>BA53+(AY53/4)*BA$16-BA53/14</f>
        <v/>
      </c>
      <c r="BB54" s="77">
        <f>BB53+BA53/14+(AZ53/14)*(1-BC$16)</f>
        <v/>
      </c>
      <c r="BC54" s="54">
        <f>BC53+(AZ53/14)*(BC$16)</f>
        <v/>
      </c>
      <c r="BD54" s="53">
        <f>OFFSET('National statistics'!$A$6,MATCH(R0_estimation!$A54,'National statistics'!$A$7:$A$5000,0),MATCH(R0_estimation!BD$16 &amp; "_Running14daysNew",'National statistics'!$B$1:$HA$1,0))</f>
        <v/>
      </c>
      <c r="BE54" s="253">
        <f>IF(ISERROR(OFFSET($O$4,MATCH(BD$16,$N$5:$N$14,0),MATCH(TEXT($A54,"dd-mmm-yy") &amp; "_R0",$P$2:$AP$2,0))),BE53,OFFSET($O$4,MATCH(BD$16,$N$5:$N$14,0),MATCH(TEXT($A54,"dd-mmm-yy") &amp; "_R0",$P$2:$AP$2,0)))</f>
        <v/>
      </c>
      <c r="BF54" s="254">
        <f>BF53</f>
        <v/>
      </c>
      <c r="BG54" s="77">
        <f>BG53-BG53*(BE53/14)*BI53/SUM(BG53:BK53)-BG53*(BF53/14)*BJ53/SUM(BG53:BK53)</f>
        <v/>
      </c>
      <c r="BH54" s="77">
        <f>BH53+BG53*(BE53/14)*BI53/SUM(BG53:BK53)+BG53*(BF53/14)*BJ53/SUM(BG53:BK53)-BH53/4</f>
        <v/>
      </c>
      <c r="BI54" s="77">
        <f>BI53+(BH53/4)*BI$16-BI53/14</f>
        <v/>
      </c>
      <c r="BJ54" s="77">
        <f>BJ53+(BH53/4)*BJ$16-BJ53/14</f>
        <v/>
      </c>
      <c r="BK54" s="77">
        <f>BK53+BJ53/14+(BI53/14)*(1-BL$16)</f>
        <v/>
      </c>
      <c r="BL54" s="54">
        <f>BL53+(BI53/14)*(BL$16)</f>
        <v/>
      </c>
      <c r="BM54" s="53">
        <f>OFFSET('National statistics'!$A$6,MATCH(R0_estimation!$A54,'National statistics'!$A$7:$A$5000,0),MATCH(R0_estimation!BM$16 &amp; "_Running14daysNew",'National statistics'!$B$1:$HA$1,0))</f>
        <v/>
      </c>
      <c r="BN54" s="253">
        <f>IF(ISERROR(OFFSET($O$4,MATCH(BM$16,$N$5:$N$14,0),MATCH(TEXT($A54,"dd-mmm-yy") &amp; "_R0",$P$2:$AP$2,0))),BN53,OFFSET($O$4,MATCH(BM$16,$N$5:$N$14,0),MATCH(TEXT($A54,"dd-mmm-yy") &amp; "_R0",$P$2:$AP$2,0)))</f>
        <v/>
      </c>
      <c r="BO54" s="254">
        <f>BO53</f>
        <v/>
      </c>
      <c r="BP54" s="77">
        <f>BP53-BP53*(BN53/14)*BR53/SUM(BP53:BT53)-BP53*(BO53/14)*BS53/SUM(BP53:BT53)</f>
        <v/>
      </c>
      <c r="BQ54" s="77">
        <f>BQ53+BP53*(BN53/14)*BR53/SUM(BP53:BT53)+BP53*(BO53/14)*BS53/SUM(BP53:BT53)-BQ53/4</f>
        <v/>
      </c>
      <c r="BR54" s="77">
        <f>BR53+(BQ53/4)*BR$16-BR53/14</f>
        <v/>
      </c>
      <c r="BS54" s="77">
        <f>BS53+(BQ53/4)*BS$16-BS53/14</f>
        <v/>
      </c>
      <c r="BT54" s="77">
        <f>BT53+BS53/14+(BR53/14)*(1-BU$16)</f>
        <v/>
      </c>
      <c r="BU54" s="54">
        <f>BU53+(BR53/14)*(BU$16)</f>
        <v/>
      </c>
      <c r="BV54" s="53">
        <f>OFFSET('National statistics'!$A$6,MATCH(R0_estimation!$A54,'National statistics'!$A$7:$A$5000,0),MATCH(R0_estimation!BV$16 &amp; "_Running14daysNew",'National statistics'!$B$1:$HA$1,0))</f>
        <v/>
      </c>
      <c r="BW54" s="253">
        <f>IF(ISERROR(OFFSET($O$4,MATCH(BV$16,$N$5:$N$14,0),MATCH(TEXT($A54,"dd-mmm-yy") &amp; "_R0",$P$2:$AP$2,0))),BW53,OFFSET($O$4,MATCH(BV$16,$N$5:$N$14,0),MATCH(TEXT($A54,"dd-mmm-yy") &amp; "_R0",$P$2:$AP$2,0)))</f>
        <v/>
      </c>
      <c r="BX54" s="254">
        <f>BX53</f>
        <v/>
      </c>
      <c r="BY54" s="77">
        <f>BY53-BY53*(BW53/14)*CA53/SUM(BY53:CC53)-BY53*(BX53/14)*CB53/SUM(BY53:CC53)</f>
        <v/>
      </c>
      <c r="BZ54" s="77">
        <f>BZ53+BY53*(BW53/14)*CA53/SUM(BY53:CC53)+BY53*(BX53/14)*CB53/SUM(BY53:CC53)-BZ53/4</f>
        <v/>
      </c>
      <c r="CA54" s="77">
        <f>CA53+(BZ53/4)*CA$16-CA53/14</f>
        <v/>
      </c>
      <c r="CB54" s="77">
        <f>CB53+(BZ53/4)*CB$16-CB53/14</f>
        <v/>
      </c>
      <c r="CC54" s="77">
        <f>CC53+CB53/14+(CA53/14)*(1-CD$16)</f>
        <v/>
      </c>
      <c r="CD54" s="54">
        <f>CD53+(CA53/14)*(CD$16)</f>
        <v/>
      </c>
      <c r="CE54" s="53">
        <f>OFFSET('National statistics'!$A$6,MATCH(R0_estimation!$A54,'National statistics'!$A$7:$A$5000,0),MATCH(R0_estimation!CE$16 &amp; "_Running14daysNew",'National statistics'!$B$1:$HA$1,0))</f>
        <v/>
      </c>
      <c r="CF54" s="253">
        <f>IF(ISERROR(OFFSET($O$4,MATCH(CE$16,$N$5:$N$14,0),MATCH(TEXT($A54,"dd-mmm-yy") &amp; "_R0",$P$2:$AP$2,0))),CF53,OFFSET($O$4,MATCH(CE$16,$N$5:$N$14,0),MATCH(TEXT($A54,"dd-mmm-yy") &amp; "_R0",$P$2:$AP$2,0)))</f>
        <v/>
      </c>
      <c r="CG54" s="254">
        <f>CG53</f>
        <v/>
      </c>
      <c r="CH54" s="77">
        <f>CH53-CH53*(CF53/14)*CJ53/SUM(CH53:CL53)-CH53*(CG53/14)*CK53/SUM(CH53:CL53)</f>
        <v/>
      </c>
      <c r="CI54" s="77">
        <f>CI53+CH53*(CF53/14)*CJ53/SUM(CH53:CL53)+CH53*(CG53/14)*CK53/SUM(CH53:CL53)-CI53/4</f>
        <v/>
      </c>
      <c r="CJ54" s="77">
        <f>CJ53+(CI53/4)*CJ$16-CJ53/14</f>
        <v/>
      </c>
      <c r="CK54" s="77">
        <f>CK53+(CI53/4)*CK$16-CK53/14</f>
        <v/>
      </c>
      <c r="CL54" s="77">
        <f>CL53+CK53/14+(CJ53/14)*(1-CM$16)</f>
        <v/>
      </c>
      <c r="CM54" s="54">
        <f>CM53+(CJ53/14)*(CM$16)</f>
        <v/>
      </c>
      <c r="CO54" s="209" t="n"/>
      <c r="CP54" s="210" t="n"/>
    </row>
    <row r="55">
      <c r="A55" s="83" t="n">
        <v>43955</v>
      </c>
      <c r="B55" s="53">
        <f>OFFSET('National statistics'!$A$6,MATCH(R0_estimation!$A55,'National statistics'!$A$7:$A$5000,0),MATCH(R0_estimation!B$16 &amp; "_Running14daysNew",'National statistics'!$B$1:$HA$1,0))</f>
        <v/>
      </c>
      <c r="C55" s="253">
        <f>IF(ISERROR(OFFSET($O$4,MATCH(B$16,$N$5:$N$14,0),MATCH(TEXT($A55,"dd-mmm-yy") &amp; "_R0",$P$2:$AP$2,0))),C54,OFFSET($O$4,MATCH(B$16,$N$5:$N$14,0),MATCH(TEXT($A55,"dd-mmm-yy") &amp; "_R0",$P$2:$AP$2,0)))</f>
        <v/>
      </c>
      <c r="D55" s="254">
        <f>D54</f>
        <v/>
      </c>
      <c r="E55" s="77">
        <f>E54-E54*(C54/14)*G54*G$16/SUM(E54:I54)-E54*(D54/14)*H$16*H54/SUM(E54:I54)</f>
        <v/>
      </c>
      <c r="F55" s="77">
        <f>F54+E54*(C54/14)*G54*G$16/SUM(E54:I54)+E54*(D54/14)*H$16*H54/SUM(E54:I54)-F54/4</f>
        <v/>
      </c>
      <c r="G55" s="77">
        <f>G54+G$16*F54/4-G54/14</f>
        <v/>
      </c>
      <c r="H55" s="77">
        <f>H54+H$16*F54/4-H54/14</f>
        <v/>
      </c>
      <c r="I55" s="77">
        <f>I54+H54/14+(G54/14)*(1-J$16)</f>
        <v/>
      </c>
      <c r="J55" s="54">
        <f>J54+(G54/14)*(J$16)</f>
        <v/>
      </c>
      <c r="K55" s="53">
        <f>OFFSET('National statistics'!$A$6,MATCH(R0_estimation!$A55,'National statistics'!$A$7:$A$5000,0),MATCH(R0_estimation!K$16 &amp; "_Running14daysNew",'National statistics'!$B$1:$HA$1,0))</f>
        <v/>
      </c>
      <c r="L55" s="253">
        <f>IF(ISERROR(OFFSET($O$4,MATCH(K$16,$N$5:$N$14,0),MATCH(TEXT($A55,"dd-mmm-yy") &amp; "_R0",$P$2:$AP$2,0))),L54,OFFSET($O$4,MATCH(K$16,$N$5:$N$14,0),MATCH(TEXT($A55,"dd-mmm-yy") &amp; "_R0",$P$2:$AP$2,0)))</f>
        <v/>
      </c>
      <c r="M55" s="254">
        <f>M54</f>
        <v/>
      </c>
      <c r="N55" s="77">
        <f>N54-N54*(L54/14)*P54/SUM(N54:R54)-N54*(M54/14)*Q54/SUM(N54:R54)</f>
        <v/>
      </c>
      <c r="O55" s="77">
        <f>O54+N54*(L54/14)*P54/SUM(N54:R54)+N54*(M54/14)*Q54/SUM(N54:R54)-O54/4</f>
        <v/>
      </c>
      <c r="P55" s="77">
        <f>P54+(O54/4)*P$16-P54/14</f>
        <v/>
      </c>
      <c r="Q55" s="77">
        <f>Q54+(O54/4)*Q$16-Q54/14</f>
        <v/>
      </c>
      <c r="R55" s="77">
        <f>R54+Q54/14+(P54/14)*(1-S$16)</f>
        <v/>
      </c>
      <c r="S55" s="54">
        <f>S54+(P54/14)*(S$16)</f>
        <v/>
      </c>
      <c r="T55" s="53">
        <f>OFFSET('National statistics'!$A$6,MATCH(R0_estimation!$A55,'National statistics'!$A$7:$A$5000,0),MATCH(R0_estimation!T$16 &amp; "_Running14daysNew",'National statistics'!$B$1:$HA$1,0))</f>
        <v/>
      </c>
      <c r="U55" s="253">
        <f>IF(ISERROR(OFFSET($O$4,MATCH(T$16,$N$5:$N$14,0),MATCH(TEXT($A55,"dd-mmm-yy") &amp; "_R0",$P$2:$AP$2,0))),U54,OFFSET($O$4,MATCH(T$16,$N$5:$N$14,0),MATCH(TEXT($A55,"dd-mmm-yy") &amp; "_R0",$P$2:$AP$2,0)))</f>
        <v/>
      </c>
      <c r="V55" s="254">
        <f>V54</f>
        <v/>
      </c>
      <c r="W55" s="77">
        <f>W54-W54*(U54/14)*Y54/SUM(W54:AA54)-W54*(V54/14)*Z54/SUM(W54:AA54)</f>
        <v/>
      </c>
      <c r="X55" s="77">
        <f>X54+W54*(U54/14)*Y54/SUM(W54:AA54)+W54*(V54/14)*Z54/SUM(W54:AA54)-X54/4</f>
        <v/>
      </c>
      <c r="Y55" s="77">
        <f>Y54+(X54/4)*Y$16-Y54/14</f>
        <v/>
      </c>
      <c r="Z55" s="77">
        <f>Z54+(X54/4)*Z$16-Z54/14</f>
        <v/>
      </c>
      <c r="AA55" s="77">
        <f>AA54+Z54/14+(Y54/14)*(1-AB$16)</f>
        <v/>
      </c>
      <c r="AB55" s="54">
        <f>AB54+(Y54/14)*(AB$16)</f>
        <v/>
      </c>
      <c r="AC55" s="53">
        <f>OFFSET('National statistics'!$A$6,MATCH(R0_estimation!$A55,'National statistics'!$A$7:$A$5000,0),MATCH(R0_estimation!AC$16 &amp; "_Running14daysNew",'National statistics'!$B$1:$HA$1,0))</f>
        <v/>
      </c>
      <c r="AD55" s="253">
        <f>IF(ISERROR(OFFSET($O$4,MATCH(AC$16,$N$5:$N$14,0),MATCH(TEXT($A55,"dd-mmm-yy") &amp; "_R0",$P$2:$AP$2,0))),AD54,OFFSET($O$4,MATCH(AC$16,$N$5:$N$14,0),MATCH(TEXT($A55,"dd-mmm-yy") &amp; "_R0",$P$2:$AP$2,0)))</f>
        <v/>
      </c>
      <c r="AE55" s="254">
        <f>AE54</f>
        <v/>
      </c>
      <c r="AF55" s="77">
        <f>AF54-AF54*(AD54/14)*AH54/SUM(AF54:AJ54)-AF54*(AE54/14)*AI54/SUM(AF54:AJ54)</f>
        <v/>
      </c>
      <c r="AG55" s="77">
        <f>AG54+AF54*(AD54/14)*AH54/SUM(AF54:AJ54)+AF54*(AE54/14)*AI54/SUM(AF54:AJ54)-AG54/4</f>
        <v/>
      </c>
      <c r="AH55" s="77">
        <f>AH54+(AG54/4)*AH$16-AH54/14</f>
        <v/>
      </c>
      <c r="AI55" s="77">
        <f>AI54+(AG54/4)*AI$16-AI54/14</f>
        <v/>
      </c>
      <c r="AJ55" s="77">
        <f>AJ54+AI54/14+(AH54/14)*(1-AK$16)</f>
        <v/>
      </c>
      <c r="AK55" s="54">
        <f>AK54+(AH54/14)*(AK$16)</f>
        <v/>
      </c>
      <c r="AL55" s="53">
        <f>OFFSET('National statistics'!$A$6,MATCH(R0_estimation!$A55,'National statistics'!$A$7:$A$5000,0),MATCH(R0_estimation!AL$16 &amp; "_Running14daysNew",'National statistics'!$B$1:$HA$1,0))</f>
        <v/>
      </c>
      <c r="AM55" s="253">
        <f>IF(ISERROR(OFFSET($O$4,MATCH(AL$16,$N$5:$N$14,0),MATCH(TEXT($A55,"dd-mmm-yy") &amp; "_R0",$P$2:$AP$2,0))),AM54,OFFSET($O$4,MATCH(AL$16,$N$5:$N$14,0),MATCH(TEXT($A55,"dd-mmm-yy") &amp; "_R0",$P$2:$AP$2,0)))</f>
        <v/>
      </c>
      <c r="AN55" s="254">
        <f>AN54</f>
        <v/>
      </c>
      <c r="AO55" s="77">
        <f>AO54-AO54*(AM54/14)*AQ54/SUM(AO54:AS54)-AO54*(AN54/14)*AR54/SUM(AO54:AS54)</f>
        <v/>
      </c>
      <c r="AP55" s="77">
        <f>AP54+AO54*(AM54/14)*AQ54/SUM(AO54:AS54)+AO54*(AN54/14)*AR54/SUM(AO54:AS54)-AP54/4</f>
        <v/>
      </c>
      <c r="AQ55" s="77">
        <f>AQ54+(AP54/4)*AQ$16-AQ54/14</f>
        <v/>
      </c>
      <c r="AR55" s="77">
        <f>AR54+(AP54/4)*AR$16-AR54/14</f>
        <v/>
      </c>
      <c r="AS55" s="77">
        <f>AS54+AR54/14+(AQ54/14)*(1-AT$16)</f>
        <v/>
      </c>
      <c r="AT55" s="54">
        <f>AT54+(AQ54/14)*(AT$16)</f>
        <v/>
      </c>
      <c r="AU55" s="53">
        <f>OFFSET('National statistics'!$A$6,MATCH(R0_estimation!$A55,'National statistics'!$A$7:$A$5000,0),MATCH(R0_estimation!AU$16 &amp; "_Running14daysNew",'National statistics'!$B$1:$HA$1,0))</f>
        <v/>
      </c>
      <c r="AV55" s="253">
        <f>IF(ISERROR(OFFSET($O$4,MATCH(AU$16,$N$5:$N$14,0),MATCH(TEXT($A55,"dd-mmm-yy") &amp; "_R0",$P$2:$AP$2,0))),AV54,OFFSET($O$4,MATCH(AU$16,$N$5:$N$14,0),MATCH(TEXT($A55,"dd-mmm-yy") &amp; "_R0",$P$2:$AP$2,0)))</f>
        <v/>
      </c>
      <c r="AW55" s="254">
        <f>AW54</f>
        <v/>
      </c>
      <c r="AX55" s="77">
        <f>AX54-AX54*(AV54/14)*AZ54/SUM(AX54:BB54)-AX54*(AW54/14)*BA54/SUM(AX54:BB54)</f>
        <v/>
      </c>
      <c r="AY55" s="77">
        <f>AY54+AX54*(AV54/14)*AZ54/SUM(AX54:BB54)+AX54*(AW54/14)*BA54/SUM(AX54:BB54)-AY54/4</f>
        <v/>
      </c>
      <c r="AZ55" s="77">
        <f>AZ54+(AY54/4)*AZ$16-AZ54/14</f>
        <v/>
      </c>
      <c r="BA55" s="77">
        <f>BA54+(AY54/4)*BA$16-BA54/14</f>
        <v/>
      </c>
      <c r="BB55" s="77">
        <f>BB54+BA54/14+(AZ54/14)*(1-BC$16)</f>
        <v/>
      </c>
      <c r="BC55" s="54">
        <f>BC54+(AZ54/14)*(BC$16)</f>
        <v/>
      </c>
      <c r="BD55" s="53">
        <f>OFFSET('National statistics'!$A$6,MATCH(R0_estimation!$A55,'National statistics'!$A$7:$A$5000,0),MATCH(R0_estimation!BD$16 &amp; "_Running14daysNew",'National statistics'!$B$1:$HA$1,0))</f>
        <v/>
      </c>
      <c r="BE55" s="253">
        <f>IF(ISERROR(OFFSET($O$4,MATCH(BD$16,$N$5:$N$14,0),MATCH(TEXT($A55,"dd-mmm-yy") &amp; "_R0",$P$2:$AP$2,0))),BE54,OFFSET($O$4,MATCH(BD$16,$N$5:$N$14,0),MATCH(TEXT($A55,"dd-mmm-yy") &amp; "_R0",$P$2:$AP$2,0)))</f>
        <v/>
      </c>
      <c r="BF55" s="254">
        <f>BF54</f>
        <v/>
      </c>
      <c r="BG55" s="77">
        <f>BG54-BG54*(BE54/14)*BI54/SUM(BG54:BK54)-BG54*(BF54/14)*BJ54/SUM(BG54:BK54)</f>
        <v/>
      </c>
      <c r="BH55" s="77">
        <f>BH54+BG54*(BE54/14)*BI54/SUM(BG54:BK54)+BG54*(BF54/14)*BJ54/SUM(BG54:BK54)-BH54/4</f>
        <v/>
      </c>
      <c r="BI55" s="77">
        <f>BI54+(BH54/4)*BI$16-BI54/14</f>
        <v/>
      </c>
      <c r="BJ55" s="77">
        <f>BJ54+(BH54/4)*BJ$16-BJ54/14</f>
        <v/>
      </c>
      <c r="BK55" s="77">
        <f>BK54+BJ54/14+(BI54/14)*(1-BL$16)</f>
        <v/>
      </c>
      <c r="BL55" s="54">
        <f>BL54+(BI54/14)*(BL$16)</f>
        <v/>
      </c>
      <c r="BM55" s="53">
        <f>OFFSET('National statistics'!$A$6,MATCH(R0_estimation!$A55,'National statistics'!$A$7:$A$5000,0),MATCH(R0_estimation!BM$16 &amp; "_Running14daysNew",'National statistics'!$B$1:$HA$1,0))</f>
        <v/>
      </c>
      <c r="BN55" s="253">
        <f>IF(ISERROR(OFFSET($O$4,MATCH(BM$16,$N$5:$N$14,0),MATCH(TEXT($A55,"dd-mmm-yy") &amp; "_R0",$P$2:$AP$2,0))),BN54,OFFSET($O$4,MATCH(BM$16,$N$5:$N$14,0),MATCH(TEXT($A55,"dd-mmm-yy") &amp; "_R0",$P$2:$AP$2,0)))</f>
        <v/>
      </c>
      <c r="BO55" s="254">
        <f>BO54</f>
        <v/>
      </c>
      <c r="BP55" s="77">
        <f>BP54-BP54*(BN54/14)*BR54/SUM(BP54:BT54)-BP54*(BO54/14)*BS54/SUM(BP54:BT54)</f>
        <v/>
      </c>
      <c r="BQ55" s="77">
        <f>BQ54+BP54*(BN54/14)*BR54/SUM(BP54:BT54)+BP54*(BO54/14)*BS54/SUM(BP54:BT54)-BQ54/4</f>
        <v/>
      </c>
      <c r="BR55" s="77">
        <f>BR54+(BQ54/4)*BR$16-BR54/14</f>
        <v/>
      </c>
      <c r="BS55" s="77">
        <f>BS54+(BQ54/4)*BS$16-BS54/14</f>
        <v/>
      </c>
      <c r="BT55" s="77">
        <f>BT54+BS54/14+(BR54/14)*(1-BU$16)</f>
        <v/>
      </c>
      <c r="BU55" s="54">
        <f>BU54+(BR54/14)*(BU$16)</f>
        <v/>
      </c>
      <c r="BV55" s="53">
        <f>OFFSET('National statistics'!$A$6,MATCH(R0_estimation!$A55,'National statistics'!$A$7:$A$5000,0),MATCH(R0_estimation!BV$16 &amp; "_Running14daysNew",'National statistics'!$B$1:$HA$1,0))</f>
        <v/>
      </c>
      <c r="BW55" s="253">
        <f>IF(ISERROR(OFFSET($O$4,MATCH(BV$16,$N$5:$N$14,0),MATCH(TEXT($A55,"dd-mmm-yy") &amp; "_R0",$P$2:$AP$2,0))),BW54,OFFSET($O$4,MATCH(BV$16,$N$5:$N$14,0),MATCH(TEXT($A55,"dd-mmm-yy") &amp; "_R0",$P$2:$AP$2,0)))</f>
        <v/>
      </c>
      <c r="BX55" s="254">
        <f>BX54</f>
        <v/>
      </c>
      <c r="BY55" s="77">
        <f>BY54-BY54*(BW54/14)*CA54/SUM(BY54:CC54)-BY54*(BX54/14)*CB54/SUM(BY54:CC54)</f>
        <v/>
      </c>
      <c r="BZ55" s="77">
        <f>BZ54+BY54*(BW54/14)*CA54/SUM(BY54:CC54)+BY54*(BX54/14)*CB54/SUM(BY54:CC54)-BZ54/4</f>
        <v/>
      </c>
      <c r="CA55" s="77">
        <f>CA54+(BZ54/4)*CA$16-CA54/14</f>
        <v/>
      </c>
      <c r="CB55" s="77">
        <f>CB54+(BZ54/4)*CB$16-CB54/14</f>
        <v/>
      </c>
      <c r="CC55" s="77">
        <f>CC54+CB54/14+(CA54/14)*(1-CD$16)</f>
        <v/>
      </c>
      <c r="CD55" s="54">
        <f>CD54+(CA54/14)*(CD$16)</f>
        <v/>
      </c>
      <c r="CE55" s="53">
        <f>OFFSET('National statistics'!$A$6,MATCH(R0_estimation!$A55,'National statistics'!$A$7:$A$5000,0),MATCH(R0_estimation!CE$16 &amp; "_Running14daysNew",'National statistics'!$B$1:$HA$1,0))</f>
        <v/>
      </c>
      <c r="CF55" s="253">
        <f>IF(ISERROR(OFFSET($O$4,MATCH(CE$16,$N$5:$N$14,0),MATCH(TEXT($A55,"dd-mmm-yy") &amp; "_R0",$P$2:$AP$2,0))),CF54,OFFSET($O$4,MATCH(CE$16,$N$5:$N$14,0),MATCH(TEXT($A55,"dd-mmm-yy") &amp; "_R0",$P$2:$AP$2,0)))</f>
        <v/>
      </c>
      <c r="CG55" s="254">
        <f>CG54</f>
        <v/>
      </c>
      <c r="CH55" s="77">
        <f>CH54-CH54*(CF54/14)*CJ54/SUM(CH54:CL54)-CH54*(CG54/14)*CK54/SUM(CH54:CL54)</f>
        <v/>
      </c>
      <c r="CI55" s="77">
        <f>CI54+CH54*(CF54/14)*CJ54/SUM(CH54:CL54)+CH54*(CG54/14)*CK54/SUM(CH54:CL54)-CI54/4</f>
        <v/>
      </c>
      <c r="CJ55" s="77">
        <f>CJ54+(CI54/4)*CJ$16-CJ54/14</f>
        <v/>
      </c>
      <c r="CK55" s="77">
        <f>CK54+(CI54/4)*CK$16-CK54/14</f>
        <v/>
      </c>
      <c r="CL55" s="77">
        <f>CL54+CK54/14+(CJ54/14)*(1-CM$16)</f>
        <v/>
      </c>
      <c r="CM55" s="54">
        <f>CM54+(CJ54/14)*(CM$16)</f>
        <v/>
      </c>
      <c r="CO55" s="209" t="n"/>
      <c r="CP55" s="210" t="n"/>
    </row>
    <row r="56">
      <c r="A56" s="83" t="n">
        <v>43956</v>
      </c>
      <c r="B56" s="53">
        <f>OFFSET('National statistics'!$A$6,MATCH(R0_estimation!$A56,'National statistics'!$A$7:$A$5000,0),MATCH(R0_estimation!B$16 &amp; "_Running14daysNew",'National statistics'!$B$1:$HA$1,0))</f>
        <v/>
      </c>
      <c r="C56" s="253">
        <f>IF(ISERROR(OFFSET($O$4,MATCH(B$16,$N$5:$N$14,0),MATCH(TEXT($A56,"dd-mmm-yy") &amp; "_R0",$P$2:$AP$2,0))),C55,OFFSET($O$4,MATCH(B$16,$N$5:$N$14,0),MATCH(TEXT($A56,"dd-mmm-yy") &amp; "_R0",$P$2:$AP$2,0)))</f>
        <v/>
      </c>
      <c r="D56" s="254">
        <f>D55</f>
        <v/>
      </c>
      <c r="E56" s="77">
        <f>E55-E55*(C55/14)*G55*G$16/SUM(E55:I55)-E55*(D55/14)*H$16*H55/SUM(E55:I55)</f>
        <v/>
      </c>
      <c r="F56" s="77">
        <f>F55+E55*(C55/14)*G55*G$16/SUM(E55:I55)+E55*(D55/14)*H$16*H55/SUM(E55:I55)-F55/4</f>
        <v/>
      </c>
      <c r="G56" s="77">
        <f>G55+G$16*F55/4-G55/14</f>
        <v/>
      </c>
      <c r="H56" s="77">
        <f>H55+H$16*F55/4-H55/14</f>
        <v/>
      </c>
      <c r="I56" s="77">
        <f>I55+H55/14+(G55/14)*(1-J$16)</f>
        <v/>
      </c>
      <c r="J56" s="54">
        <f>J55+(G55/14)*(J$16)</f>
        <v/>
      </c>
      <c r="K56" s="53">
        <f>OFFSET('National statistics'!$A$6,MATCH(R0_estimation!$A56,'National statistics'!$A$7:$A$5000,0),MATCH(R0_estimation!K$16 &amp; "_Running14daysNew",'National statistics'!$B$1:$HA$1,0))</f>
        <v/>
      </c>
      <c r="L56" s="253">
        <f>IF(ISERROR(OFFSET($O$4,MATCH(K$16,$N$5:$N$14,0),MATCH(TEXT($A56,"dd-mmm-yy") &amp; "_R0",$P$2:$AP$2,0))),L55,OFFSET($O$4,MATCH(K$16,$N$5:$N$14,0),MATCH(TEXT($A56,"dd-mmm-yy") &amp; "_R0",$P$2:$AP$2,0)))</f>
        <v/>
      </c>
      <c r="M56" s="254">
        <f>M55</f>
        <v/>
      </c>
      <c r="N56" s="77">
        <f>N55-N55*(L55/14)*P55/SUM(N55:R55)-N55*(M55/14)*Q55/SUM(N55:R55)</f>
        <v/>
      </c>
      <c r="O56" s="77">
        <f>O55+N55*(L55/14)*P55/SUM(N55:R55)+N55*(M55/14)*Q55/SUM(N55:R55)-O55/4</f>
        <v/>
      </c>
      <c r="P56" s="77">
        <f>P55+(O55/4)*P$16-P55/14</f>
        <v/>
      </c>
      <c r="Q56" s="77">
        <f>Q55+(O55/4)*Q$16-Q55/14</f>
        <v/>
      </c>
      <c r="R56" s="77">
        <f>R55+Q55/14+(P55/14)*(1-S$16)</f>
        <v/>
      </c>
      <c r="S56" s="54">
        <f>S55+(P55/14)*(S$16)</f>
        <v/>
      </c>
      <c r="T56" s="53">
        <f>OFFSET('National statistics'!$A$6,MATCH(R0_estimation!$A56,'National statistics'!$A$7:$A$5000,0),MATCH(R0_estimation!T$16 &amp; "_Running14daysNew",'National statistics'!$B$1:$HA$1,0))</f>
        <v/>
      </c>
      <c r="U56" s="253">
        <f>IF(ISERROR(OFFSET($O$4,MATCH(T$16,$N$5:$N$14,0),MATCH(TEXT($A56,"dd-mmm-yy") &amp; "_R0",$P$2:$AP$2,0))),U55,OFFSET($O$4,MATCH(T$16,$N$5:$N$14,0),MATCH(TEXT($A56,"dd-mmm-yy") &amp; "_R0",$P$2:$AP$2,0)))</f>
        <v/>
      </c>
      <c r="V56" s="254">
        <f>V55</f>
        <v/>
      </c>
      <c r="W56" s="77">
        <f>W55-W55*(U55/14)*Y55/SUM(W55:AA55)-W55*(V55/14)*Z55/SUM(W55:AA55)</f>
        <v/>
      </c>
      <c r="X56" s="77">
        <f>X55+W55*(U55/14)*Y55/SUM(W55:AA55)+W55*(V55/14)*Z55/SUM(W55:AA55)-X55/4</f>
        <v/>
      </c>
      <c r="Y56" s="77">
        <f>Y55+(X55/4)*Y$16-Y55/14</f>
        <v/>
      </c>
      <c r="Z56" s="77">
        <f>Z55+(X55/4)*Z$16-Z55/14</f>
        <v/>
      </c>
      <c r="AA56" s="77">
        <f>AA55+Z55/14+(Y55/14)*(1-AB$16)</f>
        <v/>
      </c>
      <c r="AB56" s="54">
        <f>AB55+(Y55/14)*(AB$16)</f>
        <v/>
      </c>
      <c r="AC56" s="53">
        <f>OFFSET('National statistics'!$A$6,MATCH(R0_estimation!$A56,'National statistics'!$A$7:$A$5000,0),MATCH(R0_estimation!AC$16 &amp; "_Running14daysNew",'National statistics'!$B$1:$HA$1,0))</f>
        <v/>
      </c>
      <c r="AD56" s="253">
        <f>IF(ISERROR(OFFSET($O$4,MATCH(AC$16,$N$5:$N$14,0),MATCH(TEXT($A56,"dd-mmm-yy") &amp; "_R0",$P$2:$AP$2,0))),AD55,OFFSET($O$4,MATCH(AC$16,$N$5:$N$14,0),MATCH(TEXT($A56,"dd-mmm-yy") &amp; "_R0",$P$2:$AP$2,0)))</f>
        <v/>
      </c>
      <c r="AE56" s="254">
        <f>AE55</f>
        <v/>
      </c>
      <c r="AF56" s="77">
        <f>AF55-AF55*(AD55/14)*AH55/SUM(AF55:AJ55)-AF55*(AE55/14)*AI55/SUM(AF55:AJ55)</f>
        <v/>
      </c>
      <c r="AG56" s="77">
        <f>AG55+AF55*(AD55/14)*AH55/SUM(AF55:AJ55)+AF55*(AE55/14)*AI55/SUM(AF55:AJ55)-AG55/4</f>
        <v/>
      </c>
      <c r="AH56" s="77">
        <f>AH55+(AG55/4)*AH$16-AH55/14</f>
        <v/>
      </c>
      <c r="AI56" s="77">
        <f>AI55+(AG55/4)*AI$16-AI55/14</f>
        <v/>
      </c>
      <c r="AJ56" s="77">
        <f>AJ55+AI55/14+(AH55/14)*(1-AK$16)</f>
        <v/>
      </c>
      <c r="AK56" s="54">
        <f>AK55+(AH55/14)*(AK$16)</f>
        <v/>
      </c>
      <c r="AL56" s="53">
        <f>OFFSET('National statistics'!$A$6,MATCH(R0_estimation!$A56,'National statistics'!$A$7:$A$5000,0),MATCH(R0_estimation!AL$16 &amp; "_Running14daysNew",'National statistics'!$B$1:$HA$1,0))</f>
        <v/>
      </c>
      <c r="AM56" s="253">
        <f>IF(ISERROR(OFFSET($O$4,MATCH(AL$16,$N$5:$N$14,0),MATCH(TEXT($A56,"dd-mmm-yy") &amp; "_R0",$P$2:$AP$2,0))),AM55,OFFSET($O$4,MATCH(AL$16,$N$5:$N$14,0),MATCH(TEXT($A56,"dd-mmm-yy") &amp; "_R0",$P$2:$AP$2,0)))</f>
        <v/>
      </c>
      <c r="AN56" s="254">
        <f>AN55</f>
        <v/>
      </c>
      <c r="AO56" s="77">
        <f>AO55-AO55*(AM55/14)*AQ55/SUM(AO55:AS55)-AO55*(AN55/14)*AR55/SUM(AO55:AS55)</f>
        <v/>
      </c>
      <c r="AP56" s="77">
        <f>AP55+AO55*(AM55/14)*AQ55/SUM(AO55:AS55)+AO55*(AN55/14)*AR55/SUM(AO55:AS55)-AP55/4</f>
        <v/>
      </c>
      <c r="AQ56" s="77">
        <f>AQ55+(AP55/4)*AQ$16-AQ55/14</f>
        <v/>
      </c>
      <c r="AR56" s="77">
        <f>AR55+(AP55/4)*AR$16-AR55/14</f>
        <v/>
      </c>
      <c r="AS56" s="77">
        <f>AS55+AR55/14+(AQ55/14)*(1-AT$16)</f>
        <v/>
      </c>
      <c r="AT56" s="54">
        <f>AT55+(AQ55/14)*(AT$16)</f>
        <v/>
      </c>
      <c r="AU56" s="53">
        <f>OFFSET('National statistics'!$A$6,MATCH(R0_estimation!$A56,'National statistics'!$A$7:$A$5000,0),MATCH(R0_estimation!AU$16 &amp; "_Running14daysNew",'National statistics'!$B$1:$HA$1,0))</f>
        <v/>
      </c>
      <c r="AV56" s="253">
        <f>IF(ISERROR(OFFSET($O$4,MATCH(AU$16,$N$5:$N$14,0),MATCH(TEXT($A56,"dd-mmm-yy") &amp; "_R0",$P$2:$AP$2,0))),AV55,OFFSET($O$4,MATCH(AU$16,$N$5:$N$14,0),MATCH(TEXT($A56,"dd-mmm-yy") &amp; "_R0",$P$2:$AP$2,0)))</f>
        <v/>
      </c>
      <c r="AW56" s="254">
        <f>AW55</f>
        <v/>
      </c>
      <c r="AX56" s="77">
        <f>AX55-AX55*(AV55/14)*AZ55/SUM(AX55:BB55)-AX55*(AW55/14)*BA55/SUM(AX55:BB55)</f>
        <v/>
      </c>
      <c r="AY56" s="77">
        <f>AY55+AX55*(AV55/14)*AZ55/SUM(AX55:BB55)+AX55*(AW55/14)*BA55/SUM(AX55:BB55)-AY55/4</f>
        <v/>
      </c>
      <c r="AZ56" s="77">
        <f>AZ55+(AY55/4)*AZ$16-AZ55/14</f>
        <v/>
      </c>
      <c r="BA56" s="77">
        <f>BA55+(AY55/4)*BA$16-BA55/14</f>
        <v/>
      </c>
      <c r="BB56" s="77">
        <f>BB55+BA55/14+(AZ55/14)*(1-BC$16)</f>
        <v/>
      </c>
      <c r="BC56" s="54">
        <f>BC55+(AZ55/14)*(BC$16)</f>
        <v/>
      </c>
      <c r="BD56" s="53">
        <f>OFFSET('National statistics'!$A$6,MATCH(R0_estimation!$A56,'National statistics'!$A$7:$A$5000,0),MATCH(R0_estimation!BD$16 &amp; "_Running14daysNew",'National statistics'!$B$1:$HA$1,0))</f>
        <v/>
      </c>
      <c r="BE56" s="253">
        <f>IF(ISERROR(OFFSET($O$4,MATCH(BD$16,$N$5:$N$14,0),MATCH(TEXT($A56,"dd-mmm-yy") &amp; "_R0",$P$2:$AP$2,0))),BE55,OFFSET($O$4,MATCH(BD$16,$N$5:$N$14,0),MATCH(TEXT($A56,"dd-mmm-yy") &amp; "_R0",$P$2:$AP$2,0)))</f>
        <v/>
      </c>
      <c r="BF56" s="254">
        <f>BF55</f>
        <v/>
      </c>
      <c r="BG56" s="77">
        <f>BG55-BG55*(BE55/14)*BI55/SUM(BG55:BK55)-BG55*(BF55/14)*BJ55/SUM(BG55:BK55)</f>
        <v/>
      </c>
      <c r="BH56" s="77">
        <f>BH55+BG55*(BE55/14)*BI55/SUM(BG55:BK55)+BG55*(BF55/14)*BJ55/SUM(BG55:BK55)-BH55/4</f>
        <v/>
      </c>
      <c r="BI56" s="77">
        <f>BI55+(BH55/4)*BI$16-BI55/14</f>
        <v/>
      </c>
      <c r="BJ56" s="77">
        <f>BJ55+(BH55/4)*BJ$16-BJ55/14</f>
        <v/>
      </c>
      <c r="BK56" s="77">
        <f>BK55+BJ55/14+(BI55/14)*(1-BL$16)</f>
        <v/>
      </c>
      <c r="BL56" s="54">
        <f>BL55+(BI55/14)*(BL$16)</f>
        <v/>
      </c>
      <c r="BM56" s="53">
        <f>OFFSET('National statistics'!$A$6,MATCH(R0_estimation!$A56,'National statistics'!$A$7:$A$5000,0),MATCH(R0_estimation!BM$16 &amp; "_Running14daysNew",'National statistics'!$B$1:$HA$1,0))</f>
        <v/>
      </c>
      <c r="BN56" s="253">
        <f>IF(ISERROR(OFFSET($O$4,MATCH(BM$16,$N$5:$N$14,0),MATCH(TEXT($A56,"dd-mmm-yy") &amp; "_R0",$P$2:$AP$2,0))),BN55,OFFSET($O$4,MATCH(BM$16,$N$5:$N$14,0),MATCH(TEXT($A56,"dd-mmm-yy") &amp; "_R0",$P$2:$AP$2,0)))</f>
        <v/>
      </c>
      <c r="BO56" s="254">
        <f>BO55</f>
        <v/>
      </c>
      <c r="BP56" s="77">
        <f>BP55-BP55*(BN55/14)*BR55/SUM(BP55:BT55)-BP55*(BO55/14)*BS55/SUM(BP55:BT55)</f>
        <v/>
      </c>
      <c r="BQ56" s="77">
        <f>BQ55+BP55*(BN55/14)*BR55/SUM(BP55:BT55)+BP55*(BO55/14)*BS55/SUM(BP55:BT55)-BQ55/4</f>
        <v/>
      </c>
      <c r="BR56" s="77">
        <f>BR55+(BQ55/4)*BR$16-BR55/14</f>
        <v/>
      </c>
      <c r="BS56" s="77">
        <f>BS55+(BQ55/4)*BS$16-BS55/14</f>
        <v/>
      </c>
      <c r="BT56" s="77">
        <f>BT55+BS55/14+(BR55/14)*(1-BU$16)</f>
        <v/>
      </c>
      <c r="BU56" s="54">
        <f>BU55+(BR55/14)*(BU$16)</f>
        <v/>
      </c>
      <c r="BV56" s="53">
        <f>OFFSET('National statistics'!$A$6,MATCH(R0_estimation!$A56,'National statistics'!$A$7:$A$5000,0),MATCH(R0_estimation!BV$16 &amp; "_Running14daysNew",'National statistics'!$B$1:$HA$1,0))</f>
        <v/>
      </c>
      <c r="BW56" s="253">
        <f>IF(ISERROR(OFFSET($O$4,MATCH(BV$16,$N$5:$N$14,0),MATCH(TEXT($A56,"dd-mmm-yy") &amp; "_R0",$P$2:$AP$2,0))),BW55,OFFSET($O$4,MATCH(BV$16,$N$5:$N$14,0),MATCH(TEXT($A56,"dd-mmm-yy") &amp; "_R0",$P$2:$AP$2,0)))</f>
        <v/>
      </c>
      <c r="BX56" s="254">
        <f>BX55</f>
        <v/>
      </c>
      <c r="BY56" s="77">
        <f>BY55-BY55*(BW55/14)*CA55/SUM(BY55:CC55)-BY55*(BX55/14)*CB55/SUM(BY55:CC55)</f>
        <v/>
      </c>
      <c r="BZ56" s="77">
        <f>BZ55+BY55*(BW55/14)*CA55/SUM(BY55:CC55)+BY55*(BX55/14)*CB55/SUM(BY55:CC55)-BZ55/4</f>
        <v/>
      </c>
      <c r="CA56" s="77">
        <f>CA55+(BZ55/4)*CA$16-CA55/14</f>
        <v/>
      </c>
      <c r="CB56" s="77">
        <f>CB55+(BZ55/4)*CB$16-CB55/14</f>
        <v/>
      </c>
      <c r="CC56" s="77">
        <f>CC55+CB55/14+(CA55/14)*(1-CD$16)</f>
        <v/>
      </c>
      <c r="CD56" s="54">
        <f>CD55+(CA55/14)*(CD$16)</f>
        <v/>
      </c>
      <c r="CE56" s="53">
        <f>OFFSET('National statistics'!$A$6,MATCH(R0_estimation!$A56,'National statistics'!$A$7:$A$5000,0),MATCH(R0_estimation!CE$16 &amp; "_Running14daysNew",'National statistics'!$B$1:$HA$1,0))</f>
        <v/>
      </c>
      <c r="CF56" s="253">
        <f>IF(ISERROR(OFFSET($O$4,MATCH(CE$16,$N$5:$N$14,0),MATCH(TEXT($A56,"dd-mmm-yy") &amp; "_R0",$P$2:$AP$2,0))),CF55,OFFSET($O$4,MATCH(CE$16,$N$5:$N$14,0),MATCH(TEXT($A56,"dd-mmm-yy") &amp; "_R0",$P$2:$AP$2,0)))</f>
        <v/>
      </c>
      <c r="CG56" s="254">
        <f>CG55</f>
        <v/>
      </c>
      <c r="CH56" s="77">
        <f>CH55-CH55*(CF55/14)*CJ55/SUM(CH55:CL55)-CH55*(CG55/14)*CK55/SUM(CH55:CL55)</f>
        <v/>
      </c>
      <c r="CI56" s="77">
        <f>CI55+CH55*(CF55/14)*CJ55/SUM(CH55:CL55)+CH55*(CG55/14)*CK55/SUM(CH55:CL55)-CI55/4</f>
        <v/>
      </c>
      <c r="CJ56" s="77">
        <f>CJ55+(CI55/4)*CJ$16-CJ55/14</f>
        <v/>
      </c>
      <c r="CK56" s="77">
        <f>CK55+(CI55/4)*CK$16-CK55/14</f>
        <v/>
      </c>
      <c r="CL56" s="77">
        <f>CL55+CK55/14+(CJ55/14)*(1-CM$16)</f>
        <v/>
      </c>
      <c r="CM56" s="54">
        <f>CM55+(CJ55/14)*(CM$16)</f>
        <v/>
      </c>
      <c r="CO56" s="209" t="n"/>
      <c r="CP56" s="210" t="n"/>
    </row>
    <row r="57">
      <c r="A57" s="83" t="n">
        <v>43957</v>
      </c>
      <c r="B57" s="53">
        <f>OFFSET('National statistics'!$A$6,MATCH(R0_estimation!$A57,'National statistics'!$A$7:$A$5000,0),MATCH(R0_estimation!B$16 &amp; "_Running14daysNew",'National statistics'!$B$1:$HA$1,0))</f>
        <v/>
      </c>
      <c r="C57" s="253">
        <f>IF(ISERROR(OFFSET($O$4,MATCH(B$16,$N$5:$N$14,0),MATCH(TEXT($A57,"dd-mmm-yy") &amp; "_R0",$P$2:$AP$2,0))),C56,OFFSET($O$4,MATCH(B$16,$N$5:$N$14,0),MATCH(TEXT($A57,"dd-mmm-yy") &amp; "_R0",$P$2:$AP$2,0)))</f>
        <v/>
      </c>
      <c r="D57" s="254">
        <f>D56</f>
        <v/>
      </c>
      <c r="E57" s="77">
        <f>E56-E56*(C56/14)*G56*G$16/SUM(E56:I56)-E56*(D56/14)*H$16*H56/SUM(E56:I56)</f>
        <v/>
      </c>
      <c r="F57" s="77">
        <f>F56+E56*(C56/14)*G56*G$16/SUM(E56:I56)+E56*(D56/14)*H$16*H56/SUM(E56:I56)-F56/4</f>
        <v/>
      </c>
      <c r="G57" s="77">
        <f>G56+G$16*F56/4-G56/14</f>
        <v/>
      </c>
      <c r="H57" s="77">
        <f>H56+H$16*F56/4-H56/14</f>
        <v/>
      </c>
      <c r="I57" s="77">
        <f>I56+H56/14+(G56/14)*(1-J$16)</f>
        <v/>
      </c>
      <c r="J57" s="54">
        <f>J56+(G56/14)*(J$16)</f>
        <v/>
      </c>
      <c r="K57" s="53">
        <f>OFFSET('National statistics'!$A$6,MATCH(R0_estimation!$A57,'National statistics'!$A$7:$A$5000,0),MATCH(R0_estimation!K$16 &amp; "_Running14daysNew",'National statistics'!$B$1:$HA$1,0))</f>
        <v/>
      </c>
      <c r="L57" s="253">
        <f>IF(ISERROR(OFFSET($O$4,MATCH(K$16,$N$5:$N$14,0),MATCH(TEXT($A57,"dd-mmm-yy") &amp; "_R0",$P$2:$AP$2,0))),L56,OFFSET($O$4,MATCH(K$16,$N$5:$N$14,0),MATCH(TEXT($A57,"dd-mmm-yy") &amp; "_R0",$P$2:$AP$2,0)))</f>
        <v/>
      </c>
      <c r="M57" s="254">
        <f>M56</f>
        <v/>
      </c>
      <c r="N57" s="77">
        <f>N56-N56*(L56/14)*P56/SUM(N56:R56)-N56*(M56/14)*Q56/SUM(N56:R56)</f>
        <v/>
      </c>
      <c r="O57" s="77">
        <f>O56+N56*(L56/14)*P56/SUM(N56:R56)+N56*(M56/14)*Q56/SUM(N56:R56)-O56/4</f>
        <v/>
      </c>
      <c r="P57" s="77">
        <f>P56+(O56/4)*P$16-P56/14</f>
        <v/>
      </c>
      <c r="Q57" s="77">
        <f>Q56+(O56/4)*Q$16-Q56/14</f>
        <v/>
      </c>
      <c r="R57" s="77">
        <f>R56+Q56/14+(P56/14)*(1-S$16)</f>
        <v/>
      </c>
      <c r="S57" s="54">
        <f>S56+(P56/14)*(S$16)</f>
        <v/>
      </c>
      <c r="T57" s="53">
        <f>OFFSET('National statistics'!$A$6,MATCH(R0_estimation!$A57,'National statistics'!$A$7:$A$5000,0),MATCH(R0_estimation!T$16 &amp; "_Running14daysNew",'National statistics'!$B$1:$HA$1,0))</f>
        <v/>
      </c>
      <c r="U57" s="253">
        <f>IF(ISERROR(OFFSET($O$4,MATCH(T$16,$N$5:$N$14,0),MATCH(TEXT($A57,"dd-mmm-yy") &amp; "_R0",$P$2:$AP$2,0))),U56,OFFSET($O$4,MATCH(T$16,$N$5:$N$14,0),MATCH(TEXT($A57,"dd-mmm-yy") &amp; "_R0",$P$2:$AP$2,0)))</f>
        <v/>
      </c>
      <c r="V57" s="254">
        <f>V56</f>
        <v/>
      </c>
      <c r="W57" s="77">
        <f>W56-W56*(U56/14)*Y56/SUM(W56:AA56)-W56*(V56/14)*Z56/SUM(W56:AA56)</f>
        <v/>
      </c>
      <c r="X57" s="77">
        <f>X56+W56*(U56/14)*Y56/SUM(W56:AA56)+W56*(V56/14)*Z56/SUM(W56:AA56)-X56/4</f>
        <v/>
      </c>
      <c r="Y57" s="77">
        <f>Y56+(X56/4)*Y$16-Y56/14</f>
        <v/>
      </c>
      <c r="Z57" s="77">
        <f>Z56+(X56/4)*Z$16-Z56/14</f>
        <v/>
      </c>
      <c r="AA57" s="77">
        <f>AA56+Z56/14+(Y56/14)*(1-AB$16)</f>
        <v/>
      </c>
      <c r="AB57" s="54">
        <f>AB56+(Y56/14)*(AB$16)</f>
        <v/>
      </c>
      <c r="AC57" s="53">
        <f>OFFSET('National statistics'!$A$6,MATCH(R0_estimation!$A57,'National statistics'!$A$7:$A$5000,0),MATCH(R0_estimation!AC$16 &amp; "_Running14daysNew",'National statistics'!$B$1:$HA$1,0))</f>
        <v/>
      </c>
      <c r="AD57" s="253">
        <f>IF(ISERROR(OFFSET($O$4,MATCH(AC$16,$N$5:$N$14,0),MATCH(TEXT($A57,"dd-mmm-yy") &amp; "_R0",$P$2:$AP$2,0))),AD56,OFFSET($O$4,MATCH(AC$16,$N$5:$N$14,0),MATCH(TEXT($A57,"dd-mmm-yy") &amp; "_R0",$P$2:$AP$2,0)))</f>
        <v/>
      </c>
      <c r="AE57" s="254">
        <f>AE56</f>
        <v/>
      </c>
      <c r="AF57" s="77">
        <f>AF56-AF56*(AD56/14)*AH56/SUM(AF56:AJ56)-AF56*(AE56/14)*AI56/SUM(AF56:AJ56)</f>
        <v/>
      </c>
      <c r="AG57" s="77">
        <f>AG56+AF56*(AD56/14)*AH56/SUM(AF56:AJ56)+AF56*(AE56/14)*AI56/SUM(AF56:AJ56)-AG56/4</f>
        <v/>
      </c>
      <c r="AH57" s="77">
        <f>AH56+(AG56/4)*AH$16-AH56/14</f>
        <v/>
      </c>
      <c r="AI57" s="77">
        <f>AI56+(AG56/4)*AI$16-AI56/14</f>
        <v/>
      </c>
      <c r="AJ57" s="77">
        <f>AJ56+AI56/14+(AH56/14)*(1-AK$16)</f>
        <v/>
      </c>
      <c r="AK57" s="54">
        <f>AK56+(AH56/14)*(AK$16)</f>
        <v/>
      </c>
      <c r="AL57" s="53">
        <f>OFFSET('National statistics'!$A$6,MATCH(R0_estimation!$A57,'National statistics'!$A$7:$A$5000,0),MATCH(R0_estimation!AL$16 &amp; "_Running14daysNew",'National statistics'!$B$1:$HA$1,0))</f>
        <v/>
      </c>
      <c r="AM57" s="253">
        <f>IF(ISERROR(OFFSET($O$4,MATCH(AL$16,$N$5:$N$14,0),MATCH(TEXT($A57,"dd-mmm-yy") &amp; "_R0",$P$2:$AP$2,0))),AM56,OFFSET($O$4,MATCH(AL$16,$N$5:$N$14,0),MATCH(TEXT($A57,"dd-mmm-yy") &amp; "_R0",$P$2:$AP$2,0)))</f>
        <v/>
      </c>
      <c r="AN57" s="254">
        <f>AN56</f>
        <v/>
      </c>
      <c r="AO57" s="77">
        <f>AO56-AO56*(AM56/14)*AQ56/SUM(AO56:AS56)-AO56*(AN56/14)*AR56/SUM(AO56:AS56)</f>
        <v/>
      </c>
      <c r="AP57" s="77">
        <f>AP56+AO56*(AM56/14)*AQ56/SUM(AO56:AS56)+AO56*(AN56/14)*AR56/SUM(AO56:AS56)-AP56/4</f>
        <v/>
      </c>
      <c r="AQ57" s="77">
        <f>AQ56+(AP56/4)*AQ$16-AQ56/14</f>
        <v/>
      </c>
      <c r="AR57" s="77">
        <f>AR56+(AP56/4)*AR$16-AR56/14</f>
        <v/>
      </c>
      <c r="AS57" s="77">
        <f>AS56+AR56/14+(AQ56/14)*(1-AT$16)</f>
        <v/>
      </c>
      <c r="AT57" s="54">
        <f>AT56+(AQ56/14)*(AT$16)</f>
        <v/>
      </c>
      <c r="AU57" s="53">
        <f>OFFSET('National statistics'!$A$6,MATCH(R0_estimation!$A57,'National statistics'!$A$7:$A$5000,0),MATCH(R0_estimation!AU$16 &amp; "_Running14daysNew",'National statistics'!$B$1:$HA$1,0))</f>
        <v/>
      </c>
      <c r="AV57" s="253">
        <f>IF(ISERROR(OFFSET($O$4,MATCH(AU$16,$N$5:$N$14,0),MATCH(TEXT($A57,"dd-mmm-yy") &amp; "_R0",$P$2:$AP$2,0))),AV56,OFFSET($O$4,MATCH(AU$16,$N$5:$N$14,0),MATCH(TEXT($A57,"dd-mmm-yy") &amp; "_R0",$P$2:$AP$2,0)))</f>
        <v/>
      </c>
      <c r="AW57" s="254">
        <f>AW56</f>
        <v/>
      </c>
      <c r="AX57" s="77">
        <f>AX56-AX56*(AV56/14)*AZ56/SUM(AX56:BB56)-AX56*(AW56/14)*BA56/SUM(AX56:BB56)</f>
        <v/>
      </c>
      <c r="AY57" s="77">
        <f>AY56+AX56*(AV56/14)*AZ56/SUM(AX56:BB56)+AX56*(AW56/14)*BA56/SUM(AX56:BB56)-AY56/4</f>
        <v/>
      </c>
      <c r="AZ57" s="77">
        <f>AZ56+(AY56/4)*AZ$16-AZ56/14</f>
        <v/>
      </c>
      <c r="BA57" s="77">
        <f>BA56+(AY56/4)*BA$16-BA56/14</f>
        <v/>
      </c>
      <c r="BB57" s="77">
        <f>BB56+BA56/14+(AZ56/14)*(1-BC$16)</f>
        <v/>
      </c>
      <c r="BC57" s="54">
        <f>BC56+(AZ56/14)*(BC$16)</f>
        <v/>
      </c>
      <c r="BD57" s="53">
        <f>OFFSET('National statistics'!$A$6,MATCH(R0_estimation!$A57,'National statistics'!$A$7:$A$5000,0),MATCH(R0_estimation!BD$16 &amp; "_Running14daysNew",'National statistics'!$B$1:$HA$1,0))</f>
        <v/>
      </c>
      <c r="BE57" s="253">
        <f>IF(ISERROR(OFFSET($O$4,MATCH(BD$16,$N$5:$N$14,0),MATCH(TEXT($A57,"dd-mmm-yy") &amp; "_R0",$P$2:$AP$2,0))),BE56,OFFSET($O$4,MATCH(BD$16,$N$5:$N$14,0),MATCH(TEXT($A57,"dd-mmm-yy") &amp; "_R0",$P$2:$AP$2,0)))</f>
        <v/>
      </c>
      <c r="BF57" s="254">
        <f>BF56</f>
        <v/>
      </c>
      <c r="BG57" s="77">
        <f>BG56-BG56*(BE56/14)*BI56/SUM(BG56:BK56)-BG56*(BF56/14)*BJ56/SUM(BG56:BK56)</f>
        <v/>
      </c>
      <c r="BH57" s="77">
        <f>BH56+BG56*(BE56/14)*BI56/SUM(BG56:BK56)+BG56*(BF56/14)*BJ56/SUM(BG56:BK56)-BH56/4</f>
        <v/>
      </c>
      <c r="BI57" s="77">
        <f>BI56+(BH56/4)*BI$16-BI56/14</f>
        <v/>
      </c>
      <c r="BJ57" s="77">
        <f>BJ56+(BH56/4)*BJ$16-BJ56/14</f>
        <v/>
      </c>
      <c r="BK57" s="77">
        <f>BK56+BJ56/14+(BI56/14)*(1-BL$16)</f>
        <v/>
      </c>
      <c r="BL57" s="54">
        <f>BL56+(BI56/14)*(BL$16)</f>
        <v/>
      </c>
      <c r="BM57" s="53">
        <f>OFFSET('National statistics'!$A$6,MATCH(R0_estimation!$A57,'National statistics'!$A$7:$A$5000,0),MATCH(R0_estimation!BM$16 &amp; "_Running14daysNew",'National statistics'!$B$1:$HA$1,0))</f>
        <v/>
      </c>
      <c r="BN57" s="253">
        <f>IF(ISERROR(OFFSET($O$4,MATCH(BM$16,$N$5:$N$14,0),MATCH(TEXT($A57,"dd-mmm-yy") &amp; "_R0",$P$2:$AP$2,0))),BN56,OFFSET($O$4,MATCH(BM$16,$N$5:$N$14,0),MATCH(TEXT($A57,"dd-mmm-yy") &amp; "_R0",$P$2:$AP$2,0)))</f>
        <v/>
      </c>
      <c r="BO57" s="254">
        <f>BO56</f>
        <v/>
      </c>
      <c r="BP57" s="77">
        <f>BP56-BP56*(BN56/14)*BR56/SUM(BP56:BT56)-BP56*(BO56/14)*BS56/SUM(BP56:BT56)</f>
        <v/>
      </c>
      <c r="BQ57" s="77">
        <f>BQ56+BP56*(BN56/14)*BR56/SUM(BP56:BT56)+BP56*(BO56/14)*BS56/SUM(BP56:BT56)-BQ56/4</f>
        <v/>
      </c>
      <c r="BR57" s="77">
        <f>BR56+(BQ56/4)*BR$16-BR56/14</f>
        <v/>
      </c>
      <c r="BS57" s="77">
        <f>BS56+(BQ56/4)*BS$16-BS56/14</f>
        <v/>
      </c>
      <c r="BT57" s="77">
        <f>BT56+BS56/14+(BR56/14)*(1-BU$16)</f>
        <v/>
      </c>
      <c r="BU57" s="54">
        <f>BU56+(BR56/14)*(BU$16)</f>
        <v/>
      </c>
      <c r="BV57" s="53">
        <f>OFFSET('National statistics'!$A$6,MATCH(R0_estimation!$A57,'National statistics'!$A$7:$A$5000,0),MATCH(R0_estimation!BV$16 &amp; "_Running14daysNew",'National statistics'!$B$1:$HA$1,0))</f>
        <v/>
      </c>
      <c r="BW57" s="253">
        <f>IF(ISERROR(OFFSET($O$4,MATCH(BV$16,$N$5:$N$14,0),MATCH(TEXT($A57,"dd-mmm-yy") &amp; "_R0",$P$2:$AP$2,0))),BW56,OFFSET($O$4,MATCH(BV$16,$N$5:$N$14,0),MATCH(TEXT($A57,"dd-mmm-yy") &amp; "_R0",$P$2:$AP$2,0)))</f>
        <v/>
      </c>
      <c r="BX57" s="254">
        <f>BX56</f>
        <v/>
      </c>
      <c r="BY57" s="77">
        <f>BY56-BY56*(BW56/14)*CA56/SUM(BY56:CC56)-BY56*(BX56/14)*CB56/SUM(BY56:CC56)</f>
        <v/>
      </c>
      <c r="BZ57" s="77">
        <f>BZ56+BY56*(BW56/14)*CA56/SUM(BY56:CC56)+BY56*(BX56/14)*CB56/SUM(BY56:CC56)-BZ56/4</f>
        <v/>
      </c>
      <c r="CA57" s="77">
        <f>CA56+(BZ56/4)*CA$16-CA56/14</f>
        <v/>
      </c>
      <c r="CB57" s="77">
        <f>CB56+(BZ56/4)*CB$16-CB56/14</f>
        <v/>
      </c>
      <c r="CC57" s="77">
        <f>CC56+CB56/14+(CA56/14)*(1-CD$16)</f>
        <v/>
      </c>
      <c r="CD57" s="54">
        <f>CD56+(CA56/14)*(CD$16)</f>
        <v/>
      </c>
      <c r="CE57" s="53">
        <f>OFFSET('National statistics'!$A$6,MATCH(R0_estimation!$A57,'National statistics'!$A$7:$A$5000,0),MATCH(R0_estimation!CE$16 &amp; "_Running14daysNew",'National statistics'!$B$1:$HA$1,0))</f>
        <v/>
      </c>
      <c r="CF57" s="253">
        <f>IF(ISERROR(OFFSET($O$4,MATCH(CE$16,$N$5:$N$14,0),MATCH(TEXT($A57,"dd-mmm-yy") &amp; "_R0",$P$2:$AP$2,0))),CF56,OFFSET($O$4,MATCH(CE$16,$N$5:$N$14,0),MATCH(TEXT($A57,"dd-mmm-yy") &amp; "_R0",$P$2:$AP$2,0)))</f>
        <v/>
      </c>
      <c r="CG57" s="254">
        <f>CG56</f>
        <v/>
      </c>
      <c r="CH57" s="77">
        <f>CH56-CH56*(CF56/14)*CJ56/SUM(CH56:CL56)-CH56*(CG56/14)*CK56/SUM(CH56:CL56)</f>
        <v/>
      </c>
      <c r="CI57" s="77">
        <f>CI56+CH56*(CF56/14)*CJ56/SUM(CH56:CL56)+CH56*(CG56/14)*CK56/SUM(CH56:CL56)-CI56/4</f>
        <v/>
      </c>
      <c r="CJ57" s="77">
        <f>CJ56+(CI56/4)*CJ$16-CJ56/14</f>
        <v/>
      </c>
      <c r="CK57" s="77">
        <f>CK56+(CI56/4)*CK$16-CK56/14</f>
        <v/>
      </c>
      <c r="CL57" s="77">
        <f>CL56+CK56/14+(CJ56/14)*(1-CM$16)</f>
        <v/>
      </c>
      <c r="CM57" s="54">
        <f>CM56+(CJ56/14)*(CM$16)</f>
        <v/>
      </c>
      <c r="CO57" s="209" t="n"/>
      <c r="CP57" s="210" t="n"/>
    </row>
    <row r="58">
      <c r="A58" s="83" t="n">
        <v>43958</v>
      </c>
      <c r="B58" s="53">
        <f>OFFSET('National statistics'!$A$6,MATCH(R0_estimation!$A58,'National statistics'!$A$7:$A$5000,0),MATCH(R0_estimation!B$16 &amp; "_Running14daysNew",'National statistics'!$B$1:$HA$1,0))</f>
        <v/>
      </c>
      <c r="C58" s="253">
        <f>IF(ISERROR(OFFSET($O$4,MATCH(B$16,$N$5:$N$14,0),MATCH(TEXT($A58,"dd-mmm-yy") &amp; "_R0",$P$2:$AP$2,0))),C57,OFFSET($O$4,MATCH(B$16,$N$5:$N$14,0),MATCH(TEXT($A58,"dd-mmm-yy") &amp; "_R0",$P$2:$AP$2,0)))</f>
        <v/>
      </c>
      <c r="D58" s="254">
        <f>D57</f>
        <v/>
      </c>
      <c r="E58" s="77">
        <f>E57-E57*(C57/14)*G57*G$16/SUM(E57:I57)-E57*(D57/14)*H$16*H57/SUM(E57:I57)</f>
        <v/>
      </c>
      <c r="F58" s="77">
        <f>F57+E57*(C57/14)*G57*G$16/SUM(E57:I57)+E57*(D57/14)*H$16*H57/SUM(E57:I57)-F57/4</f>
        <v/>
      </c>
      <c r="G58" s="77">
        <f>G57+G$16*F57/4-G57/14</f>
        <v/>
      </c>
      <c r="H58" s="77">
        <f>H57+H$16*F57/4-H57/14</f>
        <v/>
      </c>
      <c r="I58" s="77">
        <f>I57+H57/14+(G57/14)*(1-J$16)</f>
        <v/>
      </c>
      <c r="J58" s="54">
        <f>J57+(G57/14)*(J$16)</f>
        <v/>
      </c>
      <c r="K58" s="53">
        <f>OFFSET('National statistics'!$A$6,MATCH(R0_estimation!$A58,'National statistics'!$A$7:$A$5000,0),MATCH(R0_estimation!K$16 &amp; "_Running14daysNew",'National statistics'!$B$1:$HA$1,0))</f>
        <v/>
      </c>
      <c r="L58" s="253">
        <f>IF(ISERROR(OFFSET($O$4,MATCH(K$16,$N$5:$N$14,0),MATCH(TEXT($A58,"dd-mmm-yy") &amp; "_R0",$P$2:$AP$2,0))),L57,OFFSET($O$4,MATCH(K$16,$N$5:$N$14,0),MATCH(TEXT($A58,"dd-mmm-yy") &amp; "_R0",$P$2:$AP$2,0)))</f>
        <v/>
      </c>
      <c r="M58" s="254">
        <f>M57</f>
        <v/>
      </c>
      <c r="N58" s="77">
        <f>N57-N57*(L57/14)*P57/SUM(N57:R57)-N57*(M57/14)*Q57/SUM(N57:R57)</f>
        <v/>
      </c>
      <c r="O58" s="77">
        <f>O57+N57*(L57/14)*P57/SUM(N57:R57)+N57*(M57/14)*Q57/SUM(N57:R57)-O57/4</f>
        <v/>
      </c>
      <c r="P58" s="77">
        <f>P57+(O57/4)*P$16-P57/14</f>
        <v/>
      </c>
      <c r="Q58" s="77">
        <f>Q57+(O57/4)*Q$16-Q57/14</f>
        <v/>
      </c>
      <c r="R58" s="77">
        <f>R57+Q57/14+(P57/14)*(1-S$16)</f>
        <v/>
      </c>
      <c r="S58" s="54">
        <f>S57+(P57/14)*(S$16)</f>
        <v/>
      </c>
      <c r="T58" s="53">
        <f>OFFSET('National statistics'!$A$6,MATCH(R0_estimation!$A58,'National statistics'!$A$7:$A$5000,0),MATCH(R0_estimation!T$16 &amp; "_Running14daysNew",'National statistics'!$B$1:$HA$1,0))</f>
        <v/>
      </c>
      <c r="U58" s="253">
        <f>IF(ISERROR(OFFSET($O$4,MATCH(T$16,$N$5:$N$14,0),MATCH(TEXT($A58,"dd-mmm-yy") &amp; "_R0",$P$2:$AP$2,0))),U57,OFFSET($O$4,MATCH(T$16,$N$5:$N$14,0),MATCH(TEXT($A58,"dd-mmm-yy") &amp; "_R0",$P$2:$AP$2,0)))</f>
        <v/>
      </c>
      <c r="V58" s="254">
        <f>V57</f>
        <v/>
      </c>
      <c r="W58" s="77">
        <f>W57-W57*(U57/14)*Y57/SUM(W57:AA57)-W57*(V57/14)*Z57/SUM(W57:AA57)</f>
        <v/>
      </c>
      <c r="X58" s="77">
        <f>X57+W57*(U57/14)*Y57/SUM(W57:AA57)+W57*(V57/14)*Z57/SUM(W57:AA57)-X57/4</f>
        <v/>
      </c>
      <c r="Y58" s="77">
        <f>Y57+(X57/4)*Y$16-Y57/14</f>
        <v/>
      </c>
      <c r="Z58" s="77">
        <f>Z57+(X57/4)*Z$16-Z57/14</f>
        <v/>
      </c>
      <c r="AA58" s="77">
        <f>AA57+Z57/14+(Y57/14)*(1-AB$16)</f>
        <v/>
      </c>
      <c r="AB58" s="54">
        <f>AB57+(Y57/14)*(AB$16)</f>
        <v/>
      </c>
      <c r="AC58" s="53">
        <f>OFFSET('National statistics'!$A$6,MATCH(R0_estimation!$A58,'National statistics'!$A$7:$A$5000,0),MATCH(R0_estimation!AC$16 &amp; "_Running14daysNew",'National statistics'!$B$1:$HA$1,0))</f>
        <v/>
      </c>
      <c r="AD58" s="253">
        <f>IF(ISERROR(OFFSET($O$4,MATCH(AC$16,$N$5:$N$14,0),MATCH(TEXT($A58,"dd-mmm-yy") &amp; "_R0",$P$2:$AP$2,0))),AD57,OFFSET($O$4,MATCH(AC$16,$N$5:$N$14,0),MATCH(TEXT($A58,"dd-mmm-yy") &amp; "_R0",$P$2:$AP$2,0)))</f>
        <v/>
      </c>
      <c r="AE58" s="254">
        <f>AE57</f>
        <v/>
      </c>
      <c r="AF58" s="77">
        <f>AF57-AF57*(AD57/14)*AH57/SUM(AF57:AJ57)-AF57*(AE57/14)*AI57/SUM(AF57:AJ57)</f>
        <v/>
      </c>
      <c r="AG58" s="77">
        <f>AG57+AF57*(AD57/14)*AH57/SUM(AF57:AJ57)+AF57*(AE57/14)*AI57/SUM(AF57:AJ57)-AG57/4</f>
        <v/>
      </c>
      <c r="AH58" s="77">
        <f>AH57+(AG57/4)*AH$16-AH57/14</f>
        <v/>
      </c>
      <c r="AI58" s="77">
        <f>AI57+(AG57/4)*AI$16-AI57/14</f>
        <v/>
      </c>
      <c r="AJ58" s="77">
        <f>AJ57+AI57/14+(AH57/14)*(1-AK$16)</f>
        <v/>
      </c>
      <c r="AK58" s="54">
        <f>AK57+(AH57/14)*(AK$16)</f>
        <v/>
      </c>
      <c r="AL58" s="53">
        <f>OFFSET('National statistics'!$A$6,MATCH(R0_estimation!$A58,'National statistics'!$A$7:$A$5000,0),MATCH(R0_estimation!AL$16 &amp; "_Running14daysNew",'National statistics'!$B$1:$HA$1,0))</f>
        <v/>
      </c>
      <c r="AM58" s="253">
        <f>IF(ISERROR(OFFSET($O$4,MATCH(AL$16,$N$5:$N$14,0),MATCH(TEXT($A58,"dd-mmm-yy") &amp; "_R0",$P$2:$AP$2,0))),AM57,OFFSET($O$4,MATCH(AL$16,$N$5:$N$14,0),MATCH(TEXT($A58,"dd-mmm-yy") &amp; "_R0",$P$2:$AP$2,0)))</f>
        <v/>
      </c>
      <c r="AN58" s="254">
        <f>AN57</f>
        <v/>
      </c>
      <c r="AO58" s="77">
        <f>AO57-AO57*(AM57/14)*AQ57/SUM(AO57:AS57)-AO57*(AN57/14)*AR57/SUM(AO57:AS57)</f>
        <v/>
      </c>
      <c r="AP58" s="77">
        <f>AP57+AO57*(AM57/14)*AQ57/SUM(AO57:AS57)+AO57*(AN57/14)*AR57/SUM(AO57:AS57)-AP57/4</f>
        <v/>
      </c>
      <c r="AQ58" s="77">
        <f>AQ57+(AP57/4)*AQ$16-AQ57/14</f>
        <v/>
      </c>
      <c r="AR58" s="77">
        <f>AR57+(AP57/4)*AR$16-AR57/14</f>
        <v/>
      </c>
      <c r="AS58" s="77">
        <f>AS57+AR57/14+(AQ57/14)*(1-AT$16)</f>
        <v/>
      </c>
      <c r="AT58" s="54">
        <f>AT57+(AQ57/14)*(AT$16)</f>
        <v/>
      </c>
      <c r="AU58" s="53">
        <f>OFFSET('National statistics'!$A$6,MATCH(R0_estimation!$A58,'National statistics'!$A$7:$A$5000,0),MATCH(R0_estimation!AU$16 &amp; "_Running14daysNew",'National statistics'!$B$1:$HA$1,0))</f>
        <v/>
      </c>
      <c r="AV58" s="253">
        <f>IF(ISERROR(OFFSET($O$4,MATCH(AU$16,$N$5:$N$14,0),MATCH(TEXT($A58,"dd-mmm-yy") &amp; "_R0",$P$2:$AP$2,0))),AV57,OFFSET($O$4,MATCH(AU$16,$N$5:$N$14,0),MATCH(TEXT($A58,"dd-mmm-yy") &amp; "_R0",$P$2:$AP$2,0)))</f>
        <v/>
      </c>
      <c r="AW58" s="254">
        <f>AW57</f>
        <v/>
      </c>
      <c r="AX58" s="77">
        <f>AX57-AX57*(AV57/14)*AZ57/SUM(AX57:BB57)-AX57*(AW57/14)*BA57/SUM(AX57:BB57)</f>
        <v/>
      </c>
      <c r="AY58" s="77">
        <f>AY57+AX57*(AV57/14)*AZ57/SUM(AX57:BB57)+AX57*(AW57/14)*BA57/SUM(AX57:BB57)-AY57/4</f>
        <v/>
      </c>
      <c r="AZ58" s="77">
        <f>AZ57+(AY57/4)*AZ$16-AZ57/14</f>
        <v/>
      </c>
      <c r="BA58" s="77">
        <f>BA57+(AY57/4)*BA$16-BA57/14</f>
        <v/>
      </c>
      <c r="BB58" s="77">
        <f>BB57+BA57/14+(AZ57/14)*(1-BC$16)</f>
        <v/>
      </c>
      <c r="BC58" s="54">
        <f>BC57+(AZ57/14)*(BC$16)</f>
        <v/>
      </c>
      <c r="BD58" s="53">
        <f>OFFSET('National statistics'!$A$6,MATCH(R0_estimation!$A58,'National statistics'!$A$7:$A$5000,0),MATCH(R0_estimation!BD$16 &amp; "_Running14daysNew",'National statistics'!$B$1:$HA$1,0))</f>
        <v/>
      </c>
      <c r="BE58" s="253">
        <f>IF(ISERROR(OFFSET($O$4,MATCH(BD$16,$N$5:$N$14,0),MATCH(TEXT($A58,"dd-mmm-yy") &amp; "_R0",$P$2:$AP$2,0))),BE57,OFFSET($O$4,MATCH(BD$16,$N$5:$N$14,0),MATCH(TEXT($A58,"dd-mmm-yy") &amp; "_R0",$P$2:$AP$2,0)))</f>
        <v/>
      </c>
      <c r="BF58" s="254">
        <f>BF57</f>
        <v/>
      </c>
      <c r="BG58" s="77">
        <f>BG57-BG57*(BE57/14)*BI57/SUM(BG57:BK57)-BG57*(BF57/14)*BJ57/SUM(BG57:BK57)</f>
        <v/>
      </c>
      <c r="BH58" s="77">
        <f>BH57+BG57*(BE57/14)*BI57/SUM(BG57:BK57)+BG57*(BF57/14)*BJ57/SUM(BG57:BK57)-BH57/4</f>
        <v/>
      </c>
      <c r="BI58" s="77">
        <f>BI57+(BH57/4)*BI$16-BI57/14</f>
        <v/>
      </c>
      <c r="BJ58" s="77">
        <f>BJ57+(BH57/4)*BJ$16-BJ57/14</f>
        <v/>
      </c>
      <c r="BK58" s="77">
        <f>BK57+BJ57/14+(BI57/14)*(1-BL$16)</f>
        <v/>
      </c>
      <c r="BL58" s="54">
        <f>BL57+(BI57/14)*(BL$16)</f>
        <v/>
      </c>
      <c r="BM58" s="53">
        <f>OFFSET('National statistics'!$A$6,MATCH(R0_estimation!$A58,'National statistics'!$A$7:$A$5000,0),MATCH(R0_estimation!BM$16 &amp; "_Running14daysNew",'National statistics'!$B$1:$HA$1,0))</f>
        <v/>
      </c>
      <c r="BN58" s="253">
        <f>IF(ISERROR(OFFSET($O$4,MATCH(BM$16,$N$5:$N$14,0),MATCH(TEXT($A58,"dd-mmm-yy") &amp; "_R0",$P$2:$AP$2,0))),BN57,OFFSET($O$4,MATCH(BM$16,$N$5:$N$14,0),MATCH(TEXT($A58,"dd-mmm-yy") &amp; "_R0",$P$2:$AP$2,0)))</f>
        <v/>
      </c>
      <c r="BO58" s="254">
        <f>BO57</f>
        <v/>
      </c>
      <c r="BP58" s="77">
        <f>BP57-BP57*(BN57/14)*BR57/SUM(BP57:BT57)-BP57*(BO57/14)*BS57/SUM(BP57:BT57)</f>
        <v/>
      </c>
      <c r="BQ58" s="77">
        <f>BQ57+BP57*(BN57/14)*BR57/SUM(BP57:BT57)+BP57*(BO57/14)*BS57/SUM(BP57:BT57)-BQ57/4</f>
        <v/>
      </c>
      <c r="BR58" s="77">
        <f>BR57+(BQ57/4)*BR$16-BR57/14</f>
        <v/>
      </c>
      <c r="BS58" s="77">
        <f>BS57+(BQ57/4)*BS$16-BS57/14</f>
        <v/>
      </c>
      <c r="BT58" s="77">
        <f>BT57+BS57/14+(BR57/14)*(1-BU$16)</f>
        <v/>
      </c>
      <c r="BU58" s="54">
        <f>BU57+(BR57/14)*(BU$16)</f>
        <v/>
      </c>
      <c r="BV58" s="53">
        <f>OFFSET('National statistics'!$A$6,MATCH(R0_estimation!$A58,'National statistics'!$A$7:$A$5000,0),MATCH(R0_estimation!BV$16 &amp; "_Running14daysNew",'National statistics'!$B$1:$HA$1,0))</f>
        <v/>
      </c>
      <c r="BW58" s="253">
        <f>IF(ISERROR(OFFSET($O$4,MATCH(BV$16,$N$5:$N$14,0),MATCH(TEXT($A58,"dd-mmm-yy") &amp; "_R0",$P$2:$AP$2,0))),BW57,OFFSET($O$4,MATCH(BV$16,$N$5:$N$14,0),MATCH(TEXT($A58,"dd-mmm-yy") &amp; "_R0",$P$2:$AP$2,0)))</f>
        <v/>
      </c>
      <c r="BX58" s="254">
        <f>BX57</f>
        <v/>
      </c>
      <c r="BY58" s="77">
        <f>BY57-BY57*(BW57/14)*CA57/SUM(BY57:CC57)-BY57*(BX57/14)*CB57/SUM(BY57:CC57)</f>
        <v/>
      </c>
      <c r="BZ58" s="77">
        <f>BZ57+BY57*(BW57/14)*CA57/SUM(BY57:CC57)+BY57*(BX57/14)*CB57/SUM(BY57:CC57)-BZ57/4</f>
        <v/>
      </c>
      <c r="CA58" s="77">
        <f>CA57+(BZ57/4)*CA$16-CA57/14</f>
        <v/>
      </c>
      <c r="CB58" s="77">
        <f>CB57+(BZ57/4)*CB$16-CB57/14</f>
        <v/>
      </c>
      <c r="CC58" s="77">
        <f>CC57+CB57/14+(CA57/14)*(1-CD$16)</f>
        <v/>
      </c>
      <c r="CD58" s="54">
        <f>CD57+(CA57/14)*(CD$16)</f>
        <v/>
      </c>
      <c r="CE58" s="53">
        <f>OFFSET('National statistics'!$A$6,MATCH(R0_estimation!$A58,'National statistics'!$A$7:$A$5000,0),MATCH(R0_estimation!CE$16 &amp; "_Running14daysNew",'National statistics'!$B$1:$HA$1,0))</f>
        <v/>
      </c>
      <c r="CF58" s="253">
        <f>IF(ISERROR(OFFSET($O$4,MATCH(CE$16,$N$5:$N$14,0),MATCH(TEXT($A58,"dd-mmm-yy") &amp; "_R0",$P$2:$AP$2,0))),CF57,OFFSET($O$4,MATCH(CE$16,$N$5:$N$14,0),MATCH(TEXT($A58,"dd-mmm-yy") &amp; "_R0",$P$2:$AP$2,0)))</f>
        <v/>
      </c>
      <c r="CG58" s="254">
        <f>CG57</f>
        <v/>
      </c>
      <c r="CH58" s="77">
        <f>CH57-CH57*(CF57/14)*CJ57/SUM(CH57:CL57)-CH57*(CG57/14)*CK57/SUM(CH57:CL57)</f>
        <v/>
      </c>
      <c r="CI58" s="77">
        <f>CI57+CH57*(CF57/14)*CJ57/SUM(CH57:CL57)+CH57*(CG57/14)*CK57/SUM(CH57:CL57)-CI57/4</f>
        <v/>
      </c>
      <c r="CJ58" s="77">
        <f>CJ57+(CI57/4)*CJ$16-CJ57/14</f>
        <v/>
      </c>
      <c r="CK58" s="77">
        <f>CK57+(CI57/4)*CK$16-CK57/14</f>
        <v/>
      </c>
      <c r="CL58" s="77">
        <f>CL57+CK57/14+(CJ57/14)*(1-CM$16)</f>
        <v/>
      </c>
      <c r="CM58" s="54">
        <f>CM57+(CJ57/14)*(CM$16)</f>
        <v/>
      </c>
      <c r="CO58" s="209" t="n"/>
      <c r="CP58" s="210" t="n"/>
    </row>
    <row r="59">
      <c r="A59" s="83" t="n">
        <v>43959</v>
      </c>
      <c r="B59" s="53">
        <f>OFFSET('National statistics'!$A$6,MATCH(R0_estimation!$A59,'National statistics'!$A$7:$A$5000,0),MATCH(R0_estimation!B$16 &amp; "_Running14daysNew",'National statistics'!$B$1:$HA$1,0))</f>
        <v/>
      </c>
      <c r="C59" s="253">
        <f>IF(ISERROR(OFFSET($O$4,MATCH(B$16,$N$5:$N$14,0),MATCH(TEXT($A59,"dd-mmm-yy") &amp; "_R0",$P$2:$AP$2,0))),C58,OFFSET($O$4,MATCH(B$16,$N$5:$N$14,0),MATCH(TEXT($A59,"dd-mmm-yy") &amp; "_R0",$P$2:$AP$2,0)))</f>
        <v/>
      </c>
      <c r="D59" s="254">
        <f>D58</f>
        <v/>
      </c>
      <c r="E59" s="77">
        <f>E58-E58*(C58/14)*G58*G$16/SUM(E58:I58)-E58*(D58/14)*H$16*H58/SUM(E58:I58)</f>
        <v/>
      </c>
      <c r="F59" s="77">
        <f>F58+E58*(C58/14)*G58*G$16/SUM(E58:I58)+E58*(D58/14)*H$16*H58/SUM(E58:I58)-F58/4</f>
        <v/>
      </c>
      <c r="G59" s="77">
        <f>G58+G$16*F58/4-G58/14</f>
        <v/>
      </c>
      <c r="H59" s="77">
        <f>H58+H$16*F58/4-H58/14</f>
        <v/>
      </c>
      <c r="I59" s="77">
        <f>I58+H58/14+(G58/14)*(1-J$16)</f>
        <v/>
      </c>
      <c r="J59" s="54">
        <f>J58+(G58/14)*(J$16)</f>
        <v/>
      </c>
      <c r="K59" s="53">
        <f>OFFSET('National statistics'!$A$6,MATCH(R0_estimation!$A59,'National statistics'!$A$7:$A$5000,0),MATCH(R0_estimation!K$16 &amp; "_Running14daysNew",'National statistics'!$B$1:$HA$1,0))</f>
        <v/>
      </c>
      <c r="L59" s="253">
        <f>IF(ISERROR(OFFSET($O$4,MATCH(K$16,$N$5:$N$14,0),MATCH(TEXT($A59,"dd-mmm-yy") &amp; "_R0",$P$2:$AP$2,0))),L58,OFFSET($O$4,MATCH(K$16,$N$5:$N$14,0),MATCH(TEXT($A59,"dd-mmm-yy") &amp; "_R0",$P$2:$AP$2,0)))</f>
        <v/>
      </c>
      <c r="M59" s="254">
        <f>M58</f>
        <v/>
      </c>
      <c r="N59" s="77">
        <f>N58-N58*(L58/14)*P58/SUM(N58:R58)-N58*(M58/14)*Q58/SUM(N58:R58)</f>
        <v/>
      </c>
      <c r="O59" s="77">
        <f>O58+N58*(L58/14)*P58/SUM(N58:R58)+N58*(M58/14)*Q58/SUM(N58:R58)-O58/4</f>
        <v/>
      </c>
      <c r="P59" s="77">
        <f>P58+(O58/4)*P$16-P58/14</f>
        <v/>
      </c>
      <c r="Q59" s="77">
        <f>Q58+(O58/4)*Q$16-Q58/14</f>
        <v/>
      </c>
      <c r="R59" s="77">
        <f>R58+Q58/14+(P58/14)*(1-S$16)</f>
        <v/>
      </c>
      <c r="S59" s="54">
        <f>S58+(P58/14)*(S$16)</f>
        <v/>
      </c>
      <c r="T59" s="53">
        <f>OFFSET('National statistics'!$A$6,MATCH(R0_estimation!$A59,'National statistics'!$A$7:$A$5000,0),MATCH(R0_estimation!T$16 &amp; "_Running14daysNew",'National statistics'!$B$1:$HA$1,0))</f>
        <v/>
      </c>
      <c r="U59" s="253">
        <f>IF(ISERROR(OFFSET($O$4,MATCH(T$16,$N$5:$N$14,0),MATCH(TEXT($A59,"dd-mmm-yy") &amp; "_R0",$P$2:$AP$2,0))),U58,OFFSET($O$4,MATCH(T$16,$N$5:$N$14,0),MATCH(TEXT($A59,"dd-mmm-yy") &amp; "_R0",$P$2:$AP$2,0)))</f>
        <v/>
      </c>
      <c r="V59" s="254">
        <f>V58</f>
        <v/>
      </c>
      <c r="W59" s="77">
        <f>W58-W58*(U58/14)*Y58/SUM(W58:AA58)-W58*(V58/14)*Z58/SUM(W58:AA58)</f>
        <v/>
      </c>
      <c r="X59" s="77">
        <f>X58+W58*(U58/14)*Y58/SUM(W58:AA58)+W58*(V58/14)*Z58/SUM(W58:AA58)-X58/4</f>
        <v/>
      </c>
      <c r="Y59" s="77">
        <f>Y58+(X58/4)*Y$16-Y58/14</f>
        <v/>
      </c>
      <c r="Z59" s="77">
        <f>Z58+(X58/4)*Z$16-Z58/14</f>
        <v/>
      </c>
      <c r="AA59" s="77">
        <f>AA58+Z58/14+(Y58/14)*(1-AB$16)</f>
        <v/>
      </c>
      <c r="AB59" s="54">
        <f>AB58+(Y58/14)*(AB$16)</f>
        <v/>
      </c>
      <c r="AC59" s="53">
        <f>OFFSET('National statistics'!$A$6,MATCH(R0_estimation!$A59,'National statistics'!$A$7:$A$5000,0),MATCH(R0_estimation!AC$16 &amp; "_Running14daysNew",'National statistics'!$B$1:$HA$1,0))</f>
        <v/>
      </c>
      <c r="AD59" s="253">
        <f>IF(ISERROR(OFFSET($O$4,MATCH(AC$16,$N$5:$N$14,0),MATCH(TEXT($A59,"dd-mmm-yy") &amp; "_R0",$P$2:$AP$2,0))),AD58,OFFSET($O$4,MATCH(AC$16,$N$5:$N$14,0),MATCH(TEXT($A59,"dd-mmm-yy") &amp; "_R0",$P$2:$AP$2,0)))</f>
        <v/>
      </c>
      <c r="AE59" s="254">
        <f>AE58</f>
        <v/>
      </c>
      <c r="AF59" s="77">
        <f>AF58-AF58*(AD58/14)*AH58/SUM(AF58:AJ58)-AF58*(AE58/14)*AI58/SUM(AF58:AJ58)</f>
        <v/>
      </c>
      <c r="AG59" s="77">
        <f>AG58+AF58*(AD58/14)*AH58/SUM(AF58:AJ58)+AF58*(AE58/14)*AI58/SUM(AF58:AJ58)-AG58/4</f>
        <v/>
      </c>
      <c r="AH59" s="77">
        <f>AH58+(AG58/4)*AH$16-AH58/14</f>
        <v/>
      </c>
      <c r="AI59" s="77">
        <f>AI58+(AG58/4)*AI$16-AI58/14</f>
        <v/>
      </c>
      <c r="AJ59" s="77">
        <f>AJ58+AI58/14+(AH58/14)*(1-AK$16)</f>
        <v/>
      </c>
      <c r="AK59" s="54">
        <f>AK58+(AH58/14)*(AK$16)</f>
        <v/>
      </c>
      <c r="AL59" s="53">
        <f>OFFSET('National statistics'!$A$6,MATCH(R0_estimation!$A59,'National statistics'!$A$7:$A$5000,0),MATCH(R0_estimation!AL$16 &amp; "_Running14daysNew",'National statistics'!$B$1:$HA$1,0))</f>
        <v/>
      </c>
      <c r="AM59" s="253">
        <f>IF(ISERROR(OFFSET($O$4,MATCH(AL$16,$N$5:$N$14,0),MATCH(TEXT($A59,"dd-mmm-yy") &amp; "_R0",$P$2:$AP$2,0))),AM58,OFFSET($O$4,MATCH(AL$16,$N$5:$N$14,0),MATCH(TEXT($A59,"dd-mmm-yy") &amp; "_R0",$P$2:$AP$2,0)))</f>
        <v/>
      </c>
      <c r="AN59" s="254">
        <f>AN58</f>
        <v/>
      </c>
      <c r="AO59" s="77">
        <f>AO58-AO58*(AM58/14)*AQ58/SUM(AO58:AS58)-AO58*(AN58/14)*AR58/SUM(AO58:AS58)</f>
        <v/>
      </c>
      <c r="AP59" s="77">
        <f>AP58+AO58*(AM58/14)*AQ58/SUM(AO58:AS58)+AO58*(AN58/14)*AR58/SUM(AO58:AS58)-AP58/4</f>
        <v/>
      </c>
      <c r="AQ59" s="77">
        <f>AQ58+(AP58/4)*AQ$16-AQ58/14</f>
        <v/>
      </c>
      <c r="AR59" s="77">
        <f>AR58+(AP58/4)*AR$16-AR58/14</f>
        <v/>
      </c>
      <c r="AS59" s="77">
        <f>AS58+AR58/14+(AQ58/14)*(1-AT$16)</f>
        <v/>
      </c>
      <c r="AT59" s="54">
        <f>AT58+(AQ58/14)*(AT$16)</f>
        <v/>
      </c>
      <c r="AU59" s="53">
        <f>OFFSET('National statistics'!$A$6,MATCH(R0_estimation!$A59,'National statistics'!$A$7:$A$5000,0),MATCH(R0_estimation!AU$16 &amp; "_Running14daysNew",'National statistics'!$B$1:$HA$1,0))</f>
        <v/>
      </c>
      <c r="AV59" s="253">
        <f>IF(ISERROR(OFFSET($O$4,MATCH(AU$16,$N$5:$N$14,0),MATCH(TEXT($A59,"dd-mmm-yy") &amp; "_R0",$P$2:$AP$2,0))),AV58,OFFSET($O$4,MATCH(AU$16,$N$5:$N$14,0),MATCH(TEXT($A59,"dd-mmm-yy") &amp; "_R0",$P$2:$AP$2,0)))</f>
        <v/>
      </c>
      <c r="AW59" s="254">
        <f>AW58</f>
        <v/>
      </c>
      <c r="AX59" s="77">
        <f>AX58-AX58*(AV58/14)*AZ58/SUM(AX58:BB58)-AX58*(AW58/14)*BA58/SUM(AX58:BB58)</f>
        <v/>
      </c>
      <c r="AY59" s="77">
        <f>AY58+AX58*(AV58/14)*AZ58/SUM(AX58:BB58)+AX58*(AW58/14)*BA58/SUM(AX58:BB58)-AY58/4</f>
        <v/>
      </c>
      <c r="AZ59" s="77">
        <f>AZ58+(AY58/4)*AZ$16-AZ58/14</f>
        <v/>
      </c>
      <c r="BA59" s="77">
        <f>BA58+(AY58/4)*BA$16-BA58/14</f>
        <v/>
      </c>
      <c r="BB59" s="77">
        <f>BB58+BA58/14+(AZ58/14)*(1-BC$16)</f>
        <v/>
      </c>
      <c r="BC59" s="54">
        <f>BC58+(AZ58/14)*(BC$16)</f>
        <v/>
      </c>
      <c r="BD59" s="53">
        <f>OFFSET('National statistics'!$A$6,MATCH(R0_estimation!$A59,'National statistics'!$A$7:$A$5000,0),MATCH(R0_estimation!BD$16 &amp; "_Running14daysNew",'National statistics'!$B$1:$HA$1,0))</f>
        <v/>
      </c>
      <c r="BE59" s="253">
        <f>IF(ISERROR(OFFSET($O$4,MATCH(BD$16,$N$5:$N$14,0),MATCH(TEXT($A59,"dd-mmm-yy") &amp; "_R0",$P$2:$AP$2,0))),BE58,OFFSET($O$4,MATCH(BD$16,$N$5:$N$14,0),MATCH(TEXT($A59,"dd-mmm-yy") &amp; "_R0",$P$2:$AP$2,0)))</f>
        <v/>
      </c>
      <c r="BF59" s="254">
        <f>BF58</f>
        <v/>
      </c>
      <c r="BG59" s="77">
        <f>BG58-BG58*(BE58/14)*BI58/SUM(BG58:BK58)-BG58*(BF58/14)*BJ58/SUM(BG58:BK58)</f>
        <v/>
      </c>
      <c r="BH59" s="77">
        <f>BH58+BG58*(BE58/14)*BI58/SUM(BG58:BK58)+BG58*(BF58/14)*BJ58/SUM(BG58:BK58)-BH58/4</f>
        <v/>
      </c>
      <c r="BI59" s="77">
        <f>BI58+(BH58/4)*BI$16-BI58/14</f>
        <v/>
      </c>
      <c r="BJ59" s="77">
        <f>BJ58+(BH58/4)*BJ$16-BJ58/14</f>
        <v/>
      </c>
      <c r="BK59" s="77">
        <f>BK58+BJ58/14+(BI58/14)*(1-BL$16)</f>
        <v/>
      </c>
      <c r="BL59" s="54">
        <f>BL58+(BI58/14)*(BL$16)</f>
        <v/>
      </c>
      <c r="BM59" s="53">
        <f>OFFSET('National statistics'!$A$6,MATCH(R0_estimation!$A59,'National statistics'!$A$7:$A$5000,0),MATCH(R0_estimation!BM$16 &amp; "_Running14daysNew",'National statistics'!$B$1:$HA$1,0))</f>
        <v/>
      </c>
      <c r="BN59" s="253">
        <f>IF(ISERROR(OFFSET($O$4,MATCH(BM$16,$N$5:$N$14,0),MATCH(TEXT($A59,"dd-mmm-yy") &amp; "_R0",$P$2:$AP$2,0))),BN58,OFFSET($O$4,MATCH(BM$16,$N$5:$N$14,0),MATCH(TEXT($A59,"dd-mmm-yy") &amp; "_R0",$P$2:$AP$2,0)))</f>
        <v/>
      </c>
      <c r="BO59" s="254">
        <f>BO58</f>
        <v/>
      </c>
      <c r="BP59" s="77">
        <f>BP58-BP58*(BN58/14)*BR58/SUM(BP58:BT58)-BP58*(BO58/14)*BS58/SUM(BP58:BT58)</f>
        <v/>
      </c>
      <c r="BQ59" s="77">
        <f>BQ58+BP58*(BN58/14)*BR58/SUM(BP58:BT58)+BP58*(BO58/14)*BS58/SUM(BP58:BT58)-BQ58/4</f>
        <v/>
      </c>
      <c r="BR59" s="77">
        <f>BR58+(BQ58/4)*BR$16-BR58/14</f>
        <v/>
      </c>
      <c r="BS59" s="77">
        <f>BS58+(BQ58/4)*BS$16-BS58/14</f>
        <v/>
      </c>
      <c r="BT59" s="77">
        <f>BT58+BS58/14+(BR58/14)*(1-BU$16)</f>
        <v/>
      </c>
      <c r="BU59" s="54">
        <f>BU58+(BR58/14)*(BU$16)</f>
        <v/>
      </c>
      <c r="BV59" s="53">
        <f>OFFSET('National statistics'!$A$6,MATCH(R0_estimation!$A59,'National statistics'!$A$7:$A$5000,0),MATCH(R0_estimation!BV$16 &amp; "_Running14daysNew",'National statistics'!$B$1:$HA$1,0))</f>
        <v/>
      </c>
      <c r="BW59" s="253">
        <f>IF(ISERROR(OFFSET($O$4,MATCH(BV$16,$N$5:$N$14,0),MATCH(TEXT($A59,"dd-mmm-yy") &amp; "_R0",$P$2:$AP$2,0))),BW58,OFFSET($O$4,MATCH(BV$16,$N$5:$N$14,0),MATCH(TEXT($A59,"dd-mmm-yy") &amp; "_R0",$P$2:$AP$2,0)))</f>
        <v/>
      </c>
      <c r="BX59" s="254">
        <f>BX58</f>
        <v/>
      </c>
      <c r="BY59" s="77">
        <f>BY58-BY58*(BW58/14)*CA58/SUM(BY58:CC58)-BY58*(BX58/14)*CB58/SUM(BY58:CC58)</f>
        <v/>
      </c>
      <c r="BZ59" s="77">
        <f>BZ58+BY58*(BW58/14)*CA58/SUM(BY58:CC58)+BY58*(BX58/14)*CB58/SUM(BY58:CC58)-BZ58/4</f>
        <v/>
      </c>
      <c r="CA59" s="77">
        <f>CA58+(BZ58/4)*CA$16-CA58/14</f>
        <v/>
      </c>
      <c r="CB59" s="77">
        <f>CB58+(BZ58/4)*CB$16-CB58/14</f>
        <v/>
      </c>
      <c r="CC59" s="77">
        <f>CC58+CB58/14+(CA58/14)*(1-CD$16)</f>
        <v/>
      </c>
      <c r="CD59" s="54">
        <f>CD58+(CA58/14)*(CD$16)</f>
        <v/>
      </c>
      <c r="CE59" s="53">
        <f>OFFSET('National statistics'!$A$6,MATCH(R0_estimation!$A59,'National statistics'!$A$7:$A$5000,0),MATCH(R0_estimation!CE$16 &amp; "_Running14daysNew",'National statistics'!$B$1:$HA$1,0))</f>
        <v/>
      </c>
      <c r="CF59" s="253">
        <f>IF(ISERROR(OFFSET($O$4,MATCH(CE$16,$N$5:$N$14,0),MATCH(TEXT($A59,"dd-mmm-yy") &amp; "_R0",$P$2:$AP$2,0))),CF58,OFFSET($O$4,MATCH(CE$16,$N$5:$N$14,0),MATCH(TEXT($A59,"dd-mmm-yy") &amp; "_R0",$P$2:$AP$2,0)))</f>
        <v/>
      </c>
      <c r="CG59" s="254">
        <f>CG58</f>
        <v/>
      </c>
      <c r="CH59" s="77">
        <f>CH58-CH58*(CF58/14)*CJ58/SUM(CH58:CL58)-CH58*(CG58/14)*CK58/SUM(CH58:CL58)</f>
        <v/>
      </c>
      <c r="CI59" s="77">
        <f>CI58+CH58*(CF58/14)*CJ58/SUM(CH58:CL58)+CH58*(CG58/14)*CK58/SUM(CH58:CL58)-CI58/4</f>
        <v/>
      </c>
      <c r="CJ59" s="77">
        <f>CJ58+(CI58/4)*CJ$16-CJ58/14</f>
        <v/>
      </c>
      <c r="CK59" s="77">
        <f>CK58+(CI58/4)*CK$16-CK58/14</f>
        <v/>
      </c>
      <c r="CL59" s="77">
        <f>CL58+CK58/14+(CJ58/14)*(1-CM$16)</f>
        <v/>
      </c>
      <c r="CM59" s="54">
        <f>CM58+(CJ58/14)*(CM$16)</f>
        <v/>
      </c>
      <c r="CO59" s="209" t="n"/>
      <c r="CP59" s="210" t="n"/>
    </row>
    <row r="60">
      <c r="A60" s="83" t="n">
        <v>43960</v>
      </c>
      <c r="B60" s="53">
        <f>OFFSET('National statistics'!$A$6,MATCH(R0_estimation!$A60,'National statistics'!$A$7:$A$5000,0),MATCH(R0_estimation!B$16 &amp; "_Running14daysNew",'National statistics'!$B$1:$HA$1,0))</f>
        <v/>
      </c>
      <c r="C60" s="253">
        <f>IF(ISERROR(OFFSET($O$4,MATCH(B$16,$N$5:$N$14,0),MATCH(TEXT($A60,"dd-mmm-yy") &amp; "_R0",$P$2:$AP$2,0))),C59,OFFSET($O$4,MATCH(B$16,$N$5:$N$14,0),MATCH(TEXT($A60,"dd-mmm-yy") &amp; "_R0",$P$2:$AP$2,0)))</f>
        <v/>
      </c>
      <c r="D60" s="254">
        <f>D59</f>
        <v/>
      </c>
      <c r="E60" s="77">
        <f>E59-E59*(C59/14)*G59*G$16/SUM(E59:I59)-E59*(D59/14)*H$16*H59/SUM(E59:I59)</f>
        <v/>
      </c>
      <c r="F60" s="77">
        <f>F59+E59*(C59/14)*G59*G$16/SUM(E59:I59)+E59*(D59/14)*H$16*H59/SUM(E59:I59)-F59/4</f>
        <v/>
      </c>
      <c r="G60" s="77">
        <f>G59+G$16*F59/4-G59/14</f>
        <v/>
      </c>
      <c r="H60" s="77">
        <f>H59+H$16*F59/4-H59/14</f>
        <v/>
      </c>
      <c r="I60" s="77">
        <f>I59+H59/14+(G59/14)*(1-J$16)</f>
        <v/>
      </c>
      <c r="J60" s="54">
        <f>J59+(G59/14)*(J$16)</f>
        <v/>
      </c>
      <c r="K60" s="53">
        <f>OFFSET('National statistics'!$A$6,MATCH(R0_estimation!$A60,'National statistics'!$A$7:$A$5000,0),MATCH(R0_estimation!K$16 &amp; "_Running14daysNew",'National statistics'!$B$1:$HA$1,0))</f>
        <v/>
      </c>
      <c r="L60" s="253">
        <f>IF(ISERROR(OFFSET($O$4,MATCH(K$16,$N$5:$N$14,0),MATCH(TEXT($A60,"dd-mmm-yy") &amp; "_R0",$P$2:$AP$2,0))),L59,OFFSET($O$4,MATCH(K$16,$N$5:$N$14,0),MATCH(TEXT($A60,"dd-mmm-yy") &amp; "_R0",$P$2:$AP$2,0)))</f>
        <v/>
      </c>
      <c r="M60" s="254">
        <f>M59</f>
        <v/>
      </c>
      <c r="N60" s="77">
        <f>N59-N59*(L59/14)*P59/SUM(N59:R59)-N59*(M59/14)*Q59/SUM(N59:R59)</f>
        <v/>
      </c>
      <c r="O60" s="77">
        <f>O59+N59*(L59/14)*P59/SUM(N59:R59)+N59*(M59/14)*Q59/SUM(N59:R59)-O59/4</f>
        <v/>
      </c>
      <c r="P60" s="77">
        <f>P59+(O59/4)*P$16-P59/14</f>
        <v/>
      </c>
      <c r="Q60" s="77">
        <f>Q59+(O59/4)*Q$16-Q59/14</f>
        <v/>
      </c>
      <c r="R60" s="77">
        <f>R59+Q59/14+(P59/14)*(1-S$16)</f>
        <v/>
      </c>
      <c r="S60" s="54">
        <f>S59+(P59/14)*(S$16)</f>
        <v/>
      </c>
      <c r="T60" s="53">
        <f>OFFSET('National statistics'!$A$6,MATCH(R0_estimation!$A60,'National statistics'!$A$7:$A$5000,0),MATCH(R0_estimation!T$16 &amp; "_Running14daysNew",'National statistics'!$B$1:$HA$1,0))</f>
        <v/>
      </c>
      <c r="U60" s="253">
        <f>IF(ISERROR(OFFSET($O$4,MATCH(T$16,$N$5:$N$14,0),MATCH(TEXT($A60,"dd-mmm-yy") &amp; "_R0",$P$2:$AP$2,0))),U59,OFFSET($O$4,MATCH(T$16,$N$5:$N$14,0),MATCH(TEXT($A60,"dd-mmm-yy") &amp; "_R0",$P$2:$AP$2,0)))</f>
        <v/>
      </c>
      <c r="V60" s="254">
        <f>V59</f>
        <v/>
      </c>
      <c r="W60" s="77">
        <f>W59-W59*(U59/14)*Y59/SUM(W59:AA59)-W59*(V59/14)*Z59/SUM(W59:AA59)</f>
        <v/>
      </c>
      <c r="X60" s="77">
        <f>X59+W59*(U59/14)*Y59/SUM(W59:AA59)+W59*(V59/14)*Z59/SUM(W59:AA59)-X59/4</f>
        <v/>
      </c>
      <c r="Y60" s="77">
        <f>Y59+(X59/4)*Y$16-Y59/14</f>
        <v/>
      </c>
      <c r="Z60" s="77">
        <f>Z59+(X59/4)*Z$16-Z59/14</f>
        <v/>
      </c>
      <c r="AA60" s="77">
        <f>AA59+Z59/14+(Y59/14)*(1-AB$16)</f>
        <v/>
      </c>
      <c r="AB60" s="54">
        <f>AB59+(Y59/14)*(AB$16)</f>
        <v/>
      </c>
      <c r="AC60" s="53">
        <f>OFFSET('National statistics'!$A$6,MATCH(R0_estimation!$A60,'National statistics'!$A$7:$A$5000,0),MATCH(R0_estimation!AC$16 &amp; "_Running14daysNew",'National statistics'!$B$1:$HA$1,0))</f>
        <v/>
      </c>
      <c r="AD60" s="253">
        <f>IF(ISERROR(OFFSET($O$4,MATCH(AC$16,$N$5:$N$14,0),MATCH(TEXT($A60,"dd-mmm-yy") &amp; "_R0",$P$2:$AP$2,0))),AD59,OFFSET($O$4,MATCH(AC$16,$N$5:$N$14,0),MATCH(TEXT($A60,"dd-mmm-yy") &amp; "_R0",$P$2:$AP$2,0)))</f>
        <v/>
      </c>
      <c r="AE60" s="254">
        <f>AE59</f>
        <v/>
      </c>
      <c r="AF60" s="77">
        <f>AF59-AF59*(AD59/14)*AH59/SUM(AF59:AJ59)-AF59*(AE59/14)*AI59/SUM(AF59:AJ59)</f>
        <v/>
      </c>
      <c r="AG60" s="77">
        <f>AG59+AF59*(AD59/14)*AH59/SUM(AF59:AJ59)+AF59*(AE59/14)*AI59/SUM(AF59:AJ59)-AG59/4</f>
        <v/>
      </c>
      <c r="AH60" s="77">
        <f>AH59+(AG59/4)*AH$16-AH59/14</f>
        <v/>
      </c>
      <c r="AI60" s="77">
        <f>AI59+(AG59/4)*AI$16-AI59/14</f>
        <v/>
      </c>
      <c r="AJ60" s="77">
        <f>AJ59+AI59/14+(AH59/14)*(1-AK$16)</f>
        <v/>
      </c>
      <c r="AK60" s="54">
        <f>AK59+(AH59/14)*(AK$16)</f>
        <v/>
      </c>
      <c r="AL60" s="53">
        <f>OFFSET('National statistics'!$A$6,MATCH(R0_estimation!$A60,'National statistics'!$A$7:$A$5000,0),MATCH(R0_estimation!AL$16 &amp; "_Running14daysNew",'National statistics'!$B$1:$HA$1,0))</f>
        <v/>
      </c>
      <c r="AM60" s="253">
        <f>IF(ISERROR(OFFSET($O$4,MATCH(AL$16,$N$5:$N$14,0),MATCH(TEXT($A60,"dd-mmm-yy") &amp; "_R0",$P$2:$AP$2,0))),AM59,OFFSET($O$4,MATCH(AL$16,$N$5:$N$14,0),MATCH(TEXT($A60,"dd-mmm-yy") &amp; "_R0",$P$2:$AP$2,0)))</f>
        <v/>
      </c>
      <c r="AN60" s="254">
        <f>AN59</f>
        <v/>
      </c>
      <c r="AO60" s="77">
        <f>AO59-AO59*(AM59/14)*AQ59/SUM(AO59:AS59)-AO59*(AN59/14)*AR59/SUM(AO59:AS59)</f>
        <v/>
      </c>
      <c r="AP60" s="77">
        <f>AP59+AO59*(AM59/14)*AQ59/SUM(AO59:AS59)+AO59*(AN59/14)*AR59/SUM(AO59:AS59)-AP59/4</f>
        <v/>
      </c>
      <c r="AQ60" s="77">
        <f>AQ59+(AP59/4)*AQ$16-AQ59/14</f>
        <v/>
      </c>
      <c r="AR60" s="77">
        <f>AR59+(AP59/4)*AR$16-AR59/14</f>
        <v/>
      </c>
      <c r="AS60" s="77">
        <f>AS59+AR59/14+(AQ59/14)*(1-AT$16)</f>
        <v/>
      </c>
      <c r="AT60" s="54">
        <f>AT59+(AQ59/14)*(AT$16)</f>
        <v/>
      </c>
      <c r="AU60" s="53">
        <f>OFFSET('National statistics'!$A$6,MATCH(R0_estimation!$A60,'National statistics'!$A$7:$A$5000,0),MATCH(R0_estimation!AU$16 &amp; "_Running14daysNew",'National statistics'!$B$1:$HA$1,0))</f>
        <v/>
      </c>
      <c r="AV60" s="253">
        <f>IF(ISERROR(OFFSET($O$4,MATCH(AU$16,$N$5:$N$14,0),MATCH(TEXT($A60,"dd-mmm-yy") &amp; "_R0",$P$2:$AP$2,0))),AV59,OFFSET($O$4,MATCH(AU$16,$N$5:$N$14,0),MATCH(TEXT($A60,"dd-mmm-yy") &amp; "_R0",$P$2:$AP$2,0)))</f>
        <v/>
      </c>
      <c r="AW60" s="254">
        <f>AW59</f>
        <v/>
      </c>
      <c r="AX60" s="77">
        <f>AX59-AX59*(AV59/14)*AZ59/SUM(AX59:BB59)-AX59*(AW59/14)*BA59/SUM(AX59:BB59)</f>
        <v/>
      </c>
      <c r="AY60" s="77">
        <f>AY59+AX59*(AV59/14)*AZ59/SUM(AX59:BB59)+AX59*(AW59/14)*BA59/SUM(AX59:BB59)-AY59/4</f>
        <v/>
      </c>
      <c r="AZ60" s="77">
        <f>AZ59+(AY59/4)*AZ$16-AZ59/14</f>
        <v/>
      </c>
      <c r="BA60" s="77">
        <f>BA59+(AY59/4)*BA$16-BA59/14</f>
        <v/>
      </c>
      <c r="BB60" s="77">
        <f>BB59+BA59/14+(AZ59/14)*(1-BC$16)</f>
        <v/>
      </c>
      <c r="BC60" s="54">
        <f>BC59+(AZ59/14)*(BC$16)</f>
        <v/>
      </c>
      <c r="BD60" s="53">
        <f>OFFSET('National statistics'!$A$6,MATCH(R0_estimation!$A60,'National statistics'!$A$7:$A$5000,0),MATCH(R0_estimation!BD$16 &amp; "_Running14daysNew",'National statistics'!$B$1:$HA$1,0))</f>
        <v/>
      </c>
      <c r="BE60" s="253">
        <f>IF(ISERROR(OFFSET($O$4,MATCH(BD$16,$N$5:$N$14,0),MATCH(TEXT($A60,"dd-mmm-yy") &amp; "_R0",$P$2:$AP$2,0))),BE59,OFFSET($O$4,MATCH(BD$16,$N$5:$N$14,0),MATCH(TEXT($A60,"dd-mmm-yy") &amp; "_R0",$P$2:$AP$2,0)))</f>
        <v/>
      </c>
      <c r="BF60" s="254">
        <f>BF59</f>
        <v/>
      </c>
      <c r="BG60" s="77">
        <f>BG59-BG59*(BE59/14)*BI59/SUM(BG59:BK59)-BG59*(BF59/14)*BJ59/SUM(BG59:BK59)</f>
        <v/>
      </c>
      <c r="BH60" s="77">
        <f>BH59+BG59*(BE59/14)*BI59/SUM(BG59:BK59)+BG59*(BF59/14)*BJ59/SUM(BG59:BK59)-BH59/4</f>
        <v/>
      </c>
      <c r="BI60" s="77">
        <f>BI59+(BH59/4)*BI$16-BI59/14</f>
        <v/>
      </c>
      <c r="BJ60" s="77">
        <f>BJ59+(BH59/4)*BJ$16-BJ59/14</f>
        <v/>
      </c>
      <c r="BK60" s="77">
        <f>BK59+BJ59/14+(BI59/14)*(1-BL$16)</f>
        <v/>
      </c>
      <c r="BL60" s="54">
        <f>BL59+(BI59/14)*(BL$16)</f>
        <v/>
      </c>
      <c r="BM60" s="53">
        <f>OFFSET('National statistics'!$A$6,MATCH(R0_estimation!$A60,'National statistics'!$A$7:$A$5000,0),MATCH(R0_estimation!BM$16 &amp; "_Running14daysNew",'National statistics'!$B$1:$HA$1,0))</f>
        <v/>
      </c>
      <c r="BN60" s="253">
        <f>IF(ISERROR(OFFSET($O$4,MATCH(BM$16,$N$5:$N$14,0),MATCH(TEXT($A60,"dd-mmm-yy") &amp; "_R0",$P$2:$AP$2,0))),BN59,OFFSET($O$4,MATCH(BM$16,$N$5:$N$14,0),MATCH(TEXT($A60,"dd-mmm-yy") &amp; "_R0",$P$2:$AP$2,0)))</f>
        <v/>
      </c>
      <c r="BO60" s="254">
        <f>BO59</f>
        <v/>
      </c>
      <c r="BP60" s="77">
        <f>BP59-BP59*(BN59/14)*BR59/SUM(BP59:BT59)-BP59*(BO59/14)*BS59/SUM(BP59:BT59)</f>
        <v/>
      </c>
      <c r="BQ60" s="77">
        <f>BQ59+BP59*(BN59/14)*BR59/SUM(BP59:BT59)+BP59*(BO59/14)*BS59/SUM(BP59:BT59)-BQ59/4</f>
        <v/>
      </c>
      <c r="BR60" s="77">
        <f>BR59+(BQ59/4)*BR$16-BR59/14</f>
        <v/>
      </c>
      <c r="BS60" s="77">
        <f>BS59+(BQ59/4)*BS$16-BS59/14</f>
        <v/>
      </c>
      <c r="BT60" s="77">
        <f>BT59+BS59/14+(BR59/14)*(1-BU$16)</f>
        <v/>
      </c>
      <c r="BU60" s="54">
        <f>BU59+(BR59/14)*(BU$16)</f>
        <v/>
      </c>
      <c r="BV60" s="53">
        <f>OFFSET('National statistics'!$A$6,MATCH(R0_estimation!$A60,'National statistics'!$A$7:$A$5000,0),MATCH(R0_estimation!BV$16 &amp; "_Running14daysNew",'National statistics'!$B$1:$HA$1,0))</f>
        <v/>
      </c>
      <c r="BW60" s="253">
        <f>IF(ISERROR(OFFSET($O$4,MATCH(BV$16,$N$5:$N$14,0),MATCH(TEXT($A60,"dd-mmm-yy") &amp; "_R0",$P$2:$AP$2,0))),BW59,OFFSET($O$4,MATCH(BV$16,$N$5:$N$14,0),MATCH(TEXT($A60,"dd-mmm-yy") &amp; "_R0",$P$2:$AP$2,0)))</f>
        <v/>
      </c>
      <c r="BX60" s="254">
        <f>BX59</f>
        <v/>
      </c>
      <c r="BY60" s="77">
        <f>BY59-BY59*(BW59/14)*CA59/SUM(BY59:CC59)-BY59*(BX59/14)*CB59/SUM(BY59:CC59)</f>
        <v/>
      </c>
      <c r="BZ60" s="77">
        <f>BZ59+BY59*(BW59/14)*CA59/SUM(BY59:CC59)+BY59*(BX59/14)*CB59/SUM(BY59:CC59)-BZ59/4</f>
        <v/>
      </c>
      <c r="CA60" s="77">
        <f>CA59+(BZ59/4)*CA$16-CA59/14</f>
        <v/>
      </c>
      <c r="CB60" s="77">
        <f>CB59+(BZ59/4)*CB$16-CB59/14</f>
        <v/>
      </c>
      <c r="CC60" s="77">
        <f>CC59+CB59/14+(CA59/14)*(1-CD$16)</f>
        <v/>
      </c>
      <c r="CD60" s="54">
        <f>CD59+(CA59/14)*(CD$16)</f>
        <v/>
      </c>
      <c r="CE60" s="53">
        <f>OFFSET('National statistics'!$A$6,MATCH(R0_estimation!$A60,'National statistics'!$A$7:$A$5000,0),MATCH(R0_estimation!CE$16 &amp; "_Running14daysNew",'National statistics'!$B$1:$HA$1,0))</f>
        <v/>
      </c>
      <c r="CF60" s="253">
        <f>IF(ISERROR(OFFSET($O$4,MATCH(CE$16,$N$5:$N$14,0),MATCH(TEXT($A60,"dd-mmm-yy") &amp; "_R0",$P$2:$AP$2,0))),CF59,OFFSET($O$4,MATCH(CE$16,$N$5:$N$14,0),MATCH(TEXT($A60,"dd-mmm-yy") &amp; "_R0",$P$2:$AP$2,0)))</f>
        <v/>
      </c>
      <c r="CG60" s="254">
        <f>CG59</f>
        <v/>
      </c>
      <c r="CH60" s="77">
        <f>CH59-CH59*(CF59/14)*CJ59/SUM(CH59:CL59)-CH59*(CG59/14)*CK59/SUM(CH59:CL59)</f>
        <v/>
      </c>
      <c r="CI60" s="77">
        <f>CI59+CH59*(CF59/14)*CJ59/SUM(CH59:CL59)+CH59*(CG59/14)*CK59/SUM(CH59:CL59)-CI59/4</f>
        <v/>
      </c>
      <c r="CJ60" s="77">
        <f>CJ59+(CI59/4)*CJ$16-CJ59/14</f>
        <v/>
      </c>
      <c r="CK60" s="77">
        <f>CK59+(CI59/4)*CK$16-CK59/14</f>
        <v/>
      </c>
      <c r="CL60" s="77">
        <f>CL59+CK59/14+(CJ59/14)*(1-CM$16)</f>
        <v/>
      </c>
      <c r="CM60" s="54">
        <f>CM59+(CJ59/14)*(CM$16)</f>
        <v/>
      </c>
      <c r="CO60" s="209" t="n"/>
      <c r="CP60" s="210" t="n"/>
    </row>
    <row r="61">
      <c r="A61" s="83" t="n">
        <v>43961</v>
      </c>
      <c r="B61" s="53">
        <f>OFFSET('National statistics'!$A$6,MATCH(R0_estimation!$A61,'National statistics'!$A$7:$A$5000,0),MATCH(R0_estimation!B$16 &amp; "_Running14daysNew",'National statistics'!$B$1:$HA$1,0))</f>
        <v/>
      </c>
      <c r="C61" s="253">
        <f>IF(ISERROR(OFFSET($O$4,MATCH(B$16,$N$5:$N$14,0),MATCH(TEXT($A61,"dd-mmm-yy") &amp; "_R0",$P$2:$AP$2,0))),C60,OFFSET($O$4,MATCH(B$16,$N$5:$N$14,0),MATCH(TEXT($A61,"dd-mmm-yy") &amp; "_R0",$P$2:$AP$2,0)))</f>
        <v/>
      </c>
      <c r="D61" s="254">
        <f>D60</f>
        <v/>
      </c>
      <c r="E61" s="77">
        <f>E60-E60*(C60/14)*G60*G$16/SUM(E60:I60)-E60*(D60/14)*H$16*H60/SUM(E60:I60)</f>
        <v/>
      </c>
      <c r="F61" s="77">
        <f>F60+E60*(C60/14)*G60*G$16/SUM(E60:I60)+E60*(D60/14)*H$16*H60/SUM(E60:I60)-F60/4</f>
        <v/>
      </c>
      <c r="G61" s="77">
        <f>G60+G$16*F60/4-G60/14</f>
        <v/>
      </c>
      <c r="H61" s="77">
        <f>H60+H$16*F60/4-H60/14</f>
        <v/>
      </c>
      <c r="I61" s="77">
        <f>I60+H60/14+(G60/14)*(1-J$16)</f>
        <v/>
      </c>
      <c r="J61" s="54">
        <f>J60+(G60/14)*(J$16)</f>
        <v/>
      </c>
      <c r="K61" s="53">
        <f>OFFSET('National statistics'!$A$6,MATCH(R0_estimation!$A61,'National statistics'!$A$7:$A$5000,0),MATCH(R0_estimation!K$16 &amp; "_Running14daysNew",'National statistics'!$B$1:$HA$1,0))</f>
        <v/>
      </c>
      <c r="L61" s="253">
        <f>IF(ISERROR(OFFSET($O$4,MATCH(K$16,$N$5:$N$14,0),MATCH(TEXT($A61,"dd-mmm-yy") &amp; "_R0",$P$2:$AP$2,0))),L60,OFFSET($O$4,MATCH(K$16,$N$5:$N$14,0),MATCH(TEXT($A61,"dd-mmm-yy") &amp; "_R0",$P$2:$AP$2,0)))</f>
        <v/>
      </c>
      <c r="M61" s="254">
        <f>M60</f>
        <v/>
      </c>
      <c r="N61" s="77">
        <f>N60-N60*(L60/14)*P60/SUM(N60:R60)-N60*(M60/14)*Q60/SUM(N60:R60)</f>
        <v/>
      </c>
      <c r="O61" s="77">
        <f>O60+N60*(L60/14)*P60/SUM(N60:R60)+N60*(M60/14)*Q60/SUM(N60:R60)-O60/4</f>
        <v/>
      </c>
      <c r="P61" s="77">
        <f>P60+(O60/4)*P$16-P60/14</f>
        <v/>
      </c>
      <c r="Q61" s="77">
        <f>Q60+(O60/4)*Q$16-Q60/14</f>
        <v/>
      </c>
      <c r="R61" s="77">
        <f>R60+Q60/14+(P60/14)*(1-S$16)</f>
        <v/>
      </c>
      <c r="S61" s="54">
        <f>S60+(P60/14)*(S$16)</f>
        <v/>
      </c>
      <c r="T61" s="53">
        <f>OFFSET('National statistics'!$A$6,MATCH(R0_estimation!$A61,'National statistics'!$A$7:$A$5000,0),MATCH(R0_estimation!T$16 &amp; "_Running14daysNew",'National statistics'!$B$1:$HA$1,0))</f>
        <v/>
      </c>
      <c r="U61" s="253">
        <f>IF(ISERROR(OFFSET($O$4,MATCH(T$16,$N$5:$N$14,0),MATCH(TEXT($A61,"dd-mmm-yy") &amp; "_R0",$P$2:$AP$2,0))),U60,OFFSET($O$4,MATCH(T$16,$N$5:$N$14,0),MATCH(TEXT($A61,"dd-mmm-yy") &amp; "_R0",$P$2:$AP$2,0)))</f>
        <v/>
      </c>
      <c r="V61" s="254">
        <f>V60</f>
        <v/>
      </c>
      <c r="W61" s="77">
        <f>W60-W60*(U60/14)*Y60/SUM(W60:AA60)-W60*(V60/14)*Z60/SUM(W60:AA60)</f>
        <v/>
      </c>
      <c r="X61" s="77">
        <f>X60+W60*(U60/14)*Y60/SUM(W60:AA60)+W60*(V60/14)*Z60/SUM(W60:AA60)-X60/4</f>
        <v/>
      </c>
      <c r="Y61" s="77">
        <f>Y60+(X60/4)*Y$16-Y60/14</f>
        <v/>
      </c>
      <c r="Z61" s="77">
        <f>Z60+(X60/4)*Z$16-Z60/14</f>
        <v/>
      </c>
      <c r="AA61" s="77">
        <f>AA60+Z60/14+(Y60/14)*(1-AB$16)</f>
        <v/>
      </c>
      <c r="AB61" s="54">
        <f>AB60+(Y60/14)*(AB$16)</f>
        <v/>
      </c>
      <c r="AC61" s="53">
        <f>OFFSET('National statistics'!$A$6,MATCH(R0_estimation!$A61,'National statistics'!$A$7:$A$5000,0),MATCH(R0_estimation!AC$16 &amp; "_Running14daysNew",'National statistics'!$B$1:$HA$1,0))</f>
        <v/>
      </c>
      <c r="AD61" s="253">
        <f>IF(ISERROR(OFFSET($O$4,MATCH(AC$16,$N$5:$N$14,0),MATCH(TEXT($A61,"dd-mmm-yy") &amp; "_R0",$P$2:$AP$2,0))),AD60,OFFSET($O$4,MATCH(AC$16,$N$5:$N$14,0),MATCH(TEXT($A61,"dd-mmm-yy") &amp; "_R0",$P$2:$AP$2,0)))</f>
        <v/>
      </c>
      <c r="AE61" s="254">
        <f>AE60</f>
        <v/>
      </c>
      <c r="AF61" s="77">
        <f>AF60-AF60*(AD60/14)*AH60/SUM(AF60:AJ60)-AF60*(AE60/14)*AI60/SUM(AF60:AJ60)</f>
        <v/>
      </c>
      <c r="AG61" s="77">
        <f>AG60+AF60*(AD60/14)*AH60/SUM(AF60:AJ60)+AF60*(AE60/14)*AI60/SUM(AF60:AJ60)-AG60/4</f>
        <v/>
      </c>
      <c r="AH61" s="77">
        <f>AH60+(AG60/4)*AH$16-AH60/14</f>
        <v/>
      </c>
      <c r="AI61" s="77">
        <f>AI60+(AG60/4)*AI$16-AI60/14</f>
        <v/>
      </c>
      <c r="AJ61" s="77">
        <f>AJ60+AI60/14+(AH60/14)*(1-AK$16)</f>
        <v/>
      </c>
      <c r="AK61" s="54">
        <f>AK60+(AH60/14)*(AK$16)</f>
        <v/>
      </c>
      <c r="AL61" s="53">
        <f>OFFSET('National statistics'!$A$6,MATCH(R0_estimation!$A61,'National statistics'!$A$7:$A$5000,0),MATCH(R0_estimation!AL$16 &amp; "_Running14daysNew",'National statistics'!$B$1:$HA$1,0))</f>
        <v/>
      </c>
      <c r="AM61" s="253">
        <f>IF(ISERROR(OFFSET($O$4,MATCH(AL$16,$N$5:$N$14,0),MATCH(TEXT($A61,"dd-mmm-yy") &amp; "_R0",$P$2:$AP$2,0))),AM60,OFFSET($O$4,MATCH(AL$16,$N$5:$N$14,0),MATCH(TEXT($A61,"dd-mmm-yy") &amp; "_R0",$P$2:$AP$2,0)))</f>
        <v/>
      </c>
      <c r="AN61" s="254">
        <f>AN60</f>
        <v/>
      </c>
      <c r="AO61" s="77">
        <f>AO60-AO60*(AM60/14)*AQ60/SUM(AO60:AS60)-AO60*(AN60/14)*AR60/SUM(AO60:AS60)</f>
        <v/>
      </c>
      <c r="AP61" s="77">
        <f>AP60+AO60*(AM60/14)*AQ60/SUM(AO60:AS60)+AO60*(AN60/14)*AR60/SUM(AO60:AS60)-AP60/4</f>
        <v/>
      </c>
      <c r="AQ61" s="77">
        <f>AQ60+(AP60/4)*AQ$16-AQ60/14</f>
        <v/>
      </c>
      <c r="AR61" s="77">
        <f>AR60+(AP60/4)*AR$16-AR60/14</f>
        <v/>
      </c>
      <c r="AS61" s="77">
        <f>AS60+AR60/14+(AQ60/14)*(1-AT$16)</f>
        <v/>
      </c>
      <c r="AT61" s="54">
        <f>AT60+(AQ60/14)*(AT$16)</f>
        <v/>
      </c>
      <c r="AU61" s="53">
        <f>OFFSET('National statistics'!$A$6,MATCH(R0_estimation!$A61,'National statistics'!$A$7:$A$5000,0),MATCH(R0_estimation!AU$16 &amp; "_Running14daysNew",'National statistics'!$B$1:$HA$1,0))</f>
        <v/>
      </c>
      <c r="AV61" s="253">
        <f>IF(ISERROR(OFFSET($O$4,MATCH(AU$16,$N$5:$N$14,0),MATCH(TEXT($A61,"dd-mmm-yy") &amp; "_R0",$P$2:$AP$2,0))),AV60,OFFSET($O$4,MATCH(AU$16,$N$5:$N$14,0),MATCH(TEXT($A61,"dd-mmm-yy") &amp; "_R0",$P$2:$AP$2,0)))</f>
        <v/>
      </c>
      <c r="AW61" s="254">
        <f>AW60</f>
        <v/>
      </c>
      <c r="AX61" s="77">
        <f>AX60-AX60*(AV60/14)*AZ60/SUM(AX60:BB60)-AX60*(AW60/14)*BA60/SUM(AX60:BB60)</f>
        <v/>
      </c>
      <c r="AY61" s="77">
        <f>AY60+AX60*(AV60/14)*AZ60/SUM(AX60:BB60)+AX60*(AW60/14)*BA60/SUM(AX60:BB60)-AY60/4</f>
        <v/>
      </c>
      <c r="AZ61" s="77">
        <f>AZ60+(AY60/4)*AZ$16-AZ60/14</f>
        <v/>
      </c>
      <c r="BA61" s="77">
        <f>BA60+(AY60/4)*BA$16-BA60/14</f>
        <v/>
      </c>
      <c r="BB61" s="77">
        <f>BB60+BA60/14+(AZ60/14)*(1-BC$16)</f>
        <v/>
      </c>
      <c r="BC61" s="54">
        <f>BC60+(AZ60/14)*(BC$16)</f>
        <v/>
      </c>
      <c r="BD61" s="53">
        <f>OFFSET('National statistics'!$A$6,MATCH(R0_estimation!$A61,'National statistics'!$A$7:$A$5000,0),MATCH(R0_estimation!BD$16 &amp; "_Running14daysNew",'National statistics'!$B$1:$HA$1,0))</f>
        <v/>
      </c>
      <c r="BE61" s="253">
        <f>IF(ISERROR(OFFSET($O$4,MATCH(BD$16,$N$5:$N$14,0),MATCH(TEXT($A61,"dd-mmm-yy") &amp; "_R0",$P$2:$AP$2,0))),BE60,OFFSET($O$4,MATCH(BD$16,$N$5:$N$14,0),MATCH(TEXT($A61,"dd-mmm-yy") &amp; "_R0",$P$2:$AP$2,0)))</f>
        <v/>
      </c>
      <c r="BF61" s="254">
        <f>BF60</f>
        <v/>
      </c>
      <c r="BG61" s="77">
        <f>BG60-BG60*(BE60/14)*BI60/SUM(BG60:BK60)-BG60*(BF60/14)*BJ60/SUM(BG60:BK60)</f>
        <v/>
      </c>
      <c r="BH61" s="77">
        <f>BH60+BG60*(BE60/14)*BI60/SUM(BG60:BK60)+BG60*(BF60/14)*BJ60/SUM(BG60:BK60)-BH60/4</f>
        <v/>
      </c>
      <c r="BI61" s="77">
        <f>BI60+(BH60/4)*BI$16-BI60/14</f>
        <v/>
      </c>
      <c r="BJ61" s="77">
        <f>BJ60+(BH60/4)*BJ$16-BJ60/14</f>
        <v/>
      </c>
      <c r="BK61" s="77">
        <f>BK60+BJ60/14+(BI60/14)*(1-BL$16)</f>
        <v/>
      </c>
      <c r="BL61" s="54">
        <f>BL60+(BI60/14)*(BL$16)</f>
        <v/>
      </c>
      <c r="BM61" s="53">
        <f>OFFSET('National statistics'!$A$6,MATCH(R0_estimation!$A61,'National statistics'!$A$7:$A$5000,0),MATCH(R0_estimation!BM$16 &amp; "_Running14daysNew",'National statistics'!$B$1:$HA$1,0))</f>
        <v/>
      </c>
      <c r="BN61" s="253">
        <f>IF(ISERROR(OFFSET($O$4,MATCH(BM$16,$N$5:$N$14,0),MATCH(TEXT($A61,"dd-mmm-yy") &amp; "_R0",$P$2:$AP$2,0))),BN60,OFFSET($O$4,MATCH(BM$16,$N$5:$N$14,0),MATCH(TEXT($A61,"dd-mmm-yy") &amp; "_R0",$P$2:$AP$2,0)))</f>
        <v/>
      </c>
      <c r="BO61" s="254">
        <f>BO60</f>
        <v/>
      </c>
      <c r="BP61" s="77">
        <f>BP60-BP60*(BN60/14)*BR60/SUM(BP60:BT60)-BP60*(BO60/14)*BS60/SUM(BP60:BT60)</f>
        <v/>
      </c>
      <c r="BQ61" s="77">
        <f>BQ60+BP60*(BN60/14)*BR60/SUM(BP60:BT60)+BP60*(BO60/14)*BS60/SUM(BP60:BT60)-BQ60/4</f>
        <v/>
      </c>
      <c r="BR61" s="77">
        <f>BR60+(BQ60/4)*BR$16-BR60/14</f>
        <v/>
      </c>
      <c r="BS61" s="77">
        <f>BS60+(BQ60/4)*BS$16-BS60/14</f>
        <v/>
      </c>
      <c r="BT61" s="77">
        <f>BT60+BS60/14+(BR60/14)*(1-BU$16)</f>
        <v/>
      </c>
      <c r="BU61" s="54">
        <f>BU60+(BR60/14)*(BU$16)</f>
        <v/>
      </c>
      <c r="BV61" s="53">
        <f>OFFSET('National statistics'!$A$6,MATCH(R0_estimation!$A61,'National statistics'!$A$7:$A$5000,0),MATCH(R0_estimation!BV$16 &amp; "_Running14daysNew",'National statistics'!$B$1:$HA$1,0))</f>
        <v/>
      </c>
      <c r="BW61" s="253">
        <f>IF(ISERROR(OFFSET($O$4,MATCH(BV$16,$N$5:$N$14,0),MATCH(TEXT($A61,"dd-mmm-yy") &amp; "_R0",$P$2:$AP$2,0))),BW60,OFFSET($O$4,MATCH(BV$16,$N$5:$N$14,0),MATCH(TEXT($A61,"dd-mmm-yy") &amp; "_R0",$P$2:$AP$2,0)))</f>
        <v/>
      </c>
      <c r="BX61" s="254">
        <f>BX60</f>
        <v/>
      </c>
      <c r="BY61" s="77">
        <f>BY60-BY60*(BW60/14)*CA60/SUM(BY60:CC60)-BY60*(BX60/14)*CB60/SUM(BY60:CC60)</f>
        <v/>
      </c>
      <c r="BZ61" s="77">
        <f>BZ60+BY60*(BW60/14)*CA60/SUM(BY60:CC60)+BY60*(BX60/14)*CB60/SUM(BY60:CC60)-BZ60/4</f>
        <v/>
      </c>
      <c r="CA61" s="77">
        <f>CA60+(BZ60/4)*CA$16-CA60/14</f>
        <v/>
      </c>
      <c r="CB61" s="77">
        <f>CB60+(BZ60/4)*CB$16-CB60/14</f>
        <v/>
      </c>
      <c r="CC61" s="77">
        <f>CC60+CB60/14+(CA60/14)*(1-CD$16)</f>
        <v/>
      </c>
      <c r="CD61" s="54">
        <f>CD60+(CA60/14)*(CD$16)</f>
        <v/>
      </c>
      <c r="CE61" s="53">
        <f>OFFSET('National statistics'!$A$6,MATCH(R0_estimation!$A61,'National statistics'!$A$7:$A$5000,0),MATCH(R0_estimation!CE$16 &amp; "_Running14daysNew",'National statistics'!$B$1:$HA$1,0))</f>
        <v/>
      </c>
      <c r="CF61" s="253">
        <f>IF(ISERROR(OFFSET($O$4,MATCH(CE$16,$N$5:$N$14,0),MATCH(TEXT($A61,"dd-mmm-yy") &amp; "_R0",$P$2:$AP$2,0))),CF60,OFFSET($O$4,MATCH(CE$16,$N$5:$N$14,0),MATCH(TEXT($A61,"dd-mmm-yy") &amp; "_R0",$P$2:$AP$2,0)))</f>
        <v/>
      </c>
      <c r="CG61" s="254">
        <f>CG60</f>
        <v/>
      </c>
      <c r="CH61" s="77">
        <f>CH60-CH60*(CF60/14)*CJ60/SUM(CH60:CL60)-CH60*(CG60/14)*CK60/SUM(CH60:CL60)</f>
        <v/>
      </c>
      <c r="CI61" s="77">
        <f>CI60+CH60*(CF60/14)*CJ60/SUM(CH60:CL60)+CH60*(CG60/14)*CK60/SUM(CH60:CL60)-CI60/4</f>
        <v/>
      </c>
      <c r="CJ61" s="77">
        <f>CJ60+(CI60/4)*CJ$16-CJ60/14</f>
        <v/>
      </c>
      <c r="CK61" s="77">
        <f>CK60+(CI60/4)*CK$16-CK60/14</f>
        <v/>
      </c>
      <c r="CL61" s="77">
        <f>CL60+CK60/14+(CJ60/14)*(1-CM$16)</f>
        <v/>
      </c>
      <c r="CM61" s="54">
        <f>CM60+(CJ60/14)*(CM$16)</f>
        <v/>
      </c>
      <c r="CO61" s="209" t="n"/>
      <c r="CP61" s="210" t="n"/>
    </row>
    <row r="62">
      <c r="A62" s="83" t="n">
        <v>43962</v>
      </c>
      <c r="B62" s="53">
        <f>OFFSET('National statistics'!$A$6,MATCH(R0_estimation!$A62,'National statistics'!$A$7:$A$5000,0),MATCH(R0_estimation!B$16 &amp; "_Running14daysNew",'National statistics'!$B$1:$HA$1,0))</f>
        <v/>
      </c>
      <c r="C62" s="253">
        <f>IF(ISERROR(OFFSET($O$4,MATCH(B$16,$N$5:$N$14,0),MATCH(TEXT($A62,"dd-mmm-yy") &amp; "_R0",$P$2:$AP$2,0))),C61,OFFSET($O$4,MATCH(B$16,$N$5:$N$14,0),MATCH(TEXT($A62,"dd-mmm-yy") &amp; "_R0",$P$2:$AP$2,0)))</f>
        <v/>
      </c>
      <c r="D62" s="254">
        <f>D61</f>
        <v/>
      </c>
      <c r="E62" s="77">
        <f>E61-E61*(C61/14)*G61*G$16/SUM(E61:I61)-E61*(D61/14)*H$16*H61/SUM(E61:I61)</f>
        <v/>
      </c>
      <c r="F62" s="77">
        <f>F61+E61*(C61/14)*G61*G$16/SUM(E61:I61)+E61*(D61/14)*H$16*H61/SUM(E61:I61)-F61/4</f>
        <v/>
      </c>
      <c r="G62" s="77">
        <f>G61+G$16*F61/4-G61/14</f>
        <v/>
      </c>
      <c r="H62" s="77">
        <f>H61+H$16*F61/4-H61/14</f>
        <v/>
      </c>
      <c r="I62" s="77">
        <f>I61+H61/14+(G61/14)*(1-J$16)</f>
        <v/>
      </c>
      <c r="J62" s="54">
        <f>J61+(G61/14)*(J$16)</f>
        <v/>
      </c>
      <c r="K62" s="53">
        <f>OFFSET('National statistics'!$A$6,MATCH(R0_estimation!$A62,'National statistics'!$A$7:$A$5000,0),MATCH(R0_estimation!K$16 &amp; "_Running14daysNew",'National statistics'!$B$1:$HA$1,0))</f>
        <v/>
      </c>
      <c r="L62" s="253">
        <f>IF(ISERROR(OFFSET($O$4,MATCH(K$16,$N$5:$N$14,0),MATCH(TEXT($A62,"dd-mmm-yy") &amp; "_R0",$P$2:$AP$2,0))),L61,OFFSET($O$4,MATCH(K$16,$N$5:$N$14,0),MATCH(TEXT($A62,"dd-mmm-yy") &amp; "_R0",$P$2:$AP$2,0)))</f>
        <v/>
      </c>
      <c r="M62" s="254">
        <f>M61</f>
        <v/>
      </c>
      <c r="N62" s="77">
        <f>N61-N61*(L61/14)*P61/SUM(N61:R61)-N61*(M61/14)*Q61/SUM(N61:R61)</f>
        <v/>
      </c>
      <c r="O62" s="77">
        <f>O61+N61*(L61/14)*P61/SUM(N61:R61)+N61*(M61/14)*Q61/SUM(N61:R61)-O61/4</f>
        <v/>
      </c>
      <c r="P62" s="77">
        <f>P61+(O61/4)*P$16-P61/14</f>
        <v/>
      </c>
      <c r="Q62" s="77">
        <f>Q61+(O61/4)*Q$16-Q61/14</f>
        <v/>
      </c>
      <c r="R62" s="77">
        <f>R61+Q61/14+(P61/14)*(1-S$16)</f>
        <v/>
      </c>
      <c r="S62" s="54">
        <f>S61+(P61/14)*(S$16)</f>
        <v/>
      </c>
      <c r="T62" s="53">
        <f>OFFSET('National statistics'!$A$6,MATCH(R0_estimation!$A62,'National statistics'!$A$7:$A$5000,0),MATCH(R0_estimation!T$16 &amp; "_Running14daysNew",'National statistics'!$B$1:$HA$1,0))</f>
        <v/>
      </c>
      <c r="U62" s="253">
        <f>IF(ISERROR(OFFSET($O$4,MATCH(T$16,$N$5:$N$14,0),MATCH(TEXT($A62,"dd-mmm-yy") &amp; "_R0",$P$2:$AP$2,0))),U61,OFFSET($O$4,MATCH(T$16,$N$5:$N$14,0),MATCH(TEXT($A62,"dd-mmm-yy") &amp; "_R0",$P$2:$AP$2,0)))</f>
        <v/>
      </c>
      <c r="V62" s="254">
        <f>V61</f>
        <v/>
      </c>
      <c r="W62" s="77">
        <f>W61-W61*(U61/14)*Y61/SUM(W61:AA61)-W61*(V61/14)*Z61/SUM(W61:AA61)</f>
        <v/>
      </c>
      <c r="X62" s="77">
        <f>X61+W61*(U61/14)*Y61/SUM(W61:AA61)+W61*(V61/14)*Z61/SUM(W61:AA61)-X61/4</f>
        <v/>
      </c>
      <c r="Y62" s="77">
        <f>Y61+(X61/4)*Y$16-Y61/14</f>
        <v/>
      </c>
      <c r="Z62" s="77">
        <f>Z61+(X61/4)*Z$16-Z61/14</f>
        <v/>
      </c>
      <c r="AA62" s="77">
        <f>AA61+Z61/14+(Y61/14)*(1-AB$16)</f>
        <v/>
      </c>
      <c r="AB62" s="54">
        <f>AB61+(Y61/14)*(AB$16)</f>
        <v/>
      </c>
      <c r="AC62" s="53">
        <f>OFFSET('National statistics'!$A$6,MATCH(R0_estimation!$A62,'National statistics'!$A$7:$A$5000,0),MATCH(R0_estimation!AC$16 &amp; "_Running14daysNew",'National statistics'!$B$1:$HA$1,0))</f>
        <v/>
      </c>
      <c r="AD62" s="253">
        <f>IF(ISERROR(OFFSET($O$4,MATCH(AC$16,$N$5:$N$14,0),MATCH(TEXT($A62,"dd-mmm-yy") &amp; "_R0",$P$2:$AP$2,0))),AD61,OFFSET($O$4,MATCH(AC$16,$N$5:$N$14,0),MATCH(TEXT($A62,"dd-mmm-yy") &amp; "_R0",$P$2:$AP$2,0)))</f>
        <v/>
      </c>
      <c r="AE62" s="254">
        <f>AE61</f>
        <v/>
      </c>
      <c r="AF62" s="77">
        <f>AF61-AF61*(AD61/14)*AH61/SUM(AF61:AJ61)-AF61*(AE61/14)*AI61/SUM(AF61:AJ61)</f>
        <v/>
      </c>
      <c r="AG62" s="77">
        <f>AG61+AF61*(AD61/14)*AH61/SUM(AF61:AJ61)+AF61*(AE61/14)*AI61/SUM(AF61:AJ61)-AG61/4</f>
        <v/>
      </c>
      <c r="AH62" s="77">
        <f>AH61+(AG61/4)*AH$16-AH61/14</f>
        <v/>
      </c>
      <c r="AI62" s="77">
        <f>AI61+(AG61/4)*AI$16-AI61/14</f>
        <v/>
      </c>
      <c r="AJ62" s="77">
        <f>AJ61+AI61/14+(AH61/14)*(1-AK$16)</f>
        <v/>
      </c>
      <c r="AK62" s="54">
        <f>AK61+(AH61/14)*(AK$16)</f>
        <v/>
      </c>
      <c r="AL62" s="53">
        <f>OFFSET('National statistics'!$A$6,MATCH(R0_estimation!$A62,'National statistics'!$A$7:$A$5000,0),MATCH(R0_estimation!AL$16 &amp; "_Running14daysNew",'National statistics'!$B$1:$HA$1,0))</f>
        <v/>
      </c>
      <c r="AM62" s="253">
        <f>IF(ISERROR(OFFSET($O$4,MATCH(AL$16,$N$5:$N$14,0),MATCH(TEXT($A62,"dd-mmm-yy") &amp; "_R0",$P$2:$AP$2,0))),AM61,OFFSET($O$4,MATCH(AL$16,$N$5:$N$14,0),MATCH(TEXT($A62,"dd-mmm-yy") &amp; "_R0",$P$2:$AP$2,0)))</f>
        <v/>
      </c>
      <c r="AN62" s="254">
        <f>AN61</f>
        <v/>
      </c>
      <c r="AO62" s="77">
        <f>AO61-AO61*(AM61/14)*AQ61/SUM(AO61:AS61)-AO61*(AN61/14)*AR61/SUM(AO61:AS61)</f>
        <v/>
      </c>
      <c r="AP62" s="77">
        <f>AP61+AO61*(AM61/14)*AQ61/SUM(AO61:AS61)+AO61*(AN61/14)*AR61/SUM(AO61:AS61)-AP61/4</f>
        <v/>
      </c>
      <c r="AQ62" s="77">
        <f>AQ61+(AP61/4)*AQ$16-AQ61/14</f>
        <v/>
      </c>
      <c r="AR62" s="77">
        <f>AR61+(AP61/4)*AR$16-AR61/14</f>
        <v/>
      </c>
      <c r="AS62" s="77">
        <f>AS61+AR61/14+(AQ61/14)*(1-AT$16)</f>
        <v/>
      </c>
      <c r="AT62" s="54">
        <f>AT61+(AQ61/14)*(AT$16)</f>
        <v/>
      </c>
      <c r="AU62" s="53">
        <f>OFFSET('National statistics'!$A$6,MATCH(R0_estimation!$A62,'National statistics'!$A$7:$A$5000,0),MATCH(R0_estimation!AU$16 &amp; "_Running14daysNew",'National statistics'!$B$1:$HA$1,0))</f>
        <v/>
      </c>
      <c r="AV62" s="253">
        <f>IF(ISERROR(OFFSET($O$4,MATCH(AU$16,$N$5:$N$14,0),MATCH(TEXT($A62,"dd-mmm-yy") &amp; "_R0",$P$2:$AP$2,0))),AV61,OFFSET($O$4,MATCH(AU$16,$N$5:$N$14,0),MATCH(TEXT($A62,"dd-mmm-yy") &amp; "_R0",$P$2:$AP$2,0)))</f>
        <v/>
      </c>
      <c r="AW62" s="254">
        <f>AW61</f>
        <v/>
      </c>
      <c r="AX62" s="77">
        <f>AX61-AX61*(AV61/14)*AZ61/SUM(AX61:BB61)-AX61*(AW61/14)*BA61/SUM(AX61:BB61)</f>
        <v/>
      </c>
      <c r="AY62" s="77">
        <f>AY61+AX61*(AV61/14)*AZ61/SUM(AX61:BB61)+AX61*(AW61/14)*BA61/SUM(AX61:BB61)-AY61/4</f>
        <v/>
      </c>
      <c r="AZ62" s="77">
        <f>AZ61+(AY61/4)*AZ$16-AZ61/14</f>
        <v/>
      </c>
      <c r="BA62" s="77">
        <f>BA61+(AY61/4)*BA$16-BA61/14</f>
        <v/>
      </c>
      <c r="BB62" s="77">
        <f>BB61+BA61/14+(AZ61/14)*(1-BC$16)</f>
        <v/>
      </c>
      <c r="BC62" s="54">
        <f>BC61+(AZ61/14)*(BC$16)</f>
        <v/>
      </c>
      <c r="BD62" s="53">
        <f>OFFSET('National statistics'!$A$6,MATCH(R0_estimation!$A62,'National statistics'!$A$7:$A$5000,0),MATCH(R0_estimation!BD$16 &amp; "_Running14daysNew",'National statistics'!$B$1:$HA$1,0))</f>
        <v/>
      </c>
      <c r="BE62" s="253">
        <f>IF(ISERROR(OFFSET($O$4,MATCH(BD$16,$N$5:$N$14,0),MATCH(TEXT($A62,"dd-mmm-yy") &amp; "_R0",$P$2:$AP$2,0))),BE61,OFFSET($O$4,MATCH(BD$16,$N$5:$N$14,0),MATCH(TEXT($A62,"dd-mmm-yy") &amp; "_R0",$P$2:$AP$2,0)))</f>
        <v/>
      </c>
      <c r="BF62" s="254">
        <f>BF61</f>
        <v/>
      </c>
      <c r="BG62" s="77">
        <f>BG61-BG61*(BE61/14)*BI61/SUM(BG61:BK61)-BG61*(BF61/14)*BJ61/SUM(BG61:BK61)</f>
        <v/>
      </c>
      <c r="BH62" s="77">
        <f>BH61+BG61*(BE61/14)*BI61/SUM(BG61:BK61)+BG61*(BF61/14)*BJ61/SUM(BG61:BK61)-BH61/4</f>
        <v/>
      </c>
      <c r="BI62" s="77">
        <f>BI61+(BH61/4)*BI$16-BI61/14</f>
        <v/>
      </c>
      <c r="BJ62" s="77">
        <f>BJ61+(BH61/4)*BJ$16-BJ61/14</f>
        <v/>
      </c>
      <c r="BK62" s="77">
        <f>BK61+BJ61/14+(BI61/14)*(1-BL$16)</f>
        <v/>
      </c>
      <c r="BL62" s="54">
        <f>BL61+(BI61/14)*(BL$16)</f>
        <v/>
      </c>
      <c r="BM62" s="53">
        <f>OFFSET('National statistics'!$A$6,MATCH(R0_estimation!$A62,'National statistics'!$A$7:$A$5000,0),MATCH(R0_estimation!BM$16 &amp; "_Running14daysNew",'National statistics'!$B$1:$HA$1,0))</f>
        <v/>
      </c>
      <c r="BN62" s="253">
        <f>IF(ISERROR(OFFSET($O$4,MATCH(BM$16,$N$5:$N$14,0),MATCH(TEXT($A62,"dd-mmm-yy") &amp; "_R0",$P$2:$AP$2,0))),BN61,OFFSET($O$4,MATCH(BM$16,$N$5:$N$14,0),MATCH(TEXT($A62,"dd-mmm-yy") &amp; "_R0",$P$2:$AP$2,0)))</f>
        <v/>
      </c>
      <c r="BO62" s="254">
        <f>BO61</f>
        <v/>
      </c>
      <c r="BP62" s="77">
        <f>BP61-BP61*(BN61/14)*BR61/SUM(BP61:BT61)-BP61*(BO61/14)*BS61/SUM(BP61:BT61)</f>
        <v/>
      </c>
      <c r="BQ62" s="77">
        <f>BQ61+BP61*(BN61/14)*BR61/SUM(BP61:BT61)+BP61*(BO61/14)*BS61/SUM(BP61:BT61)-BQ61/4</f>
        <v/>
      </c>
      <c r="BR62" s="77">
        <f>BR61+(BQ61/4)*BR$16-BR61/14</f>
        <v/>
      </c>
      <c r="BS62" s="77">
        <f>BS61+(BQ61/4)*BS$16-BS61/14</f>
        <v/>
      </c>
      <c r="BT62" s="77">
        <f>BT61+BS61/14+(BR61/14)*(1-BU$16)</f>
        <v/>
      </c>
      <c r="BU62" s="54">
        <f>BU61+(BR61/14)*(BU$16)</f>
        <v/>
      </c>
      <c r="BV62" s="53">
        <f>OFFSET('National statistics'!$A$6,MATCH(R0_estimation!$A62,'National statistics'!$A$7:$A$5000,0),MATCH(R0_estimation!BV$16 &amp; "_Running14daysNew",'National statistics'!$B$1:$HA$1,0))</f>
        <v/>
      </c>
      <c r="BW62" s="253">
        <f>IF(ISERROR(OFFSET($O$4,MATCH(BV$16,$N$5:$N$14,0),MATCH(TEXT($A62,"dd-mmm-yy") &amp; "_R0",$P$2:$AP$2,0))),BW61,OFFSET($O$4,MATCH(BV$16,$N$5:$N$14,0),MATCH(TEXT($A62,"dd-mmm-yy") &amp; "_R0",$P$2:$AP$2,0)))</f>
        <v/>
      </c>
      <c r="BX62" s="254">
        <f>BX61</f>
        <v/>
      </c>
      <c r="BY62" s="77">
        <f>BY61-BY61*(BW61/14)*CA61/SUM(BY61:CC61)-BY61*(BX61/14)*CB61/SUM(BY61:CC61)</f>
        <v/>
      </c>
      <c r="BZ62" s="77">
        <f>BZ61+BY61*(BW61/14)*CA61/SUM(BY61:CC61)+BY61*(BX61/14)*CB61/SUM(BY61:CC61)-BZ61/4</f>
        <v/>
      </c>
      <c r="CA62" s="77">
        <f>CA61+(BZ61/4)*CA$16-CA61/14</f>
        <v/>
      </c>
      <c r="CB62" s="77">
        <f>CB61+(BZ61/4)*CB$16-CB61/14</f>
        <v/>
      </c>
      <c r="CC62" s="77">
        <f>CC61+CB61/14+(CA61/14)*(1-CD$16)</f>
        <v/>
      </c>
      <c r="CD62" s="54">
        <f>CD61+(CA61/14)*(CD$16)</f>
        <v/>
      </c>
      <c r="CE62" s="53">
        <f>OFFSET('National statistics'!$A$6,MATCH(R0_estimation!$A62,'National statistics'!$A$7:$A$5000,0),MATCH(R0_estimation!CE$16 &amp; "_Running14daysNew",'National statistics'!$B$1:$HA$1,0))</f>
        <v/>
      </c>
      <c r="CF62" s="253">
        <f>IF(ISERROR(OFFSET($O$4,MATCH(CE$16,$N$5:$N$14,0),MATCH(TEXT($A62,"dd-mmm-yy") &amp; "_R0",$P$2:$AP$2,0))),CF61,OFFSET($O$4,MATCH(CE$16,$N$5:$N$14,0),MATCH(TEXT($A62,"dd-mmm-yy") &amp; "_R0",$P$2:$AP$2,0)))</f>
        <v/>
      </c>
      <c r="CG62" s="254">
        <f>CG61</f>
        <v/>
      </c>
      <c r="CH62" s="77">
        <f>CH61-CH61*(CF61/14)*CJ61/SUM(CH61:CL61)-CH61*(CG61/14)*CK61/SUM(CH61:CL61)</f>
        <v/>
      </c>
      <c r="CI62" s="77">
        <f>CI61+CH61*(CF61/14)*CJ61/SUM(CH61:CL61)+CH61*(CG61/14)*CK61/SUM(CH61:CL61)-CI61/4</f>
        <v/>
      </c>
      <c r="CJ62" s="77">
        <f>CJ61+(CI61/4)*CJ$16-CJ61/14</f>
        <v/>
      </c>
      <c r="CK62" s="77">
        <f>CK61+(CI61/4)*CK$16-CK61/14</f>
        <v/>
      </c>
      <c r="CL62" s="77">
        <f>CL61+CK61/14+(CJ61/14)*(1-CM$16)</f>
        <v/>
      </c>
      <c r="CM62" s="54">
        <f>CM61+(CJ61/14)*(CM$16)</f>
        <v/>
      </c>
      <c r="CO62" s="209" t="n"/>
      <c r="CP62" s="210" t="n"/>
    </row>
    <row r="63">
      <c r="A63" s="83" t="n">
        <v>43963</v>
      </c>
      <c r="B63" s="53">
        <f>OFFSET('National statistics'!$A$6,MATCH(R0_estimation!$A63,'National statistics'!$A$7:$A$5000,0),MATCH(R0_estimation!B$16 &amp; "_Running14daysNew",'National statistics'!$B$1:$HA$1,0))</f>
        <v/>
      </c>
      <c r="C63" s="253">
        <f>IF(ISERROR(OFFSET($O$4,MATCH(B$16,$N$5:$N$14,0),MATCH(TEXT($A63,"dd-mmm-yy") &amp; "_R0",$P$2:$AP$2,0))),C62,OFFSET($O$4,MATCH(B$16,$N$5:$N$14,0),MATCH(TEXT($A63,"dd-mmm-yy") &amp; "_R0",$P$2:$AP$2,0)))</f>
        <v/>
      </c>
      <c r="D63" s="254">
        <f>D62</f>
        <v/>
      </c>
      <c r="E63" s="77">
        <f>E62-E62*(C62/14)*G62*G$16/SUM(E62:I62)-E62*(D62/14)*H$16*H62/SUM(E62:I62)</f>
        <v/>
      </c>
      <c r="F63" s="77">
        <f>F62+E62*(C62/14)*G62*G$16/SUM(E62:I62)+E62*(D62/14)*H$16*H62/SUM(E62:I62)-F62/4</f>
        <v/>
      </c>
      <c r="G63" s="77">
        <f>G62+G$16*F62/4-G62/14</f>
        <v/>
      </c>
      <c r="H63" s="77">
        <f>H62+H$16*F62/4-H62/14</f>
        <v/>
      </c>
      <c r="I63" s="77">
        <f>I62+H62/14+(G62/14)*(1-J$16)</f>
        <v/>
      </c>
      <c r="J63" s="54">
        <f>J62+(G62/14)*(J$16)</f>
        <v/>
      </c>
      <c r="K63" s="53">
        <f>OFFSET('National statistics'!$A$6,MATCH(R0_estimation!$A63,'National statistics'!$A$7:$A$5000,0),MATCH(R0_estimation!K$16 &amp; "_Running14daysNew",'National statistics'!$B$1:$HA$1,0))</f>
        <v/>
      </c>
      <c r="L63" s="253">
        <f>IF(ISERROR(OFFSET($O$4,MATCH(K$16,$N$5:$N$14,0),MATCH(TEXT($A63,"dd-mmm-yy") &amp; "_R0",$P$2:$AP$2,0))),L62,OFFSET($O$4,MATCH(K$16,$N$5:$N$14,0),MATCH(TEXT($A63,"dd-mmm-yy") &amp; "_R0",$P$2:$AP$2,0)))</f>
        <v/>
      </c>
      <c r="M63" s="254">
        <f>M62</f>
        <v/>
      </c>
      <c r="N63" s="77">
        <f>N62-N62*(L62/14)*P62/SUM(N62:R62)-N62*(M62/14)*Q62/SUM(N62:R62)</f>
        <v/>
      </c>
      <c r="O63" s="77">
        <f>O62+N62*(L62/14)*P62/SUM(N62:R62)+N62*(M62/14)*Q62/SUM(N62:R62)-O62/4</f>
        <v/>
      </c>
      <c r="P63" s="77">
        <f>P62+(O62/4)*P$16-P62/14</f>
        <v/>
      </c>
      <c r="Q63" s="77">
        <f>Q62+(O62/4)*Q$16-Q62/14</f>
        <v/>
      </c>
      <c r="R63" s="77">
        <f>R62+Q62/14+(P62/14)*(1-S$16)</f>
        <v/>
      </c>
      <c r="S63" s="54">
        <f>S62+(P62/14)*(S$16)</f>
        <v/>
      </c>
      <c r="T63" s="53">
        <f>OFFSET('National statistics'!$A$6,MATCH(R0_estimation!$A63,'National statistics'!$A$7:$A$5000,0),MATCH(R0_estimation!T$16 &amp; "_Running14daysNew",'National statistics'!$B$1:$HA$1,0))</f>
        <v/>
      </c>
      <c r="U63" s="253">
        <f>IF(ISERROR(OFFSET($O$4,MATCH(T$16,$N$5:$N$14,0),MATCH(TEXT($A63,"dd-mmm-yy") &amp; "_R0",$P$2:$AP$2,0))),U62,OFFSET($O$4,MATCH(T$16,$N$5:$N$14,0),MATCH(TEXT($A63,"dd-mmm-yy") &amp; "_R0",$P$2:$AP$2,0)))</f>
        <v/>
      </c>
      <c r="V63" s="254">
        <f>V62</f>
        <v/>
      </c>
      <c r="W63" s="77">
        <f>W62-W62*(U62/14)*Y62/SUM(W62:AA62)-W62*(V62/14)*Z62/SUM(W62:AA62)</f>
        <v/>
      </c>
      <c r="X63" s="77">
        <f>X62+W62*(U62/14)*Y62/SUM(W62:AA62)+W62*(V62/14)*Z62/SUM(W62:AA62)-X62/4</f>
        <v/>
      </c>
      <c r="Y63" s="77">
        <f>Y62+(X62/4)*Y$16-Y62/14</f>
        <v/>
      </c>
      <c r="Z63" s="77">
        <f>Z62+(X62/4)*Z$16-Z62/14</f>
        <v/>
      </c>
      <c r="AA63" s="77">
        <f>AA62+Z62/14+(Y62/14)*(1-AB$16)</f>
        <v/>
      </c>
      <c r="AB63" s="54">
        <f>AB62+(Y62/14)*(AB$16)</f>
        <v/>
      </c>
      <c r="AC63" s="53">
        <f>OFFSET('National statistics'!$A$6,MATCH(R0_estimation!$A63,'National statistics'!$A$7:$A$5000,0),MATCH(R0_estimation!AC$16 &amp; "_Running14daysNew",'National statistics'!$B$1:$HA$1,0))</f>
        <v/>
      </c>
      <c r="AD63" s="253">
        <f>IF(ISERROR(OFFSET($O$4,MATCH(AC$16,$N$5:$N$14,0),MATCH(TEXT($A63,"dd-mmm-yy") &amp; "_R0",$P$2:$AP$2,0))),AD62,OFFSET($O$4,MATCH(AC$16,$N$5:$N$14,0),MATCH(TEXT($A63,"dd-mmm-yy") &amp; "_R0",$P$2:$AP$2,0)))</f>
        <v/>
      </c>
      <c r="AE63" s="254">
        <f>AE62</f>
        <v/>
      </c>
      <c r="AF63" s="77">
        <f>AF62-AF62*(AD62/14)*AH62/SUM(AF62:AJ62)-AF62*(AE62/14)*AI62/SUM(AF62:AJ62)</f>
        <v/>
      </c>
      <c r="AG63" s="77">
        <f>AG62+AF62*(AD62/14)*AH62/SUM(AF62:AJ62)+AF62*(AE62/14)*AI62/SUM(AF62:AJ62)-AG62/4</f>
        <v/>
      </c>
      <c r="AH63" s="77">
        <f>AH62+(AG62/4)*AH$16-AH62/14</f>
        <v/>
      </c>
      <c r="AI63" s="77">
        <f>AI62+(AG62/4)*AI$16-AI62/14</f>
        <v/>
      </c>
      <c r="AJ63" s="77">
        <f>AJ62+AI62/14+(AH62/14)*(1-AK$16)</f>
        <v/>
      </c>
      <c r="AK63" s="54">
        <f>AK62+(AH62/14)*(AK$16)</f>
        <v/>
      </c>
      <c r="AL63" s="53">
        <f>OFFSET('National statistics'!$A$6,MATCH(R0_estimation!$A63,'National statistics'!$A$7:$A$5000,0),MATCH(R0_estimation!AL$16 &amp; "_Running14daysNew",'National statistics'!$B$1:$HA$1,0))</f>
        <v/>
      </c>
      <c r="AM63" s="253">
        <f>IF(ISERROR(OFFSET($O$4,MATCH(AL$16,$N$5:$N$14,0),MATCH(TEXT($A63,"dd-mmm-yy") &amp; "_R0",$P$2:$AP$2,0))),AM62,OFFSET($O$4,MATCH(AL$16,$N$5:$N$14,0),MATCH(TEXT($A63,"dd-mmm-yy") &amp; "_R0",$P$2:$AP$2,0)))</f>
        <v/>
      </c>
      <c r="AN63" s="254">
        <f>AN62</f>
        <v/>
      </c>
      <c r="AO63" s="77">
        <f>AO62-AO62*(AM62/14)*AQ62/SUM(AO62:AS62)-AO62*(AN62/14)*AR62/SUM(AO62:AS62)</f>
        <v/>
      </c>
      <c r="AP63" s="77">
        <f>AP62+AO62*(AM62/14)*AQ62/SUM(AO62:AS62)+AO62*(AN62/14)*AR62/SUM(AO62:AS62)-AP62/4</f>
        <v/>
      </c>
      <c r="AQ63" s="77">
        <f>AQ62+(AP62/4)*AQ$16-AQ62/14</f>
        <v/>
      </c>
      <c r="AR63" s="77">
        <f>AR62+(AP62/4)*AR$16-AR62/14</f>
        <v/>
      </c>
      <c r="AS63" s="77">
        <f>AS62+AR62/14+(AQ62/14)*(1-AT$16)</f>
        <v/>
      </c>
      <c r="AT63" s="54">
        <f>AT62+(AQ62/14)*(AT$16)</f>
        <v/>
      </c>
      <c r="AU63" s="53">
        <f>OFFSET('National statistics'!$A$6,MATCH(R0_estimation!$A63,'National statistics'!$A$7:$A$5000,0),MATCH(R0_estimation!AU$16 &amp; "_Running14daysNew",'National statistics'!$B$1:$HA$1,0))</f>
        <v/>
      </c>
      <c r="AV63" s="253">
        <f>IF(ISERROR(OFFSET($O$4,MATCH(AU$16,$N$5:$N$14,0),MATCH(TEXT($A63,"dd-mmm-yy") &amp; "_R0",$P$2:$AP$2,0))),AV62,OFFSET($O$4,MATCH(AU$16,$N$5:$N$14,0),MATCH(TEXT($A63,"dd-mmm-yy") &amp; "_R0",$P$2:$AP$2,0)))</f>
        <v/>
      </c>
      <c r="AW63" s="254">
        <f>AW62</f>
        <v/>
      </c>
      <c r="AX63" s="77">
        <f>AX62-AX62*(AV62/14)*AZ62/SUM(AX62:BB62)-AX62*(AW62/14)*BA62/SUM(AX62:BB62)</f>
        <v/>
      </c>
      <c r="AY63" s="77">
        <f>AY62+AX62*(AV62/14)*AZ62/SUM(AX62:BB62)+AX62*(AW62/14)*BA62/SUM(AX62:BB62)-AY62/4</f>
        <v/>
      </c>
      <c r="AZ63" s="77">
        <f>AZ62+(AY62/4)*AZ$16-AZ62/14</f>
        <v/>
      </c>
      <c r="BA63" s="77">
        <f>BA62+(AY62/4)*BA$16-BA62/14</f>
        <v/>
      </c>
      <c r="BB63" s="77">
        <f>BB62+BA62/14+(AZ62/14)*(1-BC$16)</f>
        <v/>
      </c>
      <c r="BC63" s="54">
        <f>BC62+(AZ62/14)*(BC$16)</f>
        <v/>
      </c>
      <c r="BD63" s="53">
        <f>OFFSET('National statistics'!$A$6,MATCH(R0_estimation!$A63,'National statistics'!$A$7:$A$5000,0),MATCH(R0_estimation!BD$16 &amp; "_Running14daysNew",'National statistics'!$B$1:$HA$1,0))</f>
        <v/>
      </c>
      <c r="BE63" s="253">
        <f>IF(ISERROR(OFFSET($O$4,MATCH(BD$16,$N$5:$N$14,0),MATCH(TEXT($A63,"dd-mmm-yy") &amp; "_R0",$P$2:$AP$2,0))),BE62,OFFSET($O$4,MATCH(BD$16,$N$5:$N$14,0),MATCH(TEXT($A63,"dd-mmm-yy") &amp; "_R0",$P$2:$AP$2,0)))</f>
        <v/>
      </c>
      <c r="BF63" s="254">
        <f>BF62</f>
        <v/>
      </c>
      <c r="BG63" s="77">
        <f>BG62-BG62*(BE62/14)*BI62/SUM(BG62:BK62)-BG62*(BF62/14)*BJ62/SUM(BG62:BK62)</f>
        <v/>
      </c>
      <c r="BH63" s="77">
        <f>BH62+BG62*(BE62/14)*BI62/SUM(BG62:BK62)+BG62*(BF62/14)*BJ62/SUM(BG62:BK62)-BH62/4</f>
        <v/>
      </c>
      <c r="BI63" s="77">
        <f>BI62+(BH62/4)*BI$16-BI62/14</f>
        <v/>
      </c>
      <c r="BJ63" s="77">
        <f>BJ62+(BH62/4)*BJ$16-BJ62/14</f>
        <v/>
      </c>
      <c r="BK63" s="77">
        <f>BK62+BJ62/14+(BI62/14)*(1-BL$16)</f>
        <v/>
      </c>
      <c r="BL63" s="54">
        <f>BL62+(BI62/14)*(BL$16)</f>
        <v/>
      </c>
      <c r="BM63" s="53">
        <f>OFFSET('National statistics'!$A$6,MATCH(R0_estimation!$A63,'National statistics'!$A$7:$A$5000,0),MATCH(R0_estimation!BM$16 &amp; "_Running14daysNew",'National statistics'!$B$1:$HA$1,0))</f>
        <v/>
      </c>
      <c r="BN63" s="253">
        <f>IF(ISERROR(OFFSET($O$4,MATCH(BM$16,$N$5:$N$14,0),MATCH(TEXT($A63,"dd-mmm-yy") &amp; "_R0",$P$2:$AP$2,0))),BN62,OFFSET($O$4,MATCH(BM$16,$N$5:$N$14,0),MATCH(TEXT($A63,"dd-mmm-yy") &amp; "_R0",$P$2:$AP$2,0)))</f>
        <v/>
      </c>
      <c r="BO63" s="254">
        <f>BO62</f>
        <v/>
      </c>
      <c r="BP63" s="77">
        <f>BP62-BP62*(BN62/14)*BR62/SUM(BP62:BT62)-BP62*(BO62/14)*BS62/SUM(BP62:BT62)</f>
        <v/>
      </c>
      <c r="BQ63" s="77">
        <f>BQ62+BP62*(BN62/14)*BR62/SUM(BP62:BT62)+BP62*(BO62/14)*BS62/SUM(BP62:BT62)-BQ62/4</f>
        <v/>
      </c>
      <c r="BR63" s="77">
        <f>BR62+(BQ62/4)*BR$16-BR62/14</f>
        <v/>
      </c>
      <c r="BS63" s="77">
        <f>BS62+(BQ62/4)*BS$16-BS62/14</f>
        <v/>
      </c>
      <c r="BT63" s="77">
        <f>BT62+BS62/14+(BR62/14)*(1-BU$16)</f>
        <v/>
      </c>
      <c r="BU63" s="54">
        <f>BU62+(BR62/14)*(BU$16)</f>
        <v/>
      </c>
      <c r="BV63" s="53">
        <f>OFFSET('National statistics'!$A$6,MATCH(R0_estimation!$A63,'National statistics'!$A$7:$A$5000,0),MATCH(R0_estimation!BV$16 &amp; "_Running14daysNew",'National statistics'!$B$1:$HA$1,0))</f>
        <v/>
      </c>
      <c r="BW63" s="253">
        <f>IF(ISERROR(OFFSET($O$4,MATCH(BV$16,$N$5:$N$14,0),MATCH(TEXT($A63,"dd-mmm-yy") &amp; "_R0",$P$2:$AP$2,0))),BW62,OFFSET($O$4,MATCH(BV$16,$N$5:$N$14,0),MATCH(TEXT($A63,"dd-mmm-yy") &amp; "_R0",$P$2:$AP$2,0)))</f>
        <v/>
      </c>
      <c r="BX63" s="254">
        <f>BX62</f>
        <v/>
      </c>
      <c r="BY63" s="77">
        <f>BY62-BY62*(BW62/14)*CA62/SUM(BY62:CC62)-BY62*(BX62/14)*CB62/SUM(BY62:CC62)</f>
        <v/>
      </c>
      <c r="BZ63" s="77">
        <f>BZ62+BY62*(BW62/14)*CA62/SUM(BY62:CC62)+BY62*(BX62/14)*CB62/SUM(BY62:CC62)-BZ62/4</f>
        <v/>
      </c>
      <c r="CA63" s="77">
        <f>CA62+(BZ62/4)*CA$16-CA62/14</f>
        <v/>
      </c>
      <c r="CB63" s="77">
        <f>CB62+(BZ62/4)*CB$16-CB62/14</f>
        <v/>
      </c>
      <c r="CC63" s="77">
        <f>CC62+CB62/14+(CA62/14)*(1-CD$16)</f>
        <v/>
      </c>
      <c r="CD63" s="54">
        <f>CD62+(CA62/14)*(CD$16)</f>
        <v/>
      </c>
      <c r="CE63" s="53">
        <f>OFFSET('National statistics'!$A$6,MATCH(R0_estimation!$A63,'National statistics'!$A$7:$A$5000,0),MATCH(R0_estimation!CE$16 &amp; "_Running14daysNew",'National statistics'!$B$1:$HA$1,0))</f>
        <v/>
      </c>
      <c r="CF63" s="253">
        <f>IF(ISERROR(OFFSET($O$4,MATCH(CE$16,$N$5:$N$14,0),MATCH(TEXT($A63,"dd-mmm-yy") &amp; "_R0",$P$2:$AP$2,0))),CF62,OFFSET($O$4,MATCH(CE$16,$N$5:$N$14,0),MATCH(TEXT($A63,"dd-mmm-yy") &amp; "_R0",$P$2:$AP$2,0)))</f>
        <v/>
      </c>
      <c r="CG63" s="254">
        <f>CG62</f>
        <v/>
      </c>
      <c r="CH63" s="77">
        <f>CH62-CH62*(CF62/14)*CJ62/SUM(CH62:CL62)-CH62*(CG62/14)*CK62/SUM(CH62:CL62)</f>
        <v/>
      </c>
      <c r="CI63" s="77">
        <f>CI62+CH62*(CF62/14)*CJ62/SUM(CH62:CL62)+CH62*(CG62/14)*CK62/SUM(CH62:CL62)-CI62/4</f>
        <v/>
      </c>
      <c r="CJ63" s="77">
        <f>CJ62+(CI62/4)*CJ$16-CJ62/14</f>
        <v/>
      </c>
      <c r="CK63" s="77">
        <f>CK62+(CI62/4)*CK$16-CK62/14</f>
        <v/>
      </c>
      <c r="CL63" s="77">
        <f>CL62+CK62/14+(CJ62/14)*(1-CM$16)</f>
        <v/>
      </c>
      <c r="CM63" s="54">
        <f>CM62+(CJ62/14)*(CM$16)</f>
        <v/>
      </c>
      <c r="CO63" s="209" t="n"/>
      <c r="CP63" s="210" t="n"/>
    </row>
    <row r="64">
      <c r="A64" s="83" t="n">
        <v>43964</v>
      </c>
      <c r="B64" s="53">
        <f>OFFSET('National statistics'!$A$6,MATCH(R0_estimation!$A64,'National statistics'!$A$7:$A$5000,0),MATCH(R0_estimation!B$16 &amp; "_Running14daysNew",'National statistics'!$B$1:$HA$1,0))</f>
        <v/>
      </c>
      <c r="C64" s="253">
        <f>IF(ISERROR(OFFSET($O$4,MATCH(B$16,$N$5:$N$14,0),MATCH(TEXT($A64,"dd-mmm-yy") &amp; "_R0",$P$2:$AP$2,0))),C63,OFFSET($O$4,MATCH(B$16,$N$5:$N$14,0),MATCH(TEXT($A64,"dd-mmm-yy") &amp; "_R0",$P$2:$AP$2,0)))</f>
        <v/>
      </c>
      <c r="D64" s="254">
        <f>D63</f>
        <v/>
      </c>
      <c r="E64" s="77">
        <f>E63-E63*(C63/14)*G63*G$16/SUM(E63:I63)-E63*(D63/14)*H$16*H63/SUM(E63:I63)</f>
        <v/>
      </c>
      <c r="F64" s="77">
        <f>F63+E63*(C63/14)*G63*G$16/SUM(E63:I63)+E63*(D63/14)*H$16*H63/SUM(E63:I63)-F63/4</f>
        <v/>
      </c>
      <c r="G64" s="77">
        <f>G63+G$16*F63/4-G63/14</f>
        <v/>
      </c>
      <c r="H64" s="77">
        <f>H63+H$16*F63/4-H63/14</f>
        <v/>
      </c>
      <c r="I64" s="77">
        <f>I63+H63/14+(G63/14)*(1-J$16)</f>
        <v/>
      </c>
      <c r="J64" s="54">
        <f>J63+(G63/14)*(J$16)</f>
        <v/>
      </c>
      <c r="K64" s="53">
        <f>OFFSET('National statistics'!$A$6,MATCH(R0_estimation!$A64,'National statistics'!$A$7:$A$5000,0),MATCH(R0_estimation!K$16 &amp; "_Running14daysNew",'National statistics'!$B$1:$HA$1,0))</f>
        <v/>
      </c>
      <c r="L64" s="253">
        <f>IF(ISERROR(OFFSET($O$4,MATCH(K$16,$N$5:$N$14,0),MATCH(TEXT($A64,"dd-mmm-yy") &amp; "_R0",$P$2:$AP$2,0))),L63,OFFSET($O$4,MATCH(K$16,$N$5:$N$14,0),MATCH(TEXT($A64,"dd-mmm-yy") &amp; "_R0",$P$2:$AP$2,0)))</f>
        <v/>
      </c>
      <c r="M64" s="254">
        <f>M63</f>
        <v/>
      </c>
      <c r="N64" s="77">
        <f>N63-N63*(L63/14)*P63/SUM(N63:R63)-N63*(M63/14)*Q63/SUM(N63:R63)</f>
        <v/>
      </c>
      <c r="O64" s="77">
        <f>O63+N63*(L63/14)*P63/SUM(N63:R63)+N63*(M63/14)*Q63/SUM(N63:R63)-O63/4</f>
        <v/>
      </c>
      <c r="P64" s="77">
        <f>P63+(O63/4)*P$16-P63/14</f>
        <v/>
      </c>
      <c r="Q64" s="77">
        <f>Q63+(O63/4)*Q$16-Q63/14</f>
        <v/>
      </c>
      <c r="R64" s="77">
        <f>R63+Q63/14+(P63/14)*(1-S$16)</f>
        <v/>
      </c>
      <c r="S64" s="54">
        <f>S63+(P63/14)*(S$16)</f>
        <v/>
      </c>
      <c r="T64" s="53">
        <f>OFFSET('National statistics'!$A$6,MATCH(R0_estimation!$A64,'National statistics'!$A$7:$A$5000,0),MATCH(R0_estimation!T$16 &amp; "_Running14daysNew",'National statistics'!$B$1:$HA$1,0))</f>
        <v/>
      </c>
      <c r="U64" s="253">
        <f>IF(ISERROR(OFFSET($O$4,MATCH(T$16,$N$5:$N$14,0),MATCH(TEXT($A64,"dd-mmm-yy") &amp; "_R0",$P$2:$AP$2,0))),U63,OFFSET($O$4,MATCH(T$16,$N$5:$N$14,0),MATCH(TEXT($A64,"dd-mmm-yy") &amp; "_R0",$P$2:$AP$2,0)))</f>
        <v/>
      </c>
      <c r="V64" s="254">
        <f>V63</f>
        <v/>
      </c>
      <c r="W64" s="77">
        <f>W63-W63*(U63/14)*Y63/SUM(W63:AA63)-W63*(V63/14)*Z63/SUM(W63:AA63)</f>
        <v/>
      </c>
      <c r="X64" s="77">
        <f>X63+W63*(U63/14)*Y63/SUM(W63:AA63)+W63*(V63/14)*Z63/SUM(W63:AA63)-X63/4</f>
        <v/>
      </c>
      <c r="Y64" s="77">
        <f>Y63+(X63/4)*Y$16-Y63/14</f>
        <v/>
      </c>
      <c r="Z64" s="77">
        <f>Z63+(X63/4)*Z$16-Z63/14</f>
        <v/>
      </c>
      <c r="AA64" s="77">
        <f>AA63+Z63/14+(Y63/14)*(1-AB$16)</f>
        <v/>
      </c>
      <c r="AB64" s="54">
        <f>AB63+(Y63/14)*(AB$16)</f>
        <v/>
      </c>
      <c r="AC64" s="53">
        <f>OFFSET('National statistics'!$A$6,MATCH(R0_estimation!$A64,'National statistics'!$A$7:$A$5000,0),MATCH(R0_estimation!AC$16 &amp; "_Running14daysNew",'National statistics'!$B$1:$HA$1,0))</f>
        <v/>
      </c>
      <c r="AD64" s="253">
        <f>IF(ISERROR(OFFSET($O$4,MATCH(AC$16,$N$5:$N$14,0),MATCH(TEXT($A64,"dd-mmm-yy") &amp; "_R0",$P$2:$AP$2,0))),AD63,OFFSET($O$4,MATCH(AC$16,$N$5:$N$14,0),MATCH(TEXT($A64,"dd-mmm-yy") &amp; "_R0",$P$2:$AP$2,0)))</f>
        <v/>
      </c>
      <c r="AE64" s="254">
        <f>AE63</f>
        <v/>
      </c>
      <c r="AF64" s="77">
        <f>AF63-AF63*(AD63/14)*AH63/SUM(AF63:AJ63)-AF63*(AE63/14)*AI63/SUM(AF63:AJ63)</f>
        <v/>
      </c>
      <c r="AG64" s="77">
        <f>AG63+AF63*(AD63/14)*AH63/SUM(AF63:AJ63)+AF63*(AE63/14)*AI63/SUM(AF63:AJ63)-AG63/4</f>
        <v/>
      </c>
      <c r="AH64" s="77">
        <f>AH63+(AG63/4)*AH$16-AH63/14</f>
        <v/>
      </c>
      <c r="AI64" s="77">
        <f>AI63+(AG63/4)*AI$16-AI63/14</f>
        <v/>
      </c>
      <c r="AJ64" s="77">
        <f>AJ63+AI63/14+(AH63/14)*(1-AK$16)</f>
        <v/>
      </c>
      <c r="AK64" s="54">
        <f>AK63+(AH63/14)*(AK$16)</f>
        <v/>
      </c>
      <c r="AL64" s="53">
        <f>OFFSET('National statistics'!$A$6,MATCH(R0_estimation!$A64,'National statistics'!$A$7:$A$5000,0),MATCH(R0_estimation!AL$16 &amp; "_Running14daysNew",'National statistics'!$B$1:$HA$1,0))</f>
        <v/>
      </c>
      <c r="AM64" s="253">
        <f>IF(ISERROR(OFFSET($O$4,MATCH(AL$16,$N$5:$N$14,0),MATCH(TEXT($A64,"dd-mmm-yy") &amp; "_R0",$P$2:$AP$2,0))),AM63,OFFSET($O$4,MATCH(AL$16,$N$5:$N$14,0),MATCH(TEXT($A64,"dd-mmm-yy") &amp; "_R0",$P$2:$AP$2,0)))</f>
        <v/>
      </c>
      <c r="AN64" s="254">
        <f>AN63</f>
        <v/>
      </c>
      <c r="AO64" s="77">
        <f>AO63-AO63*(AM63/14)*AQ63/SUM(AO63:AS63)-AO63*(AN63/14)*AR63/SUM(AO63:AS63)</f>
        <v/>
      </c>
      <c r="AP64" s="77">
        <f>AP63+AO63*(AM63/14)*AQ63/SUM(AO63:AS63)+AO63*(AN63/14)*AR63/SUM(AO63:AS63)-AP63/4</f>
        <v/>
      </c>
      <c r="AQ64" s="77">
        <f>AQ63+(AP63/4)*AQ$16-AQ63/14</f>
        <v/>
      </c>
      <c r="AR64" s="77">
        <f>AR63+(AP63/4)*AR$16-AR63/14</f>
        <v/>
      </c>
      <c r="AS64" s="77">
        <f>AS63+AR63/14+(AQ63/14)*(1-AT$16)</f>
        <v/>
      </c>
      <c r="AT64" s="54">
        <f>AT63+(AQ63/14)*(AT$16)</f>
        <v/>
      </c>
      <c r="AU64" s="53">
        <f>OFFSET('National statistics'!$A$6,MATCH(R0_estimation!$A64,'National statistics'!$A$7:$A$5000,0),MATCH(R0_estimation!AU$16 &amp; "_Running14daysNew",'National statistics'!$B$1:$HA$1,0))</f>
        <v/>
      </c>
      <c r="AV64" s="253">
        <f>IF(ISERROR(OFFSET($O$4,MATCH(AU$16,$N$5:$N$14,0),MATCH(TEXT($A64,"dd-mmm-yy") &amp; "_R0",$P$2:$AP$2,0))),AV63,OFFSET($O$4,MATCH(AU$16,$N$5:$N$14,0),MATCH(TEXT($A64,"dd-mmm-yy") &amp; "_R0",$P$2:$AP$2,0)))</f>
        <v/>
      </c>
      <c r="AW64" s="254">
        <f>AW63</f>
        <v/>
      </c>
      <c r="AX64" s="77">
        <f>AX63-AX63*(AV63/14)*AZ63/SUM(AX63:BB63)-AX63*(AW63/14)*BA63/SUM(AX63:BB63)</f>
        <v/>
      </c>
      <c r="AY64" s="77">
        <f>AY63+AX63*(AV63/14)*AZ63/SUM(AX63:BB63)+AX63*(AW63/14)*BA63/SUM(AX63:BB63)-AY63/4</f>
        <v/>
      </c>
      <c r="AZ64" s="77">
        <f>AZ63+(AY63/4)*AZ$16-AZ63/14</f>
        <v/>
      </c>
      <c r="BA64" s="77">
        <f>BA63+(AY63/4)*BA$16-BA63/14</f>
        <v/>
      </c>
      <c r="BB64" s="77">
        <f>BB63+BA63/14+(AZ63/14)*(1-BC$16)</f>
        <v/>
      </c>
      <c r="BC64" s="54">
        <f>BC63+(AZ63/14)*(BC$16)</f>
        <v/>
      </c>
      <c r="BD64" s="53">
        <f>OFFSET('National statistics'!$A$6,MATCH(R0_estimation!$A64,'National statistics'!$A$7:$A$5000,0),MATCH(R0_estimation!BD$16 &amp; "_Running14daysNew",'National statistics'!$B$1:$HA$1,0))</f>
        <v/>
      </c>
      <c r="BE64" s="253">
        <f>IF(ISERROR(OFFSET($O$4,MATCH(BD$16,$N$5:$N$14,0),MATCH(TEXT($A64,"dd-mmm-yy") &amp; "_R0",$P$2:$AP$2,0))),BE63,OFFSET($O$4,MATCH(BD$16,$N$5:$N$14,0),MATCH(TEXT($A64,"dd-mmm-yy") &amp; "_R0",$P$2:$AP$2,0)))</f>
        <v/>
      </c>
      <c r="BF64" s="254">
        <f>BF63</f>
        <v/>
      </c>
      <c r="BG64" s="77">
        <f>BG63-BG63*(BE63/14)*BI63/SUM(BG63:BK63)-BG63*(BF63/14)*BJ63/SUM(BG63:BK63)</f>
        <v/>
      </c>
      <c r="BH64" s="77">
        <f>BH63+BG63*(BE63/14)*BI63/SUM(BG63:BK63)+BG63*(BF63/14)*BJ63/SUM(BG63:BK63)-BH63/4</f>
        <v/>
      </c>
      <c r="BI64" s="77">
        <f>BI63+(BH63/4)*BI$16-BI63/14</f>
        <v/>
      </c>
      <c r="BJ64" s="77">
        <f>BJ63+(BH63/4)*BJ$16-BJ63/14</f>
        <v/>
      </c>
      <c r="BK64" s="77">
        <f>BK63+BJ63/14+(BI63/14)*(1-BL$16)</f>
        <v/>
      </c>
      <c r="BL64" s="54">
        <f>BL63+(BI63/14)*(BL$16)</f>
        <v/>
      </c>
      <c r="BM64" s="53">
        <f>OFFSET('National statistics'!$A$6,MATCH(R0_estimation!$A64,'National statistics'!$A$7:$A$5000,0),MATCH(R0_estimation!BM$16 &amp; "_Running14daysNew",'National statistics'!$B$1:$HA$1,0))</f>
        <v/>
      </c>
      <c r="BN64" s="253">
        <f>IF(ISERROR(OFFSET($O$4,MATCH(BM$16,$N$5:$N$14,0),MATCH(TEXT($A64,"dd-mmm-yy") &amp; "_R0",$P$2:$AP$2,0))),BN63,OFFSET($O$4,MATCH(BM$16,$N$5:$N$14,0),MATCH(TEXT($A64,"dd-mmm-yy") &amp; "_R0",$P$2:$AP$2,0)))</f>
        <v/>
      </c>
      <c r="BO64" s="254">
        <f>BO63</f>
        <v/>
      </c>
      <c r="BP64" s="77">
        <f>BP63-BP63*(BN63/14)*BR63/SUM(BP63:BT63)-BP63*(BO63/14)*BS63/SUM(BP63:BT63)</f>
        <v/>
      </c>
      <c r="BQ64" s="77">
        <f>BQ63+BP63*(BN63/14)*BR63/SUM(BP63:BT63)+BP63*(BO63/14)*BS63/SUM(BP63:BT63)-BQ63/4</f>
        <v/>
      </c>
      <c r="BR64" s="77">
        <f>BR63+(BQ63/4)*BR$16-BR63/14</f>
        <v/>
      </c>
      <c r="BS64" s="77">
        <f>BS63+(BQ63/4)*BS$16-BS63/14</f>
        <v/>
      </c>
      <c r="BT64" s="77">
        <f>BT63+BS63/14+(BR63/14)*(1-BU$16)</f>
        <v/>
      </c>
      <c r="BU64" s="54">
        <f>BU63+(BR63/14)*(BU$16)</f>
        <v/>
      </c>
      <c r="BV64" s="53">
        <f>OFFSET('National statistics'!$A$6,MATCH(R0_estimation!$A64,'National statistics'!$A$7:$A$5000,0),MATCH(R0_estimation!BV$16 &amp; "_Running14daysNew",'National statistics'!$B$1:$HA$1,0))</f>
        <v/>
      </c>
      <c r="BW64" s="253">
        <f>IF(ISERROR(OFFSET($O$4,MATCH(BV$16,$N$5:$N$14,0),MATCH(TEXT($A64,"dd-mmm-yy") &amp; "_R0",$P$2:$AP$2,0))),BW63,OFFSET($O$4,MATCH(BV$16,$N$5:$N$14,0),MATCH(TEXT($A64,"dd-mmm-yy") &amp; "_R0",$P$2:$AP$2,0)))</f>
        <v/>
      </c>
      <c r="BX64" s="254">
        <f>BX63</f>
        <v/>
      </c>
      <c r="BY64" s="77">
        <f>BY63-BY63*(BW63/14)*CA63/SUM(BY63:CC63)-BY63*(BX63/14)*CB63/SUM(BY63:CC63)</f>
        <v/>
      </c>
      <c r="BZ64" s="77">
        <f>BZ63+BY63*(BW63/14)*CA63/SUM(BY63:CC63)+BY63*(BX63/14)*CB63/SUM(BY63:CC63)-BZ63/4</f>
        <v/>
      </c>
      <c r="CA64" s="77">
        <f>CA63+(BZ63/4)*CA$16-CA63/14</f>
        <v/>
      </c>
      <c r="CB64" s="77">
        <f>CB63+(BZ63/4)*CB$16-CB63/14</f>
        <v/>
      </c>
      <c r="CC64" s="77">
        <f>CC63+CB63/14+(CA63/14)*(1-CD$16)</f>
        <v/>
      </c>
      <c r="CD64" s="54">
        <f>CD63+(CA63/14)*(CD$16)</f>
        <v/>
      </c>
      <c r="CE64" s="53">
        <f>OFFSET('National statistics'!$A$6,MATCH(R0_estimation!$A64,'National statistics'!$A$7:$A$5000,0),MATCH(R0_estimation!CE$16 &amp; "_Running14daysNew",'National statistics'!$B$1:$HA$1,0))</f>
        <v/>
      </c>
      <c r="CF64" s="253">
        <f>IF(ISERROR(OFFSET($O$4,MATCH(CE$16,$N$5:$N$14,0),MATCH(TEXT($A64,"dd-mmm-yy") &amp; "_R0",$P$2:$AP$2,0))),CF63,OFFSET($O$4,MATCH(CE$16,$N$5:$N$14,0),MATCH(TEXT($A64,"dd-mmm-yy") &amp; "_R0",$P$2:$AP$2,0)))</f>
        <v/>
      </c>
      <c r="CG64" s="254">
        <f>CG63</f>
        <v/>
      </c>
      <c r="CH64" s="77">
        <f>CH63-CH63*(CF63/14)*CJ63/SUM(CH63:CL63)-CH63*(CG63/14)*CK63/SUM(CH63:CL63)</f>
        <v/>
      </c>
      <c r="CI64" s="77">
        <f>CI63+CH63*(CF63/14)*CJ63/SUM(CH63:CL63)+CH63*(CG63/14)*CK63/SUM(CH63:CL63)-CI63/4</f>
        <v/>
      </c>
      <c r="CJ64" s="77">
        <f>CJ63+(CI63/4)*CJ$16-CJ63/14</f>
        <v/>
      </c>
      <c r="CK64" s="77">
        <f>CK63+(CI63/4)*CK$16-CK63/14</f>
        <v/>
      </c>
      <c r="CL64" s="77">
        <f>CL63+CK63/14+(CJ63/14)*(1-CM$16)</f>
        <v/>
      </c>
      <c r="CM64" s="54">
        <f>CM63+(CJ63/14)*(CM$16)</f>
        <v/>
      </c>
      <c r="CO64" s="209" t="n"/>
      <c r="CP64" s="210" t="n"/>
    </row>
    <row r="65">
      <c r="A65" s="83" t="n">
        <v>43965</v>
      </c>
      <c r="B65" s="53">
        <f>OFFSET('National statistics'!$A$6,MATCH(R0_estimation!$A65,'National statistics'!$A$7:$A$5000,0),MATCH(R0_estimation!B$16 &amp; "_Running14daysNew",'National statistics'!$B$1:$HA$1,0))</f>
        <v/>
      </c>
      <c r="C65" s="253">
        <f>IF(ISERROR(OFFSET($O$4,MATCH(B$16,$N$5:$N$14,0),MATCH(TEXT($A65,"dd-mmm-yy") &amp; "_R0",$P$2:$AP$2,0))),C64,OFFSET($O$4,MATCH(B$16,$N$5:$N$14,0),MATCH(TEXT($A65,"dd-mmm-yy") &amp; "_R0",$P$2:$AP$2,0)))</f>
        <v/>
      </c>
      <c r="D65" s="254">
        <f>D64</f>
        <v/>
      </c>
      <c r="E65" s="77">
        <f>E64-E64*(C64/14)*G64*G$16/SUM(E64:I64)-E64*(D64/14)*H$16*H64/SUM(E64:I64)</f>
        <v/>
      </c>
      <c r="F65" s="77">
        <f>F64+E64*(C64/14)*G64*G$16/SUM(E64:I64)+E64*(D64/14)*H$16*H64/SUM(E64:I64)-F64/4</f>
        <v/>
      </c>
      <c r="G65" s="77">
        <f>G64+G$16*F64/4-G64/14</f>
        <v/>
      </c>
      <c r="H65" s="77">
        <f>H64+H$16*F64/4-H64/14</f>
        <v/>
      </c>
      <c r="I65" s="77">
        <f>I64+H64/14+(G64/14)*(1-J$16)</f>
        <v/>
      </c>
      <c r="J65" s="54">
        <f>J64+(G64/14)*(J$16)</f>
        <v/>
      </c>
      <c r="K65" s="53">
        <f>OFFSET('National statistics'!$A$6,MATCH(R0_estimation!$A65,'National statistics'!$A$7:$A$5000,0),MATCH(R0_estimation!K$16 &amp; "_Running14daysNew",'National statistics'!$B$1:$HA$1,0))</f>
        <v/>
      </c>
      <c r="L65" s="253">
        <f>IF(ISERROR(OFFSET($O$4,MATCH(K$16,$N$5:$N$14,0),MATCH(TEXT($A65,"dd-mmm-yy") &amp; "_R0",$P$2:$AP$2,0))),L64,OFFSET($O$4,MATCH(K$16,$N$5:$N$14,0),MATCH(TEXT($A65,"dd-mmm-yy") &amp; "_R0",$P$2:$AP$2,0)))</f>
        <v/>
      </c>
      <c r="M65" s="254">
        <f>M64</f>
        <v/>
      </c>
      <c r="N65" s="77">
        <f>N64-N64*(L64/14)*P64/SUM(N64:R64)-N64*(M64/14)*Q64/SUM(N64:R64)</f>
        <v/>
      </c>
      <c r="O65" s="77">
        <f>O64+N64*(L64/14)*P64/SUM(N64:R64)+N64*(M64/14)*Q64/SUM(N64:R64)-O64/4</f>
        <v/>
      </c>
      <c r="P65" s="77">
        <f>P64+(O64/4)*P$16-P64/14</f>
        <v/>
      </c>
      <c r="Q65" s="77">
        <f>Q64+(O64/4)*Q$16-Q64/14</f>
        <v/>
      </c>
      <c r="R65" s="77">
        <f>R64+Q64/14+(P64/14)*(1-S$16)</f>
        <v/>
      </c>
      <c r="S65" s="54">
        <f>S64+(P64/14)*(S$16)</f>
        <v/>
      </c>
      <c r="T65" s="53">
        <f>OFFSET('National statistics'!$A$6,MATCH(R0_estimation!$A65,'National statistics'!$A$7:$A$5000,0),MATCH(R0_estimation!T$16 &amp; "_Running14daysNew",'National statistics'!$B$1:$HA$1,0))</f>
        <v/>
      </c>
      <c r="U65" s="253">
        <f>IF(ISERROR(OFFSET($O$4,MATCH(T$16,$N$5:$N$14,0),MATCH(TEXT($A65,"dd-mmm-yy") &amp; "_R0",$P$2:$AP$2,0))),U64,OFFSET($O$4,MATCH(T$16,$N$5:$N$14,0),MATCH(TEXT($A65,"dd-mmm-yy") &amp; "_R0",$P$2:$AP$2,0)))</f>
        <v/>
      </c>
      <c r="V65" s="254">
        <f>V64</f>
        <v/>
      </c>
      <c r="W65" s="77">
        <f>W64-W64*(U64/14)*Y64/SUM(W64:AA64)-W64*(V64/14)*Z64/SUM(W64:AA64)</f>
        <v/>
      </c>
      <c r="X65" s="77">
        <f>X64+W64*(U64/14)*Y64/SUM(W64:AA64)+W64*(V64/14)*Z64/SUM(W64:AA64)-X64/4</f>
        <v/>
      </c>
      <c r="Y65" s="77">
        <f>Y64+(X64/4)*Y$16-Y64/14</f>
        <v/>
      </c>
      <c r="Z65" s="77">
        <f>Z64+(X64/4)*Z$16-Z64/14</f>
        <v/>
      </c>
      <c r="AA65" s="77">
        <f>AA64+Z64/14+(Y64/14)*(1-AB$16)</f>
        <v/>
      </c>
      <c r="AB65" s="54">
        <f>AB64+(Y64/14)*(AB$16)</f>
        <v/>
      </c>
      <c r="AC65" s="53">
        <f>OFFSET('National statistics'!$A$6,MATCH(R0_estimation!$A65,'National statistics'!$A$7:$A$5000,0),MATCH(R0_estimation!AC$16 &amp; "_Running14daysNew",'National statistics'!$B$1:$HA$1,0))</f>
        <v/>
      </c>
      <c r="AD65" s="253">
        <f>IF(ISERROR(OFFSET($O$4,MATCH(AC$16,$N$5:$N$14,0),MATCH(TEXT($A65,"dd-mmm-yy") &amp; "_R0",$P$2:$AP$2,0))),AD64,OFFSET($O$4,MATCH(AC$16,$N$5:$N$14,0),MATCH(TEXT($A65,"dd-mmm-yy") &amp; "_R0",$P$2:$AP$2,0)))</f>
        <v/>
      </c>
      <c r="AE65" s="254">
        <f>AE64</f>
        <v/>
      </c>
      <c r="AF65" s="77">
        <f>AF64-AF64*(AD64/14)*AH64/SUM(AF64:AJ64)-AF64*(AE64/14)*AI64/SUM(AF64:AJ64)</f>
        <v/>
      </c>
      <c r="AG65" s="77">
        <f>AG64+AF64*(AD64/14)*AH64/SUM(AF64:AJ64)+AF64*(AE64/14)*AI64/SUM(AF64:AJ64)-AG64/4</f>
        <v/>
      </c>
      <c r="AH65" s="77">
        <f>AH64+(AG64/4)*AH$16-AH64/14</f>
        <v/>
      </c>
      <c r="AI65" s="77">
        <f>AI64+(AG64/4)*AI$16-AI64/14</f>
        <v/>
      </c>
      <c r="AJ65" s="77">
        <f>AJ64+AI64/14+(AH64/14)*(1-AK$16)</f>
        <v/>
      </c>
      <c r="AK65" s="54">
        <f>AK64+(AH64/14)*(AK$16)</f>
        <v/>
      </c>
      <c r="AL65" s="53">
        <f>OFFSET('National statistics'!$A$6,MATCH(R0_estimation!$A65,'National statistics'!$A$7:$A$5000,0),MATCH(R0_estimation!AL$16 &amp; "_Running14daysNew",'National statistics'!$B$1:$HA$1,0))</f>
        <v/>
      </c>
      <c r="AM65" s="253">
        <f>IF(ISERROR(OFFSET($O$4,MATCH(AL$16,$N$5:$N$14,0),MATCH(TEXT($A65,"dd-mmm-yy") &amp; "_R0",$P$2:$AP$2,0))),AM64,OFFSET($O$4,MATCH(AL$16,$N$5:$N$14,0),MATCH(TEXT($A65,"dd-mmm-yy") &amp; "_R0",$P$2:$AP$2,0)))</f>
        <v/>
      </c>
      <c r="AN65" s="254">
        <f>AN64</f>
        <v/>
      </c>
      <c r="AO65" s="77">
        <f>AO64-AO64*(AM64/14)*AQ64/SUM(AO64:AS64)-AO64*(AN64/14)*AR64/SUM(AO64:AS64)</f>
        <v/>
      </c>
      <c r="AP65" s="77">
        <f>AP64+AO64*(AM64/14)*AQ64/SUM(AO64:AS64)+AO64*(AN64/14)*AR64/SUM(AO64:AS64)-AP64/4</f>
        <v/>
      </c>
      <c r="AQ65" s="77">
        <f>AQ64+(AP64/4)*AQ$16-AQ64/14</f>
        <v/>
      </c>
      <c r="AR65" s="77">
        <f>AR64+(AP64/4)*AR$16-AR64/14</f>
        <v/>
      </c>
      <c r="AS65" s="77">
        <f>AS64+AR64/14+(AQ64/14)*(1-AT$16)</f>
        <v/>
      </c>
      <c r="AT65" s="54">
        <f>AT64+(AQ64/14)*(AT$16)</f>
        <v/>
      </c>
      <c r="AU65" s="53">
        <f>OFFSET('National statistics'!$A$6,MATCH(R0_estimation!$A65,'National statistics'!$A$7:$A$5000,0),MATCH(R0_estimation!AU$16 &amp; "_Running14daysNew",'National statistics'!$B$1:$HA$1,0))</f>
        <v/>
      </c>
      <c r="AV65" s="253">
        <f>IF(ISERROR(OFFSET($O$4,MATCH(AU$16,$N$5:$N$14,0),MATCH(TEXT($A65,"dd-mmm-yy") &amp; "_R0",$P$2:$AP$2,0))),AV64,OFFSET($O$4,MATCH(AU$16,$N$5:$N$14,0),MATCH(TEXT($A65,"dd-mmm-yy") &amp; "_R0",$P$2:$AP$2,0)))</f>
        <v/>
      </c>
      <c r="AW65" s="254">
        <f>AW64</f>
        <v/>
      </c>
      <c r="AX65" s="77">
        <f>AX64-AX64*(AV64/14)*AZ64/SUM(AX64:BB64)-AX64*(AW64/14)*BA64/SUM(AX64:BB64)</f>
        <v/>
      </c>
      <c r="AY65" s="77">
        <f>AY64+AX64*(AV64/14)*AZ64/SUM(AX64:BB64)+AX64*(AW64/14)*BA64/SUM(AX64:BB64)-AY64/4</f>
        <v/>
      </c>
      <c r="AZ65" s="77">
        <f>AZ64+(AY64/4)*AZ$16-AZ64/14</f>
        <v/>
      </c>
      <c r="BA65" s="77">
        <f>BA64+(AY64/4)*BA$16-BA64/14</f>
        <v/>
      </c>
      <c r="BB65" s="77">
        <f>BB64+BA64/14+(AZ64/14)*(1-BC$16)</f>
        <v/>
      </c>
      <c r="BC65" s="54">
        <f>BC64+(AZ64/14)*(BC$16)</f>
        <v/>
      </c>
      <c r="BD65" s="53">
        <f>OFFSET('National statistics'!$A$6,MATCH(R0_estimation!$A65,'National statistics'!$A$7:$A$5000,0),MATCH(R0_estimation!BD$16 &amp; "_Running14daysNew",'National statistics'!$B$1:$HA$1,0))</f>
        <v/>
      </c>
      <c r="BE65" s="253">
        <f>IF(ISERROR(OFFSET($O$4,MATCH(BD$16,$N$5:$N$14,0),MATCH(TEXT($A65,"dd-mmm-yy") &amp; "_R0",$P$2:$AP$2,0))),BE64,OFFSET($O$4,MATCH(BD$16,$N$5:$N$14,0),MATCH(TEXT($A65,"dd-mmm-yy") &amp; "_R0",$P$2:$AP$2,0)))</f>
        <v/>
      </c>
      <c r="BF65" s="254">
        <f>BF64</f>
        <v/>
      </c>
      <c r="BG65" s="77">
        <f>BG64-BG64*(BE64/14)*BI64/SUM(BG64:BK64)-BG64*(BF64/14)*BJ64/SUM(BG64:BK64)</f>
        <v/>
      </c>
      <c r="BH65" s="77">
        <f>BH64+BG64*(BE64/14)*BI64/SUM(BG64:BK64)+BG64*(BF64/14)*BJ64/SUM(BG64:BK64)-BH64/4</f>
        <v/>
      </c>
      <c r="BI65" s="77">
        <f>BI64+(BH64/4)*BI$16-BI64/14</f>
        <v/>
      </c>
      <c r="BJ65" s="77">
        <f>BJ64+(BH64/4)*BJ$16-BJ64/14</f>
        <v/>
      </c>
      <c r="BK65" s="77">
        <f>BK64+BJ64/14+(BI64/14)*(1-BL$16)</f>
        <v/>
      </c>
      <c r="BL65" s="54">
        <f>BL64+(BI64/14)*(BL$16)</f>
        <v/>
      </c>
      <c r="BM65" s="53">
        <f>OFFSET('National statistics'!$A$6,MATCH(R0_estimation!$A65,'National statistics'!$A$7:$A$5000,0),MATCH(R0_estimation!BM$16 &amp; "_Running14daysNew",'National statistics'!$B$1:$HA$1,0))</f>
        <v/>
      </c>
      <c r="BN65" s="253">
        <f>IF(ISERROR(OFFSET($O$4,MATCH(BM$16,$N$5:$N$14,0),MATCH(TEXT($A65,"dd-mmm-yy") &amp; "_R0",$P$2:$AP$2,0))),BN64,OFFSET($O$4,MATCH(BM$16,$N$5:$N$14,0),MATCH(TEXT($A65,"dd-mmm-yy") &amp; "_R0",$P$2:$AP$2,0)))</f>
        <v/>
      </c>
      <c r="BO65" s="254">
        <f>BO64</f>
        <v/>
      </c>
      <c r="BP65" s="77">
        <f>BP64-BP64*(BN64/14)*BR64/SUM(BP64:BT64)-BP64*(BO64/14)*BS64/SUM(BP64:BT64)</f>
        <v/>
      </c>
      <c r="BQ65" s="77">
        <f>BQ64+BP64*(BN64/14)*BR64/SUM(BP64:BT64)+BP64*(BO64/14)*BS64/SUM(BP64:BT64)-BQ64/4</f>
        <v/>
      </c>
      <c r="BR65" s="77">
        <f>BR64+(BQ64/4)*BR$16-BR64/14</f>
        <v/>
      </c>
      <c r="BS65" s="77">
        <f>BS64+(BQ64/4)*BS$16-BS64/14</f>
        <v/>
      </c>
      <c r="BT65" s="77">
        <f>BT64+BS64/14+(BR64/14)*(1-BU$16)</f>
        <v/>
      </c>
      <c r="BU65" s="54">
        <f>BU64+(BR64/14)*(BU$16)</f>
        <v/>
      </c>
      <c r="BV65" s="53">
        <f>OFFSET('National statistics'!$A$6,MATCH(R0_estimation!$A65,'National statistics'!$A$7:$A$5000,0),MATCH(R0_estimation!BV$16 &amp; "_Running14daysNew",'National statistics'!$B$1:$HA$1,0))</f>
        <v/>
      </c>
      <c r="BW65" s="253">
        <f>IF(ISERROR(OFFSET($O$4,MATCH(BV$16,$N$5:$N$14,0),MATCH(TEXT($A65,"dd-mmm-yy") &amp; "_R0",$P$2:$AP$2,0))),BW64,OFFSET($O$4,MATCH(BV$16,$N$5:$N$14,0),MATCH(TEXT($A65,"dd-mmm-yy") &amp; "_R0",$P$2:$AP$2,0)))</f>
        <v/>
      </c>
      <c r="BX65" s="254">
        <f>BX64</f>
        <v/>
      </c>
      <c r="BY65" s="77">
        <f>BY64-BY64*(BW64/14)*CA64/SUM(BY64:CC64)-BY64*(BX64/14)*CB64/SUM(BY64:CC64)</f>
        <v/>
      </c>
      <c r="BZ65" s="77">
        <f>BZ64+BY64*(BW64/14)*CA64/SUM(BY64:CC64)+BY64*(BX64/14)*CB64/SUM(BY64:CC64)-BZ64/4</f>
        <v/>
      </c>
      <c r="CA65" s="77">
        <f>CA64+(BZ64/4)*CA$16-CA64/14</f>
        <v/>
      </c>
      <c r="CB65" s="77">
        <f>CB64+(BZ64/4)*CB$16-CB64/14</f>
        <v/>
      </c>
      <c r="CC65" s="77">
        <f>CC64+CB64/14+(CA64/14)*(1-CD$16)</f>
        <v/>
      </c>
      <c r="CD65" s="54">
        <f>CD64+(CA64/14)*(CD$16)</f>
        <v/>
      </c>
      <c r="CE65" s="53">
        <f>OFFSET('National statistics'!$A$6,MATCH(R0_estimation!$A65,'National statistics'!$A$7:$A$5000,0),MATCH(R0_estimation!CE$16 &amp; "_Running14daysNew",'National statistics'!$B$1:$HA$1,0))</f>
        <v/>
      </c>
      <c r="CF65" s="253">
        <f>IF(ISERROR(OFFSET($O$4,MATCH(CE$16,$N$5:$N$14,0),MATCH(TEXT($A65,"dd-mmm-yy") &amp; "_R0",$P$2:$AP$2,0))),CF64,OFFSET($O$4,MATCH(CE$16,$N$5:$N$14,0),MATCH(TEXT($A65,"dd-mmm-yy") &amp; "_R0",$P$2:$AP$2,0)))</f>
        <v/>
      </c>
      <c r="CG65" s="254">
        <f>CG64</f>
        <v/>
      </c>
      <c r="CH65" s="77">
        <f>CH64-CH64*(CF64/14)*CJ64/SUM(CH64:CL64)-CH64*(CG64/14)*CK64/SUM(CH64:CL64)</f>
        <v/>
      </c>
      <c r="CI65" s="77">
        <f>CI64+CH64*(CF64/14)*CJ64/SUM(CH64:CL64)+CH64*(CG64/14)*CK64/SUM(CH64:CL64)-CI64/4</f>
        <v/>
      </c>
      <c r="CJ65" s="77">
        <f>CJ64+(CI64/4)*CJ$16-CJ64/14</f>
        <v/>
      </c>
      <c r="CK65" s="77">
        <f>CK64+(CI64/4)*CK$16-CK64/14</f>
        <v/>
      </c>
      <c r="CL65" s="77">
        <f>CL64+CK64/14+(CJ64/14)*(1-CM$16)</f>
        <v/>
      </c>
      <c r="CM65" s="54">
        <f>CM64+(CJ64/14)*(CM$16)</f>
        <v/>
      </c>
      <c r="CO65" s="209" t="n"/>
      <c r="CP65" s="210" t="n"/>
    </row>
    <row r="66">
      <c r="A66" s="83" t="n">
        <v>43966</v>
      </c>
      <c r="B66" s="53">
        <f>OFFSET('National statistics'!$A$6,MATCH(R0_estimation!$A66,'National statistics'!$A$7:$A$5000,0),MATCH(R0_estimation!B$16 &amp; "_Running14daysNew",'National statistics'!$B$1:$HA$1,0))</f>
        <v/>
      </c>
      <c r="C66" s="253">
        <f>IF(ISERROR(OFFSET($O$4,MATCH(B$16,$N$5:$N$14,0),MATCH(TEXT($A66,"dd-mmm-yy") &amp; "_R0",$P$2:$AP$2,0))),C65,OFFSET($O$4,MATCH(B$16,$N$5:$N$14,0),MATCH(TEXT($A66,"dd-mmm-yy") &amp; "_R0",$P$2:$AP$2,0)))</f>
        <v/>
      </c>
      <c r="D66" s="254">
        <f>D65</f>
        <v/>
      </c>
      <c r="E66" s="77">
        <f>E65-E65*(C65/14)*G65*G$16/SUM(E65:I65)-E65*(D65/14)*H$16*H65/SUM(E65:I65)</f>
        <v/>
      </c>
      <c r="F66" s="77">
        <f>F65+E65*(C65/14)*G65*G$16/SUM(E65:I65)+E65*(D65/14)*H$16*H65/SUM(E65:I65)-F65/4</f>
        <v/>
      </c>
      <c r="G66" s="77">
        <f>G65+G$16*F65/4-G65/14</f>
        <v/>
      </c>
      <c r="H66" s="77">
        <f>H65+H$16*F65/4-H65/14</f>
        <v/>
      </c>
      <c r="I66" s="77">
        <f>I65+H65/14+(G65/14)*(1-J$16)</f>
        <v/>
      </c>
      <c r="J66" s="54">
        <f>J65+(G65/14)*(J$16)</f>
        <v/>
      </c>
      <c r="K66" s="53">
        <f>OFFSET('National statistics'!$A$6,MATCH(R0_estimation!$A66,'National statistics'!$A$7:$A$5000,0),MATCH(R0_estimation!K$16 &amp; "_Running14daysNew",'National statistics'!$B$1:$HA$1,0))</f>
        <v/>
      </c>
      <c r="L66" s="253">
        <f>IF(ISERROR(OFFSET($O$4,MATCH(K$16,$N$5:$N$14,0),MATCH(TEXT($A66,"dd-mmm-yy") &amp; "_R0",$P$2:$AP$2,0))),L65,OFFSET($O$4,MATCH(K$16,$N$5:$N$14,0),MATCH(TEXT($A66,"dd-mmm-yy") &amp; "_R0",$P$2:$AP$2,0)))</f>
        <v/>
      </c>
      <c r="M66" s="254">
        <f>M65</f>
        <v/>
      </c>
      <c r="N66" s="77">
        <f>N65-N65*(L65/14)*P65/SUM(N65:R65)-N65*(M65/14)*Q65/SUM(N65:R65)</f>
        <v/>
      </c>
      <c r="O66" s="77">
        <f>O65+N65*(L65/14)*P65/SUM(N65:R65)+N65*(M65/14)*Q65/SUM(N65:R65)-O65/4</f>
        <v/>
      </c>
      <c r="P66" s="77">
        <f>P65+(O65/4)*P$16-P65/14</f>
        <v/>
      </c>
      <c r="Q66" s="77">
        <f>Q65+(O65/4)*Q$16-Q65/14</f>
        <v/>
      </c>
      <c r="R66" s="77">
        <f>R65+Q65/14+(P65/14)*(1-S$16)</f>
        <v/>
      </c>
      <c r="S66" s="54">
        <f>S65+(P65/14)*(S$16)</f>
        <v/>
      </c>
      <c r="T66" s="53">
        <f>OFFSET('National statistics'!$A$6,MATCH(R0_estimation!$A66,'National statistics'!$A$7:$A$5000,0),MATCH(R0_estimation!T$16 &amp; "_Running14daysNew",'National statistics'!$B$1:$HA$1,0))</f>
        <v/>
      </c>
      <c r="U66" s="253">
        <f>IF(ISERROR(OFFSET($O$4,MATCH(T$16,$N$5:$N$14,0),MATCH(TEXT($A66,"dd-mmm-yy") &amp; "_R0",$P$2:$AP$2,0))),U65,OFFSET($O$4,MATCH(T$16,$N$5:$N$14,0),MATCH(TEXT($A66,"dd-mmm-yy") &amp; "_R0",$P$2:$AP$2,0)))</f>
        <v/>
      </c>
      <c r="V66" s="254">
        <f>V65</f>
        <v/>
      </c>
      <c r="W66" s="77">
        <f>W65-W65*(U65/14)*Y65/SUM(W65:AA65)-W65*(V65/14)*Z65/SUM(W65:AA65)</f>
        <v/>
      </c>
      <c r="X66" s="77">
        <f>X65+W65*(U65/14)*Y65/SUM(W65:AA65)+W65*(V65/14)*Z65/SUM(W65:AA65)-X65/4</f>
        <v/>
      </c>
      <c r="Y66" s="77">
        <f>Y65+(X65/4)*Y$16-Y65/14</f>
        <v/>
      </c>
      <c r="Z66" s="77">
        <f>Z65+(X65/4)*Z$16-Z65/14</f>
        <v/>
      </c>
      <c r="AA66" s="77">
        <f>AA65+Z65/14+(Y65/14)*(1-AB$16)</f>
        <v/>
      </c>
      <c r="AB66" s="54">
        <f>AB65+(Y65/14)*(AB$16)</f>
        <v/>
      </c>
      <c r="AC66" s="53">
        <f>OFFSET('National statistics'!$A$6,MATCH(R0_estimation!$A66,'National statistics'!$A$7:$A$5000,0),MATCH(R0_estimation!AC$16 &amp; "_Running14daysNew",'National statistics'!$B$1:$HA$1,0))</f>
        <v/>
      </c>
      <c r="AD66" s="253">
        <f>IF(ISERROR(OFFSET($O$4,MATCH(AC$16,$N$5:$N$14,0),MATCH(TEXT($A66,"dd-mmm-yy") &amp; "_R0",$P$2:$AP$2,0))),AD65,OFFSET($O$4,MATCH(AC$16,$N$5:$N$14,0),MATCH(TEXT($A66,"dd-mmm-yy") &amp; "_R0",$P$2:$AP$2,0)))</f>
        <v/>
      </c>
      <c r="AE66" s="254">
        <f>AE65</f>
        <v/>
      </c>
      <c r="AF66" s="77">
        <f>AF65-AF65*(AD65/14)*AH65/SUM(AF65:AJ65)-AF65*(AE65/14)*AI65/SUM(AF65:AJ65)</f>
        <v/>
      </c>
      <c r="AG66" s="77">
        <f>AG65+AF65*(AD65/14)*AH65/SUM(AF65:AJ65)+AF65*(AE65/14)*AI65/SUM(AF65:AJ65)-AG65/4</f>
        <v/>
      </c>
      <c r="AH66" s="77">
        <f>AH65+(AG65/4)*AH$16-AH65/14</f>
        <v/>
      </c>
      <c r="AI66" s="77">
        <f>AI65+(AG65/4)*AI$16-AI65/14</f>
        <v/>
      </c>
      <c r="AJ66" s="77">
        <f>AJ65+AI65/14+(AH65/14)*(1-AK$16)</f>
        <v/>
      </c>
      <c r="AK66" s="54">
        <f>AK65+(AH65/14)*(AK$16)</f>
        <v/>
      </c>
      <c r="AL66" s="53">
        <f>OFFSET('National statistics'!$A$6,MATCH(R0_estimation!$A66,'National statistics'!$A$7:$A$5000,0),MATCH(R0_estimation!AL$16 &amp; "_Running14daysNew",'National statistics'!$B$1:$HA$1,0))</f>
        <v/>
      </c>
      <c r="AM66" s="253">
        <f>IF(ISERROR(OFFSET($O$4,MATCH(AL$16,$N$5:$N$14,0),MATCH(TEXT($A66,"dd-mmm-yy") &amp; "_R0",$P$2:$AP$2,0))),AM65,OFFSET($O$4,MATCH(AL$16,$N$5:$N$14,0),MATCH(TEXT($A66,"dd-mmm-yy") &amp; "_R0",$P$2:$AP$2,0)))</f>
        <v/>
      </c>
      <c r="AN66" s="254">
        <f>AN65</f>
        <v/>
      </c>
      <c r="AO66" s="77">
        <f>AO65-AO65*(AM65/14)*AQ65/SUM(AO65:AS65)-AO65*(AN65/14)*AR65/SUM(AO65:AS65)</f>
        <v/>
      </c>
      <c r="AP66" s="77">
        <f>AP65+AO65*(AM65/14)*AQ65/SUM(AO65:AS65)+AO65*(AN65/14)*AR65/SUM(AO65:AS65)-AP65/4</f>
        <v/>
      </c>
      <c r="AQ66" s="77">
        <f>AQ65+(AP65/4)*AQ$16-AQ65/14</f>
        <v/>
      </c>
      <c r="AR66" s="77">
        <f>AR65+(AP65/4)*AR$16-AR65/14</f>
        <v/>
      </c>
      <c r="AS66" s="77">
        <f>AS65+AR65/14+(AQ65/14)*(1-AT$16)</f>
        <v/>
      </c>
      <c r="AT66" s="54">
        <f>AT65+(AQ65/14)*(AT$16)</f>
        <v/>
      </c>
      <c r="AU66" s="53">
        <f>OFFSET('National statistics'!$A$6,MATCH(R0_estimation!$A66,'National statistics'!$A$7:$A$5000,0),MATCH(R0_estimation!AU$16 &amp; "_Running14daysNew",'National statistics'!$B$1:$HA$1,0))</f>
        <v/>
      </c>
      <c r="AV66" s="253">
        <f>IF(ISERROR(OFFSET($O$4,MATCH(AU$16,$N$5:$N$14,0),MATCH(TEXT($A66,"dd-mmm-yy") &amp; "_R0",$P$2:$AP$2,0))),AV65,OFFSET($O$4,MATCH(AU$16,$N$5:$N$14,0),MATCH(TEXT($A66,"dd-mmm-yy") &amp; "_R0",$P$2:$AP$2,0)))</f>
        <v/>
      </c>
      <c r="AW66" s="254">
        <f>AW65</f>
        <v/>
      </c>
      <c r="AX66" s="77">
        <f>AX65-AX65*(AV65/14)*AZ65/SUM(AX65:BB65)-AX65*(AW65/14)*BA65/SUM(AX65:BB65)</f>
        <v/>
      </c>
      <c r="AY66" s="77">
        <f>AY65+AX65*(AV65/14)*AZ65/SUM(AX65:BB65)+AX65*(AW65/14)*BA65/SUM(AX65:BB65)-AY65/4</f>
        <v/>
      </c>
      <c r="AZ66" s="77">
        <f>AZ65+(AY65/4)*AZ$16-AZ65/14</f>
        <v/>
      </c>
      <c r="BA66" s="77">
        <f>BA65+(AY65/4)*BA$16-BA65/14</f>
        <v/>
      </c>
      <c r="BB66" s="77">
        <f>BB65+BA65/14+(AZ65/14)*(1-BC$16)</f>
        <v/>
      </c>
      <c r="BC66" s="54">
        <f>BC65+(AZ65/14)*(BC$16)</f>
        <v/>
      </c>
      <c r="BD66" s="53">
        <f>OFFSET('National statistics'!$A$6,MATCH(R0_estimation!$A66,'National statistics'!$A$7:$A$5000,0),MATCH(R0_estimation!BD$16 &amp; "_Running14daysNew",'National statistics'!$B$1:$HA$1,0))</f>
        <v/>
      </c>
      <c r="BE66" s="253">
        <f>IF(ISERROR(OFFSET($O$4,MATCH(BD$16,$N$5:$N$14,0),MATCH(TEXT($A66,"dd-mmm-yy") &amp; "_R0",$P$2:$AP$2,0))),BE65,OFFSET($O$4,MATCH(BD$16,$N$5:$N$14,0),MATCH(TEXT($A66,"dd-mmm-yy") &amp; "_R0",$P$2:$AP$2,0)))</f>
        <v/>
      </c>
      <c r="BF66" s="254">
        <f>BF65</f>
        <v/>
      </c>
      <c r="BG66" s="77">
        <f>BG65-BG65*(BE65/14)*BI65/SUM(BG65:BK65)-BG65*(BF65/14)*BJ65/SUM(BG65:BK65)</f>
        <v/>
      </c>
      <c r="BH66" s="77">
        <f>BH65+BG65*(BE65/14)*BI65/SUM(BG65:BK65)+BG65*(BF65/14)*BJ65/SUM(BG65:BK65)-BH65/4</f>
        <v/>
      </c>
      <c r="BI66" s="77">
        <f>BI65+(BH65/4)*BI$16-BI65/14</f>
        <v/>
      </c>
      <c r="BJ66" s="77">
        <f>BJ65+(BH65/4)*BJ$16-BJ65/14</f>
        <v/>
      </c>
      <c r="BK66" s="77">
        <f>BK65+BJ65/14+(BI65/14)*(1-BL$16)</f>
        <v/>
      </c>
      <c r="BL66" s="54">
        <f>BL65+(BI65/14)*(BL$16)</f>
        <v/>
      </c>
      <c r="BM66" s="53">
        <f>OFFSET('National statistics'!$A$6,MATCH(R0_estimation!$A66,'National statistics'!$A$7:$A$5000,0),MATCH(R0_estimation!BM$16 &amp; "_Running14daysNew",'National statistics'!$B$1:$HA$1,0))</f>
        <v/>
      </c>
      <c r="BN66" s="253">
        <f>IF(ISERROR(OFFSET($O$4,MATCH(BM$16,$N$5:$N$14,0),MATCH(TEXT($A66,"dd-mmm-yy") &amp; "_R0",$P$2:$AP$2,0))),BN65,OFFSET($O$4,MATCH(BM$16,$N$5:$N$14,0),MATCH(TEXT($A66,"dd-mmm-yy") &amp; "_R0",$P$2:$AP$2,0)))</f>
        <v/>
      </c>
      <c r="BO66" s="254">
        <f>BO65</f>
        <v/>
      </c>
      <c r="BP66" s="77">
        <f>BP65-BP65*(BN65/14)*BR65/SUM(BP65:BT65)-BP65*(BO65/14)*BS65/SUM(BP65:BT65)</f>
        <v/>
      </c>
      <c r="BQ66" s="77">
        <f>BQ65+BP65*(BN65/14)*BR65/SUM(BP65:BT65)+BP65*(BO65/14)*BS65/SUM(BP65:BT65)-BQ65/4</f>
        <v/>
      </c>
      <c r="BR66" s="77">
        <f>BR65+(BQ65/4)*BR$16-BR65/14</f>
        <v/>
      </c>
      <c r="BS66" s="77">
        <f>BS65+(BQ65/4)*BS$16-BS65/14</f>
        <v/>
      </c>
      <c r="BT66" s="77">
        <f>BT65+BS65/14+(BR65/14)*(1-BU$16)</f>
        <v/>
      </c>
      <c r="BU66" s="54">
        <f>BU65+(BR65/14)*(BU$16)</f>
        <v/>
      </c>
      <c r="BV66" s="53">
        <f>OFFSET('National statistics'!$A$6,MATCH(R0_estimation!$A66,'National statistics'!$A$7:$A$5000,0),MATCH(R0_estimation!BV$16 &amp; "_Running14daysNew",'National statistics'!$B$1:$HA$1,0))</f>
        <v/>
      </c>
      <c r="BW66" s="253">
        <f>IF(ISERROR(OFFSET($O$4,MATCH(BV$16,$N$5:$N$14,0),MATCH(TEXT($A66,"dd-mmm-yy") &amp; "_R0",$P$2:$AP$2,0))),BW65,OFFSET($O$4,MATCH(BV$16,$N$5:$N$14,0),MATCH(TEXT($A66,"dd-mmm-yy") &amp; "_R0",$P$2:$AP$2,0)))</f>
        <v/>
      </c>
      <c r="BX66" s="254">
        <f>BX65</f>
        <v/>
      </c>
      <c r="BY66" s="77">
        <f>BY65-BY65*(BW65/14)*CA65/SUM(BY65:CC65)-BY65*(BX65/14)*CB65/SUM(BY65:CC65)</f>
        <v/>
      </c>
      <c r="BZ66" s="77">
        <f>BZ65+BY65*(BW65/14)*CA65/SUM(BY65:CC65)+BY65*(BX65/14)*CB65/SUM(BY65:CC65)-BZ65/4</f>
        <v/>
      </c>
      <c r="CA66" s="77">
        <f>CA65+(BZ65/4)*CA$16-CA65/14</f>
        <v/>
      </c>
      <c r="CB66" s="77">
        <f>CB65+(BZ65/4)*CB$16-CB65/14</f>
        <v/>
      </c>
      <c r="CC66" s="77">
        <f>CC65+CB65/14+(CA65/14)*(1-CD$16)</f>
        <v/>
      </c>
      <c r="CD66" s="54">
        <f>CD65+(CA65/14)*(CD$16)</f>
        <v/>
      </c>
      <c r="CE66" s="53">
        <f>OFFSET('National statistics'!$A$6,MATCH(R0_estimation!$A66,'National statistics'!$A$7:$A$5000,0),MATCH(R0_estimation!CE$16 &amp; "_Running14daysNew",'National statistics'!$B$1:$HA$1,0))</f>
        <v/>
      </c>
      <c r="CF66" s="253">
        <f>IF(ISERROR(OFFSET($O$4,MATCH(CE$16,$N$5:$N$14,0),MATCH(TEXT($A66,"dd-mmm-yy") &amp; "_R0",$P$2:$AP$2,0))),CF65,OFFSET($O$4,MATCH(CE$16,$N$5:$N$14,0),MATCH(TEXT($A66,"dd-mmm-yy") &amp; "_R0",$P$2:$AP$2,0)))</f>
        <v/>
      </c>
      <c r="CG66" s="254">
        <f>CG65</f>
        <v/>
      </c>
      <c r="CH66" s="77">
        <f>CH65-CH65*(CF65/14)*CJ65/SUM(CH65:CL65)-CH65*(CG65/14)*CK65/SUM(CH65:CL65)</f>
        <v/>
      </c>
      <c r="CI66" s="77">
        <f>CI65+CH65*(CF65/14)*CJ65/SUM(CH65:CL65)+CH65*(CG65/14)*CK65/SUM(CH65:CL65)-CI65/4</f>
        <v/>
      </c>
      <c r="CJ66" s="77">
        <f>CJ65+(CI65/4)*CJ$16-CJ65/14</f>
        <v/>
      </c>
      <c r="CK66" s="77">
        <f>CK65+(CI65/4)*CK$16-CK65/14</f>
        <v/>
      </c>
      <c r="CL66" s="77">
        <f>CL65+CK65/14+(CJ65/14)*(1-CM$16)</f>
        <v/>
      </c>
      <c r="CM66" s="54">
        <f>CM65+(CJ65/14)*(CM$16)</f>
        <v/>
      </c>
      <c r="CO66" s="209" t="n"/>
      <c r="CP66" s="210" t="n"/>
    </row>
    <row r="67">
      <c r="A67" s="83" t="n">
        <v>43967</v>
      </c>
      <c r="B67" s="53">
        <f>OFFSET('National statistics'!$A$6,MATCH(R0_estimation!$A67,'National statistics'!$A$7:$A$5000,0),MATCH(R0_estimation!B$16 &amp; "_Running14daysNew",'National statistics'!$B$1:$HA$1,0))</f>
        <v/>
      </c>
      <c r="C67" s="253">
        <f>IF(ISERROR(OFFSET($O$4,MATCH(B$16,$N$5:$N$14,0),MATCH(TEXT($A67,"dd-mmm-yy") &amp; "_R0",$P$2:$AP$2,0))),C66,OFFSET($O$4,MATCH(B$16,$N$5:$N$14,0),MATCH(TEXT($A67,"dd-mmm-yy") &amp; "_R0",$P$2:$AP$2,0)))</f>
        <v/>
      </c>
      <c r="D67" s="254">
        <f>D66</f>
        <v/>
      </c>
      <c r="E67" s="77">
        <f>E66-E66*(C66/14)*G66*G$16/SUM(E66:I66)-E66*(D66/14)*H$16*H66/SUM(E66:I66)</f>
        <v/>
      </c>
      <c r="F67" s="77">
        <f>F66+E66*(C66/14)*G66*G$16/SUM(E66:I66)+E66*(D66/14)*H$16*H66/SUM(E66:I66)-F66/4</f>
        <v/>
      </c>
      <c r="G67" s="77">
        <f>G66+G$16*F66/4-G66/14</f>
        <v/>
      </c>
      <c r="H67" s="77">
        <f>H66+H$16*F66/4-H66/14</f>
        <v/>
      </c>
      <c r="I67" s="77">
        <f>I66+H66/14+(G66/14)*(1-J$16)</f>
        <v/>
      </c>
      <c r="J67" s="54">
        <f>J66+(G66/14)*(J$16)</f>
        <v/>
      </c>
      <c r="K67" s="53">
        <f>OFFSET('National statistics'!$A$6,MATCH(R0_estimation!$A67,'National statistics'!$A$7:$A$5000,0),MATCH(R0_estimation!K$16 &amp; "_Running14daysNew",'National statistics'!$B$1:$HA$1,0))</f>
        <v/>
      </c>
      <c r="L67" s="253">
        <f>IF(ISERROR(OFFSET($O$4,MATCH(K$16,$N$5:$N$14,0),MATCH(TEXT($A67,"dd-mmm-yy") &amp; "_R0",$P$2:$AP$2,0))),L66,OFFSET($O$4,MATCH(K$16,$N$5:$N$14,0),MATCH(TEXT($A67,"dd-mmm-yy") &amp; "_R0",$P$2:$AP$2,0)))</f>
        <v/>
      </c>
      <c r="M67" s="254">
        <f>M66</f>
        <v/>
      </c>
      <c r="N67" s="77">
        <f>N66-N66*(L66/14)*P66/SUM(N66:R66)-N66*(M66/14)*Q66/SUM(N66:R66)</f>
        <v/>
      </c>
      <c r="O67" s="77">
        <f>O66+N66*(L66/14)*P66/SUM(N66:R66)+N66*(M66/14)*Q66/SUM(N66:R66)-O66/4</f>
        <v/>
      </c>
      <c r="P67" s="77">
        <f>P66+(O66/4)*P$16-P66/14</f>
        <v/>
      </c>
      <c r="Q67" s="77">
        <f>Q66+(O66/4)*Q$16-Q66/14</f>
        <v/>
      </c>
      <c r="R67" s="77">
        <f>R66+Q66/14+(P66/14)*(1-S$16)</f>
        <v/>
      </c>
      <c r="S67" s="54">
        <f>S66+(P66/14)*(S$16)</f>
        <v/>
      </c>
      <c r="T67" s="53">
        <f>OFFSET('National statistics'!$A$6,MATCH(R0_estimation!$A67,'National statistics'!$A$7:$A$5000,0),MATCH(R0_estimation!T$16 &amp; "_Running14daysNew",'National statistics'!$B$1:$HA$1,0))</f>
        <v/>
      </c>
      <c r="U67" s="253">
        <f>IF(ISERROR(OFFSET($O$4,MATCH(T$16,$N$5:$N$14,0),MATCH(TEXT($A67,"dd-mmm-yy") &amp; "_R0",$P$2:$AP$2,0))),U66,OFFSET($O$4,MATCH(T$16,$N$5:$N$14,0),MATCH(TEXT($A67,"dd-mmm-yy") &amp; "_R0",$P$2:$AP$2,0)))</f>
        <v/>
      </c>
      <c r="V67" s="254">
        <f>V66</f>
        <v/>
      </c>
      <c r="W67" s="77">
        <f>W66-W66*(U66/14)*Y66/SUM(W66:AA66)-W66*(V66/14)*Z66/SUM(W66:AA66)</f>
        <v/>
      </c>
      <c r="X67" s="77">
        <f>X66+W66*(U66/14)*Y66/SUM(W66:AA66)+W66*(V66/14)*Z66/SUM(W66:AA66)-X66/4</f>
        <v/>
      </c>
      <c r="Y67" s="77">
        <f>Y66+(X66/4)*Y$16-Y66/14</f>
        <v/>
      </c>
      <c r="Z67" s="77">
        <f>Z66+(X66/4)*Z$16-Z66/14</f>
        <v/>
      </c>
      <c r="AA67" s="77">
        <f>AA66+Z66/14+(Y66/14)*(1-AB$16)</f>
        <v/>
      </c>
      <c r="AB67" s="54">
        <f>AB66+(Y66/14)*(AB$16)</f>
        <v/>
      </c>
      <c r="AC67" s="53">
        <f>OFFSET('National statistics'!$A$6,MATCH(R0_estimation!$A67,'National statistics'!$A$7:$A$5000,0),MATCH(R0_estimation!AC$16 &amp; "_Running14daysNew",'National statistics'!$B$1:$HA$1,0))</f>
        <v/>
      </c>
      <c r="AD67" s="253">
        <f>IF(ISERROR(OFFSET($O$4,MATCH(AC$16,$N$5:$N$14,0),MATCH(TEXT($A67,"dd-mmm-yy") &amp; "_R0",$P$2:$AP$2,0))),AD66,OFFSET($O$4,MATCH(AC$16,$N$5:$N$14,0),MATCH(TEXT($A67,"dd-mmm-yy") &amp; "_R0",$P$2:$AP$2,0)))</f>
        <v/>
      </c>
      <c r="AE67" s="254">
        <f>AE66</f>
        <v/>
      </c>
      <c r="AF67" s="77">
        <f>AF66-AF66*(AD66/14)*AH66/SUM(AF66:AJ66)-AF66*(AE66/14)*AI66/SUM(AF66:AJ66)</f>
        <v/>
      </c>
      <c r="AG67" s="77">
        <f>AG66+AF66*(AD66/14)*AH66/SUM(AF66:AJ66)+AF66*(AE66/14)*AI66/SUM(AF66:AJ66)-AG66/4</f>
        <v/>
      </c>
      <c r="AH67" s="77">
        <f>AH66+(AG66/4)*AH$16-AH66/14</f>
        <v/>
      </c>
      <c r="AI67" s="77">
        <f>AI66+(AG66/4)*AI$16-AI66/14</f>
        <v/>
      </c>
      <c r="AJ67" s="77">
        <f>AJ66+AI66/14+(AH66/14)*(1-AK$16)</f>
        <v/>
      </c>
      <c r="AK67" s="54">
        <f>AK66+(AH66/14)*(AK$16)</f>
        <v/>
      </c>
      <c r="AL67" s="53">
        <f>OFFSET('National statistics'!$A$6,MATCH(R0_estimation!$A67,'National statistics'!$A$7:$A$5000,0),MATCH(R0_estimation!AL$16 &amp; "_Running14daysNew",'National statistics'!$B$1:$HA$1,0))</f>
        <v/>
      </c>
      <c r="AM67" s="253">
        <f>IF(ISERROR(OFFSET($O$4,MATCH(AL$16,$N$5:$N$14,0),MATCH(TEXT($A67,"dd-mmm-yy") &amp; "_R0",$P$2:$AP$2,0))),AM66,OFFSET($O$4,MATCH(AL$16,$N$5:$N$14,0),MATCH(TEXT($A67,"dd-mmm-yy") &amp; "_R0",$P$2:$AP$2,0)))</f>
        <v/>
      </c>
      <c r="AN67" s="254">
        <f>AN66</f>
        <v/>
      </c>
      <c r="AO67" s="77">
        <f>AO66-AO66*(AM66/14)*AQ66/SUM(AO66:AS66)-AO66*(AN66/14)*AR66/SUM(AO66:AS66)</f>
        <v/>
      </c>
      <c r="AP67" s="77">
        <f>AP66+AO66*(AM66/14)*AQ66/SUM(AO66:AS66)+AO66*(AN66/14)*AR66/SUM(AO66:AS66)-AP66/4</f>
        <v/>
      </c>
      <c r="AQ67" s="77">
        <f>AQ66+(AP66/4)*AQ$16-AQ66/14</f>
        <v/>
      </c>
      <c r="AR67" s="77">
        <f>AR66+(AP66/4)*AR$16-AR66/14</f>
        <v/>
      </c>
      <c r="AS67" s="77">
        <f>AS66+AR66/14+(AQ66/14)*(1-AT$16)</f>
        <v/>
      </c>
      <c r="AT67" s="54">
        <f>AT66+(AQ66/14)*(AT$16)</f>
        <v/>
      </c>
      <c r="AU67" s="53">
        <f>OFFSET('National statistics'!$A$6,MATCH(R0_estimation!$A67,'National statistics'!$A$7:$A$5000,0),MATCH(R0_estimation!AU$16 &amp; "_Running14daysNew",'National statistics'!$B$1:$HA$1,0))</f>
        <v/>
      </c>
      <c r="AV67" s="253">
        <f>IF(ISERROR(OFFSET($O$4,MATCH(AU$16,$N$5:$N$14,0),MATCH(TEXT($A67,"dd-mmm-yy") &amp; "_R0",$P$2:$AP$2,0))),AV66,OFFSET($O$4,MATCH(AU$16,$N$5:$N$14,0),MATCH(TEXT($A67,"dd-mmm-yy") &amp; "_R0",$P$2:$AP$2,0)))</f>
        <v/>
      </c>
      <c r="AW67" s="254">
        <f>AW66</f>
        <v/>
      </c>
      <c r="AX67" s="77">
        <f>AX66-AX66*(AV66/14)*AZ66/SUM(AX66:BB66)-AX66*(AW66/14)*BA66/SUM(AX66:BB66)</f>
        <v/>
      </c>
      <c r="AY67" s="77">
        <f>AY66+AX66*(AV66/14)*AZ66/SUM(AX66:BB66)+AX66*(AW66/14)*BA66/SUM(AX66:BB66)-AY66/4</f>
        <v/>
      </c>
      <c r="AZ67" s="77">
        <f>AZ66+(AY66/4)*AZ$16-AZ66/14</f>
        <v/>
      </c>
      <c r="BA67" s="77">
        <f>BA66+(AY66/4)*BA$16-BA66/14</f>
        <v/>
      </c>
      <c r="BB67" s="77">
        <f>BB66+BA66/14+(AZ66/14)*(1-BC$16)</f>
        <v/>
      </c>
      <c r="BC67" s="54">
        <f>BC66+(AZ66/14)*(BC$16)</f>
        <v/>
      </c>
      <c r="BD67" s="53">
        <f>OFFSET('National statistics'!$A$6,MATCH(R0_estimation!$A67,'National statistics'!$A$7:$A$5000,0),MATCH(R0_estimation!BD$16 &amp; "_Running14daysNew",'National statistics'!$B$1:$HA$1,0))</f>
        <v/>
      </c>
      <c r="BE67" s="253">
        <f>IF(ISERROR(OFFSET($O$4,MATCH(BD$16,$N$5:$N$14,0),MATCH(TEXT($A67,"dd-mmm-yy") &amp; "_R0",$P$2:$AP$2,0))),BE66,OFFSET($O$4,MATCH(BD$16,$N$5:$N$14,0),MATCH(TEXT($A67,"dd-mmm-yy") &amp; "_R0",$P$2:$AP$2,0)))</f>
        <v/>
      </c>
      <c r="BF67" s="254">
        <f>BF66</f>
        <v/>
      </c>
      <c r="BG67" s="77">
        <f>BG66-BG66*(BE66/14)*BI66/SUM(BG66:BK66)-BG66*(BF66/14)*BJ66/SUM(BG66:BK66)</f>
        <v/>
      </c>
      <c r="BH67" s="77">
        <f>BH66+BG66*(BE66/14)*BI66/SUM(BG66:BK66)+BG66*(BF66/14)*BJ66/SUM(BG66:BK66)-BH66/4</f>
        <v/>
      </c>
      <c r="BI67" s="77">
        <f>BI66+(BH66/4)*BI$16-BI66/14</f>
        <v/>
      </c>
      <c r="BJ67" s="77">
        <f>BJ66+(BH66/4)*BJ$16-BJ66/14</f>
        <v/>
      </c>
      <c r="BK67" s="77">
        <f>BK66+BJ66/14+(BI66/14)*(1-BL$16)</f>
        <v/>
      </c>
      <c r="BL67" s="54">
        <f>BL66+(BI66/14)*(BL$16)</f>
        <v/>
      </c>
      <c r="BM67" s="53">
        <f>OFFSET('National statistics'!$A$6,MATCH(R0_estimation!$A67,'National statistics'!$A$7:$A$5000,0),MATCH(R0_estimation!BM$16 &amp; "_Running14daysNew",'National statistics'!$B$1:$HA$1,0))</f>
        <v/>
      </c>
      <c r="BN67" s="253">
        <f>IF(ISERROR(OFFSET($O$4,MATCH(BM$16,$N$5:$N$14,0),MATCH(TEXT($A67,"dd-mmm-yy") &amp; "_R0",$P$2:$AP$2,0))),BN66,OFFSET($O$4,MATCH(BM$16,$N$5:$N$14,0),MATCH(TEXT($A67,"dd-mmm-yy") &amp; "_R0",$P$2:$AP$2,0)))</f>
        <v/>
      </c>
      <c r="BO67" s="254">
        <f>BO66</f>
        <v/>
      </c>
      <c r="BP67" s="77">
        <f>BP66-BP66*(BN66/14)*BR66/SUM(BP66:BT66)-BP66*(BO66/14)*BS66/SUM(BP66:BT66)</f>
        <v/>
      </c>
      <c r="BQ67" s="77">
        <f>BQ66+BP66*(BN66/14)*BR66/SUM(BP66:BT66)+BP66*(BO66/14)*BS66/SUM(BP66:BT66)-BQ66/4</f>
        <v/>
      </c>
      <c r="BR67" s="77">
        <f>BR66+(BQ66/4)*BR$16-BR66/14</f>
        <v/>
      </c>
      <c r="BS67" s="77">
        <f>BS66+(BQ66/4)*BS$16-BS66/14</f>
        <v/>
      </c>
      <c r="BT67" s="77">
        <f>BT66+BS66/14+(BR66/14)*(1-BU$16)</f>
        <v/>
      </c>
      <c r="BU67" s="54">
        <f>BU66+(BR66/14)*(BU$16)</f>
        <v/>
      </c>
      <c r="BV67" s="53">
        <f>OFFSET('National statistics'!$A$6,MATCH(R0_estimation!$A67,'National statistics'!$A$7:$A$5000,0),MATCH(R0_estimation!BV$16 &amp; "_Running14daysNew",'National statistics'!$B$1:$HA$1,0))</f>
        <v/>
      </c>
      <c r="BW67" s="253">
        <f>IF(ISERROR(OFFSET($O$4,MATCH(BV$16,$N$5:$N$14,0),MATCH(TEXT($A67,"dd-mmm-yy") &amp; "_R0",$P$2:$AP$2,0))),BW66,OFFSET($O$4,MATCH(BV$16,$N$5:$N$14,0),MATCH(TEXT($A67,"dd-mmm-yy") &amp; "_R0",$P$2:$AP$2,0)))</f>
        <v/>
      </c>
      <c r="BX67" s="254">
        <f>BX66</f>
        <v/>
      </c>
      <c r="BY67" s="77">
        <f>BY66-BY66*(BW66/14)*CA66/SUM(BY66:CC66)-BY66*(BX66/14)*CB66/SUM(BY66:CC66)</f>
        <v/>
      </c>
      <c r="BZ67" s="77">
        <f>BZ66+BY66*(BW66/14)*CA66/SUM(BY66:CC66)+BY66*(BX66/14)*CB66/SUM(BY66:CC66)-BZ66/4</f>
        <v/>
      </c>
      <c r="CA67" s="77">
        <f>CA66+(BZ66/4)*CA$16-CA66/14</f>
        <v/>
      </c>
      <c r="CB67" s="77">
        <f>CB66+(BZ66/4)*CB$16-CB66/14</f>
        <v/>
      </c>
      <c r="CC67" s="77">
        <f>CC66+CB66/14+(CA66/14)*(1-CD$16)</f>
        <v/>
      </c>
      <c r="CD67" s="54">
        <f>CD66+(CA66/14)*(CD$16)</f>
        <v/>
      </c>
      <c r="CE67" s="53">
        <f>OFFSET('National statistics'!$A$6,MATCH(R0_estimation!$A67,'National statistics'!$A$7:$A$5000,0),MATCH(R0_estimation!CE$16 &amp; "_Running14daysNew",'National statistics'!$B$1:$HA$1,0))</f>
        <v/>
      </c>
      <c r="CF67" s="253">
        <f>IF(ISERROR(OFFSET($O$4,MATCH(CE$16,$N$5:$N$14,0),MATCH(TEXT($A67,"dd-mmm-yy") &amp; "_R0",$P$2:$AP$2,0))),CF66,OFFSET($O$4,MATCH(CE$16,$N$5:$N$14,0),MATCH(TEXT($A67,"dd-mmm-yy") &amp; "_R0",$P$2:$AP$2,0)))</f>
        <v/>
      </c>
      <c r="CG67" s="254">
        <f>CG66</f>
        <v/>
      </c>
      <c r="CH67" s="77">
        <f>CH66-CH66*(CF66/14)*CJ66/SUM(CH66:CL66)-CH66*(CG66/14)*CK66/SUM(CH66:CL66)</f>
        <v/>
      </c>
      <c r="CI67" s="77">
        <f>CI66+CH66*(CF66/14)*CJ66/SUM(CH66:CL66)+CH66*(CG66/14)*CK66/SUM(CH66:CL66)-CI66/4</f>
        <v/>
      </c>
      <c r="CJ67" s="77">
        <f>CJ66+(CI66/4)*CJ$16-CJ66/14</f>
        <v/>
      </c>
      <c r="CK67" s="77">
        <f>CK66+(CI66/4)*CK$16-CK66/14</f>
        <v/>
      </c>
      <c r="CL67" s="77">
        <f>CL66+CK66/14+(CJ66/14)*(1-CM$16)</f>
        <v/>
      </c>
      <c r="CM67" s="54">
        <f>CM66+(CJ66/14)*(CM$16)</f>
        <v/>
      </c>
      <c r="CO67" s="209" t="n"/>
      <c r="CP67" s="210" t="n"/>
    </row>
    <row r="68">
      <c r="A68" s="83" t="n">
        <v>43968</v>
      </c>
      <c r="B68" s="53">
        <f>OFFSET('National statistics'!$A$6,MATCH(R0_estimation!$A68,'National statistics'!$A$7:$A$5000,0),MATCH(R0_estimation!B$16 &amp; "_Running14daysNew",'National statistics'!$B$1:$HA$1,0))</f>
        <v/>
      </c>
      <c r="C68" s="253">
        <f>IF(ISERROR(OFFSET($O$4,MATCH(B$16,$N$5:$N$14,0),MATCH(TEXT($A68,"dd-mmm-yy") &amp; "_R0",$P$2:$AP$2,0))),C67,OFFSET($O$4,MATCH(B$16,$N$5:$N$14,0),MATCH(TEXT($A68,"dd-mmm-yy") &amp; "_R0",$P$2:$AP$2,0)))</f>
        <v/>
      </c>
      <c r="D68" s="254">
        <f>D67</f>
        <v/>
      </c>
      <c r="E68" s="77">
        <f>E67-E67*(C67/14)*G67*G$16/SUM(E67:I67)-E67*(D67/14)*H$16*H67/SUM(E67:I67)</f>
        <v/>
      </c>
      <c r="F68" s="77">
        <f>F67+E67*(C67/14)*G67*G$16/SUM(E67:I67)+E67*(D67/14)*H$16*H67/SUM(E67:I67)-F67/4</f>
        <v/>
      </c>
      <c r="G68" s="77">
        <f>G67+G$16*F67/4-G67/14</f>
        <v/>
      </c>
      <c r="H68" s="77">
        <f>H67+H$16*F67/4-H67/14</f>
        <v/>
      </c>
      <c r="I68" s="77">
        <f>I67+H67/14+(G67/14)*(1-J$16)</f>
        <v/>
      </c>
      <c r="J68" s="54">
        <f>J67+(G67/14)*(J$16)</f>
        <v/>
      </c>
      <c r="K68" s="53">
        <f>OFFSET('National statistics'!$A$6,MATCH(R0_estimation!$A68,'National statistics'!$A$7:$A$5000,0),MATCH(R0_estimation!K$16 &amp; "_Running14daysNew",'National statistics'!$B$1:$HA$1,0))</f>
        <v/>
      </c>
      <c r="L68" s="253">
        <f>IF(ISERROR(OFFSET($O$4,MATCH(K$16,$N$5:$N$14,0),MATCH(TEXT($A68,"dd-mmm-yy") &amp; "_R0",$P$2:$AP$2,0))),L67,OFFSET($O$4,MATCH(K$16,$N$5:$N$14,0),MATCH(TEXT($A68,"dd-mmm-yy") &amp; "_R0",$P$2:$AP$2,0)))</f>
        <v/>
      </c>
      <c r="M68" s="254">
        <f>M67</f>
        <v/>
      </c>
      <c r="N68" s="77">
        <f>N67-N67*(L67/14)*P67/SUM(N67:R67)-N67*(M67/14)*Q67/SUM(N67:R67)</f>
        <v/>
      </c>
      <c r="O68" s="77">
        <f>O67+N67*(L67/14)*P67/SUM(N67:R67)+N67*(M67/14)*Q67/SUM(N67:R67)-O67/4</f>
        <v/>
      </c>
      <c r="P68" s="77">
        <f>P67+(O67/4)*P$16-P67/14</f>
        <v/>
      </c>
      <c r="Q68" s="77">
        <f>Q67+(O67/4)*Q$16-Q67/14</f>
        <v/>
      </c>
      <c r="R68" s="77">
        <f>R67+Q67/14+(P67/14)*(1-S$16)</f>
        <v/>
      </c>
      <c r="S68" s="54">
        <f>S67+(P67/14)*(S$16)</f>
        <v/>
      </c>
      <c r="T68" s="53">
        <f>OFFSET('National statistics'!$A$6,MATCH(R0_estimation!$A68,'National statistics'!$A$7:$A$5000,0),MATCH(R0_estimation!T$16 &amp; "_Running14daysNew",'National statistics'!$B$1:$HA$1,0))</f>
        <v/>
      </c>
      <c r="U68" s="253">
        <f>IF(ISERROR(OFFSET($O$4,MATCH(T$16,$N$5:$N$14,0),MATCH(TEXT($A68,"dd-mmm-yy") &amp; "_R0",$P$2:$AP$2,0))),U67,OFFSET($O$4,MATCH(T$16,$N$5:$N$14,0),MATCH(TEXT($A68,"dd-mmm-yy") &amp; "_R0",$P$2:$AP$2,0)))</f>
        <v/>
      </c>
      <c r="V68" s="254">
        <f>V67</f>
        <v/>
      </c>
      <c r="W68" s="77">
        <f>W67-W67*(U67/14)*Y67/SUM(W67:AA67)-W67*(V67/14)*Z67/SUM(W67:AA67)</f>
        <v/>
      </c>
      <c r="X68" s="77">
        <f>X67+W67*(U67/14)*Y67/SUM(W67:AA67)+W67*(V67/14)*Z67/SUM(W67:AA67)-X67/4</f>
        <v/>
      </c>
      <c r="Y68" s="77">
        <f>Y67+(X67/4)*Y$16-Y67/14</f>
        <v/>
      </c>
      <c r="Z68" s="77">
        <f>Z67+(X67/4)*Z$16-Z67/14</f>
        <v/>
      </c>
      <c r="AA68" s="77">
        <f>AA67+Z67/14+(Y67/14)*(1-AB$16)</f>
        <v/>
      </c>
      <c r="AB68" s="54">
        <f>AB67+(Y67/14)*(AB$16)</f>
        <v/>
      </c>
      <c r="AC68" s="53">
        <f>OFFSET('National statistics'!$A$6,MATCH(R0_estimation!$A68,'National statistics'!$A$7:$A$5000,0),MATCH(R0_estimation!AC$16 &amp; "_Running14daysNew",'National statistics'!$B$1:$HA$1,0))</f>
        <v/>
      </c>
      <c r="AD68" s="253">
        <f>IF(ISERROR(OFFSET($O$4,MATCH(AC$16,$N$5:$N$14,0),MATCH(TEXT($A68,"dd-mmm-yy") &amp; "_R0",$P$2:$AP$2,0))),AD67,OFFSET($O$4,MATCH(AC$16,$N$5:$N$14,0),MATCH(TEXT($A68,"dd-mmm-yy") &amp; "_R0",$P$2:$AP$2,0)))</f>
        <v/>
      </c>
      <c r="AE68" s="254">
        <f>AE67</f>
        <v/>
      </c>
      <c r="AF68" s="77">
        <f>AF67-AF67*(AD67/14)*AH67/SUM(AF67:AJ67)-AF67*(AE67/14)*AI67/SUM(AF67:AJ67)</f>
        <v/>
      </c>
      <c r="AG68" s="77">
        <f>AG67+AF67*(AD67/14)*AH67/SUM(AF67:AJ67)+AF67*(AE67/14)*AI67/SUM(AF67:AJ67)-AG67/4</f>
        <v/>
      </c>
      <c r="AH68" s="77">
        <f>AH67+(AG67/4)*AH$16-AH67/14</f>
        <v/>
      </c>
      <c r="AI68" s="77">
        <f>AI67+(AG67/4)*AI$16-AI67/14</f>
        <v/>
      </c>
      <c r="AJ68" s="77">
        <f>AJ67+AI67/14+(AH67/14)*(1-AK$16)</f>
        <v/>
      </c>
      <c r="AK68" s="54">
        <f>AK67+(AH67/14)*(AK$16)</f>
        <v/>
      </c>
      <c r="AL68" s="53">
        <f>OFFSET('National statistics'!$A$6,MATCH(R0_estimation!$A68,'National statistics'!$A$7:$A$5000,0),MATCH(R0_estimation!AL$16 &amp; "_Running14daysNew",'National statistics'!$B$1:$HA$1,0))</f>
        <v/>
      </c>
      <c r="AM68" s="253">
        <f>IF(ISERROR(OFFSET($O$4,MATCH(AL$16,$N$5:$N$14,0),MATCH(TEXT($A68,"dd-mmm-yy") &amp; "_R0",$P$2:$AP$2,0))),AM67,OFFSET($O$4,MATCH(AL$16,$N$5:$N$14,0),MATCH(TEXT($A68,"dd-mmm-yy") &amp; "_R0",$P$2:$AP$2,0)))</f>
        <v/>
      </c>
      <c r="AN68" s="254">
        <f>AN67</f>
        <v/>
      </c>
      <c r="AO68" s="77">
        <f>AO67-AO67*(AM67/14)*AQ67/SUM(AO67:AS67)-AO67*(AN67/14)*AR67/SUM(AO67:AS67)</f>
        <v/>
      </c>
      <c r="AP68" s="77">
        <f>AP67+AO67*(AM67/14)*AQ67/SUM(AO67:AS67)+AO67*(AN67/14)*AR67/SUM(AO67:AS67)-AP67/4</f>
        <v/>
      </c>
      <c r="AQ68" s="77">
        <f>AQ67+(AP67/4)*AQ$16-AQ67/14</f>
        <v/>
      </c>
      <c r="AR68" s="77">
        <f>AR67+(AP67/4)*AR$16-AR67/14</f>
        <v/>
      </c>
      <c r="AS68" s="77">
        <f>AS67+AR67/14+(AQ67/14)*(1-AT$16)</f>
        <v/>
      </c>
      <c r="AT68" s="54">
        <f>AT67+(AQ67/14)*(AT$16)</f>
        <v/>
      </c>
      <c r="AU68" s="53">
        <f>OFFSET('National statistics'!$A$6,MATCH(R0_estimation!$A68,'National statistics'!$A$7:$A$5000,0),MATCH(R0_estimation!AU$16 &amp; "_Running14daysNew",'National statistics'!$B$1:$HA$1,0))</f>
        <v/>
      </c>
      <c r="AV68" s="253">
        <f>IF(ISERROR(OFFSET($O$4,MATCH(AU$16,$N$5:$N$14,0),MATCH(TEXT($A68,"dd-mmm-yy") &amp; "_R0",$P$2:$AP$2,0))),AV67,OFFSET($O$4,MATCH(AU$16,$N$5:$N$14,0),MATCH(TEXT($A68,"dd-mmm-yy") &amp; "_R0",$P$2:$AP$2,0)))</f>
        <v/>
      </c>
      <c r="AW68" s="254">
        <f>AW67</f>
        <v/>
      </c>
      <c r="AX68" s="77">
        <f>AX67-AX67*(AV67/14)*AZ67/SUM(AX67:BB67)-AX67*(AW67/14)*BA67/SUM(AX67:BB67)</f>
        <v/>
      </c>
      <c r="AY68" s="77">
        <f>AY67+AX67*(AV67/14)*AZ67/SUM(AX67:BB67)+AX67*(AW67/14)*BA67/SUM(AX67:BB67)-AY67/4</f>
        <v/>
      </c>
      <c r="AZ68" s="77">
        <f>AZ67+(AY67/4)*AZ$16-AZ67/14</f>
        <v/>
      </c>
      <c r="BA68" s="77">
        <f>BA67+(AY67/4)*BA$16-BA67/14</f>
        <v/>
      </c>
      <c r="BB68" s="77">
        <f>BB67+BA67/14+(AZ67/14)*(1-BC$16)</f>
        <v/>
      </c>
      <c r="BC68" s="54">
        <f>BC67+(AZ67/14)*(BC$16)</f>
        <v/>
      </c>
      <c r="BD68" s="53">
        <f>OFFSET('National statistics'!$A$6,MATCH(R0_estimation!$A68,'National statistics'!$A$7:$A$5000,0),MATCH(R0_estimation!BD$16 &amp; "_Running14daysNew",'National statistics'!$B$1:$HA$1,0))</f>
        <v/>
      </c>
      <c r="BE68" s="253">
        <f>IF(ISERROR(OFFSET($O$4,MATCH(BD$16,$N$5:$N$14,0),MATCH(TEXT($A68,"dd-mmm-yy") &amp; "_R0",$P$2:$AP$2,0))),BE67,OFFSET($O$4,MATCH(BD$16,$N$5:$N$14,0),MATCH(TEXT($A68,"dd-mmm-yy") &amp; "_R0",$P$2:$AP$2,0)))</f>
        <v/>
      </c>
      <c r="BF68" s="254">
        <f>BF67</f>
        <v/>
      </c>
      <c r="BG68" s="77">
        <f>BG67-BG67*(BE67/14)*BI67/SUM(BG67:BK67)-BG67*(BF67/14)*BJ67/SUM(BG67:BK67)</f>
        <v/>
      </c>
      <c r="BH68" s="77">
        <f>BH67+BG67*(BE67/14)*BI67/SUM(BG67:BK67)+BG67*(BF67/14)*BJ67/SUM(BG67:BK67)-BH67/4</f>
        <v/>
      </c>
      <c r="BI68" s="77">
        <f>BI67+(BH67/4)*BI$16-BI67/14</f>
        <v/>
      </c>
      <c r="BJ68" s="77">
        <f>BJ67+(BH67/4)*BJ$16-BJ67/14</f>
        <v/>
      </c>
      <c r="BK68" s="77">
        <f>BK67+BJ67/14+(BI67/14)*(1-BL$16)</f>
        <v/>
      </c>
      <c r="BL68" s="54">
        <f>BL67+(BI67/14)*(BL$16)</f>
        <v/>
      </c>
      <c r="BM68" s="53">
        <f>OFFSET('National statistics'!$A$6,MATCH(R0_estimation!$A68,'National statistics'!$A$7:$A$5000,0),MATCH(R0_estimation!BM$16 &amp; "_Running14daysNew",'National statistics'!$B$1:$HA$1,0))</f>
        <v/>
      </c>
      <c r="BN68" s="253">
        <f>IF(ISERROR(OFFSET($O$4,MATCH(BM$16,$N$5:$N$14,0),MATCH(TEXT($A68,"dd-mmm-yy") &amp; "_R0",$P$2:$AP$2,0))),BN67,OFFSET($O$4,MATCH(BM$16,$N$5:$N$14,0),MATCH(TEXT($A68,"dd-mmm-yy") &amp; "_R0",$P$2:$AP$2,0)))</f>
        <v/>
      </c>
      <c r="BO68" s="254">
        <f>BO67</f>
        <v/>
      </c>
      <c r="BP68" s="77">
        <f>BP67-BP67*(BN67/14)*BR67/SUM(BP67:BT67)-BP67*(BO67/14)*BS67/SUM(BP67:BT67)</f>
        <v/>
      </c>
      <c r="BQ68" s="77">
        <f>BQ67+BP67*(BN67/14)*BR67/SUM(BP67:BT67)+BP67*(BO67/14)*BS67/SUM(BP67:BT67)-BQ67/4</f>
        <v/>
      </c>
      <c r="BR68" s="77">
        <f>BR67+(BQ67/4)*BR$16-BR67/14</f>
        <v/>
      </c>
      <c r="BS68" s="77">
        <f>BS67+(BQ67/4)*BS$16-BS67/14</f>
        <v/>
      </c>
      <c r="BT68" s="77">
        <f>BT67+BS67/14+(BR67/14)*(1-BU$16)</f>
        <v/>
      </c>
      <c r="BU68" s="54">
        <f>BU67+(BR67/14)*(BU$16)</f>
        <v/>
      </c>
      <c r="BV68" s="53">
        <f>OFFSET('National statistics'!$A$6,MATCH(R0_estimation!$A68,'National statistics'!$A$7:$A$5000,0),MATCH(R0_estimation!BV$16 &amp; "_Running14daysNew",'National statistics'!$B$1:$HA$1,0))</f>
        <v/>
      </c>
      <c r="BW68" s="253">
        <f>IF(ISERROR(OFFSET($O$4,MATCH(BV$16,$N$5:$N$14,0),MATCH(TEXT($A68,"dd-mmm-yy") &amp; "_R0",$P$2:$AP$2,0))),BW67,OFFSET($O$4,MATCH(BV$16,$N$5:$N$14,0),MATCH(TEXT($A68,"dd-mmm-yy") &amp; "_R0",$P$2:$AP$2,0)))</f>
        <v/>
      </c>
      <c r="BX68" s="254">
        <f>BX67</f>
        <v/>
      </c>
      <c r="BY68" s="77">
        <f>BY67-BY67*(BW67/14)*CA67/SUM(BY67:CC67)-BY67*(BX67/14)*CB67/SUM(BY67:CC67)</f>
        <v/>
      </c>
      <c r="BZ68" s="77">
        <f>BZ67+BY67*(BW67/14)*CA67/SUM(BY67:CC67)+BY67*(BX67/14)*CB67/SUM(BY67:CC67)-BZ67/4</f>
        <v/>
      </c>
      <c r="CA68" s="77">
        <f>CA67+(BZ67/4)*CA$16-CA67/14</f>
        <v/>
      </c>
      <c r="CB68" s="77">
        <f>CB67+(BZ67/4)*CB$16-CB67/14</f>
        <v/>
      </c>
      <c r="CC68" s="77">
        <f>CC67+CB67/14+(CA67/14)*(1-CD$16)</f>
        <v/>
      </c>
      <c r="CD68" s="54">
        <f>CD67+(CA67/14)*(CD$16)</f>
        <v/>
      </c>
      <c r="CE68" s="53">
        <f>OFFSET('National statistics'!$A$6,MATCH(R0_estimation!$A68,'National statistics'!$A$7:$A$5000,0),MATCH(R0_estimation!CE$16 &amp; "_Running14daysNew",'National statistics'!$B$1:$HA$1,0))</f>
        <v/>
      </c>
      <c r="CF68" s="253">
        <f>IF(ISERROR(OFFSET($O$4,MATCH(CE$16,$N$5:$N$14,0),MATCH(TEXT($A68,"dd-mmm-yy") &amp; "_R0",$P$2:$AP$2,0))),CF67,OFFSET($O$4,MATCH(CE$16,$N$5:$N$14,0),MATCH(TEXT($A68,"dd-mmm-yy") &amp; "_R0",$P$2:$AP$2,0)))</f>
        <v/>
      </c>
      <c r="CG68" s="254">
        <f>CG67</f>
        <v/>
      </c>
      <c r="CH68" s="77">
        <f>CH67-CH67*(CF67/14)*CJ67/SUM(CH67:CL67)-CH67*(CG67/14)*CK67/SUM(CH67:CL67)</f>
        <v/>
      </c>
      <c r="CI68" s="77">
        <f>CI67+CH67*(CF67/14)*CJ67/SUM(CH67:CL67)+CH67*(CG67/14)*CK67/SUM(CH67:CL67)-CI67/4</f>
        <v/>
      </c>
      <c r="CJ68" s="77">
        <f>CJ67+(CI67/4)*CJ$16-CJ67/14</f>
        <v/>
      </c>
      <c r="CK68" s="77">
        <f>CK67+(CI67/4)*CK$16-CK67/14</f>
        <v/>
      </c>
      <c r="CL68" s="77">
        <f>CL67+CK67/14+(CJ67/14)*(1-CM$16)</f>
        <v/>
      </c>
      <c r="CM68" s="54">
        <f>CM67+(CJ67/14)*(CM$16)</f>
        <v/>
      </c>
      <c r="CO68" s="209" t="n"/>
      <c r="CP68" s="210" t="n"/>
    </row>
    <row r="69">
      <c r="A69" s="83" t="n">
        <v>43969</v>
      </c>
      <c r="B69" s="53">
        <f>OFFSET('National statistics'!$A$6,MATCH(R0_estimation!$A69,'National statistics'!$A$7:$A$5000,0),MATCH(R0_estimation!B$16 &amp; "_Running14daysNew",'National statistics'!$B$1:$HA$1,0))</f>
        <v/>
      </c>
      <c r="C69" s="253">
        <f>IF(ISERROR(OFFSET($O$4,MATCH(B$16,$N$5:$N$14,0),MATCH(TEXT($A69,"dd-mmm-yy") &amp; "_R0",$P$2:$AP$2,0))),C68,OFFSET($O$4,MATCH(B$16,$N$5:$N$14,0),MATCH(TEXT($A69,"dd-mmm-yy") &amp; "_R0",$P$2:$AP$2,0)))</f>
        <v/>
      </c>
      <c r="D69" s="254">
        <f>D68</f>
        <v/>
      </c>
      <c r="E69" s="77">
        <f>E68-E68*(C68/14)*G68*G$16/SUM(E68:I68)-E68*(D68/14)*H$16*H68/SUM(E68:I68)</f>
        <v/>
      </c>
      <c r="F69" s="77">
        <f>F68+E68*(C68/14)*G68*G$16/SUM(E68:I68)+E68*(D68/14)*H$16*H68/SUM(E68:I68)-F68/4</f>
        <v/>
      </c>
      <c r="G69" s="77">
        <f>G68+G$16*F68/4-G68/14</f>
        <v/>
      </c>
      <c r="H69" s="77">
        <f>H68+H$16*F68/4-H68/14</f>
        <v/>
      </c>
      <c r="I69" s="77">
        <f>I68+H68/14+(G68/14)*(1-J$16)</f>
        <v/>
      </c>
      <c r="J69" s="54">
        <f>J68+(G68/14)*(J$16)</f>
        <v/>
      </c>
      <c r="K69" s="53">
        <f>OFFSET('National statistics'!$A$6,MATCH(R0_estimation!$A69,'National statistics'!$A$7:$A$5000,0),MATCH(R0_estimation!K$16 &amp; "_Running14daysNew",'National statistics'!$B$1:$HA$1,0))</f>
        <v/>
      </c>
      <c r="L69" s="253">
        <f>IF(ISERROR(OFFSET($O$4,MATCH(K$16,$N$5:$N$14,0),MATCH(TEXT($A69,"dd-mmm-yy") &amp; "_R0",$P$2:$AP$2,0))),L68,OFFSET($O$4,MATCH(K$16,$N$5:$N$14,0),MATCH(TEXT($A69,"dd-mmm-yy") &amp; "_R0",$P$2:$AP$2,0)))</f>
        <v/>
      </c>
      <c r="M69" s="254">
        <f>M68</f>
        <v/>
      </c>
      <c r="N69" s="77">
        <f>N68-N68*(L68/14)*P68/SUM(N68:R68)-N68*(M68/14)*Q68/SUM(N68:R68)</f>
        <v/>
      </c>
      <c r="O69" s="77">
        <f>O68+N68*(L68/14)*P68/SUM(N68:R68)+N68*(M68/14)*Q68/SUM(N68:R68)-O68/4</f>
        <v/>
      </c>
      <c r="P69" s="77">
        <f>P68+(O68/4)*P$16-P68/14</f>
        <v/>
      </c>
      <c r="Q69" s="77">
        <f>Q68+(O68/4)*Q$16-Q68/14</f>
        <v/>
      </c>
      <c r="R69" s="77">
        <f>R68+Q68/14+(P68/14)*(1-S$16)</f>
        <v/>
      </c>
      <c r="S69" s="54">
        <f>S68+(P68/14)*(S$16)</f>
        <v/>
      </c>
      <c r="T69" s="53">
        <f>OFFSET('National statistics'!$A$6,MATCH(R0_estimation!$A69,'National statistics'!$A$7:$A$5000,0),MATCH(R0_estimation!T$16 &amp; "_Running14daysNew",'National statistics'!$B$1:$HA$1,0))</f>
        <v/>
      </c>
      <c r="U69" s="253">
        <f>IF(ISERROR(OFFSET($O$4,MATCH(T$16,$N$5:$N$14,0),MATCH(TEXT($A69,"dd-mmm-yy") &amp; "_R0",$P$2:$AP$2,0))),U68,OFFSET($O$4,MATCH(T$16,$N$5:$N$14,0),MATCH(TEXT($A69,"dd-mmm-yy") &amp; "_R0",$P$2:$AP$2,0)))</f>
        <v/>
      </c>
      <c r="V69" s="254">
        <f>V68</f>
        <v/>
      </c>
      <c r="W69" s="77">
        <f>W68-W68*(U68/14)*Y68/SUM(W68:AA68)-W68*(V68/14)*Z68/SUM(W68:AA68)</f>
        <v/>
      </c>
      <c r="X69" s="77">
        <f>X68+W68*(U68/14)*Y68/SUM(W68:AA68)+W68*(V68/14)*Z68/SUM(W68:AA68)-X68/4</f>
        <v/>
      </c>
      <c r="Y69" s="77">
        <f>Y68+(X68/4)*Y$16-Y68/14</f>
        <v/>
      </c>
      <c r="Z69" s="77">
        <f>Z68+(X68/4)*Z$16-Z68/14</f>
        <v/>
      </c>
      <c r="AA69" s="77">
        <f>AA68+Z68/14+(Y68/14)*(1-AB$16)</f>
        <v/>
      </c>
      <c r="AB69" s="54">
        <f>AB68+(Y68/14)*(AB$16)</f>
        <v/>
      </c>
      <c r="AC69" s="53">
        <f>OFFSET('National statistics'!$A$6,MATCH(R0_estimation!$A69,'National statistics'!$A$7:$A$5000,0),MATCH(R0_estimation!AC$16 &amp; "_Running14daysNew",'National statistics'!$B$1:$HA$1,0))</f>
        <v/>
      </c>
      <c r="AD69" s="253">
        <f>IF(ISERROR(OFFSET($O$4,MATCH(AC$16,$N$5:$N$14,0),MATCH(TEXT($A69,"dd-mmm-yy") &amp; "_R0",$P$2:$AP$2,0))),AD68,OFFSET($O$4,MATCH(AC$16,$N$5:$N$14,0),MATCH(TEXT($A69,"dd-mmm-yy") &amp; "_R0",$P$2:$AP$2,0)))</f>
        <v/>
      </c>
      <c r="AE69" s="254">
        <f>AE68</f>
        <v/>
      </c>
      <c r="AF69" s="77">
        <f>AF68-AF68*(AD68/14)*AH68/SUM(AF68:AJ68)-AF68*(AE68/14)*AI68/SUM(AF68:AJ68)</f>
        <v/>
      </c>
      <c r="AG69" s="77">
        <f>AG68+AF68*(AD68/14)*AH68/SUM(AF68:AJ68)+AF68*(AE68/14)*AI68/SUM(AF68:AJ68)-AG68/4</f>
        <v/>
      </c>
      <c r="AH69" s="77">
        <f>AH68+(AG68/4)*AH$16-AH68/14</f>
        <v/>
      </c>
      <c r="AI69" s="77">
        <f>AI68+(AG68/4)*AI$16-AI68/14</f>
        <v/>
      </c>
      <c r="AJ69" s="77">
        <f>AJ68+AI68/14+(AH68/14)*(1-AK$16)</f>
        <v/>
      </c>
      <c r="AK69" s="54">
        <f>AK68+(AH68/14)*(AK$16)</f>
        <v/>
      </c>
      <c r="AL69" s="53">
        <f>OFFSET('National statistics'!$A$6,MATCH(R0_estimation!$A69,'National statistics'!$A$7:$A$5000,0),MATCH(R0_estimation!AL$16 &amp; "_Running14daysNew",'National statistics'!$B$1:$HA$1,0))</f>
        <v/>
      </c>
      <c r="AM69" s="253">
        <f>IF(ISERROR(OFFSET($O$4,MATCH(AL$16,$N$5:$N$14,0),MATCH(TEXT($A69,"dd-mmm-yy") &amp; "_R0",$P$2:$AP$2,0))),AM68,OFFSET($O$4,MATCH(AL$16,$N$5:$N$14,0),MATCH(TEXT($A69,"dd-mmm-yy") &amp; "_R0",$P$2:$AP$2,0)))</f>
        <v/>
      </c>
      <c r="AN69" s="254">
        <f>AN68</f>
        <v/>
      </c>
      <c r="AO69" s="77">
        <f>AO68-AO68*(AM68/14)*AQ68/SUM(AO68:AS68)-AO68*(AN68/14)*AR68/SUM(AO68:AS68)</f>
        <v/>
      </c>
      <c r="AP69" s="77">
        <f>AP68+AO68*(AM68/14)*AQ68/SUM(AO68:AS68)+AO68*(AN68/14)*AR68/SUM(AO68:AS68)-AP68/4</f>
        <v/>
      </c>
      <c r="AQ69" s="77">
        <f>AQ68+(AP68/4)*AQ$16-AQ68/14</f>
        <v/>
      </c>
      <c r="AR69" s="77">
        <f>AR68+(AP68/4)*AR$16-AR68/14</f>
        <v/>
      </c>
      <c r="AS69" s="77">
        <f>AS68+AR68/14+(AQ68/14)*(1-AT$16)</f>
        <v/>
      </c>
      <c r="AT69" s="54">
        <f>AT68+(AQ68/14)*(AT$16)</f>
        <v/>
      </c>
      <c r="AU69" s="53">
        <f>OFFSET('National statistics'!$A$6,MATCH(R0_estimation!$A69,'National statistics'!$A$7:$A$5000,0),MATCH(R0_estimation!AU$16 &amp; "_Running14daysNew",'National statistics'!$B$1:$HA$1,0))</f>
        <v/>
      </c>
      <c r="AV69" s="253">
        <f>IF(ISERROR(OFFSET($O$4,MATCH(AU$16,$N$5:$N$14,0),MATCH(TEXT($A69,"dd-mmm-yy") &amp; "_R0",$P$2:$AP$2,0))),AV68,OFFSET($O$4,MATCH(AU$16,$N$5:$N$14,0),MATCH(TEXT($A69,"dd-mmm-yy") &amp; "_R0",$P$2:$AP$2,0)))</f>
        <v/>
      </c>
      <c r="AW69" s="254">
        <f>AW68</f>
        <v/>
      </c>
      <c r="AX69" s="77">
        <f>AX68-AX68*(AV68/14)*AZ68/SUM(AX68:BB68)-AX68*(AW68/14)*BA68/SUM(AX68:BB68)</f>
        <v/>
      </c>
      <c r="AY69" s="77">
        <f>AY68+AX68*(AV68/14)*AZ68/SUM(AX68:BB68)+AX68*(AW68/14)*BA68/SUM(AX68:BB68)-AY68/4</f>
        <v/>
      </c>
      <c r="AZ69" s="77">
        <f>AZ68+(AY68/4)*AZ$16-AZ68/14</f>
        <v/>
      </c>
      <c r="BA69" s="77">
        <f>BA68+(AY68/4)*BA$16-BA68/14</f>
        <v/>
      </c>
      <c r="BB69" s="77">
        <f>BB68+BA68/14+(AZ68/14)*(1-BC$16)</f>
        <v/>
      </c>
      <c r="BC69" s="54">
        <f>BC68+(AZ68/14)*(BC$16)</f>
        <v/>
      </c>
      <c r="BD69" s="53">
        <f>OFFSET('National statistics'!$A$6,MATCH(R0_estimation!$A69,'National statistics'!$A$7:$A$5000,0),MATCH(R0_estimation!BD$16 &amp; "_Running14daysNew",'National statistics'!$B$1:$HA$1,0))</f>
        <v/>
      </c>
      <c r="BE69" s="253">
        <f>IF(ISERROR(OFFSET($O$4,MATCH(BD$16,$N$5:$N$14,0),MATCH(TEXT($A69,"dd-mmm-yy") &amp; "_R0",$P$2:$AP$2,0))),BE68,OFFSET($O$4,MATCH(BD$16,$N$5:$N$14,0),MATCH(TEXT($A69,"dd-mmm-yy") &amp; "_R0",$P$2:$AP$2,0)))</f>
        <v/>
      </c>
      <c r="BF69" s="254">
        <f>BF68</f>
        <v/>
      </c>
      <c r="BG69" s="77">
        <f>BG68-BG68*(BE68/14)*BI68/SUM(BG68:BK68)-BG68*(BF68/14)*BJ68/SUM(BG68:BK68)</f>
        <v/>
      </c>
      <c r="BH69" s="77">
        <f>BH68+BG68*(BE68/14)*BI68/SUM(BG68:BK68)+BG68*(BF68/14)*BJ68/SUM(BG68:BK68)-BH68/4</f>
        <v/>
      </c>
      <c r="BI69" s="77">
        <f>BI68+(BH68/4)*BI$16-BI68/14</f>
        <v/>
      </c>
      <c r="BJ69" s="77">
        <f>BJ68+(BH68/4)*BJ$16-BJ68/14</f>
        <v/>
      </c>
      <c r="BK69" s="77">
        <f>BK68+BJ68/14+(BI68/14)*(1-BL$16)</f>
        <v/>
      </c>
      <c r="BL69" s="54">
        <f>BL68+(BI68/14)*(BL$16)</f>
        <v/>
      </c>
      <c r="BM69" s="53">
        <f>OFFSET('National statistics'!$A$6,MATCH(R0_estimation!$A69,'National statistics'!$A$7:$A$5000,0),MATCH(R0_estimation!BM$16 &amp; "_Running14daysNew",'National statistics'!$B$1:$HA$1,0))</f>
        <v/>
      </c>
      <c r="BN69" s="253">
        <f>IF(ISERROR(OFFSET($O$4,MATCH(BM$16,$N$5:$N$14,0),MATCH(TEXT($A69,"dd-mmm-yy") &amp; "_R0",$P$2:$AP$2,0))),BN68,OFFSET($O$4,MATCH(BM$16,$N$5:$N$14,0),MATCH(TEXT($A69,"dd-mmm-yy") &amp; "_R0",$P$2:$AP$2,0)))</f>
        <v/>
      </c>
      <c r="BO69" s="254">
        <f>BO68</f>
        <v/>
      </c>
      <c r="BP69" s="77">
        <f>BP68-BP68*(BN68/14)*BR68/SUM(BP68:BT68)-BP68*(BO68/14)*BS68/SUM(BP68:BT68)</f>
        <v/>
      </c>
      <c r="BQ69" s="77">
        <f>BQ68+BP68*(BN68/14)*BR68/SUM(BP68:BT68)+BP68*(BO68/14)*BS68/SUM(BP68:BT68)-BQ68/4</f>
        <v/>
      </c>
      <c r="BR69" s="77">
        <f>BR68+(BQ68/4)*BR$16-BR68/14</f>
        <v/>
      </c>
      <c r="BS69" s="77">
        <f>BS68+(BQ68/4)*BS$16-BS68/14</f>
        <v/>
      </c>
      <c r="BT69" s="77">
        <f>BT68+BS68/14+(BR68/14)*(1-BU$16)</f>
        <v/>
      </c>
      <c r="BU69" s="54">
        <f>BU68+(BR68/14)*(BU$16)</f>
        <v/>
      </c>
      <c r="BV69" s="53">
        <f>OFFSET('National statistics'!$A$6,MATCH(R0_estimation!$A69,'National statistics'!$A$7:$A$5000,0),MATCH(R0_estimation!BV$16 &amp; "_Running14daysNew",'National statistics'!$B$1:$HA$1,0))</f>
        <v/>
      </c>
      <c r="BW69" s="253">
        <f>IF(ISERROR(OFFSET($O$4,MATCH(BV$16,$N$5:$N$14,0),MATCH(TEXT($A69,"dd-mmm-yy") &amp; "_R0",$P$2:$AP$2,0))),BW68,OFFSET($O$4,MATCH(BV$16,$N$5:$N$14,0),MATCH(TEXT($A69,"dd-mmm-yy") &amp; "_R0",$P$2:$AP$2,0)))</f>
        <v/>
      </c>
      <c r="BX69" s="254">
        <f>BX68</f>
        <v/>
      </c>
      <c r="BY69" s="77">
        <f>BY68-BY68*(BW68/14)*CA68/SUM(BY68:CC68)-BY68*(BX68/14)*CB68/SUM(BY68:CC68)</f>
        <v/>
      </c>
      <c r="BZ69" s="77">
        <f>BZ68+BY68*(BW68/14)*CA68/SUM(BY68:CC68)+BY68*(BX68/14)*CB68/SUM(BY68:CC68)-BZ68/4</f>
        <v/>
      </c>
      <c r="CA69" s="77">
        <f>CA68+(BZ68/4)*CA$16-CA68/14</f>
        <v/>
      </c>
      <c r="CB69" s="77">
        <f>CB68+(BZ68/4)*CB$16-CB68/14</f>
        <v/>
      </c>
      <c r="CC69" s="77">
        <f>CC68+CB68/14+(CA68/14)*(1-CD$16)</f>
        <v/>
      </c>
      <c r="CD69" s="54">
        <f>CD68+(CA68/14)*(CD$16)</f>
        <v/>
      </c>
      <c r="CE69" s="53">
        <f>OFFSET('National statistics'!$A$6,MATCH(R0_estimation!$A69,'National statistics'!$A$7:$A$5000,0),MATCH(R0_estimation!CE$16 &amp; "_Running14daysNew",'National statistics'!$B$1:$HA$1,0))</f>
        <v/>
      </c>
      <c r="CF69" s="253">
        <f>IF(ISERROR(OFFSET($O$4,MATCH(CE$16,$N$5:$N$14,0),MATCH(TEXT($A69,"dd-mmm-yy") &amp; "_R0",$P$2:$AP$2,0))),CF68,OFFSET($O$4,MATCH(CE$16,$N$5:$N$14,0),MATCH(TEXT($A69,"dd-mmm-yy") &amp; "_R0",$P$2:$AP$2,0)))</f>
        <v/>
      </c>
      <c r="CG69" s="254">
        <f>CG68</f>
        <v/>
      </c>
      <c r="CH69" s="77">
        <f>CH68-CH68*(CF68/14)*CJ68/SUM(CH68:CL68)-CH68*(CG68/14)*CK68/SUM(CH68:CL68)</f>
        <v/>
      </c>
      <c r="CI69" s="77">
        <f>CI68+CH68*(CF68/14)*CJ68/SUM(CH68:CL68)+CH68*(CG68/14)*CK68/SUM(CH68:CL68)-CI68/4</f>
        <v/>
      </c>
      <c r="CJ69" s="77">
        <f>CJ68+(CI68/4)*CJ$16-CJ68/14</f>
        <v/>
      </c>
      <c r="CK69" s="77">
        <f>CK68+(CI68/4)*CK$16-CK68/14</f>
        <v/>
      </c>
      <c r="CL69" s="77">
        <f>CL68+CK68/14+(CJ68/14)*(1-CM$16)</f>
        <v/>
      </c>
      <c r="CM69" s="54">
        <f>CM68+(CJ68/14)*(CM$16)</f>
        <v/>
      </c>
      <c r="CO69" s="209" t="n"/>
      <c r="CP69" s="210" t="n"/>
    </row>
    <row r="70">
      <c r="A70" s="83" t="n">
        <v>43970</v>
      </c>
      <c r="B70" s="53">
        <f>OFFSET('National statistics'!$A$6,MATCH(R0_estimation!$A70,'National statistics'!$A$7:$A$5000,0),MATCH(R0_estimation!B$16 &amp; "_Running14daysNew",'National statistics'!$B$1:$HA$1,0))</f>
        <v/>
      </c>
      <c r="C70" s="253">
        <f>IF(ISERROR(OFFSET($O$4,MATCH(B$16,$N$5:$N$14,0),MATCH(TEXT($A70,"dd-mmm-yy") &amp; "_R0",$P$2:$AP$2,0))),C69,OFFSET($O$4,MATCH(B$16,$N$5:$N$14,0),MATCH(TEXT($A70,"dd-mmm-yy") &amp; "_R0",$P$2:$AP$2,0)))</f>
        <v/>
      </c>
      <c r="D70" s="254">
        <f>D69</f>
        <v/>
      </c>
      <c r="E70" s="77">
        <f>E69-E69*(C69/14)*G69*G$16/SUM(E69:I69)-E69*(D69/14)*H$16*H69/SUM(E69:I69)</f>
        <v/>
      </c>
      <c r="F70" s="77">
        <f>F69+E69*(C69/14)*G69*G$16/SUM(E69:I69)+E69*(D69/14)*H$16*H69/SUM(E69:I69)-F69/4</f>
        <v/>
      </c>
      <c r="G70" s="77">
        <f>G69+G$16*F69/4-G69/14</f>
        <v/>
      </c>
      <c r="H70" s="77">
        <f>H69+H$16*F69/4-H69/14</f>
        <v/>
      </c>
      <c r="I70" s="77">
        <f>I69+H69/14+(G69/14)*(1-J$16)</f>
        <v/>
      </c>
      <c r="J70" s="54">
        <f>J69+(G69/14)*(J$16)</f>
        <v/>
      </c>
      <c r="K70" s="53">
        <f>OFFSET('National statistics'!$A$6,MATCH(R0_estimation!$A70,'National statistics'!$A$7:$A$5000,0),MATCH(R0_estimation!K$16 &amp; "_Running14daysNew",'National statistics'!$B$1:$HA$1,0))</f>
        <v/>
      </c>
      <c r="L70" s="253">
        <f>IF(ISERROR(OFFSET($O$4,MATCH(K$16,$N$5:$N$14,0),MATCH(TEXT($A70,"dd-mmm-yy") &amp; "_R0",$P$2:$AP$2,0))),L69,OFFSET($O$4,MATCH(K$16,$N$5:$N$14,0),MATCH(TEXT($A70,"dd-mmm-yy") &amp; "_R0",$P$2:$AP$2,0)))</f>
        <v/>
      </c>
      <c r="M70" s="254">
        <f>M69</f>
        <v/>
      </c>
      <c r="N70" s="77">
        <f>N69-N69*(L69/14)*P69/SUM(N69:R69)-N69*(M69/14)*Q69/SUM(N69:R69)</f>
        <v/>
      </c>
      <c r="O70" s="77">
        <f>O69+N69*(L69/14)*P69/SUM(N69:R69)+N69*(M69/14)*Q69/SUM(N69:R69)-O69/4</f>
        <v/>
      </c>
      <c r="P70" s="77">
        <f>P69+(O69/4)*P$16-P69/14</f>
        <v/>
      </c>
      <c r="Q70" s="77">
        <f>Q69+(O69/4)*Q$16-Q69/14</f>
        <v/>
      </c>
      <c r="R70" s="77">
        <f>R69+Q69/14+(P69/14)*(1-S$16)</f>
        <v/>
      </c>
      <c r="S70" s="54">
        <f>S69+(P69/14)*(S$16)</f>
        <v/>
      </c>
      <c r="T70" s="53">
        <f>OFFSET('National statistics'!$A$6,MATCH(R0_estimation!$A70,'National statistics'!$A$7:$A$5000,0),MATCH(R0_estimation!T$16 &amp; "_Running14daysNew",'National statistics'!$B$1:$HA$1,0))</f>
        <v/>
      </c>
      <c r="U70" s="253">
        <f>IF(ISERROR(OFFSET($O$4,MATCH(T$16,$N$5:$N$14,0),MATCH(TEXT($A70,"dd-mmm-yy") &amp; "_R0",$P$2:$AP$2,0))),U69,OFFSET($O$4,MATCH(T$16,$N$5:$N$14,0),MATCH(TEXT($A70,"dd-mmm-yy") &amp; "_R0",$P$2:$AP$2,0)))</f>
        <v/>
      </c>
      <c r="V70" s="254">
        <f>V69</f>
        <v/>
      </c>
      <c r="W70" s="77">
        <f>W69-W69*(U69/14)*Y69/SUM(W69:AA69)-W69*(V69/14)*Z69/SUM(W69:AA69)</f>
        <v/>
      </c>
      <c r="X70" s="77">
        <f>X69+W69*(U69/14)*Y69/SUM(W69:AA69)+W69*(V69/14)*Z69/SUM(W69:AA69)-X69/4</f>
        <v/>
      </c>
      <c r="Y70" s="77">
        <f>Y69+(X69/4)*Y$16-Y69/14</f>
        <v/>
      </c>
      <c r="Z70" s="77">
        <f>Z69+(X69/4)*Z$16-Z69/14</f>
        <v/>
      </c>
      <c r="AA70" s="77">
        <f>AA69+Z69/14+(Y69/14)*(1-AB$16)</f>
        <v/>
      </c>
      <c r="AB70" s="54">
        <f>AB69+(Y69/14)*(AB$16)</f>
        <v/>
      </c>
      <c r="AC70" s="53">
        <f>OFFSET('National statistics'!$A$6,MATCH(R0_estimation!$A70,'National statistics'!$A$7:$A$5000,0),MATCH(R0_estimation!AC$16 &amp; "_Running14daysNew",'National statistics'!$B$1:$HA$1,0))</f>
        <v/>
      </c>
      <c r="AD70" s="253">
        <f>IF(ISERROR(OFFSET($O$4,MATCH(AC$16,$N$5:$N$14,0),MATCH(TEXT($A70,"dd-mmm-yy") &amp; "_R0",$P$2:$AP$2,0))),AD69,OFFSET($O$4,MATCH(AC$16,$N$5:$N$14,0),MATCH(TEXT($A70,"dd-mmm-yy") &amp; "_R0",$P$2:$AP$2,0)))</f>
        <v/>
      </c>
      <c r="AE70" s="254">
        <f>AE69</f>
        <v/>
      </c>
      <c r="AF70" s="77">
        <f>AF69-AF69*(AD69/14)*AH69/SUM(AF69:AJ69)-AF69*(AE69/14)*AI69/SUM(AF69:AJ69)</f>
        <v/>
      </c>
      <c r="AG70" s="77">
        <f>AG69+AF69*(AD69/14)*AH69/SUM(AF69:AJ69)+AF69*(AE69/14)*AI69/SUM(AF69:AJ69)-AG69/4</f>
        <v/>
      </c>
      <c r="AH70" s="77">
        <f>AH69+(AG69/4)*AH$16-AH69/14</f>
        <v/>
      </c>
      <c r="AI70" s="77">
        <f>AI69+(AG69/4)*AI$16-AI69/14</f>
        <v/>
      </c>
      <c r="AJ70" s="77">
        <f>AJ69+AI69/14+(AH69/14)*(1-AK$16)</f>
        <v/>
      </c>
      <c r="AK70" s="54">
        <f>AK69+(AH69/14)*(AK$16)</f>
        <v/>
      </c>
      <c r="AL70" s="53">
        <f>OFFSET('National statistics'!$A$6,MATCH(R0_estimation!$A70,'National statistics'!$A$7:$A$5000,0),MATCH(R0_estimation!AL$16 &amp; "_Running14daysNew",'National statistics'!$B$1:$HA$1,0))</f>
        <v/>
      </c>
      <c r="AM70" s="253">
        <f>IF(ISERROR(OFFSET($O$4,MATCH(AL$16,$N$5:$N$14,0),MATCH(TEXT($A70,"dd-mmm-yy") &amp; "_R0",$P$2:$AP$2,0))),AM69,OFFSET($O$4,MATCH(AL$16,$N$5:$N$14,0),MATCH(TEXT($A70,"dd-mmm-yy") &amp; "_R0",$P$2:$AP$2,0)))</f>
        <v/>
      </c>
      <c r="AN70" s="254">
        <f>AN69</f>
        <v/>
      </c>
      <c r="AO70" s="77">
        <f>AO69-AO69*(AM69/14)*AQ69/SUM(AO69:AS69)-AO69*(AN69/14)*AR69/SUM(AO69:AS69)</f>
        <v/>
      </c>
      <c r="AP70" s="77">
        <f>AP69+AO69*(AM69/14)*AQ69/SUM(AO69:AS69)+AO69*(AN69/14)*AR69/SUM(AO69:AS69)-AP69/4</f>
        <v/>
      </c>
      <c r="AQ70" s="77">
        <f>AQ69+(AP69/4)*AQ$16-AQ69/14</f>
        <v/>
      </c>
      <c r="AR70" s="77">
        <f>AR69+(AP69/4)*AR$16-AR69/14</f>
        <v/>
      </c>
      <c r="AS70" s="77">
        <f>AS69+AR69/14+(AQ69/14)*(1-AT$16)</f>
        <v/>
      </c>
      <c r="AT70" s="54">
        <f>AT69+(AQ69/14)*(AT$16)</f>
        <v/>
      </c>
      <c r="AU70" s="53">
        <f>OFFSET('National statistics'!$A$6,MATCH(R0_estimation!$A70,'National statistics'!$A$7:$A$5000,0),MATCH(R0_estimation!AU$16 &amp; "_Running14daysNew",'National statistics'!$B$1:$HA$1,0))</f>
        <v/>
      </c>
      <c r="AV70" s="253">
        <f>IF(ISERROR(OFFSET($O$4,MATCH(AU$16,$N$5:$N$14,0),MATCH(TEXT($A70,"dd-mmm-yy") &amp; "_R0",$P$2:$AP$2,0))),AV69,OFFSET($O$4,MATCH(AU$16,$N$5:$N$14,0),MATCH(TEXT($A70,"dd-mmm-yy") &amp; "_R0",$P$2:$AP$2,0)))</f>
        <v/>
      </c>
      <c r="AW70" s="254">
        <f>AW69</f>
        <v/>
      </c>
      <c r="AX70" s="77">
        <f>AX69-AX69*(AV69/14)*AZ69/SUM(AX69:BB69)-AX69*(AW69/14)*BA69/SUM(AX69:BB69)</f>
        <v/>
      </c>
      <c r="AY70" s="77">
        <f>AY69+AX69*(AV69/14)*AZ69/SUM(AX69:BB69)+AX69*(AW69/14)*BA69/SUM(AX69:BB69)-AY69/4</f>
        <v/>
      </c>
      <c r="AZ70" s="77">
        <f>AZ69+(AY69/4)*AZ$16-AZ69/14</f>
        <v/>
      </c>
      <c r="BA70" s="77">
        <f>BA69+(AY69/4)*BA$16-BA69/14</f>
        <v/>
      </c>
      <c r="BB70" s="77">
        <f>BB69+BA69/14+(AZ69/14)*(1-BC$16)</f>
        <v/>
      </c>
      <c r="BC70" s="54">
        <f>BC69+(AZ69/14)*(BC$16)</f>
        <v/>
      </c>
      <c r="BD70" s="53">
        <f>OFFSET('National statistics'!$A$6,MATCH(R0_estimation!$A70,'National statistics'!$A$7:$A$5000,0),MATCH(R0_estimation!BD$16 &amp; "_Running14daysNew",'National statistics'!$B$1:$HA$1,0))</f>
        <v/>
      </c>
      <c r="BE70" s="253">
        <f>IF(ISERROR(OFFSET($O$4,MATCH(BD$16,$N$5:$N$14,0),MATCH(TEXT($A70,"dd-mmm-yy") &amp; "_R0",$P$2:$AP$2,0))),BE69,OFFSET($O$4,MATCH(BD$16,$N$5:$N$14,0),MATCH(TEXT($A70,"dd-mmm-yy") &amp; "_R0",$P$2:$AP$2,0)))</f>
        <v/>
      </c>
      <c r="BF70" s="254">
        <f>BF69</f>
        <v/>
      </c>
      <c r="BG70" s="77">
        <f>BG69-BG69*(BE69/14)*BI69/SUM(BG69:BK69)-BG69*(BF69/14)*BJ69/SUM(BG69:BK69)</f>
        <v/>
      </c>
      <c r="BH70" s="77">
        <f>BH69+BG69*(BE69/14)*BI69/SUM(BG69:BK69)+BG69*(BF69/14)*BJ69/SUM(BG69:BK69)-BH69/4</f>
        <v/>
      </c>
      <c r="BI70" s="77">
        <f>BI69+(BH69/4)*BI$16-BI69/14</f>
        <v/>
      </c>
      <c r="BJ70" s="77">
        <f>BJ69+(BH69/4)*BJ$16-BJ69/14</f>
        <v/>
      </c>
      <c r="BK70" s="77">
        <f>BK69+BJ69/14+(BI69/14)*(1-BL$16)</f>
        <v/>
      </c>
      <c r="BL70" s="54">
        <f>BL69+(BI69/14)*(BL$16)</f>
        <v/>
      </c>
      <c r="BM70" s="53">
        <f>OFFSET('National statistics'!$A$6,MATCH(R0_estimation!$A70,'National statistics'!$A$7:$A$5000,0),MATCH(R0_estimation!BM$16 &amp; "_Running14daysNew",'National statistics'!$B$1:$HA$1,0))</f>
        <v/>
      </c>
      <c r="BN70" s="253">
        <f>IF(ISERROR(OFFSET($O$4,MATCH(BM$16,$N$5:$N$14,0),MATCH(TEXT($A70,"dd-mmm-yy") &amp; "_R0",$P$2:$AP$2,0))),BN69,OFFSET($O$4,MATCH(BM$16,$N$5:$N$14,0),MATCH(TEXT($A70,"dd-mmm-yy") &amp; "_R0",$P$2:$AP$2,0)))</f>
        <v/>
      </c>
      <c r="BO70" s="254">
        <f>BO69</f>
        <v/>
      </c>
      <c r="BP70" s="77">
        <f>BP69-BP69*(BN69/14)*BR69/SUM(BP69:BT69)-BP69*(BO69/14)*BS69/SUM(BP69:BT69)</f>
        <v/>
      </c>
      <c r="BQ70" s="77">
        <f>BQ69+BP69*(BN69/14)*BR69/SUM(BP69:BT69)+BP69*(BO69/14)*BS69/SUM(BP69:BT69)-BQ69/4</f>
        <v/>
      </c>
      <c r="BR70" s="77">
        <f>BR69+(BQ69/4)*BR$16-BR69/14</f>
        <v/>
      </c>
      <c r="BS70" s="77">
        <f>BS69+(BQ69/4)*BS$16-BS69/14</f>
        <v/>
      </c>
      <c r="BT70" s="77">
        <f>BT69+BS69/14+(BR69/14)*(1-BU$16)</f>
        <v/>
      </c>
      <c r="BU70" s="54">
        <f>BU69+(BR69/14)*(BU$16)</f>
        <v/>
      </c>
      <c r="BV70" s="53">
        <f>OFFSET('National statistics'!$A$6,MATCH(R0_estimation!$A70,'National statistics'!$A$7:$A$5000,0),MATCH(R0_estimation!BV$16 &amp; "_Running14daysNew",'National statistics'!$B$1:$HA$1,0))</f>
        <v/>
      </c>
      <c r="BW70" s="253">
        <f>IF(ISERROR(OFFSET($O$4,MATCH(BV$16,$N$5:$N$14,0),MATCH(TEXT($A70,"dd-mmm-yy") &amp; "_R0",$P$2:$AP$2,0))),BW69,OFFSET($O$4,MATCH(BV$16,$N$5:$N$14,0),MATCH(TEXT($A70,"dd-mmm-yy") &amp; "_R0",$P$2:$AP$2,0)))</f>
        <v/>
      </c>
      <c r="BX70" s="254">
        <f>BX69</f>
        <v/>
      </c>
      <c r="BY70" s="77">
        <f>BY69-BY69*(BW69/14)*CA69/SUM(BY69:CC69)-BY69*(BX69/14)*CB69/SUM(BY69:CC69)</f>
        <v/>
      </c>
      <c r="BZ70" s="77">
        <f>BZ69+BY69*(BW69/14)*CA69/SUM(BY69:CC69)+BY69*(BX69/14)*CB69/SUM(BY69:CC69)-BZ69/4</f>
        <v/>
      </c>
      <c r="CA70" s="77">
        <f>CA69+(BZ69/4)*CA$16-CA69/14</f>
        <v/>
      </c>
      <c r="CB70" s="77">
        <f>CB69+(BZ69/4)*CB$16-CB69/14</f>
        <v/>
      </c>
      <c r="CC70" s="77">
        <f>CC69+CB69/14+(CA69/14)*(1-CD$16)</f>
        <v/>
      </c>
      <c r="CD70" s="54">
        <f>CD69+(CA69/14)*(CD$16)</f>
        <v/>
      </c>
      <c r="CE70" s="53">
        <f>OFFSET('National statistics'!$A$6,MATCH(R0_estimation!$A70,'National statistics'!$A$7:$A$5000,0),MATCH(R0_estimation!CE$16 &amp; "_Running14daysNew",'National statistics'!$B$1:$HA$1,0))</f>
        <v/>
      </c>
      <c r="CF70" s="253">
        <f>IF(ISERROR(OFFSET($O$4,MATCH(CE$16,$N$5:$N$14,0),MATCH(TEXT($A70,"dd-mmm-yy") &amp; "_R0",$P$2:$AP$2,0))),CF69,OFFSET($O$4,MATCH(CE$16,$N$5:$N$14,0),MATCH(TEXT($A70,"dd-mmm-yy") &amp; "_R0",$P$2:$AP$2,0)))</f>
        <v/>
      </c>
      <c r="CG70" s="254">
        <f>CG69</f>
        <v/>
      </c>
      <c r="CH70" s="77">
        <f>CH69-CH69*(CF69/14)*CJ69/SUM(CH69:CL69)-CH69*(CG69/14)*CK69/SUM(CH69:CL69)</f>
        <v/>
      </c>
      <c r="CI70" s="77">
        <f>CI69+CH69*(CF69/14)*CJ69/SUM(CH69:CL69)+CH69*(CG69/14)*CK69/SUM(CH69:CL69)-CI69/4</f>
        <v/>
      </c>
      <c r="CJ70" s="77">
        <f>CJ69+(CI69/4)*CJ$16-CJ69/14</f>
        <v/>
      </c>
      <c r="CK70" s="77">
        <f>CK69+(CI69/4)*CK$16-CK69/14</f>
        <v/>
      </c>
      <c r="CL70" s="77">
        <f>CL69+CK69/14+(CJ69/14)*(1-CM$16)</f>
        <v/>
      </c>
      <c r="CM70" s="54">
        <f>CM69+(CJ69/14)*(CM$16)</f>
        <v/>
      </c>
      <c r="CO70" s="209" t="n"/>
      <c r="CP70" s="210" t="n"/>
    </row>
    <row r="71">
      <c r="A71" s="83" t="n">
        <v>43971</v>
      </c>
      <c r="B71" s="53">
        <f>OFFSET('National statistics'!$A$6,MATCH(R0_estimation!$A71,'National statistics'!$A$7:$A$5000,0),MATCH(R0_estimation!B$16 &amp; "_Running14daysNew",'National statistics'!$B$1:$HA$1,0))</f>
        <v/>
      </c>
      <c r="C71" s="253">
        <f>IF(ISERROR(OFFSET($O$4,MATCH(B$16,$N$5:$N$14,0),MATCH(TEXT($A71,"dd-mmm-yy") &amp; "_R0",$P$2:$AP$2,0))),C70,OFFSET($O$4,MATCH(B$16,$N$5:$N$14,0),MATCH(TEXT($A71,"dd-mmm-yy") &amp; "_R0",$P$2:$AP$2,0)))</f>
        <v/>
      </c>
      <c r="D71" s="254">
        <f>D70</f>
        <v/>
      </c>
      <c r="E71" s="77">
        <f>E70-E70*(C70/14)*G70*G$16/SUM(E70:I70)-E70*(D70/14)*H$16*H70/SUM(E70:I70)</f>
        <v/>
      </c>
      <c r="F71" s="77">
        <f>F70+E70*(C70/14)*G70*G$16/SUM(E70:I70)+E70*(D70/14)*H$16*H70/SUM(E70:I70)-F70/4</f>
        <v/>
      </c>
      <c r="G71" s="77">
        <f>G70+G$16*F70/4-G70/14</f>
        <v/>
      </c>
      <c r="H71" s="77">
        <f>H70+H$16*F70/4-H70/14</f>
        <v/>
      </c>
      <c r="I71" s="77">
        <f>I70+H70/14+(G70/14)*(1-J$16)</f>
        <v/>
      </c>
      <c r="J71" s="54">
        <f>J70+(G70/14)*(J$16)</f>
        <v/>
      </c>
      <c r="K71" s="53">
        <f>OFFSET('National statistics'!$A$6,MATCH(R0_estimation!$A71,'National statistics'!$A$7:$A$5000,0),MATCH(R0_estimation!K$16 &amp; "_Running14daysNew",'National statistics'!$B$1:$HA$1,0))</f>
        <v/>
      </c>
      <c r="L71" s="253">
        <f>IF(ISERROR(OFFSET($O$4,MATCH(K$16,$N$5:$N$14,0),MATCH(TEXT($A71,"dd-mmm-yy") &amp; "_R0",$P$2:$AP$2,0))),L70,OFFSET($O$4,MATCH(K$16,$N$5:$N$14,0),MATCH(TEXT($A71,"dd-mmm-yy") &amp; "_R0",$P$2:$AP$2,0)))</f>
        <v/>
      </c>
      <c r="M71" s="254">
        <f>M70</f>
        <v/>
      </c>
      <c r="N71" s="77">
        <f>N70-N70*(L70/14)*P70/SUM(N70:R70)-N70*(M70/14)*Q70/SUM(N70:R70)</f>
        <v/>
      </c>
      <c r="O71" s="77">
        <f>O70+N70*(L70/14)*P70/SUM(N70:R70)+N70*(M70/14)*Q70/SUM(N70:R70)-O70/4</f>
        <v/>
      </c>
      <c r="P71" s="77">
        <f>P70+(O70/4)*P$16-P70/14</f>
        <v/>
      </c>
      <c r="Q71" s="77">
        <f>Q70+(O70/4)*Q$16-Q70/14</f>
        <v/>
      </c>
      <c r="R71" s="77">
        <f>R70+Q70/14+(P70/14)*(1-S$16)</f>
        <v/>
      </c>
      <c r="S71" s="54">
        <f>S70+(P70/14)*(S$16)</f>
        <v/>
      </c>
      <c r="T71" s="53">
        <f>OFFSET('National statistics'!$A$6,MATCH(R0_estimation!$A71,'National statistics'!$A$7:$A$5000,0),MATCH(R0_estimation!T$16 &amp; "_Running14daysNew",'National statistics'!$B$1:$HA$1,0))</f>
        <v/>
      </c>
      <c r="U71" s="253">
        <f>IF(ISERROR(OFFSET($O$4,MATCH(T$16,$N$5:$N$14,0),MATCH(TEXT($A71,"dd-mmm-yy") &amp; "_R0",$P$2:$AP$2,0))),U70,OFFSET($O$4,MATCH(T$16,$N$5:$N$14,0),MATCH(TEXT($A71,"dd-mmm-yy") &amp; "_R0",$P$2:$AP$2,0)))</f>
        <v/>
      </c>
      <c r="V71" s="254">
        <f>V70</f>
        <v/>
      </c>
      <c r="W71" s="77">
        <f>W70-W70*(U70/14)*Y70/SUM(W70:AA70)-W70*(V70/14)*Z70/SUM(W70:AA70)</f>
        <v/>
      </c>
      <c r="X71" s="77">
        <f>X70+W70*(U70/14)*Y70/SUM(W70:AA70)+W70*(V70/14)*Z70/SUM(W70:AA70)-X70/4</f>
        <v/>
      </c>
      <c r="Y71" s="77">
        <f>Y70+(X70/4)*Y$16-Y70/14</f>
        <v/>
      </c>
      <c r="Z71" s="77">
        <f>Z70+(X70/4)*Z$16-Z70/14</f>
        <v/>
      </c>
      <c r="AA71" s="77">
        <f>AA70+Z70/14+(Y70/14)*(1-AB$16)</f>
        <v/>
      </c>
      <c r="AB71" s="54">
        <f>AB70+(Y70/14)*(AB$16)</f>
        <v/>
      </c>
      <c r="AC71" s="53">
        <f>OFFSET('National statistics'!$A$6,MATCH(R0_estimation!$A71,'National statistics'!$A$7:$A$5000,0),MATCH(R0_estimation!AC$16 &amp; "_Running14daysNew",'National statistics'!$B$1:$HA$1,0))</f>
        <v/>
      </c>
      <c r="AD71" s="253">
        <f>IF(ISERROR(OFFSET($O$4,MATCH(AC$16,$N$5:$N$14,0),MATCH(TEXT($A71,"dd-mmm-yy") &amp; "_R0",$P$2:$AP$2,0))),AD70,OFFSET($O$4,MATCH(AC$16,$N$5:$N$14,0),MATCH(TEXT($A71,"dd-mmm-yy") &amp; "_R0",$P$2:$AP$2,0)))</f>
        <v/>
      </c>
      <c r="AE71" s="254">
        <f>AE70</f>
        <v/>
      </c>
      <c r="AF71" s="77">
        <f>AF70-AF70*(AD70/14)*AH70/SUM(AF70:AJ70)-AF70*(AE70/14)*AI70/SUM(AF70:AJ70)</f>
        <v/>
      </c>
      <c r="AG71" s="77">
        <f>AG70+AF70*(AD70/14)*AH70/SUM(AF70:AJ70)+AF70*(AE70/14)*AI70/SUM(AF70:AJ70)-AG70/4</f>
        <v/>
      </c>
      <c r="AH71" s="77">
        <f>AH70+(AG70/4)*AH$16-AH70/14</f>
        <v/>
      </c>
      <c r="AI71" s="77">
        <f>AI70+(AG70/4)*AI$16-AI70/14</f>
        <v/>
      </c>
      <c r="AJ71" s="77">
        <f>AJ70+AI70/14+(AH70/14)*(1-AK$16)</f>
        <v/>
      </c>
      <c r="AK71" s="54">
        <f>AK70+(AH70/14)*(AK$16)</f>
        <v/>
      </c>
      <c r="AL71" s="53">
        <f>OFFSET('National statistics'!$A$6,MATCH(R0_estimation!$A71,'National statistics'!$A$7:$A$5000,0),MATCH(R0_estimation!AL$16 &amp; "_Running14daysNew",'National statistics'!$B$1:$HA$1,0))</f>
        <v/>
      </c>
      <c r="AM71" s="253">
        <f>IF(ISERROR(OFFSET($O$4,MATCH(AL$16,$N$5:$N$14,0),MATCH(TEXT($A71,"dd-mmm-yy") &amp; "_R0",$P$2:$AP$2,0))),AM70,OFFSET($O$4,MATCH(AL$16,$N$5:$N$14,0),MATCH(TEXT($A71,"dd-mmm-yy") &amp; "_R0",$P$2:$AP$2,0)))</f>
        <v/>
      </c>
      <c r="AN71" s="254">
        <f>AN70</f>
        <v/>
      </c>
      <c r="AO71" s="77">
        <f>AO70-AO70*(AM70/14)*AQ70/SUM(AO70:AS70)-AO70*(AN70/14)*AR70/SUM(AO70:AS70)</f>
        <v/>
      </c>
      <c r="AP71" s="77">
        <f>AP70+AO70*(AM70/14)*AQ70/SUM(AO70:AS70)+AO70*(AN70/14)*AR70/SUM(AO70:AS70)-AP70/4</f>
        <v/>
      </c>
      <c r="AQ71" s="77">
        <f>AQ70+(AP70/4)*AQ$16-AQ70/14</f>
        <v/>
      </c>
      <c r="AR71" s="77">
        <f>AR70+(AP70/4)*AR$16-AR70/14</f>
        <v/>
      </c>
      <c r="AS71" s="77">
        <f>AS70+AR70/14+(AQ70/14)*(1-AT$16)</f>
        <v/>
      </c>
      <c r="AT71" s="54">
        <f>AT70+(AQ70/14)*(AT$16)</f>
        <v/>
      </c>
      <c r="AU71" s="53">
        <f>OFFSET('National statistics'!$A$6,MATCH(R0_estimation!$A71,'National statistics'!$A$7:$A$5000,0),MATCH(R0_estimation!AU$16 &amp; "_Running14daysNew",'National statistics'!$B$1:$HA$1,0))</f>
        <v/>
      </c>
      <c r="AV71" s="253">
        <f>IF(ISERROR(OFFSET($O$4,MATCH(AU$16,$N$5:$N$14,0),MATCH(TEXT($A71,"dd-mmm-yy") &amp; "_R0",$P$2:$AP$2,0))),AV70,OFFSET($O$4,MATCH(AU$16,$N$5:$N$14,0),MATCH(TEXT($A71,"dd-mmm-yy") &amp; "_R0",$P$2:$AP$2,0)))</f>
        <v/>
      </c>
      <c r="AW71" s="254">
        <f>AW70</f>
        <v/>
      </c>
      <c r="AX71" s="77">
        <f>AX70-AX70*(AV70/14)*AZ70/SUM(AX70:BB70)-AX70*(AW70/14)*BA70/SUM(AX70:BB70)</f>
        <v/>
      </c>
      <c r="AY71" s="77">
        <f>AY70+AX70*(AV70/14)*AZ70/SUM(AX70:BB70)+AX70*(AW70/14)*BA70/SUM(AX70:BB70)-AY70/4</f>
        <v/>
      </c>
      <c r="AZ71" s="77">
        <f>AZ70+(AY70/4)*AZ$16-AZ70/14</f>
        <v/>
      </c>
      <c r="BA71" s="77">
        <f>BA70+(AY70/4)*BA$16-BA70/14</f>
        <v/>
      </c>
      <c r="BB71" s="77">
        <f>BB70+BA70/14+(AZ70/14)*(1-BC$16)</f>
        <v/>
      </c>
      <c r="BC71" s="54">
        <f>BC70+(AZ70/14)*(BC$16)</f>
        <v/>
      </c>
      <c r="BD71" s="53">
        <f>OFFSET('National statistics'!$A$6,MATCH(R0_estimation!$A71,'National statistics'!$A$7:$A$5000,0),MATCH(R0_estimation!BD$16 &amp; "_Running14daysNew",'National statistics'!$B$1:$HA$1,0))</f>
        <v/>
      </c>
      <c r="BE71" s="253">
        <f>IF(ISERROR(OFFSET($O$4,MATCH(BD$16,$N$5:$N$14,0),MATCH(TEXT($A71,"dd-mmm-yy") &amp; "_R0",$P$2:$AP$2,0))),BE70,OFFSET($O$4,MATCH(BD$16,$N$5:$N$14,0),MATCH(TEXT($A71,"dd-mmm-yy") &amp; "_R0",$P$2:$AP$2,0)))</f>
        <v/>
      </c>
      <c r="BF71" s="254">
        <f>BF70</f>
        <v/>
      </c>
      <c r="BG71" s="77">
        <f>BG70-BG70*(BE70/14)*BI70/SUM(BG70:BK70)-BG70*(BF70/14)*BJ70/SUM(BG70:BK70)</f>
        <v/>
      </c>
      <c r="BH71" s="77">
        <f>BH70+BG70*(BE70/14)*BI70/SUM(BG70:BK70)+BG70*(BF70/14)*BJ70/SUM(BG70:BK70)-BH70/4</f>
        <v/>
      </c>
      <c r="BI71" s="77">
        <f>BI70+(BH70/4)*BI$16-BI70/14</f>
        <v/>
      </c>
      <c r="BJ71" s="77">
        <f>BJ70+(BH70/4)*BJ$16-BJ70/14</f>
        <v/>
      </c>
      <c r="BK71" s="77">
        <f>BK70+BJ70/14+(BI70/14)*(1-BL$16)</f>
        <v/>
      </c>
      <c r="BL71" s="54">
        <f>BL70+(BI70/14)*(BL$16)</f>
        <v/>
      </c>
      <c r="BM71" s="53">
        <f>OFFSET('National statistics'!$A$6,MATCH(R0_estimation!$A71,'National statistics'!$A$7:$A$5000,0),MATCH(R0_estimation!BM$16 &amp; "_Running14daysNew",'National statistics'!$B$1:$HA$1,0))</f>
        <v/>
      </c>
      <c r="BN71" s="253">
        <f>IF(ISERROR(OFFSET($O$4,MATCH(BM$16,$N$5:$N$14,0),MATCH(TEXT($A71,"dd-mmm-yy") &amp; "_R0",$P$2:$AP$2,0))),BN70,OFFSET($O$4,MATCH(BM$16,$N$5:$N$14,0),MATCH(TEXT($A71,"dd-mmm-yy") &amp; "_R0",$P$2:$AP$2,0)))</f>
        <v/>
      </c>
      <c r="BO71" s="254">
        <f>BO70</f>
        <v/>
      </c>
      <c r="BP71" s="77">
        <f>BP70-BP70*(BN70/14)*BR70/SUM(BP70:BT70)-BP70*(BO70/14)*BS70/SUM(BP70:BT70)</f>
        <v/>
      </c>
      <c r="BQ71" s="77">
        <f>BQ70+BP70*(BN70/14)*BR70/SUM(BP70:BT70)+BP70*(BO70/14)*BS70/SUM(BP70:BT70)-BQ70/4</f>
        <v/>
      </c>
      <c r="BR71" s="77">
        <f>BR70+(BQ70/4)*BR$16-BR70/14</f>
        <v/>
      </c>
      <c r="BS71" s="77">
        <f>BS70+(BQ70/4)*BS$16-BS70/14</f>
        <v/>
      </c>
      <c r="BT71" s="77">
        <f>BT70+BS70/14+(BR70/14)*(1-BU$16)</f>
        <v/>
      </c>
      <c r="BU71" s="54">
        <f>BU70+(BR70/14)*(BU$16)</f>
        <v/>
      </c>
      <c r="BV71" s="53">
        <f>OFFSET('National statistics'!$A$6,MATCH(R0_estimation!$A71,'National statistics'!$A$7:$A$5000,0),MATCH(R0_estimation!BV$16 &amp; "_Running14daysNew",'National statistics'!$B$1:$HA$1,0))</f>
        <v/>
      </c>
      <c r="BW71" s="253">
        <f>IF(ISERROR(OFFSET($O$4,MATCH(BV$16,$N$5:$N$14,0),MATCH(TEXT($A71,"dd-mmm-yy") &amp; "_R0",$P$2:$AP$2,0))),BW70,OFFSET($O$4,MATCH(BV$16,$N$5:$N$14,0),MATCH(TEXT($A71,"dd-mmm-yy") &amp; "_R0",$P$2:$AP$2,0)))</f>
        <v/>
      </c>
      <c r="BX71" s="254">
        <f>BX70</f>
        <v/>
      </c>
      <c r="BY71" s="77">
        <f>BY70-BY70*(BW70/14)*CA70/SUM(BY70:CC70)-BY70*(BX70/14)*CB70/SUM(BY70:CC70)</f>
        <v/>
      </c>
      <c r="BZ71" s="77">
        <f>BZ70+BY70*(BW70/14)*CA70/SUM(BY70:CC70)+BY70*(BX70/14)*CB70/SUM(BY70:CC70)-BZ70/4</f>
        <v/>
      </c>
      <c r="CA71" s="77">
        <f>CA70+(BZ70/4)*CA$16-CA70/14</f>
        <v/>
      </c>
      <c r="CB71" s="77">
        <f>CB70+(BZ70/4)*CB$16-CB70/14</f>
        <v/>
      </c>
      <c r="CC71" s="77">
        <f>CC70+CB70/14+(CA70/14)*(1-CD$16)</f>
        <v/>
      </c>
      <c r="CD71" s="54">
        <f>CD70+(CA70/14)*(CD$16)</f>
        <v/>
      </c>
      <c r="CE71" s="53">
        <f>OFFSET('National statistics'!$A$6,MATCH(R0_estimation!$A71,'National statistics'!$A$7:$A$5000,0),MATCH(R0_estimation!CE$16 &amp; "_Running14daysNew",'National statistics'!$B$1:$HA$1,0))</f>
        <v/>
      </c>
      <c r="CF71" s="253">
        <f>IF(ISERROR(OFFSET($O$4,MATCH(CE$16,$N$5:$N$14,0),MATCH(TEXT($A71,"dd-mmm-yy") &amp; "_R0",$P$2:$AP$2,0))),CF70,OFFSET($O$4,MATCH(CE$16,$N$5:$N$14,0),MATCH(TEXT($A71,"dd-mmm-yy") &amp; "_R0",$P$2:$AP$2,0)))</f>
        <v/>
      </c>
      <c r="CG71" s="254">
        <f>CG70</f>
        <v/>
      </c>
      <c r="CH71" s="77">
        <f>CH70-CH70*(CF70/14)*CJ70/SUM(CH70:CL70)-CH70*(CG70/14)*CK70/SUM(CH70:CL70)</f>
        <v/>
      </c>
      <c r="CI71" s="77">
        <f>CI70+CH70*(CF70/14)*CJ70/SUM(CH70:CL70)+CH70*(CG70/14)*CK70/SUM(CH70:CL70)-CI70/4</f>
        <v/>
      </c>
      <c r="CJ71" s="77">
        <f>CJ70+(CI70/4)*CJ$16-CJ70/14</f>
        <v/>
      </c>
      <c r="CK71" s="77">
        <f>CK70+(CI70/4)*CK$16-CK70/14</f>
        <v/>
      </c>
      <c r="CL71" s="77">
        <f>CL70+CK70/14+(CJ70/14)*(1-CM$16)</f>
        <v/>
      </c>
      <c r="CM71" s="54">
        <f>CM70+(CJ70/14)*(CM$16)</f>
        <v/>
      </c>
      <c r="CO71" s="209" t="n"/>
      <c r="CP71" s="210" t="n"/>
    </row>
    <row r="72">
      <c r="A72" s="83" t="n">
        <v>43972</v>
      </c>
      <c r="B72" s="53">
        <f>OFFSET('National statistics'!$A$6,MATCH(R0_estimation!$A72,'National statistics'!$A$7:$A$5000,0),MATCH(R0_estimation!B$16 &amp; "_Running14daysNew",'National statistics'!$B$1:$HA$1,0))</f>
        <v/>
      </c>
      <c r="C72" s="253">
        <f>IF(ISERROR(OFFSET($O$4,MATCH(B$16,$N$5:$N$14,0),MATCH(TEXT($A72,"dd-mmm-yy") &amp; "_R0",$P$2:$AP$2,0))),C71,OFFSET($O$4,MATCH(B$16,$N$5:$N$14,0),MATCH(TEXT($A72,"dd-mmm-yy") &amp; "_R0",$P$2:$AP$2,0)))</f>
        <v/>
      </c>
      <c r="D72" s="254">
        <f>D71</f>
        <v/>
      </c>
      <c r="E72" s="77">
        <f>E71-E71*(C71/14)*G71*G$16/SUM(E71:I71)-E71*(D71/14)*H$16*H71/SUM(E71:I71)</f>
        <v/>
      </c>
      <c r="F72" s="77">
        <f>F71+E71*(C71/14)*G71*G$16/SUM(E71:I71)+E71*(D71/14)*H$16*H71/SUM(E71:I71)-F71/4</f>
        <v/>
      </c>
      <c r="G72" s="77">
        <f>G71+G$16*F71/4-G71/14</f>
        <v/>
      </c>
      <c r="H72" s="77">
        <f>H71+H$16*F71/4-H71/14</f>
        <v/>
      </c>
      <c r="I72" s="77">
        <f>I71+H71/14+(G71/14)*(1-J$16)</f>
        <v/>
      </c>
      <c r="J72" s="54">
        <f>J71+(G71/14)*(J$16)</f>
        <v/>
      </c>
      <c r="K72" s="53">
        <f>OFFSET('National statistics'!$A$6,MATCH(R0_estimation!$A72,'National statistics'!$A$7:$A$5000,0),MATCH(R0_estimation!K$16 &amp; "_Running14daysNew",'National statistics'!$B$1:$HA$1,0))</f>
        <v/>
      </c>
      <c r="L72" s="253">
        <f>IF(ISERROR(OFFSET($O$4,MATCH(K$16,$N$5:$N$14,0),MATCH(TEXT($A72,"dd-mmm-yy") &amp; "_R0",$P$2:$AP$2,0))),L71,OFFSET($O$4,MATCH(K$16,$N$5:$N$14,0),MATCH(TEXT($A72,"dd-mmm-yy") &amp; "_R0",$P$2:$AP$2,0)))</f>
        <v/>
      </c>
      <c r="M72" s="254">
        <f>M71</f>
        <v/>
      </c>
      <c r="N72" s="77">
        <f>N71-N71*(L71/14)*P71/SUM(N71:R71)-N71*(M71/14)*Q71/SUM(N71:R71)</f>
        <v/>
      </c>
      <c r="O72" s="77">
        <f>O71+N71*(L71/14)*P71/SUM(N71:R71)+N71*(M71/14)*Q71/SUM(N71:R71)-O71/4</f>
        <v/>
      </c>
      <c r="P72" s="77">
        <f>P71+(O71/4)*P$16-P71/14</f>
        <v/>
      </c>
      <c r="Q72" s="77">
        <f>Q71+(O71/4)*Q$16-Q71/14</f>
        <v/>
      </c>
      <c r="R72" s="77">
        <f>R71+Q71/14+(P71/14)*(1-S$16)</f>
        <v/>
      </c>
      <c r="S72" s="54">
        <f>S71+(P71/14)*(S$16)</f>
        <v/>
      </c>
      <c r="T72" s="53">
        <f>OFFSET('National statistics'!$A$6,MATCH(R0_estimation!$A72,'National statistics'!$A$7:$A$5000,0),MATCH(R0_estimation!T$16 &amp; "_Running14daysNew",'National statistics'!$B$1:$HA$1,0))</f>
        <v/>
      </c>
      <c r="U72" s="253">
        <f>IF(ISERROR(OFFSET($O$4,MATCH(T$16,$N$5:$N$14,0),MATCH(TEXT($A72,"dd-mmm-yy") &amp; "_R0",$P$2:$AP$2,0))),U71,OFFSET($O$4,MATCH(T$16,$N$5:$N$14,0),MATCH(TEXT($A72,"dd-mmm-yy") &amp; "_R0",$P$2:$AP$2,0)))</f>
        <v/>
      </c>
      <c r="V72" s="254">
        <f>V71</f>
        <v/>
      </c>
      <c r="W72" s="77">
        <f>W71-W71*(U71/14)*Y71/SUM(W71:AA71)-W71*(V71/14)*Z71/SUM(W71:AA71)</f>
        <v/>
      </c>
      <c r="X72" s="77">
        <f>X71+W71*(U71/14)*Y71/SUM(W71:AA71)+W71*(V71/14)*Z71/SUM(W71:AA71)-X71/4</f>
        <v/>
      </c>
      <c r="Y72" s="77">
        <f>Y71+(X71/4)*Y$16-Y71/14</f>
        <v/>
      </c>
      <c r="Z72" s="77">
        <f>Z71+(X71/4)*Z$16-Z71/14</f>
        <v/>
      </c>
      <c r="AA72" s="77">
        <f>AA71+Z71/14+(Y71/14)*(1-AB$16)</f>
        <v/>
      </c>
      <c r="AB72" s="54">
        <f>AB71+(Y71/14)*(AB$16)</f>
        <v/>
      </c>
      <c r="AC72" s="53">
        <f>OFFSET('National statistics'!$A$6,MATCH(R0_estimation!$A72,'National statistics'!$A$7:$A$5000,0),MATCH(R0_estimation!AC$16 &amp; "_Running14daysNew",'National statistics'!$B$1:$HA$1,0))</f>
        <v/>
      </c>
      <c r="AD72" s="253">
        <f>IF(ISERROR(OFFSET($O$4,MATCH(AC$16,$N$5:$N$14,0),MATCH(TEXT($A72,"dd-mmm-yy") &amp; "_R0",$P$2:$AP$2,0))),AD71,OFFSET($O$4,MATCH(AC$16,$N$5:$N$14,0),MATCH(TEXT($A72,"dd-mmm-yy") &amp; "_R0",$P$2:$AP$2,0)))</f>
        <v/>
      </c>
      <c r="AE72" s="254">
        <f>AE71</f>
        <v/>
      </c>
      <c r="AF72" s="77">
        <f>AF71-AF71*(AD71/14)*AH71/SUM(AF71:AJ71)-AF71*(AE71/14)*AI71/SUM(AF71:AJ71)</f>
        <v/>
      </c>
      <c r="AG72" s="77">
        <f>AG71+AF71*(AD71/14)*AH71/SUM(AF71:AJ71)+AF71*(AE71/14)*AI71/SUM(AF71:AJ71)-AG71/4</f>
        <v/>
      </c>
      <c r="AH72" s="77">
        <f>AH71+(AG71/4)*AH$16-AH71/14</f>
        <v/>
      </c>
      <c r="AI72" s="77">
        <f>AI71+(AG71/4)*AI$16-AI71/14</f>
        <v/>
      </c>
      <c r="AJ72" s="77">
        <f>AJ71+AI71/14+(AH71/14)*(1-AK$16)</f>
        <v/>
      </c>
      <c r="AK72" s="54">
        <f>AK71+(AH71/14)*(AK$16)</f>
        <v/>
      </c>
      <c r="AL72" s="53">
        <f>OFFSET('National statistics'!$A$6,MATCH(R0_estimation!$A72,'National statistics'!$A$7:$A$5000,0),MATCH(R0_estimation!AL$16 &amp; "_Running14daysNew",'National statistics'!$B$1:$HA$1,0))</f>
        <v/>
      </c>
      <c r="AM72" s="253">
        <f>IF(ISERROR(OFFSET($O$4,MATCH(AL$16,$N$5:$N$14,0),MATCH(TEXT($A72,"dd-mmm-yy") &amp; "_R0",$P$2:$AP$2,0))),AM71,OFFSET($O$4,MATCH(AL$16,$N$5:$N$14,0),MATCH(TEXT($A72,"dd-mmm-yy") &amp; "_R0",$P$2:$AP$2,0)))</f>
        <v/>
      </c>
      <c r="AN72" s="254">
        <f>AN71</f>
        <v/>
      </c>
      <c r="AO72" s="77">
        <f>AO71-AO71*(AM71/14)*AQ71/SUM(AO71:AS71)-AO71*(AN71/14)*AR71/SUM(AO71:AS71)</f>
        <v/>
      </c>
      <c r="AP72" s="77">
        <f>AP71+AO71*(AM71/14)*AQ71/SUM(AO71:AS71)+AO71*(AN71/14)*AR71/SUM(AO71:AS71)-AP71/4</f>
        <v/>
      </c>
      <c r="AQ72" s="77">
        <f>AQ71+(AP71/4)*AQ$16-AQ71/14</f>
        <v/>
      </c>
      <c r="AR72" s="77">
        <f>AR71+(AP71/4)*AR$16-AR71/14</f>
        <v/>
      </c>
      <c r="AS72" s="77">
        <f>AS71+AR71/14+(AQ71/14)*(1-AT$16)</f>
        <v/>
      </c>
      <c r="AT72" s="54">
        <f>AT71+(AQ71/14)*(AT$16)</f>
        <v/>
      </c>
      <c r="AU72" s="53">
        <f>OFFSET('National statistics'!$A$6,MATCH(R0_estimation!$A72,'National statistics'!$A$7:$A$5000,0),MATCH(R0_estimation!AU$16 &amp; "_Running14daysNew",'National statistics'!$B$1:$HA$1,0))</f>
        <v/>
      </c>
      <c r="AV72" s="253">
        <f>IF(ISERROR(OFFSET($O$4,MATCH(AU$16,$N$5:$N$14,0),MATCH(TEXT($A72,"dd-mmm-yy") &amp; "_R0",$P$2:$AP$2,0))),AV71,OFFSET($O$4,MATCH(AU$16,$N$5:$N$14,0),MATCH(TEXT($A72,"dd-mmm-yy") &amp; "_R0",$P$2:$AP$2,0)))</f>
        <v/>
      </c>
      <c r="AW72" s="254">
        <f>AW71</f>
        <v/>
      </c>
      <c r="AX72" s="77">
        <f>AX71-AX71*(AV71/14)*AZ71/SUM(AX71:BB71)-AX71*(AW71/14)*BA71/SUM(AX71:BB71)</f>
        <v/>
      </c>
      <c r="AY72" s="77">
        <f>AY71+AX71*(AV71/14)*AZ71/SUM(AX71:BB71)+AX71*(AW71/14)*BA71/SUM(AX71:BB71)-AY71/4</f>
        <v/>
      </c>
      <c r="AZ72" s="77">
        <f>AZ71+(AY71/4)*AZ$16-AZ71/14</f>
        <v/>
      </c>
      <c r="BA72" s="77">
        <f>BA71+(AY71/4)*BA$16-BA71/14</f>
        <v/>
      </c>
      <c r="BB72" s="77">
        <f>BB71+BA71/14+(AZ71/14)*(1-BC$16)</f>
        <v/>
      </c>
      <c r="BC72" s="54">
        <f>BC71+(AZ71/14)*(BC$16)</f>
        <v/>
      </c>
      <c r="BD72" s="53">
        <f>OFFSET('National statistics'!$A$6,MATCH(R0_estimation!$A72,'National statistics'!$A$7:$A$5000,0),MATCH(R0_estimation!BD$16 &amp; "_Running14daysNew",'National statistics'!$B$1:$HA$1,0))</f>
        <v/>
      </c>
      <c r="BE72" s="253">
        <f>IF(ISERROR(OFFSET($O$4,MATCH(BD$16,$N$5:$N$14,0),MATCH(TEXT($A72,"dd-mmm-yy") &amp; "_R0",$P$2:$AP$2,0))),BE71,OFFSET($O$4,MATCH(BD$16,$N$5:$N$14,0),MATCH(TEXT($A72,"dd-mmm-yy") &amp; "_R0",$P$2:$AP$2,0)))</f>
        <v/>
      </c>
      <c r="BF72" s="254">
        <f>BF71</f>
        <v/>
      </c>
      <c r="BG72" s="77">
        <f>BG71-BG71*(BE71/14)*BI71/SUM(BG71:BK71)-BG71*(BF71/14)*BJ71/SUM(BG71:BK71)</f>
        <v/>
      </c>
      <c r="BH72" s="77">
        <f>BH71+BG71*(BE71/14)*BI71/SUM(BG71:BK71)+BG71*(BF71/14)*BJ71/SUM(BG71:BK71)-BH71/4</f>
        <v/>
      </c>
      <c r="BI72" s="77">
        <f>BI71+(BH71/4)*BI$16-BI71/14</f>
        <v/>
      </c>
      <c r="BJ72" s="77">
        <f>BJ71+(BH71/4)*BJ$16-BJ71/14</f>
        <v/>
      </c>
      <c r="BK72" s="77">
        <f>BK71+BJ71/14+(BI71/14)*(1-BL$16)</f>
        <v/>
      </c>
      <c r="BL72" s="54">
        <f>BL71+(BI71/14)*(BL$16)</f>
        <v/>
      </c>
      <c r="BM72" s="53">
        <f>OFFSET('National statistics'!$A$6,MATCH(R0_estimation!$A72,'National statistics'!$A$7:$A$5000,0),MATCH(R0_estimation!BM$16 &amp; "_Running14daysNew",'National statistics'!$B$1:$HA$1,0))</f>
        <v/>
      </c>
      <c r="BN72" s="253">
        <f>IF(ISERROR(OFFSET($O$4,MATCH(BM$16,$N$5:$N$14,0),MATCH(TEXT($A72,"dd-mmm-yy") &amp; "_R0",$P$2:$AP$2,0))),BN71,OFFSET($O$4,MATCH(BM$16,$N$5:$N$14,0),MATCH(TEXT($A72,"dd-mmm-yy") &amp; "_R0",$P$2:$AP$2,0)))</f>
        <v/>
      </c>
      <c r="BO72" s="254">
        <f>BO71</f>
        <v/>
      </c>
      <c r="BP72" s="77">
        <f>BP71-BP71*(BN71/14)*BR71/SUM(BP71:BT71)-BP71*(BO71/14)*BS71/SUM(BP71:BT71)</f>
        <v/>
      </c>
      <c r="BQ72" s="77">
        <f>BQ71+BP71*(BN71/14)*BR71/SUM(BP71:BT71)+BP71*(BO71/14)*BS71/SUM(BP71:BT71)-BQ71/4</f>
        <v/>
      </c>
      <c r="BR72" s="77">
        <f>BR71+(BQ71/4)*BR$16-BR71/14</f>
        <v/>
      </c>
      <c r="BS72" s="77">
        <f>BS71+(BQ71/4)*BS$16-BS71/14</f>
        <v/>
      </c>
      <c r="BT72" s="77">
        <f>BT71+BS71/14+(BR71/14)*(1-BU$16)</f>
        <v/>
      </c>
      <c r="BU72" s="54">
        <f>BU71+(BR71/14)*(BU$16)</f>
        <v/>
      </c>
      <c r="BV72" s="53">
        <f>OFFSET('National statistics'!$A$6,MATCH(R0_estimation!$A72,'National statistics'!$A$7:$A$5000,0),MATCH(R0_estimation!BV$16 &amp; "_Running14daysNew",'National statistics'!$B$1:$HA$1,0))</f>
        <v/>
      </c>
      <c r="BW72" s="253">
        <f>IF(ISERROR(OFFSET($O$4,MATCH(BV$16,$N$5:$N$14,0),MATCH(TEXT($A72,"dd-mmm-yy") &amp; "_R0",$P$2:$AP$2,0))),BW71,OFFSET($O$4,MATCH(BV$16,$N$5:$N$14,0),MATCH(TEXT($A72,"dd-mmm-yy") &amp; "_R0",$P$2:$AP$2,0)))</f>
        <v/>
      </c>
      <c r="BX72" s="254">
        <f>BX71</f>
        <v/>
      </c>
      <c r="BY72" s="77">
        <f>BY71-BY71*(BW71/14)*CA71/SUM(BY71:CC71)-BY71*(BX71/14)*CB71/SUM(BY71:CC71)</f>
        <v/>
      </c>
      <c r="BZ72" s="77">
        <f>BZ71+BY71*(BW71/14)*CA71/SUM(BY71:CC71)+BY71*(BX71/14)*CB71/SUM(BY71:CC71)-BZ71/4</f>
        <v/>
      </c>
      <c r="CA72" s="77">
        <f>CA71+(BZ71/4)*CA$16-CA71/14</f>
        <v/>
      </c>
      <c r="CB72" s="77">
        <f>CB71+(BZ71/4)*CB$16-CB71/14</f>
        <v/>
      </c>
      <c r="CC72" s="77">
        <f>CC71+CB71/14+(CA71/14)*(1-CD$16)</f>
        <v/>
      </c>
      <c r="CD72" s="54">
        <f>CD71+(CA71/14)*(CD$16)</f>
        <v/>
      </c>
      <c r="CE72" s="53">
        <f>OFFSET('National statistics'!$A$6,MATCH(R0_estimation!$A72,'National statistics'!$A$7:$A$5000,0),MATCH(R0_estimation!CE$16 &amp; "_Running14daysNew",'National statistics'!$B$1:$HA$1,0))</f>
        <v/>
      </c>
      <c r="CF72" s="253">
        <f>IF(ISERROR(OFFSET($O$4,MATCH(CE$16,$N$5:$N$14,0),MATCH(TEXT($A72,"dd-mmm-yy") &amp; "_R0",$P$2:$AP$2,0))),CF71,OFFSET($O$4,MATCH(CE$16,$N$5:$N$14,0),MATCH(TEXT($A72,"dd-mmm-yy") &amp; "_R0",$P$2:$AP$2,0)))</f>
        <v/>
      </c>
      <c r="CG72" s="254">
        <f>CG71</f>
        <v/>
      </c>
      <c r="CH72" s="77">
        <f>CH71-CH71*(CF71/14)*CJ71/SUM(CH71:CL71)-CH71*(CG71/14)*CK71/SUM(CH71:CL71)</f>
        <v/>
      </c>
      <c r="CI72" s="77">
        <f>CI71+CH71*(CF71/14)*CJ71/SUM(CH71:CL71)+CH71*(CG71/14)*CK71/SUM(CH71:CL71)-CI71/4</f>
        <v/>
      </c>
      <c r="CJ72" s="77">
        <f>CJ71+(CI71/4)*CJ$16-CJ71/14</f>
        <v/>
      </c>
      <c r="CK72" s="77">
        <f>CK71+(CI71/4)*CK$16-CK71/14</f>
        <v/>
      </c>
      <c r="CL72" s="77">
        <f>CL71+CK71/14+(CJ71/14)*(1-CM$16)</f>
        <v/>
      </c>
      <c r="CM72" s="54">
        <f>CM71+(CJ71/14)*(CM$16)</f>
        <v/>
      </c>
      <c r="CO72" s="209" t="n"/>
      <c r="CP72" s="210" t="n"/>
    </row>
    <row r="73">
      <c r="A73" s="83" t="n">
        <v>43973</v>
      </c>
      <c r="B73" s="53">
        <f>OFFSET('National statistics'!$A$6,MATCH(R0_estimation!$A73,'National statistics'!$A$7:$A$5000,0),MATCH(R0_estimation!B$16 &amp; "_Running14daysNew",'National statistics'!$B$1:$HA$1,0))</f>
        <v/>
      </c>
      <c r="C73" s="253">
        <f>IF(ISERROR(OFFSET($O$4,MATCH(B$16,$N$5:$N$14,0),MATCH(TEXT($A73,"dd-mmm-yy") &amp; "_R0",$P$2:$AP$2,0))),C72,OFFSET($O$4,MATCH(B$16,$N$5:$N$14,0),MATCH(TEXT($A73,"dd-mmm-yy") &amp; "_R0",$P$2:$AP$2,0)))</f>
        <v/>
      </c>
      <c r="D73" s="254">
        <f>D72</f>
        <v/>
      </c>
      <c r="E73" s="77">
        <f>E72-E72*(C72/14)*G72*G$16/SUM(E72:I72)-E72*(D72/14)*H$16*H72/SUM(E72:I72)</f>
        <v/>
      </c>
      <c r="F73" s="77">
        <f>F72+E72*(C72/14)*G72*G$16/SUM(E72:I72)+E72*(D72/14)*H$16*H72/SUM(E72:I72)-F72/4</f>
        <v/>
      </c>
      <c r="G73" s="77">
        <f>G72+G$16*F72/4-G72/14</f>
        <v/>
      </c>
      <c r="H73" s="77">
        <f>H72+H$16*F72/4-H72/14</f>
        <v/>
      </c>
      <c r="I73" s="77">
        <f>I72+H72/14+(G72/14)*(1-J$16)</f>
        <v/>
      </c>
      <c r="J73" s="54">
        <f>J72+(G72/14)*(J$16)</f>
        <v/>
      </c>
      <c r="K73" s="53">
        <f>OFFSET('National statistics'!$A$6,MATCH(R0_estimation!$A73,'National statistics'!$A$7:$A$5000,0),MATCH(R0_estimation!K$16 &amp; "_Running14daysNew",'National statistics'!$B$1:$HA$1,0))</f>
        <v/>
      </c>
      <c r="L73" s="253">
        <f>IF(ISERROR(OFFSET($O$4,MATCH(K$16,$N$5:$N$14,0),MATCH(TEXT($A73,"dd-mmm-yy") &amp; "_R0",$P$2:$AP$2,0))),L72,OFFSET($O$4,MATCH(K$16,$N$5:$N$14,0),MATCH(TEXT($A73,"dd-mmm-yy") &amp; "_R0",$P$2:$AP$2,0)))</f>
        <v/>
      </c>
      <c r="M73" s="254">
        <f>M72</f>
        <v/>
      </c>
      <c r="N73" s="77">
        <f>N72-N72*(L72/14)*P72/SUM(N72:R72)-N72*(M72/14)*Q72/SUM(N72:R72)</f>
        <v/>
      </c>
      <c r="O73" s="77">
        <f>O72+N72*(L72/14)*P72/SUM(N72:R72)+N72*(M72/14)*Q72/SUM(N72:R72)-O72/4</f>
        <v/>
      </c>
      <c r="P73" s="77">
        <f>P72+(O72/4)*P$16-P72/14</f>
        <v/>
      </c>
      <c r="Q73" s="77">
        <f>Q72+(O72/4)*Q$16-Q72/14</f>
        <v/>
      </c>
      <c r="R73" s="77">
        <f>R72+Q72/14+(P72/14)*(1-S$16)</f>
        <v/>
      </c>
      <c r="S73" s="54">
        <f>S72+(P72/14)*(S$16)</f>
        <v/>
      </c>
      <c r="T73" s="53">
        <f>OFFSET('National statistics'!$A$6,MATCH(R0_estimation!$A73,'National statistics'!$A$7:$A$5000,0),MATCH(R0_estimation!T$16 &amp; "_Running14daysNew",'National statistics'!$B$1:$HA$1,0))</f>
        <v/>
      </c>
      <c r="U73" s="253">
        <f>IF(ISERROR(OFFSET($O$4,MATCH(T$16,$N$5:$N$14,0),MATCH(TEXT($A73,"dd-mmm-yy") &amp; "_R0",$P$2:$AP$2,0))),U72,OFFSET($O$4,MATCH(T$16,$N$5:$N$14,0),MATCH(TEXT($A73,"dd-mmm-yy") &amp; "_R0",$P$2:$AP$2,0)))</f>
        <v/>
      </c>
      <c r="V73" s="254">
        <f>V72</f>
        <v/>
      </c>
      <c r="W73" s="77">
        <f>W72-W72*(U72/14)*Y72/SUM(W72:AA72)-W72*(V72/14)*Z72/SUM(W72:AA72)</f>
        <v/>
      </c>
      <c r="X73" s="77">
        <f>X72+W72*(U72/14)*Y72/SUM(W72:AA72)+W72*(V72/14)*Z72/SUM(W72:AA72)-X72/4</f>
        <v/>
      </c>
      <c r="Y73" s="77">
        <f>Y72+(X72/4)*Y$16-Y72/14</f>
        <v/>
      </c>
      <c r="Z73" s="77">
        <f>Z72+(X72/4)*Z$16-Z72/14</f>
        <v/>
      </c>
      <c r="AA73" s="77">
        <f>AA72+Z72/14+(Y72/14)*(1-AB$16)</f>
        <v/>
      </c>
      <c r="AB73" s="54">
        <f>AB72+(Y72/14)*(AB$16)</f>
        <v/>
      </c>
      <c r="AC73" s="53">
        <f>OFFSET('National statistics'!$A$6,MATCH(R0_estimation!$A73,'National statistics'!$A$7:$A$5000,0),MATCH(R0_estimation!AC$16 &amp; "_Running14daysNew",'National statistics'!$B$1:$HA$1,0))</f>
        <v/>
      </c>
      <c r="AD73" s="253">
        <f>IF(ISERROR(OFFSET($O$4,MATCH(AC$16,$N$5:$N$14,0),MATCH(TEXT($A73,"dd-mmm-yy") &amp; "_R0",$P$2:$AP$2,0))),AD72,OFFSET($O$4,MATCH(AC$16,$N$5:$N$14,0),MATCH(TEXT($A73,"dd-mmm-yy") &amp; "_R0",$P$2:$AP$2,0)))</f>
        <v/>
      </c>
      <c r="AE73" s="254">
        <f>AE72</f>
        <v/>
      </c>
      <c r="AF73" s="77">
        <f>AF72-AF72*(AD72/14)*AH72/SUM(AF72:AJ72)-AF72*(AE72/14)*AI72/SUM(AF72:AJ72)</f>
        <v/>
      </c>
      <c r="AG73" s="77">
        <f>AG72+AF72*(AD72/14)*AH72/SUM(AF72:AJ72)+AF72*(AE72/14)*AI72/SUM(AF72:AJ72)-AG72/4</f>
        <v/>
      </c>
      <c r="AH73" s="77">
        <f>AH72+(AG72/4)*AH$16-AH72/14</f>
        <v/>
      </c>
      <c r="AI73" s="77">
        <f>AI72+(AG72/4)*AI$16-AI72/14</f>
        <v/>
      </c>
      <c r="AJ73" s="77">
        <f>AJ72+AI72/14+(AH72/14)*(1-AK$16)</f>
        <v/>
      </c>
      <c r="AK73" s="54">
        <f>AK72+(AH72/14)*(AK$16)</f>
        <v/>
      </c>
      <c r="AL73" s="53">
        <f>OFFSET('National statistics'!$A$6,MATCH(R0_estimation!$A73,'National statistics'!$A$7:$A$5000,0),MATCH(R0_estimation!AL$16 &amp; "_Running14daysNew",'National statistics'!$B$1:$HA$1,0))</f>
        <v/>
      </c>
      <c r="AM73" s="253">
        <f>IF(ISERROR(OFFSET($O$4,MATCH(AL$16,$N$5:$N$14,0),MATCH(TEXT($A73,"dd-mmm-yy") &amp; "_R0",$P$2:$AP$2,0))),AM72,OFFSET($O$4,MATCH(AL$16,$N$5:$N$14,0),MATCH(TEXT($A73,"dd-mmm-yy") &amp; "_R0",$P$2:$AP$2,0)))</f>
        <v/>
      </c>
      <c r="AN73" s="254">
        <f>AN72</f>
        <v/>
      </c>
      <c r="AO73" s="77">
        <f>AO72-AO72*(AM72/14)*AQ72/SUM(AO72:AS72)-AO72*(AN72/14)*AR72/SUM(AO72:AS72)</f>
        <v/>
      </c>
      <c r="AP73" s="77">
        <f>AP72+AO72*(AM72/14)*AQ72/SUM(AO72:AS72)+AO72*(AN72/14)*AR72/SUM(AO72:AS72)-AP72/4</f>
        <v/>
      </c>
      <c r="AQ73" s="77">
        <f>AQ72+(AP72/4)*AQ$16-AQ72/14</f>
        <v/>
      </c>
      <c r="AR73" s="77">
        <f>AR72+(AP72/4)*AR$16-AR72/14</f>
        <v/>
      </c>
      <c r="AS73" s="77">
        <f>AS72+AR72/14+(AQ72/14)*(1-AT$16)</f>
        <v/>
      </c>
      <c r="AT73" s="54">
        <f>AT72+(AQ72/14)*(AT$16)</f>
        <v/>
      </c>
      <c r="AU73" s="53">
        <f>OFFSET('National statistics'!$A$6,MATCH(R0_estimation!$A73,'National statistics'!$A$7:$A$5000,0),MATCH(R0_estimation!AU$16 &amp; "_Running14daysNew",'National statistics'!$B$1:$HA$1,0))</f>
        <v/>
      </c>
      <c r="AV73" s="253">
        <f>IF(ISERROR(OFFSET($O$4,MATCH(AU$16,$N$5:$N$14,0),MATCH(TEXT($A73,"dd-mmm-yy") &amp; "_R0",$P$2:$AP$2,0))),AV72,OFFSET($O$4,MATCH(AU$16,$N$5:$N$14,0),MATCH(TEXT($A73,"dd-mmm-yy") &amp; "_R0",$P$2:$AP$2,0)))</f>
        <v/>
      </c>
      <c r="AW73" s="254">
        <f>AW72</f>
        <v/>
      </c>
      <c r="AX73" s="77">
        <f>AX72-AX72*(AV72/14)*AZ72/SUM(AX72:BB72)-AX72*(AW72/14)*BA72/SUM(AX72:BB72)</f>
        <v/>
      </c>
      <c r="AY73" s="77">
        <f>AY72+AX72*(AV72/14)*AZ72/SUM(AX72:BB72)+AX72*(AW72/14)*BA72/SUM(AX72:BB72)-AY72/4</f>
        <v/>
      </c>
      <c r="AZ73" s="77">
        <f>AZ72+(AY72/4)*AZ$16-AZ72/14</f>
        <v/>
      </c>
      <c r="BA73" s="77">
        <f>BA72+(AY72/4)*BA$16-BA72/14</f>
        <v/>
      </c>
      <c r="BB73" s="77">
        <f>BB72+BA72/14+(AZ72/14)*(1-BC$16)</f>
        <v/>
      </c>
      <c r="BC73" s="54">
        <f>BC72+(AZ72/14)*(BC$16)</f>
        <v/>
      </c>
      <c r="BD73" s="53">
        <f>OFFSET('National statistics'!$A$6,MATCH(R0_estimation!$A73,'National statistics'!$A$7:$A$5000,0),MATCH(R0_estimation!BD$16 &amp; "_Running14daysNew",'National statistics'!$B$1:$HA$1,0))</f>
        <v/>
      </c>
      <c r="BE73" s="253">
        <f>IF(ISERROR(OFFSET($O$4,MATCH(BD$16,$N$5:$N$14,0),MATCH(TEXT($A73,"dd-mmm-yy") &amp; "_R0",$P$2:$AP$2,0))),BE72,OFFSET($O$4,MATCH(BD$16,$N$5:$N$14,0),MATCH(TEXT($A73,"dd-mmm-yy") &amp; "_R0",$P$2:$AP$2,0)))</f>
        <v/>
      </c>
      <c r="BF73" s="254">
        <f>BF72</f>
        <v/>
      </c>
      <c r="BG73" s="77">
        <f>BG72-BG72*(BE72/14)*BI72/SUM(BG72:BK72)-BG72*(BF72/14)*BJ72/SUM(BG72:BK72)</f>
        <v/>
      </c>
      <c r="BH73" s="77">
        <f>BH72+BG72*(BE72/14)*BI72/SUM(BG72:BK72)+BG72*(BF72/14)*BJ72/SUM(BG72:BK72)-BH72/4</f>
        <v/>
      </c>
      <c r="BI73" s="77">
        <f>BI72+(BH72/4)*BI$16-BI72/14</f>
        <v/>
      </c>
      <c r="BJ73" s="77">
        <f>BJ72+(BH72/4)*BJ$16-BJ72/14</f>
        <v/>
      </c>
      <c r="BK73" s="77">
        <f>BK72+BJ72/14+(BI72/14)*(1-BL$16)</f>
        <v/>
      </c>
      <c r="BL73" s="54">
        <f>BL72+(BI72/14)*(BL$16)</f>
        <v/>
      </c>
      <c r="BM73" s="53">
        <f>OFFSET('National statistics'!$A$6,MATCH(R0_estimation!$A73,'National statistics'!$A$7:$A$5000,0),MATCH(R0_estimation!BM$16 &amp; "_Running14daysNew",'National statistics'!$B$1:$HA$1,0))</f>
        <v/>
      </c>
      <c r="BN73" s="253">
        <f>IF(ISERROR(OFFSET($O$4,MATCH(BM$16,$N$5:$N$14,0),MATCH(TEXT($A73,"dd-mmm-yy") &amp; "_R0",$P$2:$AP$2,0))),BN72,OFFSET($O$4,MATCH(BM$16,$N$5:$N$14,0),MATCH(TEXT($A73,"dd-mmm-yy") &amp; "_R0",$P$2:$AP$2,0)))</f>
        <v/>
      </c>
      <c r="BO73" s="254">
        <f>BO72</f>
        <v/>
      </c>
      <c r="BP73" s="77">
        <f>BP72-BP72*(BN72/14)*BR72/SUM(BP72:BT72)-BP72*(BO72/14)*BS72/SUM(BP72:BT72)</f>
        <v/>
      </c>
      <c r="BQ73" s="77">
        <f>BQ72+BP72*(BN72/14)*BR72/SUM(BP72:BT72)+BP72*(BO72/14)*BS72/SUM(BP72:BT72)-BQ72/4</f>
        <v/>
      </c>
      <c r="BR73" s="77">
        <f>BR72+(BQ72/4)*BR$16-BR72/14</f>
        <v/>
      </c>
      <c r="BS73" s="77">
        <f>BS72+(BQ72/4)*BS$16-BS72/14</f>
        <v/>
      </c>
      <c r="BT73" s="77">
        <f>BT72+BS72/14+(BR72/14)*(1-BU$16)</f>
        <v/>
      </c>
      <c r="BU73" s="54">
        <f>BU72+(BR72/14)*(BU$16)</f>
        <v/>
      </c>
      <c r="BV73" s="53">
        <f>OFFSET('National statistics'!$A$6,MATCH(R0_estimation!$A73,'National statistics'!$A$7:$A$5000,0),MATCH(R0_estimation!BV$16 &amp; "_Running14daysNew",'National statistics'!$B$1:$HA$1,0))</f>
        <v/>
      </c>
      <c r="BW73" s="253">
        <f>IF(ISERROR(OFFSET($O$4,MATCH(BV$16,$N$5:$N$14,0),MATCH(TEXT($A73,"dd-mmm-yy") &amp; "_R0",$P$2:$AP$2,0))),BW72,OFFSET($O$4,MATCH(BV$16,$N$5:$N$14,0),MATCH(TEXT($A73,"dd-mmm-yy") &amp; "_R0",$P$2:$AP$2,0)))</f>
        <v/>
      </c>
      <c r="BX73" s="254">
        <f>BX72</f>
        <v/>
      </c>
      <c r="BY73" s="77">
        <f>BY72-BY72*(BW72/14)*CA72/SUM(BY72:CC72)-BY72*(BX72/14)*CB72/SUM(BY72:CC72)</f>
        <v/>
      </c>
      <c r="BZ73" s="77">
        <f>BZ72+BY72*(BW72/14)*CA72/SUM(BY72:CC72)+BY72*(BX72/14)*CB72/SUM(BY72:CC72)-BZ72/4</f>
        <v/>
      </c>
      <c r="CA73" s="77">
        <f>CA72+(BZ72/4)*CA$16-CA72/14</f>
        <v/>
      </c>
      <c r="CB73" s="77">
        <f>CB72+(BZ72/4)*CB$16-CB72/14</f>
        <v/>
      </c>
      <c r="CC73" s="77">
        <f>CC72+CB72/14+(CA72/14)*(1-CD$16)</f>
        <v/>
      </c>
      <c r="CD73" s="54">
        <f>CD72+(CA72/14)*(CD$16)</f>
        <v/>
      </c>
      <c r="CE73" s="53">
        <f>OFFSET('National statistics'!$A$6,MATCH(R0_estimation!$A73,'National statistics'!$A$7:$A$5000,0),MATCH(R0_estimation!CE$16 &amp; "_Running14daysNew",'National statistics'!$B$1:$HA$1,0))</f>
        <v/>
      </c>
      <c r="CF73" s="253">
        <f>IF(ISERROR(OFFSET($O$4,MATCH(CE$16,$N$5:$N$14,0),MATCH(TEXT($A73,"dd-mmm-yy") &amp; "_R0",$P$2:$AP$2,0))),CF72,OFFSET($O$4,MATCH(CE$16,$N$5:$N$14,0),MATCH(TEXT($A73,"dd-mmm-yy") &amp; "_R0",$P$2:$AP$2,0)))</f>
        <v/>
      </c>
      <c r="CG73" s="254">
        <f>CG72</f>
        <v/>
      </c>
      <c r="CH73" s="77">
        <f>CH72-CH72*(CF72/14)*CJ72/SUM(CH72:CL72)-CH72*(CG72/14)*CK72/SUM(CH72:CL72)</f>
        <v/>
      </c>
      <c r="CI73" s="77">
        <f>CI72+CH72*(CF72/14)*CJ72/SUM(CH72:CL72)+CH72*(CG72/14)*CK72/SUM(CH72:CL72)-CI72/4</f>
        <v/>
      </c>
      <c r="CJ73" s="77">
        <f>CJ72+(CI72/4)*CJ$16-CJ72/14</f>
        <v/>
      </c>
      <c r="CK73" s="77">
        <f>CK72+(CI72/4)*CK$16-CK72/14</f>
        <v/>
      </c>
      <c r="CL73" s="77">
        <f>CL72+CK72/14+(CJ72/14)*(1-CM$16)</f>
        <v/>
      </c>
      <c r="CM73" s="54">
        <f>CM72+(CJ72/14)*(CM$16)</f>
        <v/>
      </c>
      <c r="CO73" s="209" t="n"/>
      <c r="CP73" s="210" t="n"/>
    </row>
    <row r="74">
      <c r="A74" s="83" t="n">
        <v>43974</v>
      </c>
      <c r="B74" s="53">
        <f>OFFSET('National statistics'!$A$6,MATCH(R0_estimation!$A74,'National statistics'!$A$7:$A$5000,0),MATCH(R0_estimation!B$16 &amp; "_Running14daysNew",'National statistics'!$B$1:$HA$1,0))</f>
        <v/>
      </c>
      <c r="C74" s="253">
        <f>IF(ISERROR(OFFSET($O$4,MATCH(B$16,$N$5:$N$14,0),MATCH(TEXT($A74,"dd-mmm-yy") &amp; "_R0",$P$2:$AP$2,0))),C73,OFFSET($O$4,MATCH(B$16,$N$5:$N$14,0),MATCH(TEXT($A74,"dd-mmm-yy") &amp; "_R0",$P$2:$AP$2,0)))</f>
        <v/>
      </c>
      <c r="D74" s="254">
        <f>D73</f>
        <v/>
      </c>
      <c r="E74" s="77">
        <f>E73-E73*(C73/14)*G73*G$16/SUM(E73:I73)-E73*(D73/14)*H$16*H73/SUM(E73:I73)</f>
        <v/>
      </c>
      <c r="F74" s="77">
        <f>F73+E73*(C73/14)*G73*G$16/SUM(E73:I73)+E73*(D73/14)*H$16*H73/SUM(E73:I73)-F73/4</f>
        <v/>
      </c>
      <c r="G74" s="77">
        <f>G73+G$16*F73/4-G73/14</f>
        <v/>
      </c>
      <c r="H74" s="77">
        <f>H73+H$16*F73/4-H73/14</f>
        <v/>
      </c>
      <c r="I74" s="77">
        <f>I73+H73/14+(G73/14)*(1-J$16)</f>
        <v/>
      </c>
      <c r="J74" s="54">
        <f>J73+(G73/14)*(J$16)</f>
        <v/>
      </c>
      <c r="K74" s="53">
        <f>OFFSET('National statistics'!$A$6,MATCH(R0_estimation!$A74,'National statistics'!$A$7:$A$5000,0),MATCH(R0_estimation!K$16 &amp; "_Running14daysNew",'National statistics'!$B$1:$HA$1,0))</f>
        <v/>
      </c>
      <c r="L74" s="253">
        <f>IF(ISERROR(OFFSET($O$4,MATCH(K$16,$N$5:$N$14,0),MATCH(TEXT($A74,"dd-mmm-yy") &amp; "_R0",$P$2:$AP$2,0))),L73,OFFSET($O$4,MATCH(K$16,$N$5:$N$14,0),MATCH(TEXT($A74,"dd-mmm-yy") &amp; "_R0",$P$2:$AP$2,0)))</f>
        <v/>
      </c>
      <c r="M74" s="254">
        <f>M73</f>
        <v/>
      </c>
      <c r="N74" s="77">
        <f>N73-N73*(L73/14)*P73/SUM(N73:R73)-N73*(M73/14)*Q73/SUM(N73:R73)</f>
        <v/>
      </c>
      <c r="O74" s="77">
        <f>O73+N73*(L73/14)*P73/SUM(N73:R73)+N73*(M73/14)*Q73/SUM(N73:R73)-O73/4</f>
        <v/>
      </c>
      <c r="P74" s="77">
        <f>P73+(O73/4)*P$16-P73/14</f>
        <v/>
      </c>
      <c r="Q74" s="77">
        <f>Q73+(O73/4)*Q$16-Q73/14</f>
        <v/>
      </c>
      <c r="R74" s="77">
        <f>R73+Q73/14+(P73/14)*(1-S$16)</f>
        <v/>
      </c>
      <c r="S74" s="54">
        <f>S73+(P73/14)*(S$16)</f>
        <v/>
      </c>
      <c r="T74" s="53">
        <f>OFFSET('National statistics'!$A$6,MATCH(R0_estimation!$A74,'National statistics'!$A$7:$A$5000,0),MATCH(R0_estimation!T$16 &amp; "_Running14daysNew",'National statistics'!$B$1:$HA$1,0))</f>
        <v/>
      </c>
      <c r="U74" s="253">
        <f>IF(ISERROR(OFFSET($O$4,MATCH(T$16,$N$5:$N$14,0),MATCH(TEXT($A74,"dd-mmm-yy") &amp; "_R0",$P$2:$AP$2,0))),U73,OFFSET($O$4,MATCH(T$16,$N$5:$N$14,0),MATCH(TEXT($A74,"dd-mmm-yy") &amp; "_R0",$P$2:$AP$2,0)))</f>
        <v/>
      </c>
      <c r="V74" s="254">
        <f>V73</f>
        <v/>
      </c>
      <c r="W74" s="77">
        <f>W73-W73*(U73/14)*Y73/SUM(W73:AA73)-W73*(V73/14)*Z73/SUM(W73:AA73)</f>
        <v/>
      </c>
      <c r="X74" s="77">
        <f>X73+W73*(U73/14)*Y73/SUM(W73:AA73)+W73*(V73/14)*Z73/SUM(W73:AA73)-X73/4</f>
        <v/>
      </c>
      <c r="Y74" s="77">
        <f>Y73+(X73/4)*Y$16-Y73/14</f>
        <v/>
      </c>
      <c r="Z74" s="77">
        <f>Z73+(X73/4)*Z$16-Z73/14</f>
        <v/>
      </c>
      <c r="AA74" s="77">
        <f>AA73+Z73/14+(Y73/14)*(1-AB$16)</f>
        <v/>
      </c>
      <c r="AB74" s="54">
        <f>AB73+(Y73/14)*(AB$16)</f>
        <v/>
      </c>
      <c r="AC74" s="53">
        <f>OFFSET('National statistics'!$A$6,MATCH(R0_estimation!$A74,'National statistics'!$A$7:$A$5000,0),MATCH(R0_estimation!AC$16 &amp; "_Running14daysNew",'National statistics'!$B$1:$HA$1,0))</f>
        <v/>
      </c>
      <c r="AD74" s="253">
        <f>IF(ISERROR(OFFSET($O$4,MATCH(AC$16,$N$5:$N$14,0),MATCH(TEXT($A74,"dd-mmm-yy") &amp; "_R0",$P$2:$AP$2,0))),AD73,OFFSET($O$4,MATCH(AC$16,$N$5:$N$14,0),MATCH(TEXT($A74,"dd-mmm-yy") &amp; "_R0",$P$2:$AP$2,0)))</f>
        <v/>
      </c>
      <c r="AE74" s="254">
        <f>AE73</f>
        <v/>
      </c>
      <c r="AF74" s="77">
        <f>AF73-AF73*(AD73/14)*AH73/SUM(AF73:AJ73)-AF73*(AE73/14)*AI73/SUM(AF73:AJ73)</f>
        <v/>
      </c>
      <c r="AG74" s="77">
        <f>AG73+AF73*(AD73/14)*AH73/SUM(AF73:AJ73)+AF73*(AE73/14)*AI73/SUM(AF73:AJ73)-AG73/4</f>
        <v/>
      </c>
      <c r="AH74" s="77">
        <f>AH73+(AG73/4)*AH$16-AH73/14</f>
        <v/>
      </c>
      <c r="AI74" s="77">
        <f>AI73+(AG73/4)*AI$16-AI73/14</f>
        <v/>
      </c>
      <c r="AJ74" s="77">
        <f>AJ73+AI73/14+(AH73/14)*(1-AK$16)</f>
        <v/>
      </c>
      <c r="AK74" s="54">
        <f>AK73+(AH73/14)*(AK$16)</f>
        <v/>
      </c>
      <c r="AL74" s="53">
        <f>OFFSET('National statistics'!$A$6,MATCH(R0_estimation!$A74,'National statistics'!$A$7:$A$5000,0),MATCH(R0_estimation!AL$16 &amp; "_Running14daysNew",'National statistics'!$B$1:$HA$1,0))</f>
        <v/>
      </c>
      <c r="AM74" s="253">
        <f>IF(ISERROR(OFFSET($O$4,MATCH(AL$16,$N$5:$N$14,0),MATCH(TEXT($A74,"dd-mmm-yy") &amp; "_R0",$P$2:$AP$2,0))),AM73,OFFSET($O$4,MATCH(AL$16,$N$5:$N$14,0),MATCH(TEXT($A74,"dd-mmm-yy") &amp; "_R0",$P$2:$AP$2,0)))</f>
        <v/>
      </c>
      <c r="AN74" s="254">
        <f>AN73</f>
        <v/>
      </c>
      <c r="AO74" s="77">
        <f>AO73-AO73*(AM73/14)*AQ73/SUM(AO73:AS73)-AO73*(AN73/14)*AR73/SUM(AO73:AS73)</f>
        <v/>
      </c>
      <c r="AP74" s="77">
        <f>AP73+AO73*(AM73/14)*AQ73/SUM(AO73:AS73)+AO73*(AN73/14)*AR73/SUM(AO73:AS73)-AP73/4</f>
        <v/>
      </c>
      <c r="AQ74" s="77">
        <f>AQ73+(AP73/4)*AQ$16-AQ73/14</f>
        <v/>
      </c>
      <c r="AR74" s="77">
        <f>AR73+(AP73/4)*AR$16-AR73/14</f>
        <v/>
      </c>
      <c r="AS74" s="77">
        <f>AS73+AR73/14+(AQ73/14)*(1-AT$16)</f>
        <v/>
      </c>
      <c r="AT74" s="54">
        <f>AT73+(AQ73/14)*(AT$16)</f>
        <v/>
      </c>
      <c r="AU74" s="53">
        <f>OFFSET('National statistics'!$A$6,MATCH(R0_estimation!$A74,'National statistics'!$A$7:$A$5000,0),MATCH(R0_estimation!AU$16 &amp; "_Running14daysNew",'National statistics'!$B$1:$HA$1,0))</f>
        <v/>
      </c>
      <c r="AV74" s="253">
        <f>IF(ISERROR(OFFSET($O$4,MATCH(AU$16,$N$5:$N$14,0),MATCH(TEXT($A74,"dd-mmm-yy") &amp; "_R0",$P$2:$AP$2,0))),AV73,OFFSET($O$4,MATCH(AU$16,$N$5:$N$14,0),MATCH(TEXT($A74,"dd-mmm-yy") &amp; "_R0",$P$2:$AP$2,0)))</f>
        <v/>
      </c>
      <c r="AW74" s="254">
        <f>AW73</f>
        <v/>
      </c>
      <c r="AX74" s="77">
        <f>AX73-AX73*(AV73/14)*AZ73/SUM(AX73:BB73)-AX73*(AW73/14)*BA73/SUM(AX73:BB73)</f>
        <v/>
      </c>
      <c r="AY74" s="77">
        <f>AY73+AX73*(AV73/14)*AZ73/SUM(AX73:BB73)+AX73*(AW73/14)*BA73/SUM(AX73:BB73)-AY73/4</f>
        <v/>
      </c>
      <c r="AZ74" s="77">
        <f>AZ73+(AY73/4)*AZ$16-AZ73/14</f>
        <v/>
      </c>
      <c r="BA74" s="77">
        <f>BA73+(AY73/4)*BA$16-BA73/14</f>
        <v/>
      </c>
      <c r="BB74" s="77">
        <f>BB73+BA73/14+(AZ73/14)*(1-BC$16)</f>
        <v/>
      </c>
      <c r="BC74" s="54">
        <f>BC73+(AZ73/14)*(BC$16)</f>
        <v/>
      </c>
      <c r="BD74" s="53">
        <f>OFFSET('National statistics'!$A$6,MATCH(R0_estimation!$A74,'National statistics'!$A$7:$A$5000,0),MATCH(R0_estimation!BD$16 &amp; "_Running14daysNew",'National statistics'!$B$1:$HA$1,0))</f>
        <v/>
      </c>
      <c r="BE74" s="253">
        <f>IF(ISERROR(OFFSET($O$4,MATCH(BD$16,$N$5:$N$14,0),MATCH(TEXT($A74,"dd-mmm-yy") &amp; "_R0",$P$2:$AP$2,0))),BE73,OFFSET($O$4,MATCH(BD$16,$N$5:$N$14,0),MATCH(TEXT($A74,"dd-mmm-yy") &amp; "_R0",$P$2:$AP$2,0)))</f>
        <v/>
      </c>
      <c r="BF74" s="254">
        <f>BF73</f>
        <v/>
      </c>
      <c r="BG74" s="77">
        <f>BG73-BG73*(BE73/14)*BI73/SUM(BG73:BK73)-BG73*(BF73/14)*BJ73/SUM(BG73:BK73)</f>
        <v/>
      </c>
      <c r="BH74" s="77">
        <f>BH73+BG73*(BE73/14)*BI73/SUM(BG73:BK73)+BG73*(BF73/14)*BJ73/SUM(BG73:BK73)-BH73/4</f>
        <v/>
      </c>
      <c r="BI74" s="77">
        <f>BI73+(BH73/4)*BI$16-BI73/14</f>
        <v/>
      </c>
      <c r="BJ74" s="77">
        <f>BJ73+(BH73/4)*BJ$16-BJ73/14</f>
        <v/>
      </c>
      <c r="BK74" s="77">
        <f>BK73+BJ73/14+(BI73/14)*(1-BL$16)</f>
        <v/>
      </c>
      <c r="BL74" s="54">
        <f>BL73+(BI73/14)*(BL$16)</f>
        <v/>
      </c>
      <c r="BM74" s="53">
        <f>OFFSET('National statistics'!$A$6,MATCH(R0_estimation!$A74,'National statistics'!$A$7:$A$5000,0),MATCH(R0_estimation!BM$16 &amp; "_Running14daysNew",'National statistics'!$B$1:$HA$1,0))</f>
        <v/>
      </c>
      <c r="BN74" s="253">
        <f>IF(ISERROR(OFFSET($O$4,MATCH(BM$16,$N$5:$N$14,0),MATCH(TEXT($A74,"dd-mmm-yy") &amp; "_R0",$P$2:$AP$2,0))),BN73,OFFSET($O$4,MATCH(BM$16,$N$5:$N$14,0),MATCH(TEXT($A74,"dd-mmm-yy") &amp; "_R0",$P$2:$AP$2,0)))</f>
        <v/>
      </c>
      <c r="BO74" s="254">
        <f>BO73</f>
        <v/>
      </c>
      <c r="BP74" s="77">
        <f>BP73-BP73*(BN73/14)*BR73/SUM(BP73:BT73)-BP73*(BO73/14)*BS73/SUM(BP73:BT73)</f>
        <v/>
      </c>
      <c r="BQ74" s="77">
        <f>BQ73+BP73*(BN73/14)*BR73/SUM(BP73:BT73)+BP73*(BO73/14)*BS73/SUM(BP73:BT73)-BQ73/4</f>
        <v/>
      </c>
      <c r="BR74" s="77">
        <f>BR73+(BQ73/4)*BR$16-BR73/14</f>
        <v/>
      </c>
      <c r="BS74" s="77">
        <f>BS73+(BQ73/4)*BS$16-BS73/14</f>
        <v/>
      </c>
      <c r="BT74" s="77">
        <f>BT73+BS73/14+(BR73/14)*(1-BU$16)</f>
        <v/>
      </c>
      <c r="BU74" s="54">
        <f>BU73+(BR73/14)*(BU$16)</f>
        <v/>
      </c>
      <c r="BV74" s="53">
        <f>OFFSET('National statistics'!$A$6,MATCH(R0_estimation!$A74,'National statistics'!$A$7:$A$5000,0),MATCH(R0_estimation!BV$16 &amp; "_Running14daysNew",'National statistics'!$B$1:$HA$1,0))</f>
        <v/>
      </c>
      <c r="BW74" s="253">
        <f>IF(ISERROR(OFFSET($O$4,MATCH(BV$16,$N$5:$N$14,0),MATCH(TEXT($A74,"dd-mmm-yy") &amp; "_R0",$P$2:$AP$2,0))),BW73,OFFSET($O$4,MATCH(BV$16,$N$5:$N$14,0),MATCH(TEXT($A74,"dd-mmm-yy") &amp; "_R0",$P$2:$AP$2,0)))</f>
        <v/>
      </c>
      <c r="BX74" s="254">
        <f>BX73</f>
        <v/>
      </c>
      <c r="BY74" s="77">
        <f>BY73-BY73*(BW73/14)*CA73/SUM(BY73:CC73)-BY73*(BX73/14)*CB73/SUM(BY73:CC73)</f>
        <v/>
      </c>
      <c r="BZ74" s="77">
        <f>BZ73+BY73*(BW73/14)*CA73/SUM(BY73:CC73)+BY73*(BX73/14)*CB73/SUM(BY73:CC73)-BZ73/4</f>
        <v/>
      </c>
      <c r="CA74" s="77">
        <f>CA73+(BZ73/4)*CA$16-CA73/14</f>
        <v/>
      </c>
      <c r="CB74" s="77">
        <f>CB73+(BZ73/4)*CB$16-CB73/14</f>
        <v/>
      </c>
      <c r="CC74" s="77">
        <f>CC73+CB73/14+(CA73/14)*(1-CD$16)</f>
        <v/>
      </c>
      <c r="CD74" s="54">
        <f>CD73+(CA73/14)*(CD$16)</f>
        <v/>
      </c>
      <c r="CE74" s="53">
        <f>OFFSET('National statistics'!$A$6,MATCH(R0_estimation!$A74,'National statistics'!$A$7:$A$5000,0),MATCH(R0_estimation!CE$16 &amp; "_Running14daysNew",'National statistics'!$B$1:$HA$1,0))</f>
        <v/>
      </c>
      <c r="CF74" s="253">
        <f>IF(ISERROR(OFFSET($O$4,MATCH(CE$16,$N$5:$N$14,0),MATCH(TEXT($A74,"dd-mmm-yy") &amp; "_R0",$P$2:$AP$2,0))),CF73,OFFSET($O$4,MATCH(CE$16,$N$5:$N$14,0),MATCH(TEXT($A74,"dd-mmm-yy") &amp; "_R0",$P$2:$AP$2,0)))</f>
        <v/>
      </c>
      <c r="CG74" s="254">
        <f>CG73</f>
        <v/>
      </c>
      <c r="CH74" s="77">
        <f>CH73-CH73*(CF73/14)*CJ73/SUM(CH73:CL73)-CH73*(CG73/14)*CK73/SUM(CH73:CL73)</f>
        <v/>
      </c>
      <c r="CI74" s="77">
        <f>CI73+CH73*(CF73/14)*CJ73/SUM(CH73:CL73)+CH73*(CG73/14)*CK73/SUM(CH73:CL73)-CI73/4</f>
        <v/>
      </c>
      <c r="CJ74" s="77">
        <f>CJ73+(CI73/4)*CJ$16-CJ73/14</f>
        <v/>
      </c>
      <c r="CK74" s="77">
        <f>CK73+(CI73/4)*CK$16-CK73/14</f>
        <v/>
      </c>
      <c r="CL74" s="77">
        <f>CL73+CK73/14+(CJ73/14)*(1-CM$16)</f>
        <v/>
      </c>
      <c r="CM74" s="54">
        <f>CM73+(CJ73/14)*(CM$16)</f>
        <v/>
      </c>
      <c r="CO74" s="209" t="n"/>
      <c r="CP74" s="210" t="n"/>
    </row>
    <row r="75">
      <c r="A75" s="83" t="n">
        <v>43975</v>
      </c>
      <c r="B75" s="53">
        <f>OFFSET('National statistics'!$A$6,MATCH(R0_estimation!$A75,'National statistics'!$A$7:$A$5000,0),MATCH(R0_estimation!B$16 &amp; "_Running14daysNew",'National statistics'!$B$1:$HA$1,0))</f>
        <v/>
      </c>
      <c r="C75" s="253">
        <f>IF(ISERROR(OFFSET($O$4,MATCH(B$16,$N$5:$N$14,0),MATCH(TEXT($A75,"dd-mmm-yy") &amp; "_R0",$P$2:$AP$2,0))),C74,OFFSET($O$4,MATCH(B$16,$N$5:$N$14,0),MATCH(TEXT($A75,"dd-mmm-yy") &amp; "_R0",$P$2:$AP$2,0)))</f>
        <v/>
      </c>
      <c r="D75" s="254">
        <f>D74</f>
        <v/>
      </c>
      <c r="E75" s="77">
        <f>E74-E74*(C74/14)*G74*G$16/SUM(E74:I74)-E74*(D74/14)*H$16*H74/SUM(E74:I74)</f>
        <v/>
      </c>
      <c r="F75" s="77">
        <f>F74+E74*(C74/14)*G74*G$16/SUM(E74:I74)+E74*(D74/14)*H$16*H74/SUM(E74:I74)-F74/4</f>
        <v/>
      </c>
      <c r="G75" s="77">
        <f>G74+G$16*F74/4-G74/14</f>
        <v/>
      </c>
      <c r="H75" s="77">
        <f>H74+H$16*F74/4-H74/14</f>
        <v/>
      </c>
      <c r="I75" s="77">
        <f>I74+H74/14+(G74/14)*(1-J$16)</f>
        <v/>
      </c>
      <c r="J75" s="54">
        <f>J74+(G74/14)*(J$16)</f>
        <v/>
      </c>
      <c r="K75" s="53">
        <f>OFFSET('National statistics'!$A$6,MATCH(R0_estimation!$A75,'National statistics'!$A$7:$A$5000,0),MATCH(R0_estimation!K$16 &amp; "_Running14daysNew",'National statistics'!$B$1:$HA$1,0))</f>
        <v/>
      </c>
      <c r="L75" s="253">
        <f>IF(ISERROR(OFFSET($O$4,MATCH(K$16,$N$5:$N$14,0),MATCH(TEXT($A75,"dd-mmm-yy") &amp; "_R0",$P$2:$AP$2,0))),L74,OFFSET($O$4,MATCH(K$16,$N$5:$N$14,0),MATCH(TEXT($A75,"dd-mmm-yy") &amp; "_R0",$P$2:$AP$2,0)))</f>
        <v/>
      </c>
      <c r="M75" s="254">
        <f>M74</f>
        <v/>
      </c>
      <c r="N75" s="77">
        <f>N74-N74*(L74/14)*P74/SUM(N74:R74)-N74*(M74/14)*Q74/SUM(N74:R74)</f>
        <v/>
      </c>
      <c r="O75" s="77">
        <f>O74+N74*(L74/14)*P74/SUM(N74:R74)+N74*(M74/14)*Q74/SUM(N74:R74)-O74/4</f>
        <v/>
      </c>
      <c r="P75" s="77">
        <f>P74+(O74/4)*P$16-P74/14</f>
        <v/>
      </c>
      <c r="Q75" s="77">
        <f>Q74+(O74/4)*Q$16-Q74/14</f>
        <v/>
      </c>
      <c r="R75" s="77">
        <f>R74+Q74/14+(P74/14)*(1-S$16)</f>
        <v/>
      </c>
      <c r="S75" s="54">
        <f>S74+(P74/14)*(S$16)</f>
        <v/>
      </c>
      <c r="T75" s="53">
        <f>OFFSET('National statistics'!$A$6,MATCH(R0_estimation!$A75,'National statistics'!$A$7:$A$5000,0),MATCH(R0_estimation!T$16 &amp; "_Running14daysNew",'National statistics'!$B$1:$HA$1,0))</f>
        <v/>
      </c>
      <c r="U75" s="253">
        <f>IF(ISERROR(OFFSET($O$4,MATCH(T$16,$N$5:$N$14,0),MATCH(TEXT($A75,"dd-mmm-yy") &amp; "_R0",$P$2:$AP$2,0))),U74,OFFSET($O$4,MATCH(T$16,$N$5:$N$14,0),MATCH(TEXT($A75,"dd-mmm-yy") &amp; "_R0",$P$2:$AP$2,0)))</f>
        <v/>
      </c>
      <c r="V75" s="254">
        <f>V74</f>
        <v/>
      </c>
      <c r="W75" s="77">
        <f>W74-W74*(U74/14)*Y74/SUM(W74:AA74)-W74*(V74/14)*Z74/SUM(W74:AA74)</f>
        <v/>
      </c>
      <c r="X75" s="77">
        <f>X74+W74*(U74/14)*Y74/SUM(W74:AA74)+W74*(V74/14)*Z74/SUM(W74:AA74)-X74/4</f>
        <v/>
      </c>
      <c r="Y75" s="77">
        <f>Y74+(X74/4)*Y$16-Y74/14</f>
        <v/>
      </c>
      <c r="Z75" s="77">
        <f>Z74+(X74/4)*Z$16-Z74/14</f>
        <v/>
      </c>
      <c r="AA75" s="77">
        <f>AA74+Z74/14+(Y74/14)*(1-AB$16)</f>
        <v/>
      </c>
      <c r="AB75" s="54">
        <f>AB74+(Y74/14)*(AB$16)</f>
        <v/>
      </c>
      <c r="AC75" s="53">
        <f>OFFSET('National statistics'!$A$6,MATCH(R0_estimation!$A75,'National statistics'!$A$7:$A$5000,0),MATCH(R0_estimation!AC$16 &amp; "_Running14daysNew",'National statistics'!$B$1:$HA$1,0))</f>
        <v/>
      </c>
      <c r="AD75" s="253">
        <f>IF(ISERROR(OFFSET($O$4,MATCH(AC$16,$N$5:$N$14,0),MATCH(TEXT($A75,"dd-mmm-yy") &amp; "_R0",$P$2:$AP$2,0))),AD74,OFFSET($O$4,MATCH(AC$16,$N$5:$N$14,0),MATCH(TEXT($A75,"dd-mmm-yy") &amp; "_R0",$P$2:$AP$2,0)))</f>
        <v/>
      </c>
      <c r="AE75" s="254">
        <f>AE74</f>
        <v/>
      </c>
      <c r="AF75" s="77">
        <f>AF74-AF74*(AD74/14)*AH74/SUM(AF74:AJ74)-AF74*(AE74/14)*AI74/SUM(AF74:AJ74)</f>
        <v/>
      </c>
      <c r="AG75" s="77">
        <f>AG74+AF74*(AD74/14)*AH74/SUM(AF74:AJ74)+AF74*(AE74/14)*AI74/SUM(AF74:AJ74)-AG74/4</f>
        <v/>
      </c>
      <c r="AH75" s="77">
        <f>AH74+(AG74/4)*AH$16-AH74/14</f>
        <v/>
      </c>
      <c r="AI75" s="77">
        <f>AI74+(AG74/4)*AI$16-AI74/14</f>
        <v/>
      </c>
      <c r="AJ75" s="77">
        <f>AJ74+AI74/14+(AH74/14)*(1-AK$16)</f>
        <v/>
      </c>
      <c r="AK75" s="54">
        <f>AK74+(AH74/14)*(AK$16)</f>
        <v/>
      </c>
      <c r="AL75" s="53">
        <f>OFFSET('National statistics'!$A$6,MATCH(R0_estimation!$A75,'National statistics'!$A$7:$A$5000,0),MATCH(R0_estimation!AL$16 &amp; "_Running14daysNew",'National statistics'!$B$1:$HA$1,0))</f>
        <v/>
      </c>
      <c r="AM75" s="253">
        <f>IF(ISERROR(OFFSET($O$4,MATCH(AL$16,$N$5:$N$14,0),MATCH(TEXT($A75,"dd-mmm-yy") &amp; "_R0",$P$2:$AP$2,0))),AM74,OFFSET($O$4,MATCH(AL$16,$N$5:$N$14,0),MATCH(TEXT($A75,"dd-mmm-yy") &amp; "_R0",$P$2:$AP$2,0)))</f>
        <v/>
      </c>
      <c r="AN75" s="254">
        <f>AN74</f>
        <v/>
      </c>
      <c r="AO75" s="77">
        <f>AO74-AO74*(AM74/14)*AQ74/SUM(AO74:AS74)-AO74*(AN74/14)*AR74/SUM(AO74:AS74)</f>
        <v/>
      </c>
      <c r="AP75" s="77">
        <f>AP74+AO74*(AM74/14)*AQ74/SUM(AO74:AS74)+AO74*(AN74/14)*AR74/SUM(AO74:AS74)-AP74/4</f>
        <v/>
      </c>
      <c r="AQ75" s="77">
        <f>AQ74+(AP74/4)*AQ$16-AQ74/14</f>
        <v/>
      </c>
      <c r="AR75" s="77">
        <f>AR74+(AP74/4)*AR$16-AR74/14</f>
        <v/>
      </c>
      <c r="AS75" s="77">
        <f>AS74+AR74/14+(AQ74/14)*(1-AT$16)</f>
        <v/>
      </c>
      <c r="AT75" s="54">
        <f>AT74+(AQ74/14)*(AT$16)</f>
        <v/>
      </c>
      <c r="AU75" s="53">
        <f>OFFSET('National statistics'!$A$6,MATCH(R0_estimation!$A75,'National statistics'!$A$7:$A$5000,0),MATCH(R0_estimation!AU$16 &amp; "_Running14daysNew",'National statistics'!$B$1:$HA$1,0))</f>
        <v/>
      </c>
      <c r="AV75" s="253">
        <f>IF(ISERROR(OFFSET($O$4,MATCH(AU$16,$N$5:$N$14,0),MATCH(TEXT($A75,"dd-mmm-yy") &amp; "_R0",$P$2:$AP$2,0))),AV74,OFFSET($O$4,MATCH(AU$16,$N$5:$N$14,0),MATCH(TEXT($A75,"dd-mmm-yy") &amp; "_R0",$P$2:$AP$2,0)))</f>
        <v/>
      </c>
      <c r="AW75" s="254">
        <f>AW74</f>
        <v/>
      </c>
      <c r="AX75" s="77">
        <f>AX74-AX74*(AV74/14)*AZ74/SUM(AX74:BB74)-AX74*(AW74/14)*BA74/SUM(AX74:BB74)</f>
        <v/>
      </c>
      <c r="AY75" s="77">
        <f>AY74+AX74*(AV74/14)*AZ74/SUM(AX74:BB74)+AX74*(AW74/14)*BA74/SUM(AX74:BB74)-AY74/4</f>
        <v/>
      </c>
      <c r="AZ75" s="77">
        <f>AZ74+(AY74/4)*AZ$16-AZ74/14</f>
        <v/>
      </c>
      <c r="BA75" s="77">
        <f>BA74+(AY74/4)*BA$16-BA74/14</f>
        <v/>
      </c>
      <c r="BB75" s="77">
        <f>BB74+BA74/14+(AZ74/14)*(1-BC$16)</f>
        <v/>
      </c>
      <c r="BC75" s="54">
        <f>BC74+(AZ74/14)*(BC$16)</f>
        <v/>
      </c>
      <c r="BD75" s="53">
        <f>OFFSET('National statistics'!$A$6,MATCH(R0_estimation!$A75,'National statistics'!$A$7:$A$5000,0),MATCH(R0_estimation!BD$16 &amp; "_Running14daysNew",'National statistics'!$B$1:$HA$1,0))</f>
        <v/>
      </c>
      <c r="BE75" s="253">
        <f>IF(ISERROR(OFFSET($O$4,MATCH(BD$16,$N$5:$N$14,0),MATCH(TEXT($A75,"dd-mmm-yy") &amp; "_R0",$P$2:$AP$2,0))),BE74,OFFSET($O$4,MATCH(BD$16,$N$5:$N$14,0),MATCH(TEXT($A75,"dd-mmm-yy") &amp; "_R0",$P$2:$AP$2,0)))</f>
        <v/>
      </c>
      <c r="BF75" s="254">
        <f>BF74</f>
        <v/>
      </c>
      <c r="BG75" s="77">
        <f>BG74-BG74*(BE74/14)*BI74/SUM(BG74:BK74)-BG74*(BF74/14)*BJ74/SUM(BG74:BK74)</f>
        <v/>
      </c>
      <c r="BH75" s="77">
        <f>BH74+BG74*(BE74/14)*BI74/SUM(BG74:BK74)+BG74*(BF74/14)*BJ74/SUM(BG74:BK74)-BH74/4</f>
        <v/>
      </c>
      <c r="BI75" s="77">
        <f>BI74+(BH74/4)*BI$16-BI74/14</f>
        <v/>
      </c>
      <c r="BJ75" s="77">
        <f>BJ74+(BH74/4)*BJ$16-BJ74/14</f>
        <v/>
      </c>
      <c r="BK75" s="77">
        <f>BK74+BJ74/14+(BI74/14)*(1-BL$16)</f>
        <v/>
      </c>
      <c r="BL75" s="54">
        <f>BL74+(BI74/14)*(BL$16)</f>
        <v/>
      </c>
      <c r="BM75" s="53">
        <f>OFFSET('National statistics'!$A$6,MATCH(R0_estimation!$A75,'National statistics'!$A$7:$A$5000,0),MATCH(R0_estimation!BM$16 &amp; "_Running14daysNew",'National statistics'!$B$1:$HA$1,0))</f>
        <v/>
      </c>
      <c r="BN75" s="253">
        <f>IF(ISERROR(OFFSET($O$4,MATCH(BM$16,$N$5:$N$14,0),MATCH(TEXT($A75,"dd-mmm-yy") &amp; "_R0",$P$2:$AP$2,0))),BN74,OFFSET($O$4,MATCH(BM$16,$N$5:$N$14,0),MATCH(TEXT($A75,"dd-mmm-yy") &amp; "_R0",$P$2:$AP$2,0)))</f>
        <v/>
      </c>
      <c r="BO75" s="254">
        <f>BO74</f>
        <v/>
      </c>
      <c r="BP75" s="77">
        <f>BP74-BP74*(BN74/14)*BR74/SUM(BP74:BT74)-BP74*(BO74/14)*BS74/SUM(BP74:BT74)</f>
        <v/>
      </c>
      <c r="BQ75" s="77">
        <f>BQ74+BP74*(BN74/14)*BR74/SUM(BP74:BT74)+BP74*(BO74/14)*BS74/SUM(BP74:BT74)-BQ74/4</f>
        <v/>
      </c>
      <c r="BR75" s="77">
        <f>BR74+(BQ74/4)*BR$16-BR74/14</f>
        <v/>
      </c>
      <c r="BS75" s="77">
        <f>BS74+(BQ74/4)*BS$16-BS74/14</f>
        <v/>
      </c>
      <c r="BT75" s="77">
        <f>BT74+BS74/14+(BR74/14)*(1-BU$16)</f>
        <v/>
      </c>
      <c r="BU75" s="54">
        <f>BU74+(BR74/14)*(BU$16)</f>
        <v/>
      </c>
      <c r="BV75" s="53">
        <f>OFFSET('National statistics'!$A$6,MATCH(R0_estimation!$A75,'National statistics'!$A$7:$A$5000,0),MATCH(R0_estimation!BV$16 &amp; "_Running14daysNew",'National statistics'!$B$1:$HA$1,0))</f>
        <v/>
      </c>
      <c r="BW75" s="253">
        <f>IF(ISERROR(OFFSET($O$4,MATCH(BV$16,$N$5:$N$14,0),MATCH(TEXT($A75,"dd-mmm-yy") &amp; "_R0",$P$2:$AP$2,0))),BW74,OFFSET($O$4,MATCH(BV$16,$N$5:$N$14,0),MATCH(TEXT($A75,"dd-mmm-yy") &amp; "_R0",$P$2:$AP$2,0)))</f>
        <v/>
      </c>
      <c r="BX75" s="254">
        <f>BX74</f>
        <v/>
      </c>
      <c r="BY75" s="77">
        <f>BY74-BY74*(BW74/14)*CA74/SUM(BY74:CC74)-BY74*(BX74/14)*CB74/SUM(BY74:CC74)</f>
        <v/>
      </c>
      <c r="BZ75" s="77">
        <f>BZ74+BY74*(BW74/14)*CA74/SUM(BY74:CC74)+BY74*(BX74/14)*CB74/SUM(BY74:CC74)-BZ74/4</f>
        <v/>
      </c>
      <c r="CA75" s="77">
        <f>CA74+(BZ74/4)*CA$16-CA74/14</f>
        <v/>
      </c>
      <c r="CB75" s="77">
        <f>CB74+(BZ74/4)*CB$16-CB74/14</f>
        <v/>
      </c>
      <c r="CC75" s="77">
        <f>CC74+CB74/14+(CA74/14)*(1-CD$16)</f>
        <v/>
      </c>
      <c r="CD75" s="54">
        <f>CD74+(CA74/14)*(CD$16)</f>
        <v/>
      </c>
      <c r="CE75" s="53">
        <f>OFFSET('National statistics'!$A$6,MATCH(R0_estimation!$A75,'National statistics'!$A$7:$A$5000,0),MATCH(R0_estimation!CE$16 &amp; "_Running14daysNew",'National statistics'!$B$1:$HA$1,0))</f>
        <v/>
      </c>
      <c r="CF75" s="253">
        <f>IF(ISERROR(OFFSET($O$4,MATCH(CE$16,$N$5:$N$14,0),MATCH(TEXT($A75,"dd-mmm-yy") &amp; "_R0",$P$2:$AP$2,0))),CF74,OFFSET($O$4,MATCH(CE$16,$N$5:$N$14,0),MATCH(TEXT($A75,"dd-mmm-yy") &amp; "_R0",$P$2:$AP$2,0)))</f>
        <v/>
      </c>
      <c r="CG75" s="254">
        <f>CG74</f>
        <v/>
      </c>
      <c r="CH75" s="77">
        <f>CH74-CH74*(CF74/14)*CJ74/SUM(CH74:CL74)-CH74*(CG74/14)*CK74/SUM(CH74:CL74)</f>
        <v/>
      </c>
      <c r="CI75" s="77">
        <f>CI74+CH74*(CF74/14)*CJ74/SUM(CH74:CL74)+CH74*(CG74/14)*CK74/SUM(CH74:CL74)-CI74/4</f>
        <v/>
      </c>
      <c r="CJ75" s="77">
        <f>CJ74+(CI74/4)*CJ$16-CJ74/14</f>
        <v/>
      </c>
      <c r="CK75" s="77">
        <f>CK74+(CI74/4)*CK$16-CK74/14</f>
        <v/>
      </c>
      <c r="CL75" s="77">
        <f>CL74+CK74/14+(CJ74/14)*(1-CM$16)</f>
        <v/>
      </c>
      <c r="CM75" s="54">
        <f>CM74+(CJ74/14)*(CM$16)</f>
        <v/>
      </c>
      <c r="CO75" s="209" t="n"/>
      <c r="CP75" s="210" t="n"/>
    </row>
    <row r="76">
      <c r="A76" s="83" t="n">
        <v>43976</v>
      </c>
      <c r="B76" s="53">
        <f>OFFSET('National statistics'!$A$6,MATCH(R0_estimation!$A76,'National statistics'!$A$7:$A$5000,0),MATCH(R0_estimation!B$16 &amp; "_Running14daysNew",'National statistics'!$B$1:$HA$1,0))</f>
        <v/>
      </c>
      <c r="C76" s="253">
        <f>IF(ISERROR(OFFSET($O$4,MATCH(B$16,$N$5:$N$14,0),MATCH(TEXT($A76,"dd-mmm-yy") &amp; "_R0",$P$2:$AP$2,0))),C75,OFFSET($O$4,MATCH(B$16,$N$5:$N$14,0),MATCH(TEXT($A76,"dd-mmm-yy") &amp; "_R0",$P$2:$AP$2,0)))</f>
        <v/>
      </c>
      <c r="D76" s="254">
        <f>D75</f>
        <v/>
      </c>
      <c r="E76" s="77">
        <f>E75-E75*(C75/14)*G75*G$16/SUM(E75:I75)-E75*(D75/14)*H$16*H75/SUM(E75:I75)</f>
        <v/>
      </c>
      <c r="F76" s="77">
        <f>F75+E75*(C75/14)*G75*G$16/SUM(E75:I75)+E75*(D75/14)*H$16*H75/SUM(E75:I75)-F75/4</f>
        <v/>
      </c>
      <c r="G76" s="77">
        <f>G75+G$16*F75/4-G75/14</f>
        <v/>
      </c>
      <c r="H76" s="77">
        <f>H75+H$16*F75/4-H75/14</f>
        <v/>
      </c>
      <c r="I76" s="77">
        <f>I75+H75/14+(G75/14)*(1-J$16)</f>
        <v/>
      </c>
      <c r="J76" s="54">
        <f>J75+(G75/14)*(J$16)</f>
        <v/>
      </c>
      <c r="K76" s="53">
        <f>OFFSET('National statistics'!$A$6,MATCH(R0_estimation!$A76,'National statistics'!$A$7:$A$5000,0),MATCH(R0_estimation!K$16 &amp; "_Running14daysNew",'National statistics'!$B$1:$HA$1,0))</f>
        <v/>
      </c>
      <c r="L76" s="253">
        <f>IF(ISERROR(OFFSET($O$4,MATCH(K$16,$N$5:$N$14,0),MATCH(TEXT($A76,"dd-mmm-yy") &amp; "_R0",$P$2:$AP$2,0))),L75,OFFSET($O$4,MATCH(K$16,$N$5:$N$14,0),MATCH(TEXT($A76,"dd-mmm-yy") &amp; "_R0",$P$2:$AP$2,0)))</f>
        <v/>
      </c>
      <c r="M76" s="254">
        <f>M75</f>
        <v/>
      </c>
      <c r="N76" s="77">
        <f>N75-N75*(L75/14)*P75/SUM(N75:R75)-N75*(M75/14)*Q75/SUM(N75:R75)</f>
        <v/>
      </c>
      <c r="O76" s="77">
        <f>O75+N75*(L75/14)*P75/SUM(N75:R75)+N75*(M75/14)*Q75/SUM(N75:R75)-O75/4</f>
        <v/>
      </c>
      <c r="P76" s="77">
        <f>P75+(O75/4)*P$16-P75/14</f>
        <v/>
      </c>
      <c r="Q76" s="77">
        <f>Q75+(O75/4)*Q$16-Q75/14</f>
        <v/>
      </c>
      <c r="R76" s="77">
        <f>R75+Q75/14+(P75/14)*(1-S$16)</f>
        <v/>
      </c>
      <c r="S76" s="54">
        <f>S75+(P75/14)*(S$16)</f>
        <v/>
      </c>
      <c r="T76" s="53">
        <f>OFFSET('National statistics'!$A$6,MATCH(R0_estimation!$A76,'National statistics'!$A$7:$A$5000,0),MATCH(R0_estimation!T$16 &amp; "_Running14daysNew",'National statistics'!$B$1:$HA$1,0))</f>
        <v/>
      </c>
      <c r="U76" s="253">
        <f>IF(ISERROR(OFFSET($O$4,MATCH(T$16,$N$5:$N$14,0),MATCH(TEXT($A76,"dd-mmm-yy") &amp; "_R0",$P$2:$AP$2,0))),U75,OFFSET($O$4,MATCH(T$16,$N$5:$N$14,0),MATCH(TEXT($A76,"dd-mmm-yy") &amp; "_R0",$P$2:$AP$2,0)))</f>
        <v/>
      </c>
      <c r="V76" s="254">
        <f>V75</f>
        <v/>
      </c>
      <c r="W76" s="77">
        <f>W75-W75*(U75/14)*Y75/SUM(W75:AA75)-W75*(V75/14)*Z75/SUM(W75:AA75)</f>
        <v/>
      </c>
      <c r="X76" s="77">
        <f>X75+W75*(U75/14)*Y75/SUM(W75:AA75)+W75*(V75/14)*Z75/SUM(W75:AA75)-X75/4</f>
        <v/>
      </c>
      <c r="Y76" s="77">
        <f>Y75+(X75/4)*Y$16-Y75/14</f>
        <v/>
      </c>
      <c r="Z76" s="77">
        <f>Z75+(X75/4)*Z$16-Z75/14</f>
        <v/>
      </c>
      <c r="AA76" s="77">
        <f>AA75+Z75/14+(Y75/14)*(1-AB$16)</f>
        <v/>
      </c>
      <c r="AB76" s="54">
        <f>AB75+(Y75/14)*(AB$16)</f>
        <v/>
      </c>
      <c r="AC76" s="53">
        <f>OFFSET('National statistics'!$A$6,MATCH(R0_estimation!$A76,'National statistics'!$A$7:$A$5000,0),MATCH(R0_estimation!AC$16 &amp; "_Running14daysNew",'National statistics'!$B$1:$HA$1,0))</f>
        <v/>
      </c>
      <c r="AD76" s="253">
        <f>IF(ISERROR(OFFSET($O$4,MATCH(AC$16,$N$5:$N$14,0),MATCH(TEXT($A76,"dd-mmm-yy") &amp; "_R0",$P$2:$AP$2,0))),AD75,OFFSET($O$4,MATCH(AC$16,$N$5:$N$14,0),MATCH(TEXT($A76,"dd-mmm-yy") &amp; "_R0",$P$2:$AP$2,0)))</f>
        <v/>
      </c>
      <c r="AE76" s="254">
        <f>AE75</f>
        <v/>
      </c>
      <c r="AF76" s="77">
        <f>AF75-AF75*(AD75/14)*AH75/SUM(AF75:AJ75)-AF75*(AE75/14)*AI75/SUM(AF75:AJ75)</f>
        <v/>
      </c>
      <c r="AG76" s="77">
        <f>AG75+AF75*(AD75/14)*AH75/SUM(AF75:AJ75)+AF75*(AE75/14)*AI75/SUM(AF75:AJ75)-AG75/4</f>
        <v/>
      </c>
      <c r="AH76" s="77">
        <f>AH75+(AG75/4)*AH$16-AH75/14</f>
        <v/>
      </c>
      <c r="AI76" s="77">
        <f>AI75+(AG75/4)*AI$16-AI75/14</f>
        <v/>
      </c>
      <c r="AJ76" s="77">
        <f>AJ75+AI75/14+(AH75/14)*(1-AK$16)</f>
        <v/>
      </c>
      <c r="AK76" s="54">
        <f>AK75+(AH75/14)*(AK$16)</f>
        <v/>
      </c>
      <c r="AL76" s="53">
        <f>OFFSET('National statistics'!$A$6,MATCH(R0_estimation!$A76,'National statistics'!$A$7:$A$5000,0),MATCH(R0_estimation!AL$16 &amp; "_Running14daysNew",'National statistics'!$B$1:$HA$1,0))</f>
        <v/>
      </c>
      <c r="AM76" s="253">
        <f>IF(ISERROR(OFFSET($O$4,MATCH(AL$16,$N$5:$N$14,0),MATCH(TEXT($A76,"dd-mmm-yy") &amp; "_R0",$P$2:$AP$2,0))),AM75,OFFSET($O$4,MATCH(AL$16,$N$5:$N$14,0),MATCH(TEXT($A76,"dd-mmm-yy") &amp; "_R0",$P$2:$AP$2,0)))</f>
        <v/>
      </c>
      <c r="AN76" s="254">
        <f>AN75</f>
        <v/>
      </c>
      <c r="AO76" s="77">
        <f>AO75-AO75*(AM75/14)*AQ75/SUM(AO75:AS75)-AO75*(AN75/14)*AR75/SUM(AO75:AS75)</f>
        <v/>
      </c>
      <c r="AP76" s="77">
        <f>AP75+AO75*(AM75/14)*AQ75/SUM(AO75:AS75)+AO75*(AN75/14)*AR75/SUM(AO75:AS75)-AP75/4</f>
        <v/>
      </c>
      <c r="AQ76" s="77">
        <f>AQ75+(AP75/4)*AQ$16-AQ75/14</f>
        <v/>
      </c>
      <c r="AR76" s="77">
        <f>AR75+(AP75/4)*AR$16-AR75/14</f>
        <v/>
      </c>
      <c r="AS76" s="77">
        <f>AS75+AR75/14+(AQ75/14)*(1-AT$16)</f>
        <v/>
      </c>
      <c r="AT76" s="54">
        <f>AT75+(AQ75/14)*(AT$16)</f>
        <v/>
      </c>
      <c r="AU76" s="53">
        <f>OFFSET('National statistics'!$A$6,MATCH(R0_estimation!$A76,'National statistics'!$A$7:$A$5000,0),MATCH(R0_estimation!AU$16 &amp; "_Running14daysNew",'National statistics'!$B$1:$HA$1,0))</f>
        <v/>
      </c>
      <c r="AV76" s="253">
        <f>IF(ISERROR(OFFSET($O$4,MATCH(AU$16,$N$5:$N$14,0),MATCH(TEXT($A76,"dd-mmm-yy") &amp; "_R0",$P$2:$AP$2,0))),AV75,OFFSET($O$4,MATCH(AU$16,$N$5:$N$14,0),MATCH(TEXT($A76,"dd-mmm-yy") &amp; "_R0",$P$2:$AP$2,0)))</f>
        <v/>
      </c>
      <c r="AW76" s="254">
        <f>AW75</f>
        <v/>
      </c>
      <c r="AX76" s="77">
        <f>AX75-AX75*(AV75/14)*AZ75/SUM(AX75:BB75)-AX75*(AW75/14)*BA75/SUM(AX75:BB75)</f>
        <v/>
      </c>
      <c r="AY76" s="77">
        <f>AY75+AX75*(AV75/14)*AZ75/SUM(AX75:BB75)+AX75*(AW75/14)*BA75/SUM(AX75:BB75)-AY75/4</f>
        <v/>
      </c>
      <c r="AZ76" s="77">
        <f>AZ75+(AY75/4)*AZ$16-AZ75/14</f>
        <v/>
      </c>
      <c r="BA76" s="77">
        <f>BA75+(AY75/4)*BA$16-BA75/14</f>
        <v/>
      </c>
      <c r="BB76" s="77">
        <f>BB75+BA75/14+(AZ75/14)*(1-BC$16)</f>
        <v/>
      </c>
      <c r="BC76" s="54">
        <f>BC75+(AZ75/14)*(BC$16)</f>
        <v/>
      </c>
      <c r="BD76" s="53">
        <f>OFFSET('National statistics'!$A$6,MATCH(R0_estimation!$A76,'National statistics'!$A$7:$A$5000,0),MATCH(R0_estimation!BD$16 &amp; "_Running14daysNew",'National statistics'!$B$1:$HA$1,0))</f>
        <v/>
      </c>
      <c r="BE76" s="253">
        <f>IF(ISERROR(OFFSET($O$4,MATCH(BD$16,$N$5:$N$14,0),MATCH(TEXT($A76,"dd-mmm-yy") &amp; "_R0",$P$2:$AP$2,0))),BE75,OFFSET($O$4,MATCH(BD$16,$N$5:$N$14,0),MATCH(TEXT($A76,"dd-mmm-yy") &amp; "_R0",$P$2:$AP$2,0)))</f>
        <v/>
      </c>
      <c r="BF76" s="254">
        <f>BF75</f>
        <v/>
      </c>
      <c r="BG76" s="77">
        <f>BG75-BG75*(BE75/14)*BI75/SUM(BG75:BK75)-BG75*(BF75/14)*BJ75/SUM(BG75:BK75)</f>
        <v/>
      </c>
      <c r="BH76" s="77">
        <f>BH75+BG75*(BE75/14)*BI75/SUM(BG75:BK75)+BG75*(BF75/14)*BJ75/SUM(BG75:BK75)-BH75/4</f>
        <v/>
      </c>
      <c r="BI76" s="77">
        <f>BI75+(BH75/4)*BI$16-BI75/14</f>
        <v/>
      </c>
      <c r="BJ76" s="77">
        <f>BJ75+(BH75/4)*BJ$16-BJ75/14</f>
        <v/>
      </c>
      <c r="BK76" s="77">
        <f>BK75+BJ75/14+(BI75/14)*(1-BL$16)</f>
        <v/>
      </c>
      <c r="BL76" s="54">
        <f>BL75+(BI75/14)*(BL$16)</f>
        <v/>
      </c>
      <c r="BM76" s="53">
        <f>OFFSET('National statistics'!$A$6,MATCH(R0_estimation!$A76,'National statistics'!$A$7:$A$5000,0),MATCH(R0_estimation!BM$16 &amp; "_Running14daysNew",'National statistics'!$B$1:$HA$1,0))</f>
        <v/>
      </c>
      <c r="BN76" s="253">
        <f>IF(ISERROR(OFFSET($O$4,MATCH(BM$16,$N$5:$N$14,0),MATCH(TEXT($A76,"dd-mmm-yy") &amp; "_R0",$P$2:$AP$2,0))),BN75,OFFSET($O$4,MATCH(BM$16,$N$5:$N$14,0),MATCH(TEXT($A76,"dd-mmm-yy") &amp; "_R0",$P$2:$AP$2,0)))</f>
        <v/>
      </c>
      <c r="BO76" s="254">
        <f>BO75</f>
        <v/>
      </c>
      <c r="BP76" s="77">
        <f>BP75-BP75*(BN75/14)*BR75/SUM(BP75:BT75)-BP75*(BO75/14)*BS75/SUM(BP75:BT75)</f>
        <v/>
      </c>
      <c r="BQ76" s="77">
        <f>BQ75+BP75*(BN75/14)*BR75/SUM(BP75:BT75)+BP75*(BO75/14)*BS75/SUM(BP75:BT75)-BQ75/4</f>
        <v/>
      </c>
      <c r="BR76" s="77">
        <f>BR75+(BQ75/4)*BR$16-BR75/14</f>
        <v/>
      </c>
      <c r="BS76" s="77">
        <f>BS75+(BQ75/4)*BS$16-BS75/14</f>
        <v/>
      </c>
      <c r="BT76" s="77">
        <f>BT75+BS75/14+(BR75/14)*(1-BU$16)</f>
        <v/>
      </c>
      <c r="BU76" s="54">
        <f>BU75+(BR75/14)*(BU$16)</f>
        <v/>
      </c>
      <c r="BV76" s="53">
        <f>OFFSET('National statistics'!$A$6,MATCH(R0_estimation!$A76,'National statistics'!$A$7:$A$5000,0),MATCH(R0_estimation!BV$16 &amp; "_Running14daysNew",'National statistics'!$B$1:$HA$1,0))</f>
        <v/>
      </c>
      <c r="BW76" s="253">
        <f>IF(ISERROR(OFFSET($O$4,MATCH(BV$16,$N$5:$N$14,0),MATCH(TEXT($A76,"dd-mmm-yy") &amp; "_R0",$P$2:$AP$2,0))),BW75,OFFSET($O$4,MATCH(BV$16,$N$5:$N$14,0),MATCH(TEXT($A76,"dd-mmm-yy") &amp; "_R0",$P$2:$AP$2,0)))</f>
        <v/>
      </c>
      <c r="BX76" s="254">
        <f>BX75</f>
        <v/>
      </c>
      <c r="BY76" s="77">
        <f>BY75-BY75*(BW75/14)*CA75/SUM(BY75:CC75)-BY75*(BX75/14)*CB75/SUM(BY75:CC75)</f>
        <v/>
      </c>
      <c r="BZ76" s="77">
        <f>BZ75+BY75*(BW75/14)*CA75/SUM(BY75:CC75)+BY75*(BX75/14)*CB75/SUM(BY75:CC75)-BZ75/4</f>
        <v/>
      </c>
      <c r="CA76" s="77">
        <f>CA75+(BZ75/4)*CA$16-CA75/14</f>
        <v/>
      </c>
      <c r="CB76" s="77">
        <f>CB75+(BZ75/4)*CB$16-CB75/14</f>
        <v/>
      </c>
      <c r="CC76" s="77">
        <f>CC75+CB75/14+(CA75/14)*(1-CD$16)</f>
        <v/>
      </c>
      <c r="CD76" s="54">
        <f>CD75+(CA75/14)*(CD$16)</f>
        <v/>
      </c>
      <c r="CE76" s="53">
        <f>OFFSET('National statistics'!$A$6,MATCH(R0_estimation!$A76,'National statistics'!$A$7:$A$5000,0),MATCH(R0_estimation!CE$16 &amp; "_Running14daysNew",'National statistics'!$B$1:$HA$1,0))</f>
        <v/>
      </c>
      <c r="CF76" s="253">
        <f>IF(ISERROR(OFFSET($O$4,MATCH(CE$16,$N$5:$N$14,0),MATCH(TEXT($A76,"dd-mmm-yy") &amp; "_R0",$P$2:$AP$2,0))),CF75,OFFSET($O$4,MATCH(CE$16,$N$5:$N$14,0),MATCH(TEXT($A76,"dd-mmm-yy") &amp; "_R0",$P$2:$AP$2,0)))</f>
        <v/>
      </c>
      <c r="CG76" s="254">
        <f>CG75</f>
        <v/>
      </c>
      <c r="CH76" s="77">
        <f>CH75-CH75*(CF75/14)*CJ75/SUM(CH75:CL75)-CH75*(CG75/14)*CK75/SUM(CH75:CL75)</f>
        <v/>
      </c>
      <c r="CI76" s="77">
        <f>CI75+CH75*(CF75/14)*CJ75/SUM(CH75:CL75)+CH75*(CG75/14)*CK75/SUM(CH75:CL75)-CI75/4</f>
        <v/>
      </c>
      <c r="CJ76" s="77">
        <f>CJ75+(CI75/4)*CJ$16-CJ75/14</f>
        <v/>
      </c>
      <c r="CK76" s="77">
        <f>CK75+(CI75/4)*CK$16-CK75/14</f>
        <v/>
      </c>
      <c r="CL76" s="77">
        <f>CL75+CK75/14+(CJ75/14)*(1-CM$16)</f>
        <v/>
      </c>
      <c r="CM76" s="54">
        <f>CM75+(CJ75/14)*(CM$16)</f>
        <v/>
      </c>
      <c r="CO76" s="209" t="n"/>
      <c r="CP76" s="210" t="n"/>
    </row>
    <row r="77">
      <c r="A77" s="83" t="n">
        <v>43977</v>
      </c>
      <c r="B77" s="53">
        <f>OFFSET('National statistics'!$A$6,MATCH(R0_estimation!$A77,'National statistics'!$A$7:$A$5000,0),MATCH(R0_estimation!B$16 &amp; "_Running14daysNew",'National statistics'!$B$1:$HA$1,0))</f>
        <v/>
      </c>
      <c r="C77" s="253">
        <f>IF(ISERROR(OFFSET($O$4,MATCH(B$16,$N$5:$N$14,0),MATCH(TEXT($A77,"dd-mmm-yy") &amp; "_R0",$P$2:$AP$2,0))),C76,OFFSET($O$4,MATCH(B$16,$N$5:$N$14,0),MATCH(TEXT($A77,"dd-mmm-yy") &amp; "_R0",$P$2:$AP$2,0)))</f>
        <v/>
      </c>
      <c r="D77" s="254">
        <f>D76</f>
        <v/>
      </c>
      <c r="E77" s="77">
        <f>E76-E76*(C76/14)*G76*G$16/SUM(E76:I76)-E76*(D76/14)*H$16*H76/SUM(E76:I76)</f>
        <v/>
      </c>
      <c r="F77" s="77">
        <f>F76+E76*(C76/14)*G76*G$16/SUM(E76:I76)+E76*(D76/14)*H$16*H76/SUM(E76:I76)-F76/4</f>
        <v/>
      </c>
      <c r="G77" s="77">
        <f>G76+G$16*F76/4-G76/14</f>
        <v/>
      </c>
      <c r="H77" s="77">
        <f>H76+H$16*F76/4-H76/14</f>
        <v/>
      </c>
      <c r="I77" s="77">
        <f>I76+H76/14+(G76/14)*(1-J$16)</f>
        <v/>
      </c>
      <c r="J77" s="54">
        <f>J76+(G76/14)*(J$16)</f>
        <v/>
      </c>
      <c r="K77" s="53">
        <f>OFFSET('National statistics'!$A$6,MATCH(R0_estimation!$A77,'National statistics'!$A$7:$A$5000,0),MATCH(R0_estimation!K$16 &amp; "_Running14daysNew",'National statistics'!$B$1:$HA$1,0))</f>
        <v/>
      </c>
      <c r="L77" s="253">
        <f>IF(ISERROR(OFFSET($O$4,MATCH(K$16,$N$5:$N$14,0),MATCH(TEXT($A77,"dd-mmm-yy") &amp; "_R0",$P$2:$AP$2,0))),L76,OFFSET($O$4,MATCH(K$16,$N$5:$N$14,0),MATCH(TEXT($A77,"dd-mmm-yy") &amp; "_R0",$P$2:$AP$2,0)))</f>
        <v/>
      </c>
      <c r="M77" s="254">
        <f>M76</f>
        <v/>
      </c>
      <c r="N77" s="77">
        <f>N76-N76*(L76/14)*P76/SUM(N76:R76)-N76*(M76/14)*Q76/SUM(N76:R76)</f>
        <v/>
      </c>
      <c r="O77" s="77">
        <f>O76+N76*(L76/14)*P76/SUM(N76:R76)+N76*(M76/14)*Q76/SUM(N76:R76)-O76/4</f>
        <v/>
      </c>
      <c r="P77" s="77">
        <f>P76+(O76/4)*P$16-P76/14</f>
        <v/>
      </c>
      <c r="Q77" s="77">
        <f>Q76+(O76/4)*Q$16-Q76/14</f>
        <v/>
      </c>
      <c r="R77" s="77">
        <f>R76+Q76/14+(P76/14)*(1-S$16)</f>
        <v/>
      </c>
      <c r="S77" s="54">
        <f>S76+(P76/14)*(S$16)</f>
        <v/>
      </c>
      <c r="T77" s="53">
        <f>OFFSET('National statistics'!$A$6,MATCH(R0_estimation!$A77,'National statistics'!$A$7:$A$5000,0),MATCH(R0_estimation!T$16 &amp; "_Running14daysNew",'National statistics'!$B$1:$HA$1,0))</f>
        <v/>
      </c>
      <c r="U77" s="253">
        <f>IF(ISERROR(OFFSET($O$4,MATCH(T$16,$N$5:$N$14,0),MATCH(TEXT($A77,"dd-mmm-yy") &amp; "_R0",$P$2:$AP$2,0))),U76,OFFSET($O$4,MATCH(T$16,$N$5:$N$14,0),MATCH(TEXT($A77,"dd-mmm-yy") &amp; "_R0",$P$2:$AP$2,0)))</f>
        <v/>
      </c>
      <c r="V77" s="254">
        <f>V76</f>
        <v/>
      </c>
      <c r="W77" s="77">
        <f>W76-W76*(U76/14)*Y76/SUM(W76:AA76)-W76*(V76/14)*Z76/SUM(W76:AA76)</f>
        <v/>
      </c>
      <c r="X77" s="77">
        <f>X76+W76*(U76/14)*Y76/SUM(W76:AA76)+W76*(V76/14)*Z76/SUM(W76:AA76)-X76/4</f>
        <v/>
      </c>
      <c r="Y77" s="77">
        <f>Y76+(X76/4)*Y$16-Y76/14</f>
        <v/>
      </c>
      <c r="Z77" s="77">
        <f>Z76+(X76/4)*Z$16-Z76/14</f>
        <v/>
      </c>
      <c r="AA77" s="77">
        <f>AA76+Z76/14+(Y76/14)*(1-AB$16)</f>
        <v/>
      </c>
      <c r="AB77" s="54">
        <f>AB76+(Y76/14)*(AB$16)</f>
        <v/>
      </c>
      <c r="AC77" s="53">
        <f>OFFSET('National statistics'!$A$6,MATCH(R0_estimation!$A77,'National statistics'!$A$7:$A$5000,0),MATCH(R0_estimation!AC$16 &amp; "_Running14daysNew",'National statistics'!$B$1:$HA$1,0))</f>
        <v/>
      </c>
      <c r="AD77" s="253">
        <f>IF(ISERROR(OFFSET($O$4,MATCH(AC$16,$N$5:$N$14,0),MATCH(TEXT($A77,"dd-mmm-yy") &amp; "_R0",$P$2:$AP$2,0))),AD76,OFFSET($O$4,MATCH(AC$16,$N$5:$N$14,0),MATCH(TEXT($A77,"dd-mmm-yy") &amp; "_R0",$P$2:$AP$2,0)))</f>
        <v/>
      </c>
      <c r="AE77" s="254">
        <f>AE76</f>
        <v/>
      </c>
      <c r="AF77" s="77">
        <f>AF76-AF76*(AD76/14)*AH76/SUM(AF76:AJ76)-AF76*(AE76/14)*AI76/SUM(AF76:AJ76)</f>
        <v/>
      </c>
      <c r="AG77" s="77">
        <f>AG76+AF76*(AD76/14)*AH76/SUM(AF76:AJ76)+AF76*(AE76/14)*AI76/SUM(AF76:AJ76)-AG76/4</f>
        <v/>
      </c>
      <c r="AH77" s="77">
        <f>AH76+(AG76/4)*AH$16-AH76/14</f>
        <v/>
      </c>
      <c r="AI77" s="77">
        <f>AI76+(AG76/4)*AI$16-AI76/14</f>
        <v/>
      </c>
      <c r="AJ77" s="77">
        <f>AJ76+AI76/14+(AH76/14)*(1-AK$16)</f>
        <v/>
      </c>
      <c r="AK77" s="54">
        <f>AK76+(AH76/14)*(AK$16)</f>
        <v/>
      </c>
      <c r="AL77" s="53">
        <f>OFFSET('National statistics'!$A$6,MATCH(R0_estimation!$A77,'National statistics'!$A$7:$A$5000,0),MATCH(R0_estimation!AL$16 &amp; "_Running14daysNew",'National statistics'!$B$1:$HA$1,0))</f>
        <v/>
      </c>
      <c r="AM77" s="253">
        <f>IF(ISERROR(OFFSET($O$4,MATCH(AL$16,$N$5:$N$14,0),MATCH(TEXT($A77,"dd-mmm-yy") &amp; "_R0",$P$2:$AP$2,0))),AM76,OFFSET($O$4,MATCH(AL$16,$N$5:$N$14,0),MATCH(TEXT($A77,"dd-mmm-yy") &amp; "_R0",$P$2:$AP$2,0)))</f>
        <v/>
      </c>
      <c r="AN77" s="254">
        <f>AN76</f>
        <v/>
      </c>
      <c r="AO77" s="77">
        <f>AO76-AO76*(AM76/14)*AQ76/SUM(AO76:AS76)-AO76*(AN76/14)*AR76/SUM(AO76:AS76)</f>
        <v/>
      </c>
      <c r="AP77" s="77">
        <f>AP76+AO76*(AM76/14)*AQ76/SUM(AO76:AS76)+AO76*(AN76/14)*AR76/SUM(AO76:AS76)-AP76/4</f>
        <v/>
      </c>
      <c r="AQ77" s="77">
        <f>AQ76+(AP76/4)*AQ$16-AQ76/14</f>
        <v/>
      </c>
      <c r="AR77" s="77">
        <f>AR76+(AP76/4)*AR$16-AR76/14</f>
        <v/>
      </c>
      <c r="AS77" s="77">
        <f>AS76+AR76/14+(AQ76/14)*(1-AT$16)</f>
        <v/>
      </c>
      <c r="AT77" s="54">
        <f>AT76+(AQ76/14)*(AT$16)</f>
        <v/>
      </c>
      <c r="AU77" s="53">
        <f>OFFSET('National statistics'!$A$6,MATCH(R0_estimation!$A77,'National statistics'!$A$7:$A$5000,0),MATCH(R0_estimation!AU$16 &amp; "_Running14daysNew",'National statistics'!$B$1:$HA$1,0))</f>
        <v/>
      </c>
      <c r="AV77" s="253">
        <f>IF(ISERROR(OFFSET($O$4,MATCH(AU$16,$N$5:$N$14,0),MATCH(TEXT($A77,"dd-mmm-yy") &amp; "_R0",$P$2:$AP$2,0))),AV76,OFFSET($O$4,MATCH(AU$16,$N$5:$N$14,0),MATCH(TEXT($A77,"dd-mmm-yy") &amp; "_R0",$P$2:$AP$2,0)))</f>
        <v/>
      </c>
      <c r="AW77" s="254">
        <f>AW76</f>
        <v/>
      </c>
      <c r="AX77" s="77">
        <f>AX76-AX76*(AV76/14)*AZ76/SUM(AX76:BB76)-AX76*(AW76/14)*BA76/SUM(AX76:BB76)</f>
        <v/>
      </c>
      <c r="AY77" s="77">
        <f>AY76+AX76*(AV76/14)*AZ76/SUM(AX76:BB76)+AX76*(AW76/14)*BA76/SUM(AX76:BB76)-AY76/4</f>
        <v/>
      </c>
      <c r="AZ77" s="77">
        <f>AZ76+(AY76/4)*AZ$16-AZ76/14</f>
        <v/>
      </c>
      <c r="BA77" s="77">
        <f>BA76+(AY76/4)*BA$16-BA76/14</f>
        <v/>
      </c>
      <c r="BB77" s="77">
        <f>BB76+BA76/14+(AZ76/14)*(1-BC$16)</f>
        <v/>
      </c>
      <c r="BC77" s="54">
        <f>BC76+(AZ76/14)*(BC$16)</f>
        <v/>
      </c>
      <c r="BD77" s="53">
        <f>OFFSET('National statistics'!$A$6,MATCH(R0_estimation!$A77,'National statistics'!$A$7:$A$5000,0),MATCH(R0_estimation!BD$16 &amp; "_Running14daysNew",'National statistics'!$B$1:$HA$1,0))</f>
        <v/>
      </c>
      <c r="BE77" s="253">
        <f>IF(ISERROR(OFFSET($O$4,MATCH(BD$16,$N$5:$N$14,0),MATCH(TEXT($A77,"dd-mmm-yy") &amp; "_R0",$P$2:$AP$2,0))),BE76,OFFSET($O$4,MATCH(BD$16,$N$5:$N$14,0),MATCH(TEXT($A77,"dd-mmm-yy") &amp; "_R0",$P$2:$AP$2,0)))</f>
        <v/>
      </c>
      <c r="BF77" s="254">
        <f>BF76</f>
        <v/>
      </c>
      <c r="BG77" s="77">
        <f>BG76-BG76*(BE76/14)*BI76/SUM(BG76:BK76)-BG76*(BF76/14)*BJ76/SUM(BG76:BK76)</f>
        <v/>
      </c>
      <c r="BH77" s="77">
        <f>BH76+BG76*(BE76/14)*BI76/SUM(BG76:BK76)+BG76*(BF76/14)*BJ76/SUM(BG76:BK76)-BH76/4</f>
        <v/>
      </c>
      <c r="BI77" s="77">
        <f>BI76+(BH76/4)*BI$16-BI76/14</f>
        <v/>
      </c>
      <c r="BJ77" s="77">
        <f>BJ76+(BH76/4)*BJ$16-BJ76/14</f>
        <v/>
      </c>
      <c r="BK77" s="77">
        <f>BK76+BJ76/14+(BI76/14)*(1-BL$16)</f>
        <v/>
      </c>
      <c r="BL77" s="54">
        <f>BL76+(BI76/14)*(BL$16)</f>
        <v/>
      </c>
      <c r="BM77" s="53">
        <f>OFFSET('National statistics'!$A$6,MATCH(R0_estimation!$A77,'National statistics'!$A$7:$A$5000,0),MATCH(R0_estimation!BM$16 &amp; "_Running14daysNew",'National statistics'!$B$1:$HA$1,0))</f>
        <v/>
      </c>
      <c r="BN77" s="253">
        <f>IF(ISERROR(OFFSET($O$4,MATCH(BM$16,$N$5:$N$14,0),MATCH(TEXT($A77,"dd-mmm-yy") &amp; "_R0",$P$2:$AP$2,0))),BN76,OFFSET($O$4,MATCH(BM$16,$N$5:$N$14,0),MATCH(TEXT($A77,"dd-mmm-yy") &amp; "_R0",$P$2:$AP$2,0)))</f>
        <v/>
      </c>
      <c r="BO77" s="254">
        <f>BO76</f>
        <v/>
      </c>
      <c r="BP77" s="77">
        <f>BP76-BP76*(BN76/14)*BR76/SUM(BP76:BT76)-BP76*(BO76/14)*BS76/SUM(BP76:BT76)</f>
        <v/>
      </c>
      <c r="BQ77" s="77">
        <f>BQ76+BP76*(BN76/14)*BR76/SUM(BP76:BT76)+BP76*(BO76/14)*BS76/SUM(BP76:BT76)-BQ76/4</f>
        <v/>
      </c>
      <c r="BR77" s="77">
        <f>BR76+(BQ76/4)*BR$16-BR76/14</f>
        <v/>
      </c>
      <c r="BS77" s="77">
        <f>BS76+(BQ76/4)*BS$16-BS76/14</f>
        <v/>
      </c>
      <c r="BT77" s="77">
        <f>BT76+BS76/14+(BR76/14)*(1-BU$16)</f>
        <v/>
      </c>
      <c r="BU77" s="54">
        <f>BU76+(BR76/14)*(BU$16)</f>
        <v/>
      </c>
      <c r="BV77" s="53">
        <f>OFFSET('National statistics'!$A$6,MATCH(R0_estimation!$A77,'National statistics'!$A$7:$A$5000,0),MATCH(R0_estimation!BV$16 &amp; "_Running14daysNew",'National statistics'!$B$1:$HA$1,0))</f>
        <v/>
      </c>
      <c r="BW77" s="253">
        <f>IF(ISERROR(OFFSET($O$4,MATCH(BV$16,$N$5:$N$14,0),MATCH(TEXT($A77,"dd-mmm-yy") &amp; "_R0",$P$2:$AP$2,0))),BW76,OFFSET($O$4,MATCH(BV$16,$N$5:$N$14,0),MATCH(TEXT($A77,"dd-mmm-yy") &amp; "_R0",$P$2:$AP$2,0)))</f>
        <v/>
      </c>
      <c r="BX77" s="254">
        <f>BX76</f>
        <v/>
      </c>
      <c r="BY77" s="77">
        <f>BY76-BY76*(BW76/14)*CA76/SUM(BY76:CC76)-BY76*(BX76/14)*CB76/SUM(BY76:CC76)</f>
        <v/>
      </c>
      <c r="BZ77" s="77">
        <f>BZ76+BY76*(BW76/14)*CA76/SUM(BY76:CC76)+BY76*(BX76/14)*CB76/SUM(BY76:CC76)-BZ76/4</f>
        <v/>
      </c>
      <c r="CA77" s="77">
        <f>CA76+(BZ76/4)*CA$16-CA76/14</f>
        <v/>
      </c>
      <c r="CB77" s="77">
        <f>CB76+(BZ76/4)*CB$16-CB76/14</f>
        <v/>
      </c>
      <c r="CC77" s="77">
        <f>CC76+CB76/14+(CA76/14)*(1-CD$16)</f>
        <v/>
      </c>
      <c r="CD77" s="54">
        <f>CD76+(CA76/14)*(CD$16)</f>
        <v/>
      </c>
      <c r="CE77" s="53">
        <f>OFFSET('National statistics'!$A$6,MATCH(R0_estimation!$A77,'National statistics'!$A$7:$A$5000,0),MATCH(R0_estimation!CE$16 &amp; "_Running14daysNew",'National statistics'!$B$1:$HA$1,0))</f>
        <v/>
      </c>
      <c r="CF77" s="253">
        <f>IF(ISERROR(OFFSET($O$4,MATCH(CE$16,$N$5:$N$14,0),MATCH(TEXT($A77,"dd-mmm-yy") &amp; "_R0",$P$2:$AP$2,0))),CF76,OFFSET($O$4,MATCH(CE$16,$N$5:$N$14,0),MATCH(TEXT($A77,"dd-mmm-yy") &amp; "_R0",$P$2:$AP$2,0)))</f>
        <v/>
      </c>
      <c r="CG77" s="254">
        <f>CG76</f>
        <v/>
      </c>
      <c r="CH77" s="77">
        <f>CH76-CH76*(CF76/14)*CJ76/SUM(CH76:CL76)-CH76*(CG76/14)*CK76/SUM(CH76:CL76)</f>
        <v/>
      </c>
      <c r="CI77" s="77">
        <f>CI76+CH76*(CF76/14)*CJ76/SUM(CH76:CL76)+CH76*(CG76/14)*CK76/SUM(CH76:CL76)-CI76/4</f>
        <v/>
      </c>
      <c r="CJ77" s="77">
        <f>CJ76+(CI76/4)*CJ$16-CJ76/14</f>
        <v/>
      </c>
      <c r="CK77" s="77">
        <f>CK76+(CI76/4)*CK$16-CK76/14</f>
        <v/>
      </c>
      <c r="CL77" s="77">
        <f>CL76+CK76/14+(CJ76/14)*(1-CM$16)</f>
        <v/>
      </c>
      <c r="CM77" s="54">
        <f>CM76+(CJ76/14)*(CM$16)</f>
        <v/>
      </c>
      <c r="CO77" s="209" t="n"/>
      <c r="CP77" s="210" t="n"/>
    </row>
    <row r="78">
      <c r="A78" s="83" t="n">
        <v>43978</v>
      </c>
      <c r="B78" s="53">
        <f>OFFSET('National statistics'!$A$6,MATCH(R0_estimation!$A78,'National statistics'!$A$7:$A$5000,0),MATCH(R0_estimation!B$16 &amp; "_Running14daysNew",'National statistics'!$B$1:$HA$1,0))</f>
        <v/>
      </c>
      <c r="C78" s="253">
        <f>IF(ISERROR(OFFSET($O$4,MATCH(B$16,$N$5:$N$14,0),MATCH(TEXT($A78,"dd-mmm-yy") &amp; "_R0",$P$2:$AP$2,0))),C77,OFFSET($O$4,MATCH(B$16,$N$5:$N$14,0),MATCH(TEXT($A78,"dd-mmm-yy") &amp; "_R0",$P$2:$AP$2,0)))</f>
        <v/>
      </c>
      <c r="D78" s="254">
        <f>D77</f>
        <v/>
      </c>
      <c r="E78" s="77">
        <f>E77-E77*(C77/14)*G77*G$16/SUM(E77:I77)-E77*(D77/14)*H$16*H77/SUM(E77:I77)</f>
        <v/>
      </c>
      <c r="F78" s="77">
        <f>F77+E77*(C77/14)*G77*G$16/SUM(E77:I77)+E77*(D77/14)*H$16*H77/SUM(E77:I77)-F77/4</f>
        <v/>
      </c>
      <c r="G78" s="77">
        <f>G77+G$16*F77/4-G77/14</f>
        <v/>
      </c>
      <c r="H78" s="77">
        <f>H77+H$16*F77/4-H77/14</f>
        <v/>
      </c>
      <c r="I78" s="77">
        <f>I77+H77/14+(G77/14)*(1-J$16)</f>
        <v/>
      </c>
      <c r="J78" s="54">
        <f>J77+(G77/14)*(J$16)</f>
        <v/>
      </c>
      <c r="K78" s="53">
        <f>OFFSET('National statistics'!$A$6,MATCH(R0_estimation!$A78,'National statistics'!$A$7:$A$5000,0),MATCH(R0_estimation!K$16 &amp; "_Running14daysNew",'National statistics'!$B$1:$HA$1,0))</f>
        <v/>
      </c>
      <c r="L78" s="253">
        <f>IF(ISERROR(OFFSET($O$4,MATCH(K$16,$N$5:$N$14,0),MATCH(TEXT($A78,"dd-mmm-yy") &amp; "_R0",$P$2:$AP$2,0))),L77,OFFSET($O$4,MATCH(K$16,$N$5:$N$14,0),MATCH(TEXT($A78,"dd-mmm-yy") &amp; "_R0",$P$2:$AP$2,0)))</f>
        <v/>
      </c>
      <c r="M78" s="254">
        <f>M77</f>
        <v/>
      </c>
      <c r="N78" s="77">
        <f>N77-N77*(L77/14)*P77/SUM(N77:R77)-N77*(M77/14)*Q77/SUM(N77:R77)</f>
        <v/>
      </c>
      <c r="O78" s="77">
        <f>O77+N77*(L77/14)*P77/SUM(N77:R77)+N77*(M77/14)*Q77/SUM(N77:R77)-O77/4</f>
        <v/>
      </c>
      <c r="P78" s="77">
        <f>P77+(O77/4)*P$16-P77/14</f>
        <v/>
      </c>
      <c r="Q78" s="77">
        <f>Q77+(O77/4)*Q$16-Q77/14</f>
        <v/>
      </c>
      <c r="R78" s="77">
        <f>R77+Q77/14+(P77/14)*(1-S$16)</f>
        <v/>
      </c>
      <c r="S78" s="54">
        <f>S77+(P77/14)*(S$16)</f>
        <v/>
      </c>
      <c r="T78" s="53">
        <f>OFFSET('National statistics'!$A$6,MATCH(R0_estimation!$A78,'National statistics'!$A$7:$A$5000,0),MATCH(R0_estimation!T$16 &amp; "_Running14daysNew",'National statistics'!$B$1:$HA$1,0))</f>
        <v/>
      </c>
      <c r="U78" s="253">
        <f>IF(ISERROR(OFFSET($O$4,MATCH(T$16,$N$5:$N$14,0),MATCH(TEXT($A78,"dd-mmm-yy") &amp; "_R0",$P$2:$AP$2,0))),U77,OFFSET($O$4,MATCH(T$16,$N$5:$N$14,0),MATCH(TEXT($A78,"dd-mmm-yy") &amp; "_R0",$P$2:$AP$2,0)))</f>
        <v/>
      </c>
      <c r="V78" s="254">
        <f>V77</f>
        <v/>
      </c>
      <c r="W78" s="77">
        <f>W77-W77*(U77/14)*Y77/SUM(W77:AA77)-W77*(V77/14)*Z77/SUM(W77:AA77)</f>
        <v/>
      </c>
      <c r="X78" s="77">
        <f>X77+W77*(U77/14)*Y77/SUM(W77:AA77)+W77*(V77/14)*Z77/SUM(W77:AA77)-X77/4</f>
        <v/>
      </c>
      <c r="Y78" s="77">
        <f>Y77+(X77/4)*Y$16-Y77/14</f>
        <v/>
      </c>
      <c r="Z78" s="77">
        <f>Z77+(X77/4)*Z$16-Z77/14</f>
        <v/>
      </c>
      <c r="AA78" s="77">
        <f>AA77+Z77/14+(Y77/14)*(1-AB$16)</f>
        <v/>
      </c>
      <c r="AB78" s="54">
        <f>AB77+(Y77/14)*(AB$16)</f>
        <v/>
      </c>
      <c r="AC78" s="53">
        <f>OFFSET('National statistics'!$A$6,MATCH(R0_estimation!$A78,'National statistics'!$A$7:$A$5000,0),MATCH(R0_estimation!AC$16 &amp; "_Running14daysNew",'National statistics'!$B$1:$HA$1,0))</f>
        <v/>
      </c>
      <c r="AD78" s="253">
        <f>IF(ISERROR(OFFSET($O$4,MATCH(AC$16,$N$5:$N$14,0),MATCH(TEXT($A78,"dd-mmm-yy") &amp; "_R0",$P$2:$AP$2,0))),AD77,OFFSET($O$4,MATCH(AC$16,$N$5:$N$14,0),MATCH(TEXT($A78,"dd-mmm-yy") &amp; "_R0",$P$2:$AP$2,0)))</f>
        <v/>
      </c>
      <c r="AE78" s="254">
        <f>AE77</f>
        <v/>
      </c>
      <c r="AF78" s="77">
        <f>AF77-AF77*(AD77/14)*AH77/SUM(AF77:AJ77)-AF77*(AE77/14)*AI77/SUM(AF77:AJ77)</f>
        <v/>
      </c>
      <c r="AG78" s="77">
        <f>AG77+AF77*(AD77/14)*AH77/SUM(AF77:AJ77)+AF77*(AE77/14)*AI77/SUM(AF77:AJ77)-AG77/4</f>
        <v/>
      </c>
      <c r="AH78" s="77">
        <f>AH77+(AG77/4)*AH$16-AH77/14</f>
        <v/>
      </c>
      <c r="AI78" s="77">
        <f>AI77+(AG77/4)*AI$16-AI77/14</f>
        <v/>
      </c>
      <c r="AJ78" s="77">
        <f>AJ77+AI77/14+(AH77/14)*(1-AK$16)</f>
        <v/>
      </c>
      <c r="AK78" s="54">
        <f>AK77+(AH77/14)*(AK$16)</f>
        <v/>
      </c>
      <c r="AL78" s="53">
        <f>OFFSET('National statistics'!$A$6,MATCH(R0_estimation!$A78,'National statistics'!$A$7:$A$5000,0),MATCH(R0_estimation!AL$16 &amp; "_Running14daysNew",'National statistics'!$B$1:$HA$1,0))</f>
        <v/>
      </c>
      <c r="AM78" s="253">
        <f>IF(ISERROR(OFFSET($O$4,MATCH(AL$16,$N$5:$N$14,0),MATCH(TEXT($A78,"dd-mmm-yy") &amp; "_R0",$P$2:$AP$2,0))),AM77,OFFSET($O$4,MATCH(AL$16,$N$5:$N$14,0),MATCH(TEXT($A78,"dd-mmm-yy") &amp; "_R0",$P$2:$AP$2,0)))</f>
        <v/>
      </c>
      <c r="AN78" s="254">
        <f>AN77</f>
        <v/>
      </c>
      <c r="AO78" s="77">
        <f>AO77-AO77*(AM77/14)*AQ77/SUM(AO77:AS77)-AO77*(AN77/14)*AR77/SUM(AO77:AS77)</f>
        <v/>
      </c>
      <c r="AP78" s="77">
        <f>AP77+AO77*(AM77/14)*AQ77/SUM(AO77:AS77)+AO77*(AN77/14)*AR77/SUM(AO77:AS77)-AP77/4</f>
        <v/>
      </c>
      <c r="AQ78" s="77">
        <f>AQ77+(AP77/4)*AQ$16-AQ77/14</f>
        <v/>
      </c>
      <c r="AR78" s="77">
        <f>AR77+(AP77/4)*AR$16-AR77/14</f>
        <v/>
      </c>
      <c r="AS78" s="77">
        <f>AS77+AR77/14+(AQ77/14)*(1-AT$16)</f>
        <v/>
      </c>
      <c r="AT78" s="54">
        <f>AT77+(AQ77/14)*(AT$16)</f>
        <v/>
      </c>
      <c r="AU78" s="53">
        <f>OFFSET('National statistics'!$A$6,MATCH(R0_estimation!$A78,'National statistics'!$A$7:$A$5000,0),MATCH(R0_estimation!AU$16 &amp; "_Running14daysNew",'National statistics'!$B$1:$HA$1,0))</f>
        <v/>
      </c>
      <c r="AV78" s="253">
        <f>IF(ISERROR(OFFSET($O$4,MATCH(AU$16,$N$5:$N$14,0),MATCH(TEXT($A78,"dd-mmm-yy") &amp; "_R0",$P$2:$AP$2,0))),AV77,OFFSET($O$4,MATCH(AU$16,$N$5:$N$14,0),MATCH(TEXT($A78,"dd-mmm-yy") &amp; "_R0",$P$2:$AP$2,0)))</f>
        <v/>
      </c>
      <c r="AW78" s="254">
        <f>AW77</f>
        <v/>
      </c>
      <c r="AX78" s="77">
        <f>AX77-AX77*(AV77/14)*AZ77/SUM(AX77:BB77)-AX77*(AW77/14)*BA77/SUM(AX77:BB77)</f>
        <v/>
      </c>
      <c r="AY78" s="77">
        <f>AY77+AX77*(AV77/14)*AZ77/SUM(AX77:BB77)+AX77*(AW77/14)*BA77/SUM(AX77:BB77)-AY77/4</f>
        <v/>
      </c>
      <c r="AZ78" s="77">
        <f>AZ77+(AY77/4)*AZ$16-AZ77/14</f>
        <v/>
      </c>
      <c r="BA78" s="77">
        <f>BA77+(AY77/4)*BA$16-BA77/14</f>
        <v/>
      </c>
      <c r="BB78" s="77">
        <f>BB77+BA77/14+(AZ77/14)*(1-BC$16)</f>
        <v/>
      </c>
      <c r="BC78" s="54">
        <f>BC77+(AZ77/14)*(BC$16)</f>
        <v/>
      </c>
      <c r="BD78" s="53">
        <f>OFFSET('National statistics'!$A$6,MATCH(R0_estimation!$A78,'National statistics'!$A$7:$A$5000,0),MATCH(R0_estimation!BD$16 &amp; "_Running14daysNew",'National statistics'!$B$1:$HA$1,0))</f>
        <v/>
      </c>
      <c r="BE78" s="253">
        <f>IF(ISERROR(OFFSET($O$4,MATCH(BD$16,$N$5:$N$14,0),MATCH(TEXT($A78,"dd-mmm-yy") &amp; "_R0",$P$2:$AP$2,0))),BE77,OFFSET($O$4,MATCH(BD$16,$N$5:$N$14,0),MATCH(TEXT($A78,"dd-mmm-yy") &amp; "_R0",$P$2:$AP$2,0)))</f>
        <v/>
      </c>
      <c r="BF78" s="254">
        <f>BF77</f>
        <v/>
      </c>
      <c r="BG78" s="77">
        <f>BG77-BG77*(BE77/14)*BI77/SUM(BG77:BK77)-BG77*(BF77/14)*BJ77/SUM(BG77:BK77)</f>
        <v/>
      </c>
      <c r="BH78" s="77">
        <f>BH77+BG77*(BE77/14)*BI77/SUM(BG77:BK77)+BG77*(BF77/14)*BJ77/SUM(BG77:BK77)-BH77/4</f>
        <v/>
      </c>
      <c r="BI78" s="77">
        <f>BI77+(BH77/4)*BI$16-BI77/14</f>
        <v/>
      </c>
      <c r="BJ78" s="77">
        <f>BJ77+(BH77/4)*BJ$16-BJ77/14</f>
        <v/>
      </c>
      <c r="BK78" s="77">
        <f>BK77+BJ77/14+(BI77/14)*(1-BL$16)</f>
        <v/>
      </c>
      <c r="BL78" s="54">
        <f>BL77+(BI77/14)*(BL$16)</f>
        <v/>
      </c>
      <c r="BM78" s="53">
        <f>OFFSET('National statistics'!$A$6,MATCH(R0_estimation!$A78,'National statistics'!$A$7:$A$5000,0),MATCH(R0_estimation!BM$16 &amp; "_Running14daysNew",'National statistics'!$B$1:$HA$1,0))</f>
        <v/>
      </c>
      <c r="BN78" s="253">
        <f>IF(ISERROR(OFFSET($O$4,MATCH(BM$16,$N$5:$N$14,0),MATCH(TEXT($A78,"dd-mmm-yy") &amp; "_R0",$P$2:$AP$2,0))),BN77,OFFSET($O$4,MATCH(BM$16,$N$5:$N$14,0),MATCH(TEXT($A78,"dd-mmm-yy") &amp; "_R0",$P$2:$AP$2,0)))</f>
        <v/>
      </c>
      <c r="BO78" s="254">
        <f>BO77</f>
        <v/>
      </c>
      <c r="BP78" s="77">
        <f>BP77-BP77*(BN77/14)*BR77/SUM(BP77:BT77)-BP77*(BO77/14)*BS77/SUM(BP77:BT77)</f>
        <v/>
      </c>
      <c r="BQ78" s="77">
        <f>BQ77+BP77*(BN77/14)*BR77/SUM(BP77:BT77)+BP77*(BO77/14)*BS77/SUM(BP77:BT77)-BQ77/4</f>
        <v/>
      </c>
      <c r="BR78" s="77">
        <f>BR77+(BQ77/4)*BR$16-BR77/14</f>
        <v/>
      </c>
      <c r="BS78" s="77">
        <f>BS77+(BQ77/4)*BS$16-BS77/14</f>
        <v/>
      </c>
      <c r="BT78" s="77">
        <f>BT77+BS77/14+(BR77/14)*(1-BU$16)</f>
        <v/>
      </c>
      <c r="BU78" s="54">
        <f>BU77+(BR77/14)*(BU$16)</f>
        <v/>
      </c>
      <c r="BV78" s="53">
        <f>OFFSET('National statistics'!$A$6,MATCH(R0_estimation!$A78,'National statistics'!$A$7:$A$5000,0),MATCH(R0_estimation!BV$16 &amp; "_Running14daysNew",'National statistics'!$B$1:$HA$1,0))</f>
        <v/>
      </c>
      <c r="BW78" s="253">
        <f>IF(ISERROR(OFFSET($O$4,MATCH(BV$16,$N$5:$N$14,0),MATCH(TEXT($A78,"dd-mmm-yy") &amp; "_R0",$P$2:$AP$2,0))),BW77,OFFSET($O$4,MATCH(BV$16,$N$5:$N$14,0),MATCH(TEXT($A78,"dd-mmm-yy") &amp; "_R0",$P$2:$AP$2,0)))</f>
        <v/>
      </c>
      <c r="BX78" s="254">
        <f>BX77</f>
        <v/>
      </c>
      <c r="BY78" s="77">
        <f>BY77-BY77*(BW77/14)*CA77/SUM(BY77:CC77)-BY77*(BX77/14)*CB77/SUM(BY77:CC77)</f>
        <v/>
      </c>
      <c r="BZ78" s="77">
        <f>BZ77+BY77*(BW77/14)*CA77/SUM(BY77:CC77)+BY77*(BX77/14)*CB77/SUM(BY77:CC77)-BZ77/4</f>
        <v/>
      </c>
      <c r="CA78" s="77">
        <f>CA77+(BZ77/4)*CA$16-CA77/14</f>
        <v/>
      </c>
      <c r="CB78" s="77">
        <f>CB77+(BZ77/4)*CB$16-CB77/14</f>
        <v/>
      </c>
      <c r="CC78" s="77">
        <f>CC77+CB77/14+(CA77/14)*(1-CD$16)</f>
        <v/>
      </c>
      <c r="CD78" s="54">
        <f>CD77+(CA77/14)*(CD$16)</f>
        <v/>
      </c>
      <c r="CE78" s="53">
        <f>OFFSET('National statistics'!$A$6,MATCH(R0_estimation!$A78,'National statistics'!$A$7:$A$5000,0),MATCH(R0_estimation!CE$16 &amp; "_Running14daysNew",'National statistics'!$B$1:$HA$1,0))</f>
        <v/>
      </c>
      <c r="CF78" s="253">
        <f>IF(ISERROR(OFFSET($O$4,MATCH(CE$16,$N$5:$N$14,0),MATCH(TEXT($A78,"dd-mmm-yy") &amp; "_R0",$P$2:$AP$2,0))),CF77,OFFSET($O$4,MATCH(CE$16,$N$5:$N$14,0),MATCH(TEXT($A78,"dd-mmm-yy") &amp; "_R0",$P$2:$AP$2,0)))</f>
        <v/>
      </c>
      <c r="CG78" s="254">
        <f>CG77</f>
        <v/>
      </c>
      <c r="CH78" s="77">
        <f>CH77-CH77*(CF77/14)*CJ77/SUM(CH77:CL77)-CH77*(CG77/14)*CK77/SUM(CH77:CL77)</f>
        <v/>
      </c>
      <c r="CI78" s="77">
        <f>CI77+CH77*(CF77/14)*CJ77/SUM(CH77:CL77)+CH77*(CG77/14)*CK77/SUM(CH77:CL77)-CI77/4</f>
        <v/>
      </c>
      <c r="CJ78" s="77">
        <f>CJ77+(CI77/4)*CJ$16-CJ77/14</f>
        <v/>
      </c>
      <c r="CK78" s="77">
        <f>CK77+(CI77/4)*CK$16-CK77/14</f>
        <v/>
      </c>
      <c r="CL78" s="77">
        <f>CL77+CK77/14+(CJ77/14)*(1-CM$16)</f>
        <v/>
      </c>
      <c r="CM78" s="54">
        <f>CM77+(CJ77/14)*(CM$16)</f>
        <v/>
      </c>
      <c r="CO78" s="209" t="n"/>
      <c r="CP78" s="210" t="n"/>
    </row>
    <row r="79">
      <c r="A79" s="83" t="n">
        <v>43979</v>
      </c>
      <c r="B79" s="53">
        <f>OFFSET('National statistics'!$A$6,MATCH(R0_estimation!$A79,'National statistics'!$A$7:$A$5000,0),MATCH(R0_estimation!B$16 &amp; "_Running14daysNew",'National statistics'!$B$1:$HA$1,0))</f>
        <v/>
      </c>
      <c r="C79" s="253">
        <f>IF(ISERROR(OFFSET($O$4,MATCH(B$16,$N$5:$N$14,0),MATCH(TEXT($A79,"dd-mmm-yy") &amp; "_R0",$P$2:$AP$2,0))),C78,OFFSET($O$4,MATCH(B$16,$N$5:$N$14,0),MATCH(TEXT($A79,"dd-mmm-yy") &amp; "_R0",$P$2:$AP$2,0)))</f>
        <v/>
      </c>
      <c r="D79" s="254">
        <f>D78</f>
        <v/>
      </c>
      <c r="E79" s="77">
        <f>E78-E78*(C78/14)*G78*G$16/SUM(E78:I78)-E78*(D78/14)*H$16*H78/SUM(E78:I78)</f>
        <v/>
      </c>
      <c r="F79" s="77">
        <f>F78+E78*(C78/14)*G78*G$16/SUM(E78:I78)+E78*(D78/14)*H$16*H78/SUM(E78:I78)-F78/4</f>
        <v/>
      </c>
      <c r="G79" s="77">
        <f>G78+G$16*F78/4-G78/14</f>
        <v/>
      </c>
      <c r="H79" s="77">
        <f>H78+H$16*F78/4-H78/14</f>
        <v/>
      </c>
      <c r="I79" s="77">
        <f>I78+H78/14+(G78/14)*(1-J$16)</f>
        <v/>
      </c>
      <c r="J79" s="54">
        <f>J78+(G78/14)*(J$16)</f>
        <v/>
      </c>
      <c r="K79" s="53">
        <f>OFFSET('National statistics'!$A$6,MATCH(R0_estimation!$A79,'National statistics'!$A$7:$A$5000,0),MATCH(R0_estimation!K$16 &amp; "_Running14daysNew",'National statistics'!$B$1:$HA$1,0))</f>
        <v/>
      </c>
      <c r="L79" s="253">
        <f>IF(ISERROR(OFFSET($O$4,MATCH(K$16,$N$5:$N$14,0),MATCH(TEXT($A79,"dd-mmm-yy") &amp; "_R0",$P$2:$AP$2,0))),L78,OFFSET($O$4,MATCH(K$16,$N$5:$N$14,0),MATCH(TEXT($A79,"dd-mmm-yy") &amp; "_R0",$P$2:$AP$2,0)))</f>
        <v/>
      </c>
      <c r="M79" s="254">
        <f>M78</f>
        <v/>
      </c>
      <c r="N79" s="77">
        <f>N78-N78*(L78/14)*P78/SUM(N78:R78)-N78*(M78/14)*Q78/SUM(N78:R78)</f>
        <v/>
      </c>
      <c r="O79" s="77">
        <f>O78+N78*(L78/14)*P78/SUM(N78:R78)+N78*(M78/14)*Q78/SUM(N78:R78)-O78/4</f>
        <v/>
      </c>
      <c r="P79" s="77">
        <f>P78+(O78/4)*P$16-P78/14</f>
        <v/>
      </c>
      <c r="Q79" s="77">
        <f>Q78+(O78/4)*Q$16-Q78/14</f>
        <v/>
      </c>
      <c r="R79" s="77">
        <f>R78+Q78/14+(P78/14)*(1-S$16)</f>
        <v/>
      </c>
      <c r="S79" s="54">
        <f>S78+(P78/14)*(S$16)</f>
        <v/>
      </c>
      <c r="T79" s="53">
        <f>OFFSET('National statistics'!$A$6,MATCH(R0_estimation!$A79,'National statistics'!$A$7:$A$5000,0),MATCH(R0_estimation!T$16 &amp; "_Running14daysNew",'National statistics'!$B$1:$HA$1,0))</f>
        <v/>
      </c>
      <c r="U79" s="253">
        <f>IF(ISERROR(OFFSET($O$4,MATCH(T$16,$N$5:$N$14,0),MATCH(TEXT($A79,"dd-mmm-yy") &amp; "_R0",$P$2:$AP$2,0))),U78,OFFSET($O$4,MATCH(T$16,$N$5:$N$14,0),MATCH(TEXT($A79,"dd-mmm-yy") &amp; "_R0",$P$2:$AP$2,0)))</f>
        <v/>
      </c>
      <c r="V79" s="254">
        <f>V78</f>
        <v/>
      </c>
      <c r="W79" s="77">
        <f>W78-W78*(U78/14)*Y78/SUM(W78:AA78)-W78*(V78/14)*Z78/SUM(W78:AA78)</f>
        <v/>
      </c>
      <c r="X79" s="77">
        <f>X78+W78*(U78/14)*Y78/SUM(W78:AA78)+W78*(V78/14)*Z78/SUM(W78:AA78)-X78/4</f>
        <v/>
      </c>
      <c r="Y79" s="77">
        <f>Y78+(X78/4)*Y$16-Y78/14</f>
        <v/>
      </c>
      <c r="Z79" s="77">
        <f>Z78+(X78/4)*Z$16-Z78/14</f>
        <v/>
      </c>
      <c r="AA79" s="77">
        <f>AA78+Z78/14+(Y78/14)*(1-AB$16)</f>
        <v/>
      </c>
      <c r="AB79" s="54">
        <f>AB78+(Y78/14)*(AB$16)</f>
        <v/>
      </c>
      <c r="AC79" s="53">
        <f>OFFSET('National statistics'!$A$6,MATCH(R0_estimation!$A79,'National statistics'!$A$7:$A$5000,0),MATCH(R0_estimation!AC$16 &amp; "_Running14daysNew",'National statistics'!$B$1:$HA$1,0))</f>
        <v/>
      </c>
      <c r="AD79" s="253">
        <f>IF(ISERROR(OFFSET($O$4,MATCH(AC$16,$N$5:$N$14,0),MATCH(TEXT($A79,"dd-mmm-yy") &amp; "_R0",$P$2:$AP$2,0))),AD78,OFFSET($O$4,MATCH(AC$16,$N$5:$N$14,0),MATCH(TEXT($A79,"dd-mmm-yy") &amp; "_R0",$P$2:$AP$2,0)))</f>
        <v/>
      </c>
      <c r="AE79" s="254">
        <f>AE78</f>
        <v/>
      </c>
      <c r="AF79" s="77">
        <f>AF78-AF78*(AD78/14)*AH78/SUM(AF78:AJ78)-AF78*(AE78/14)*AI78/SUM(AF78:AJ78)</f>
        <v/>
      </c>
      <c r="AG79" s="77">
        <f>AG78+AF78*(AD78/14)*AH78/SUM(AF78:AJ78)+AF78*(AE78/14)*AI78/SUM(AF78:AJ78)-AG78/4</f>
        <v/>
      </c>
      <c r="AH79" s="77">
        <f>AH78+(AG78/4)*AH$16-AH78/14</f>
        <v/>
      </c>
      <c r="AI79" s="77">
        <f>AI78+(AG78/4)*AI$16-AI78/14</f>
        <v/>
      </c>
      <c r="AJ79" s="77">
        <f>AJ78+AI78/14+(AH78/14)*(1-AK$16)</f>
        <v/>
      </c>
      <c r="AK79" s="54">
        <f>AK78+(AH78/14)*(AK$16)</f>
        <v/>
      </c>
      <c r="AL79" s="53">
        <f>OFFSET('National statistics'!$A$6,MATCH(R0_estimation!$A79,'National statistics'!$A$7:$A$5000,0),MATCH(R0_estimation!AL$16 &amp; "_Running14daysNew",'National statistics'!$B$1:$HA$1,0))</f>
        <v/>
      </c>
      <c r="AM79" s="253">
        <f>IF(ISERROR(OFFSET($O$4,MATCH(AL$16,$N$5:$N$14,0),MATCH(TEXT($A79,"dd-mmm-yy") &amp; "_R0",$P$2:$AP$2,0))),AM78,OFFSET($O$4,MATCH(AL$16,$N$5:$N$14,0),MATCH(TEXT($A79,"dd-mmm-yy") &amp; "_R0",$P$2:$AP$2,0)))</f>
        <v/>
      </c>
      <c r="AN79" s="254">
        <f>AN78</f>
        <v/>
      </c>
      <c r="AO79" s="77">
        <f>AO78-AO78*(AM78/14)*AQ78/SUM(AO78:AS78)-AO78*(AN78/14)*AR78/SUM(AO78:AS78)</f>
        <v/>
      </c>
      <c r="AP79" s="77">
        <f>AP78+AO78*(AM78/14)*AQ78/SUM(AO78:AS78)+AO78*(AN78/14)*AR78/SUM(AO78:AS78)-AP78/4</f>
        <v/>
      </c>
      <c r="AQ79" s="77">
        <f>AQ78+(AP78/4)*AQ$16-AQ78/14</f>
        <v/>
      </c>
      <c r="AR79" s="77">
        <f>AR78+(AP78/4)*AR$16-AR78/14</f>
        <v/>
      </c>
      <c r="AS79" s="77">
        <f>AS78+AR78/14+(AQ78/14)*(1-AT$16)</f>
        <v/>
      </c>
      <c r="AT79" s="54">
        <f>AT78+(AQ78/14)*(AT$16)</f>
        <v/>
      </c>
      <c r="AU79" s="53">
        <f>OFFSET('National statistics'!$A$6,MATCH(R0_estimation!$A79,'National statistics'!$A$7:$A$5000,0),MATCH(R0_estimation!AU$16 &amp; "_Running14daysNew",'National statistics'!$B$1:$HA$1,0))</f>
        <v/>
      </c>
      <c r="AV79" s="253">
        <f>IF(ISERROR(OFFSET($O$4,MATCH(AU$16,$N$5:$N$14,0),MATCH(TEXT($A79,"dd-mmm-yy") &amp; "_R0",$P$2:$AP$2,0))),AV78,OFFSET($O$4,MATCH(AU$16,$N$5:$N$14,0),MATCH(TEXT($A79,"dd-mmm-yy") &amp; "_R0",$P$2:$AP$2,0)))</f>
        <v/>
      </c>
      <c r="AW79" s="254">
        <f>AW78</f>
        <v/>
      </c>
      <c r="AX79" s="77">
        <f>AX78-AX78*(AV78/14)*AZ78/SUM(AX78:BB78)-AX78*(AW78/14)*BA78/SUM(AX78:BB78)</f>
        <v/>
      </c>
      <c r="AY79" s="77">
        <f>AY78+AX78*(AV78/14)*AZ78/SUM(AX78:BB78)+AX78*(AW78/14)*BA78/SUM(AX78:BB78)-AY78/4</f>
        <v/>
      </c>
      <c r="AZ79" s="77">
        <f>AZ78+(AY78/4)*AZ$16-AZ78/14</f>
        <v/>
      </c>
      <c r="BA79" s="77">
        <f>BA78+(AY78/4)*BA$16-BA78/14</f>
        <v/>
      </c>
      <c r="BB79" s="77">
        <f>BB78+BA78/14+(AZ78/14)*(1-BC$16)</f>
        <v/>
      </c>
      <c r="BC79" s="54">
        <f>BC78+(AZ78/14)*(BC$16)</f>
        <v/>
      </c>
      <c r="BD79" s="53">
        <f>OFFSET('National statistics'!$A$6,MATCH(R0_estimation!$A79,'National statistics'!$A$7:$A$5000,0),MATCH(R0_estimation!BD$16 &amp; "_Running14daysNew",'National statistics'!$B$1:$HA$1,0))</f>
        <v/>
      </c>
      <c r="BE79" s="253">
        <f>IF(ISERROR(OFFSET($O$4,MATCH(BD$16,$N$5:$N$14,0),MATCH(TEXT($A79,"dd-mmm-yy") &amp; "_R0",$P$2:$AP$2,0))),BE78,OFFSET($O$4,MATCH(BD$16,$N$5:$N$14,0),MATCH(TEXT($A79,"dd-mmm-yy") &amp; "_R0",$P$2:$AP$2,0)))</f>
        <v/>
      </c>
      <c r="BF79" s="254">
        <f>BF78</f>
        <v/>
      </c>
      <c r="BG79" s="77">
        <f>BG78-BG78*(BE78/14)*BI78/SUM(BG78:BK78)-BG78*(BF78/14)*BJ78/SUM(BG78:BK78)</f>
        <v/>
      </c>
      <c r="BH79" s="77">
        <f>BH78+BG78*(BE78/14)*BI78/SUM(BG78:BK78)+BG78*(BF78/14)*BJ78/SUM(BG78:BK78)-BH78/4</f>
        <v/>
      </c>
      <c r="BI79" s="77">
        <f>BI78+(BH78/4)*BI$16-BI78/14</f>
        <v/>
      </c>
      <c r="BJ79" s="77">
        <f>BJ78+(BH78/4)*BJ$16-BJ78/14</f>
        <v/>
      </c>
      <c r="BK79" s="77">
        <f>BK78+BJ78/14+(BI78/14)*(1-BL$16)</f>
        <v/>
      </c>
      <c r="BL79" s="54">
        <f>BL78+(BI78/14)*(BL$16)</f>
        <v/>
      </c>
      <c r="BM79" s="53">
        <f>OFFSET('National statistics'!$A$6,MATCH(R0_estimation!$A79,'National statistics'!$A$7:$A$5000,0),MATCH(R0_estimation!BM$16 &amp; "_Running14daysNew",'National statistics'!$B$1:$HA$1,0))</f>
        <v/>
      </c>
      <c r="BN79" s="253">
        <f>IF(ISERROR(OFFSET($O$4,MATCH(BM$16,$N$5:$N$14,0),MATCH(TEXT($A79,"dd-mmm-yy") &amp; "_R0",$P$2:$AP$2,0))),BN78,OFFSET($O$4,MATCH(BM$16,$N$5:$N$14,0),MATCH(TEXT($A79,"dd-mmm-yy") &amp; "_R0",$P$2:$AP$2,0)))</f>
        <v/>
      </c>
      <c r="BO79" s="254">
        <f>BO78</f>
        <v/>
      </c>
      <c r="BP79" s="77">
        <f>BP78-BP78*(BN78/14)*BR78/SUM(BP78:BT78)-BP78*(BO78/14)*BS78/SUM(BP78:BT78)</f>
        <v/>
      </c>
      <c r="BQ79" s="77">
        <f>BQ78+BP78*(BN78/14)*BR78/SUM(BP78:BT78)+BP78*(BO78/14)*BS78/SUM(BP78:BT78)-BQ78/4</f>
        <v/>
      </c>
      <c r="BR79" s="77">
        <f>BR78+(BQ78/4)*BR$16-BR78/14</f>
        <v/>
      </c>
      <c r="BS79" s="77">
        <f>BS78+(BQ78/4)*BS$16-BS78/14</f>
        <v/>
      </c>
      <c r="BT79" s="77">
        <f>BT78+BS78/14+(BR78/14)*(1-BU$16)</f>
        <v/>
      </c>
      <c r="BU79" s="54">
        <f>BU78+(BR78/14)*(BU$16)</f>
        <v/>
      </c>
      <c r="BV79" s="53">
        <f>OFFSET('National statistics'!$A$6,MATCH(R0_estimation!$A79,'National statistics'!$A$7:$A$5000,0),MATCH(R0_estimation!BV$16 &amp; "_Running14daysNew",'National statistics'!$B$1:$HA$1,0))</f>
        <v/>
      </c>
      <c r="BW79" s="253">
        <f>IF(ISERROR(OFFSET($O$4,MATCH(BV$16,$N$5:$N$14,0),MATCH(TEXT($A79,"dd-mmm-yy") &amp; "_R0",$P$2:$AP$2,0))),BW78,OFFSET($O$4,MATCH(BV$16,$N$5:$N$14,0),MATCH(TEXT($A79,"dd-mmm-yy") &amp; "_R0",$P$2:$AP$2,0)))</f>
        <v/>
      </c>
      <c r="BX79" s="254">
        <f>BX78</f>
        <v/>
      </c>
      <c r="BY79" s="77">
        <f>BY78-BY78*(BW78/14)*CA78/SUM(BY78:CC78)-BY78*(BX78/14)*CB78/SUM(BY78:CC78)</f>
        <v/>
      </c>
      <c r="BZ79" s="77">
        <f>BZ78+BY78*(BW78/14)*CA78/SUM(BY78:CC78)+BY78*(BX78/14)*CB78/SUM(BY78:CC78)-BZ78/4</f>
        <v/>
      </c>
      <c r="CA79" s="77">
        <f>CA78+(BZ78/4)*CA$16-CA78/14</f>
        <v/>
      </c>
      <c r="CB79" s="77">
        <f>CB78+(BZ78/4)*CB$16-CB78/14</f>
        <v/>
      </c>
      <c r="CC79" s="77">
        <f>CC78+CB78/14+(CA78/14)*(1-CD$16)</f>
        <v/>
      </c>
      <c r="CD79" s="54">
        <f>CD78+(CA78/14)*(CD$16)</f>
        <v/>
      </c>
      <c r="CE79" s="53">
        <f>OFFSET('National statistics'!$A$6,MATCH(R0_estimation!$A79,'National statistics'!$A$7:$A$5000,0),MATCH(R0_estimation!CE$16 &amp; "_Running14daysNew",'National statistics'!$B$1:$HA$1,0))</f>
        <v/>
      </c>
      <c r="CF79" s="253">
        <f>IF(ISERROR(OFFSET($O$4,MATCH(CE$16,$N$5:$N$14,0),MATCH(TEXT($A79,"dd-mmm-yy") &amp; "_R0",$P$2:$AP$2,0))),CF78,OFFSET($O$4,MATCH(CE$16,$N$5:$N$14,0),MATCH(TEXT($A79,"dd-mmm-yy") &amp; "_R0",$P$2:$AP$2,0)))</f>
        <v/>
      </c>
      <c r="CG79" s="254">
        <f>CG78</f>
        <v/>
      </c>
      <c r="CH79" s="77">
        <f>CH78-CH78*(CF78/14)*CJ78/SUM(CH78:CL78)-CH78*(CG78/14)*CK78/SUM(CH78:CL78)</f>
        <v/>
      </c>
      <c r="CI79" s="77">
        <f>CI78+CH78*(CF78/14)*CJ78/SUM(CH78:CL78)+CH78*(CG78/14)*CK78/SUM(CH78:CL78)-CI78/4</f>
        <v/>
      </c>
      <c r="CJ79" s="77">
        <f>CJ78+(CI78/4)*CJ$16-CJ78/14</f>
        <v/>
      </c>
      <c r="CK79" s="77">
        <f>CK78+(CI78/4)*CK$16-CK78/14</f>
        <v/>
      </c>
      <c r="CL79" s="77">
        <f>CL78+CK78/14+(CJ78/14)*(1-CM$16)</f>
        <v/>
      </c>
      <c r="CM79" s="54">
        <f>CM78+(CJ78/14)*(CM$16)</f>
        <v/>
      </c>
      <c r="CO79" s="209" t="n"/>
      <c r="CP79" s="210" t="n"/>
    </row>
    <row r="80">
      <c r="A80" s="83" t="n">
        <v>43980</v>
      </c>
      <c r="B80" s="53">
        <f>OFFSET('National statistics'!$A$6,MATCH(R0_estimation!$A80,'National statistics'!$A$7:$A$5000,0),MATCH(R0_estimation!B$16 &amp; "_Running14daysNew",'National statistics'!$B$1:$HA$1,0))</f>
        <v/>
      </c>
      <c r="C80" s="253">
        <f>IF(ISERROR(OFFSET($O$4,MATCH(B$16,$N$5:$N$14,0),MATCH(TEXT($A80,"dd-mmm-yy") &amp; "_R0",$P$2:$AP$2,0))),C79,OFFSET($O$4,MATCH(B$16,$N$5:$N$14,0),MATCH(TEXT($A80,"dd-mmm-yy") &amp; "_R0",$P$2:$AP$2,0)))</f>
        <v/>
      </c>
      <c r="D80" s="254">
        <f>D79</f>
        <v/>
      </c>
      <c r="E80" s="77">
        <f>E79-E79*(C79/14)*G79*G$16/SUM(E79:I79)-E79*(D79/14)*H$16*H79/SUM(E79:I79)</f>
        <v/>
      </c>
      <c r="F80" s="77">
        <f>F79+E79*(C79/14)*G79*G$16/SUM(E79:I79)+E79*(D79/14)*H$16*H79/SUM(E79:I79)-F79/4</f>
        <v/>
      </c>
      <c r="G80" s="77">
        <f>G79+G$16*F79/4-G79/14</f>
        <v/>
      </c>
      <c r="H80" s="77">
        <f>H79+H$16*F79/4-H79/14</f>
        <v/>
      </c>
      <c r="I80" s="77">
        <f>I79+H79/14+(G79/14)*(1-J$16)</f>
        <v/>
      </c>
      <c r="J80" s="54">
        <f>J79+(G79/14)*(J$16)</f>
        <v/>
      </c>
      <c r="K80" s="53">
        <f>OFFSET('National statistics'!$A$6,MATCH(R0_estimation!$A80,'National statistics'!$A$7:$A$5000,0),MATCH(R0_estimation!K$16 &amp; "_Running14daysNew",'National statistics'!$B$1:$HA$1,0))</f>
        <v/>
      </c>
      <c r="L80" s="253">
        <f>IF(ISERROR(OFFSET($O$4,MATCH(K$16,$N$5:$N$14,0),MATCH(TEXT($A80,"dd-mmm-yy") &amp; "_R0",$P$2:$AP$2,0))),L79,OFFSET($O$4,MATCH(K$16,$N$5:$N$14,0),MATCH(TEXT($A80,"dd-mmm-yy") &amp; "_R0",$P$2:$AP$2,0)))</f>
        <v/>
      </c>
      <c r="M80" s="254">
        <f>M79</f>
        <v/>
      </c>
      <c r="N80" s="77">
        <f>N79-N79*(L79/14)*P79/SUM(N79:R79)-N79*(M79/14)*Q79/SUM(N79:R79)</f>
        <v/>
      </c>
      <c r="O80" s="77">
        <f>O79+N79*(L79/14)*P79/SUM(N79:R79)+N79*(M79/14)*Q79/SUM(N79:R79)-O79/4</f>
        <v/>
      </c>
      <c r="P80" s="77">
        <f>P79+(O79/4)*P$16-P79/14</f>
        <v/>
      </c>
      <c r="Q80" s="77">
        <f>Q79+(O79/4)*Q$16-Q79/14</f>
        <v/>
      </c>
      <c r="R80" s="77">
        <f>R79+Q79/14+(P79/14)*(1-S$16)</f>
        <v/>
      </c>
      <c r="S80" s="54">
        <f>S79+(P79/14)*(S$16)</f>
        <v/>
      </c>
      <c r="T80" s="53">
        <f>OFFSET('National statistics'!$A$6,MATCH(R0_estimation!$A80,'National statistics'!$A$7:$A$5000,0),MATCH(R0_estimation!T$16 &amp; "_Running14daysNew",'National statistics'!$B$1:$HA$1,0))</f>
        <v/>
      </c>
      <c r="U80" s="253">
        <f>IF(ISERROR(OFFSET($O$4,MATCH(T$16,$N$5:$N$14,0),MATCH(TEXT($A80,"dd-mmm-yy") &amp; "_R0",$P$2:$AP$2,0))),U79,OFFSET($O$4,MATCH(T$16,$N$5:$N$14,0),MATCH(TEXT($A80,"dd-mmm-yy") &amp; "_R0",$P$2:$AP$2,0)))</f>
        <v/>
      </c>
      <c r="V80" s="254">
        <f>V79</f>
        <v/>
      </c>
      <c r="W80" s="77">
        <f>W79-W79*(U79/14)*Y79/SUM(W79:AA79)-W79*(V79/14)*Z79/SUM(W79:AA79)</f>
        <v/>
      </c>
      <c r="X80" s="77">
        <f>X79+W79*(U79/14)*Y79/SUM(W79:AA79)+W79*(V79/14)*Z79/SUM(W79:AA79)-X79/4</f>
        <v/>
      </c>
      <c r="Y80" s="77">
        <f>Y79+(X79/4)*Y$16-Y79/14</f>
        <v/>
      </c>
      <c r="Z80" s="77">
        <f>Z79+(X79/4)*Z$16-Z79/14</f>
        <v/>
      </c>
      <c r="AA80" s="77">
        <f>AA79+Z79/14+(Y79/14)*(1-AB$16)</f>
        <v/>
      </c>
      <c r="AB80" s="54">
        <f>AB79+(Y79/14)*(AB$16)</f>
        <v/>
      </c>
      <c r="AC80" s="53">
        <f>OFFSET('National statistics'!$A$6,MATCH(R0_estimation!$A80,'National statistics'!$A$7:$A$5000,0),MATCH(R0_estimation!AC$16 &amp; "_Running14daysNew",'National statistics'!$B$1:$HA$1,0))</f>
        <v/>
      </c>
      <c r="AD80" s="253">
        <f>IF(ISERROR(OFFSET($O$4,MATCH(AC$16,$N$5:$N$14,0),MATCH(TEXT($A80,"dd-mmm-yy") &amp; "_R0",$P$2:$AP$2,0))),AD79,OFFSET($O$4,MATCH(AC$16,$N$5:$N$14,0),MATCH(TEXT($A80,"dd-mmm-yy") &amp; "_R0",$P$2:$AP$2,0)))</f>
        <v/>
      </c>
      <c r="AE80" s="254">
        <f>AE79</f>
        <v/>
      </c>
      <c r="AF80" s="77">
        <f>AF79-AF79*(AD79/14)*AH79/SUM(AF79:AJ79)-AF79*(AE79/14)*AI79/SUM(AF79:AJ79)</f>
        <v/>
      </c>
      <c r="AG80" s="77">
        <f>AG79+AF79*(AD79/14)*AH79/SUM(AF79:AJ79)+AF79*(AE79/14)*AI79/SUM(AF79:AJ79)-AG79/4</f>
        <v/>
      </c>
      <c r="AH80" s="77">
        <f>AH79+(AG79/4)*AH$16-AH79/14</f>
        <v/>
      </c>
      <c r="AI80" s="77">
        <f>AI79+(AG79/4)*AI$16-AI79/14</f>
        <v/>
      </c>
      <c r="AJ80" s="77">
        <f>AJ79+AI79/14+(AH79/14)*(1-AK$16)</f>
        <v/>
      </c>
      <c r="AK80" s="54">
        <f>AK79+(AH79/14)*(AK$16)</f>
        <v/>
      </c>
      <c r="AL80" s="53">
        <f>OFFSET('National statistics'!$A$6,MATCH(R0_estimation!$A80,'National statistics'!$A$7:$A$5000,0),MATCH(R0_estimation!AL$16 &amp; "_Running14daysNew",'National statistics'!$B$1:$HA$1,0))</f>
        <v/>
      </c>
      <c r="AM80" s="253">
        <f>IF(ISERROR(OFFSET($O$4,MATCH(AL$16,$N$5:$N$14,0),MATCH(TEXT($A80,"dd-mmm-yy") &amp; "_R0",$P$2:$AP$2,0))),AM79,OFFSET($O$4,MATCH(AL$16,$N$5:$N$14,0),MATCH(TEXT($A80,"dd-mmm-yy") &amp; "_R0",$P$2:$AP$2,0)))</f>
        <v/>
      </c>
      <c r="AN80" s="254">
        <f>AN79</f>
        <v/>
      </c>
      <c r="AO80" s="77">
        <f>AO79-AO79*(AM79/14)*AQ79/SUM(AO79:AS79)-AO79*(AN79/14)*AR79/SUM(AO79:AS79)</f>
        <v/>
      </c>
      <c r="AP80" s="77">
        <f>AP79+AO79*(AM79/14)*AQ79/SUM(AO79:AS79)+AO79*(AN79/14)*AR79/SUM(AO79:AS79)-AP79/4</f>
        <v/>
      </c>
      <c r="AQ80" s="77">
        <f>AQ79+(AP79/4)*AQ$16-AQ79/14</f>
        <v/>
      </c>
      <c r="AR80" s="77">
        <f>AR79+(AP79/4)*AR$16-AR79/14</f>
        <v/>
      </c>
      <c r="AS80" s="77">
        <f>AS79+AR79/14+(AQ79/14)*(1-AT$16)</f>
        <v/>
      </c>
      <c r="AT80" s="54">
        <f>AT79+(AQ79/14)*(AT$16)</f>
        <v/>
      </c>
      <c r="AU80" s="53">
        <f>OFFSET('National statistics'!$A$6,MATCH(R0_estimation!$A80,'National statistics'!$A$7:$A$5000,0),MATCH(R0_estimation!AU$16 &amp; "_Running14daysNew",'National statistics'!$B$1:$HA$1,0))</f>
        <v/>
      </c>
      <c r="AV80" s="253">
        <f>IF(ISERROR(OFFSET($O$4,MATCH(AU$16,$N$5:$N$14,0),MATCH(TEXT($A80,"dd-mmm-yy") &amp; "_R0",$P$2:$AP$2,0))),AV79,OFFSET($O$4,MATCH(AU$16,$N$5:$N$14,0),MATCH(TEXT($A80,"dd-mmm-yy") &amp; "_R0",$P$2:$AP$2,0)))</f>
        <v/>
      </c>
      <c r="AW80" s="254">
        <f>AW79</f>
        <v/>
      </c>
      <c r="AX80" s="77">
        <f>AX79-AX79*(AV79/14)*AZ79/SUM(AX79:BB79)-AX79*(AW79/14)*BA79/SUM(AX79:BB79)</f>
        <v/>
      </c>
      <c r="AY80" s="77">
        <f>AY79+AX79*(AV79/14)*AZ79/SUM(AX79:BB79)+AX79*(AW79/14)*BA79/SUM(AX79:BB79)-AY79/4</f>
        <v/>
      </c>
      <c r="AZ80" s="77">
        <f>AZ79+(AY79/4)*AZ$16-AZ79/14</f>
        <v/>
      </c>
      <c r="BA80" s="77">
        <f>BA79+(AY79/4)*BA$16-BA79/14</f>
        <v/>
      </c>
      <c r="BB80" s="77">
        <f>BB79+BA79/14+(AZ79/14)*(1-BC$16)</f>
        <v/>
      </c>
      <c r="BC80" s="54">
        <f>BC79+(AZ79/14)*(BC$16)</f>
        <v/>
      </c>
      <c r="BD80" s="53">
        <f>OFFSET('National statistics'!$A$6,MATCH(R0_estimation!$A80,'National statistics'!$A$7:$A$5000,0),MATCH(R0_estimation!BD$16 &amp; "_Running14daysNew",'National statistics'!$B$1:$HA$1,0))</f>
        <v/>
      </c>
      <c r="BE80" s="253">
        <f>IF(ISERROR(OFFSET($O$4,MATCH(BD$16,$N$5:$N$14,0),MATCH(TEXT($A80,"dd-mmm-yy") &amp; "_R0",$P$2:$AP$2,0))),BE79,OFFSET($O$4,MATCH(BD$16,$N$5:$N$14,0),MATCH(TEXT($A80,"dd-mmm-yy") &amp; "_R0",$P$2:$AP$2,0)))</f>
        <v/>
      </c>
      <c r="BF80" s="254">
        <f>BF79</f>
        <v/>
      </c>
      <c r="BG80" s="77">
        <f>BG79-BG79*(BE79/14)*BI79/SUM(BG79:BK79)-BG79*(BF79/14)*BJ79/SUM(BG79:BK79)</f>
        <v/>
      </c>
      <c r="BH80" s="77">
        <f>BH79+BG79*(BE79/14)*BI79/SUM(BG79:BK79)+BG79*(BF79/14)*BJ79/SUM(BG79:BK79)-BH79/4</f>
        <v/>
      </c>
      <c r="BI80" s="77">
        <f>BI79+(BH79/4)*BI$16-BI79/14</f>
        <v/>
      </c>
      <c r="BJ80" s="77">
        <f>BJ79+(BH79/4)*BJ$16-BJ79/14</f>
        <v/>
      </c>
      <c r="BK80" s="77">
        <f>BK79+BJ79/14+(BI79/14)*(1-BL$16)</f>
        <v/>
      </c>
      <c r="BL80" s="54">
        <f>BL79+(BI79/14)*(BL$16)</f>
        <v/>
      </c>
      <c r="BM80" s="53">
        <f>OFFSET('National statistics'!$A$6,MATCH(R0_estimation!$A80,'National statistics'!$A$7:$A$5000,0),MATCH(R0_estimation!BM$16 &amp; "_Running14daysNew",'National statistics'!$B$1:$HA$1,0))</f>
        <v/>
      </c>
      <c r="BN80" s="253">
        <f>IF(ISERROR(OFFSET($O$4,MATCH(BM$16,$N$5:$N$14,0),MATCH(TEXT($A80,"dd-mmm-yy") &amp; "_R0",$P$2:$AP$2,0))),BN79,OFFSET($O$4,MATCH(BM$16,$N$5:$N$14,0),MATCH(TEXT($A80,"dd-mmm-yy") &amp; "_R0",$P$2:$AP$2,0)))</f>
        <v/>
      </c>
      <c r="BO80" s="254">
        <f>BO79</f>
        <v/>
      </c>
      <c r="BP80" s="77">
        <f>BP79-BP79*(BN79/14)*BR79/SUM(BP79:BT79)-BP79*(BO79/14)*BS79/SUM(BP79:BT79)</f>
        <v/>
      </c>
      <c r="BQ80" s="77">
        <f>BQ79+BP79*(BN79/14)*BR79/SUM(BP79:BT79)+BP79*(BO79/14)*BS79/SUM(BP79:BT79)-BQ79/4</f>
        <v/>
      </c>
      <c r="BR80" s="77">
        <f>BR79+(BQ79/4)*BR$16-BR79/14</f>
        <v/>
      </c>
      <c r="BS80" s="77">
        <f>BS79+(BQ79/4)*BS$16-BS79/14</f>
        <v/>
      </c>
      <c r="BT80" s="77">
        <f>BT79+BS79/14+(BR79/14)*(1-BU$16)</f>
        <v/>
      </c>
      <c r="BU80" s="54">
        <f>BU79+(BR79/14)*(BU$16)</f>
        <v/>
      </c>
      <c r="BV80" s="53">
        <f>OFFSET('National statistics'!$A$6,MATCH(R0_estimation!$A80,'National statistics'!$A$7:$A$5000,0),MATCH(R0_estimation!BV$16 &amp; "_Running14daysNew",'National statistics'!$B$1:$HA$1,0))</f>
        <v/>
      </c>
      <c r="BW80" s="253">
        <f>IF(ISERROR(OFFSET($O$4,MATCH(BV$16,$N$5:$N$14,0),MATCH(TEXT($A80,"dd-mmm-yy") &amp; "_R0",$P$2:$AP$2,0))),BW79,OFFSET($O$4,MATCH(BV$16,$N$5:$N$14,0),MATCH(TEXT($A80,"dd-mmm-yy") &amp; "_R0",$P$2:$AP$2,0)))</f>
        <v/>
      </c>
      <c r="BX80" s="254">
        <f>BX79</f>
        <v/>
      </c>
      <c r="BY80" s="77">
        <f>BY79-BY79*(BW79/14)*CA79/SUM(BY79:CC79)-BY79*(BX79/14)*CB79/SUM(BY79:CC79)</f>
        <v/>
      </c>
      <c r="BZ80" s="77">
        <f>BZ79+BY79*(BW79/14)*CA79/SUM(BY79:CC79)+BY79*(BX79/14)*CB79/SUM(BY79:CC79)-BZ79/4</f>
        <v/>
      </c>
      <c r="CA80" s="77">
        <f>CA79+(BZ79/4)*CA$16-CA79/14</f>
        <v/>
      </c>
      <c r="CB80" s="77">
        <f>CB79+(BZ79/4)*CB$16-CB79/14</f>
        <v/>
      </c>
      <c r="CC80" s="77">
        <f>CC79+CB79/14+(CA79/14)*(1-CD$16)</f>
        <v/>
      </c>
      <c r="CD80" s="54">
        <f>CD79+(CA79/14)*(CD$16)</f>
        <v/>
      </c>
      <c r="CE80" s="53">
        <f>OFFSET('National statistics'!$A$6,MATCH(R0_estimation!$A80,'National statistics'!$A$7:$A$5000,0),MATCH(R0_estimation!CE$16 &amp; "_Running14daysNew",'National statistics'!$B$1:$HA$1,0))</f>
        <v/>
      </c>
      <c r="CF80" s="253">
        <f>IF(ISERROR(OFFSET($O$4,MATCH(CE$16,$N$5:$N$14,0),MATCH(TEXT($A80,"dd-mmm-yy") &amp; "_R0",$P$2:$AP$2,0))),CF79,OFFSET($O$4,MATCH(CE$16,$N$5:$N$14,0),MATCH(TEXT($A80,"dd-mmm-yy") &amp; "_R0",$P$2:$AP$2,0)))</f>
        <v/>
      </c>
      <c r="CG80" s="254">
        <f>CG79</f>
        <v/>
      </c>
      <c r="CH80" s="77">
        <f>CH79-CH79*(CF79/14)*CJ79/SUM(CH79:CL79)-CH79*(CG79/14)*CK79/SUM(CH79:CL79)</f>
        <v/>
      </c>
      <c r="CI80" s="77">
        <f>CI79+CH79*(CF79/14)*CJ79/SUM(CH79:CL79)+CH79*(CG79/14)*CK79/SUM(CH79:CL79)-CI79/4</f>
        <v/>
      </c>
      <c r="CJ80" s="77">
        <f>CJ79+(CI79/4)*CJ$16-CJ79/14</f>
        <v/>
      </c>
      <c r="CK80" s="77">
        <f>CK79+(CI79/4)*CK$16-CK79/14</f>
        <v/>
      </c>
      <c r="CL80" s="77">
        <f>CL79+CK79/14+(CJ79/14)*(1-CM$16)</f>
        <v/>
      </c>
      <c r="CM80" s="54">
        <f>CM79+(CJ79/14)*(CM$16)</f>
        <v/>
      </c>
      <c r="CO80" s="209" t="n"/>
      <c r="CP80" s="210" t="n"/>
    </row>
    <row r="81">
      <c r="A81" s="83" t="n">
        <v>43981</v>
      </c>
      <c r="B81" s="53">
        <f>OFFSET('National statistics'!$A$6,MATCH(R0_estimation!$A81,'National statistics'!$A$7:$A$5000,0),MATCH(R0_estimation!B$16 &amp; "_Running14daysNew",'National statistics'!$B$1:$HA$1,0))</f>
        <v/>
      </c>
      <c r="C81" s="253">
        <f>IF(ISERROR(OFFSET($O$4,MATCH(B$16,$N$5:$N$14,0),MATCH(TEXT($A81,"dd-mmm-yy") &amp; "_R0",$P$2:$AP$2,0))),C80,OFFSET($O$4,MATCH(B$16,$N$5:$N$14,0),MATCH(TEXT($A81,"dd-mmm-yy") &amp; "_R0",$P$2:$AP$2,0)))</f>
        <v/>
      </c>
      <c r="D81" s="254">
        <f>D80</f>
        <v/>
      </c>
      <c r="E81" s="77">
        <f>E80-E80*(C80/14)*G80*G$16/SUM(E80:I80)-E80*(D80/14)*H$16*H80/SUM(E80:I80)</f>
        <v/>
      </c>
      <c r="F81" s="77">
        <f>F80+E80*(C80/14)*G80*G$16/SUM(E80:I80)+E80*(D80/14)*H$16*H80/SUM(E80:I80)-F80/4</f>
        <v/>
      </c>
      <c r="G81" s="77">
        <f>G80+G$16*F80/4-G80/14</f>
        <v/>
      </c>
      <c r="H81" s="77">
        <f>H80+H$16*F80/4-H80/14</f>
        <v/>
      </c>
      <c r="I81" s="77">
        <f>I80+H80/14+(G80/14)*(1-J$16)</f>
        <v/>
      </c>
      <c r="J81" s="54">
        <f>J80+(G80/14)*(J$16)</f>
        <v/>
      </c>
      <c r="K81" s="53">
        <f>OFFSET('National statistics'!$A$6,MATCH(R0_estimation!$A81,'National statistics'!$A$7:$A$5000,0),MATCH(R0_estimation!K$16 &amp; "_Running14daysNew",'National statistics'!$B$1:$HA$1,0))</f>
        <v/>
      </c>
      <c r="L81" s="253">
        <f>IF(ISERROR(OFFSET($O$4,MATCH(K$16,$N$5:$N$14,0),MATCH(TEXT($A81,"dd-mmm-yy") &amp; "_R0",$P$2:$AP$2,0))),L80,OFFSET($O$4,MATCH(K$16,$N$5:$N$14,0),MATCH(TEXT($A81,"dd-mmm-yy") &amp; "_R0",$P$2:$AP$2,0)))</f>
        <v/>
      </c>
      <c r="M81" s="254">
        <f>M80</f>
        <v/>
      </c>
      <c r="N81" s="77">
        <f>N80-N80*(L80/14)*P80/SUM(N80:R80)-N80*(M80/14)*Q80/SUM(N80:R80)</f>
        <v/>
      </c>
      <c r="O81" s="77">
        <f>O80+N80*(L80/14)*P80/SUM(N80:R80)+N80*(M80/14)*Q80/SUM(N80:R80)-O80/4</f>
        <v/>
      </c>
      <c r="P81" s="77">
        <f>P80+(O80/4)*P$16-P80/14</f>
        <v/>
      </c>
      <c r="Q81" s="77">
        <f>Q80+(O80/4)*Q$16-Q80/14</f>
        <v/>
      </c>
      <c r="R81" s="77">
        <f>R80+Q80/14+(P80/14)*(1-S$16)</f>
        <v/>
      </c>
      <c r="S81" s="54">
        <f>S80+(P80/14)*(S$16)</f>
        <v/>
      </c>
      <c r="T81" s="53">
        <f>OFFSET('National statistics'!$A$6,MATCH(R0_estimation!$A81,'National statistics'!$A$7:$A$5000,0),MATCH(R0_estimation!T$16 &amp; "_Running14daysNew",'National statistics'!$B$1:$HA$1,0))</f>
        <v/>
      </c>
      <c r="U81" s="253">
        <f>IF(ISERROR(OFFSET($O$4,MATCH(T$16,$N$5:$N$14,0),MATCH(TEXT($A81,"dd-mmm-yy") &amp; "_R0",$P$2:$AP$2,0))),U80,OFFSET($O$4,MATCH(T$16,$N$5:$N$14,0),MATCH(TEXT($A81,"dd-mmm-yy") &amp; "_R0",$P$2:$AP$2,0)))</f>
        <v/>
      </c>
      <c r="V81" s="254">
        <f>V80</f>
        <v/>
      </c>
      <c r="W81" s="77">
        <f>W80-W80*(U80/14)*Y80/SUM(W80:AA80)-W80*(V80/14)*Z80/SUM(W80:AA80)</f>
        <v/>
      </c>
      <c r="X81" s="77">
        <f>X80+W80*(U80/14)*Y80/SUM(W80:AA80)+W80*(V80/14)*Z80/SUM(W80:AA80)-X80/4</f>
        <v/>
      </c>
      <c r="Y81" s="77">
        <f>Y80+(X80/4)*Y$16-Y80/14</f>
        <v/>
      </c>
      <c r="Z81" s="77">
        <f>Z80+(X80/4)*Z$16-Z80/14</f>
        <v/>
      </c>
      <c r="AA81" s="77">
        <f>AA80+Z80/14+(Y80/14)*(1-AB$16)</f>
        <v/>
      </c>
      <c r="AB81" s="54">
        <f>AB80+(Y80/14)*(AB$16)</f>
        <v/>
      </c>
      <c r="AC81" s="53">
        <f>OFFSET('National statistics'!$A$6,MATCH(R0_estimation!$A81,'National statistics'!$A$7:$A$5000,0),MATCH(R0_estimation!AC$16 &amp; "_Running14daysNew",'National statistics'!$B$1:$HA$1,0))</f>
        <v/>
      </c>
      <c r="AD81" s="253">
        <f>IF(ISERROR(OFFSET($O$4,MATCH(AC$16,$N$5:$N$14,0),MATCH(TEXT($A81,"dd-mmm-yy") &amp; "_R0",$P$2:$AP$2,0))),AD80,OFFSET($O$4,MATCH(AC$16,$N$5:$N$14,0),MATCH(TEXT($A81,"dd-mmm-yy") &amp; "_R0",$P$2:$AP$2,0)))</f>
        <v/>
      </c>
      <c r="AE81" s="254">
        <f>AE80</f>
        <v/>
      </c>
      <c r="AF81" s="77">
        <f>AF80-AF80*(AD80/14)*AH80/SUM(AF80:AJ80)-AF80*(AE80/14)*AI80/SUM(AF80:AJ80)</f>
        <v/>
      </c>
      <c r="AG81" s="77">
        <f>AG80+AF80*(AD80/14)*AH80/SUM(AF80:AJ80)+AF80*(AE80/14)*AI80/SUM(AF80:AJ80)-AG80/4</f>
        <v/>
      </c>
      <c r="AH81" s="77">
        <f>AH80+(AG80/4)*AH$16-AH80/14</f>
        <v/>
      </c>
      <c r="AI81" s="77">
        <f>AI80+(AG80/4)*AI$16-AI80/14</f>
        <v/>
      </c>
      <c r="AJ81" s="77">
        <f>AJ80+AI80/14+(AH80/14)*(1-AK$16)</f>
        <v/>
      </c>
      <c r="AK81" s="54">
        <f>AK80+(AH80/14)*(AK$16)</f>
        <v/>
      </c>
      <c r="AL81" s="53">
        <f>OFFSET('National statistics'!$A$6,MATCH(R0_estimation!$A81,'National statistics'!$A$7:$A$5000,0),MATCH(R0_estimation!AL$16 &amp; "_Running14daysNew",'National statistics'!$B$1:$HA$1,0))</f>
        <v/>
      </c>
      <c r="AM81" s="253">
        <f>IF(ISERROR(OFFSET($O$4,MATCH(AL$16,$N$5:$N$14,0),MATCH(TEXT($A81,"dd-mmm-yy") &amp; "_R0",$P$2:$AP$2,0))),AM80,OFFSET($O$4,MATCH(AL$16,$N$5:$N$14,0),MATCH(TEXT($A81,"dd-mmm-yy") &amp; "_R0",$P$2:$AP$2,0)))</f>
        <v/>
      </c>
      <c r="AN81" s="254">
        <f>AN80</f>
        <v/>
      </c>
      <c r="AO81" s="77">
        <f>AO80-AO80*(AM80/14)*AQ80/SUM(AO80:AS80)-AO80*(AN80/14)*AR80/SUM(AO80:AS80)</f>
        <v/>
      </c>
      <c r="AP81" s="77">
        <f>AP80+AO80*(AM80/14)*AQ80/SUM(AO80:AS80)+AO80*(AN80/14)*AR80/SUM(AO80:AS80)-AP80/4</f>
        <v/>
      </c>
      <c r="AQ81" s="77">
        <f>AQ80+(AP80/4)*AQ$16-AQ80/14</f>
        <v/>
      </c>
      <c r="AR81" s="77">
        <f>AR80+(AP80/4)*AR$16-AR80/14</f>
        <v/>
      </c>
      <c r="AS81" s="77">
        <f>AS80+AR80/14+(AQ80/14)*(1-AT$16)</f>
        <v/>
      </c>
      <c r="AT81" s="54">
        <f>AT80+(AQ80/14)*(AT$16)</f>
        <v/>
      </c>
      <c r="AU81" s="53">
        <f>OFFSET('National statistics'!$A$6,MATCH(R0_estimation!$A81,'National statistics'!$A$7:$A$5000,0),MATCH(R0_estimation!AU$16 &amp; "_Running14daysNew",'National statistics'!$B$1:$HA$1,0))</f>
        <v/>
      </c>
      <c r="AV81" s="253">
        <f>IF(ISERROR(OFFSET($O$4,MATCH(AU$16,$N$5:$N$14,0),MATCH(TEXT($A81,"dd-mmm-yy") &amp; "_R0",$P$2:$AP$2,0))),AV80,OFFSET($O$4,MATCH(AU$16,$N$5:$N$14,0),MATCH(TEXT($A81,"dd-mmm-yy") &amp; "_R0",$P$2:$AP$2,0)))</f>
        <v/>
      </c>
      <c r="AW81" s="254">
        <f>AW80</f>
        <v/>
      </c>
      <c r="AX81" s="77">
        <f>AX80-AX80*(AV80/14)*AZ80/SUM(AX80:BB80)-AX80*(AW80/14)*BA80/SUM(AX80:BB80)</f>
        <v/>
      </c>
      <c r="AY81" s="77">
        <f>AY80+AX80*(AV80/14)*AZ80/SUM(AX80:BB80)+AX80*(AW80/14)*BA80/SUM(AX80:BB80)-AY80/4</f>
        <v/>
      </c>
      <c r="AZ81" s="77">
        <f>AZ80+(AY80/4)*AZ$16-AZ80/14</f>
        <v/>
      </c>
      <c r="BA81" s="77">
        <f>BA80+(AY80/4)*BA$16-BA80/14</f>
        <v/>
      </c>
      <c r="BB81" s="77">
        <f>BB80+BA80/14+(AZ80/14)*(1-BC$16)</f>
        <v/>
      </c>
      <c r="BC81" s="54">
        <f>BC80+(AZ80/14)*(BC$16)</f>
        <v/>
      </c>
      <c r="BD81" s="53">
        <f>OFFSET('National statistics'!$A$6,MATCH(R0_estimation!$A81,'National statistics'!$A$7:$A$5000,0),MATCH(R0_estimation!BD$16 &amp; "_Running14daysNew",'National statistics'!$B$1:$HA$1,0))</f>
        <v/>
      </c>
      <c r="BE81" s="253">
        <f>IF(ISERROR(OFFSET($O$4,MATCH(BD$16,$N$5:$N$14,0),MATCH(TEXT($A81,"dd-mmm-yy") &amp; "_R0",$P$2:$AP$2,0))),BE80,OFFSET($O$4,MATCH(BD$16,$N$5:$N$14,0),MATCH(TEXT($A81,"dd-mmm-yy") &amp; "_R0",$P$2:$AP$2,0)))</f>
        <v/>
      </c>
      <c r="BF81" s="254">
        <f>BF80</f>
        <v/>
      </c>
      <c r="BG81" s="77">
        <f>BG80-BG80*(BE80/14)*BI80/SUM(BG80:BK80)-BG80*(BF80/14)*BJ80/SUM(BG80:BK80)</f>
        <v/>
      </c>
      <c r="BH81" s="77">
        <f>BH80+BG80*(BE80/14)*BI80/SUM(BG80:BK80)+BG80*(BF80/14)*BJ80/SUM(BG80:BK80)-BH80/4</f>
        <v/>
      </c>
      <c r="BI81" s="77">
        <f>BI80+(BH80/4)*BI$16-BI80/14</f>
        <v/>
      </c>
      <c r="BJ81" s="77">
        <f>BJ80+(BH80/4)*BJ$16-BJ80/14</f>
        <v/>
      </c>
      <c r="BK81" s="77">
        <f>BK80+BJ80/14+(BI80/14)*(1-BL$16)</f>
        <v/>
      </c>
      <c r="BL81" s="54">
        <f>BL80+(BI80/14)*(BL$16)</f>
        <v/>
      </c>
      <c r="BM81" s="53">
        <f>OFFSET('National statistics'!$A$6,MATCH(R0_estimation!$A81,'National statistics'!$A$7:$A$5000,0),MATCH(R0_estimation!BM$16 &amp; "_Running14daysNew",'National statistics'!$B$1:$HA$1,0))</f>
        <v/>
      </c>
      <c r="BN81" s="253">
        <f>IF(ISERROR(OFFSET($O$4,MATCH(BM$16,$N$5:$N$14,0),MATCH(TEXT($A81,"dd-mmm-yy") &amp; "_R0",$P$2:$AP$2,0))),BN80,OFFSET($O$4,MATCH(BM$16,$N$5:$N$14,0),MATCH(TEXT($A81,"dd-mmm-yy") &amp; "_R0",$P$2:$AP$2,0)))</f>
        <v/>
      </c>
      <c r="BO81" s="254">
        <f>BO80</f>
        <v/>
      </c>
      <c r="BP81" s="77">
        <f>BP80-BP80*(BN80/14)*BR80/SUM(BP80:BT80)-BP80*(BO80/14)*BS80/SUM(BP80:BT80)</f>
        <v/>
      </c>
      <c r="BQ81" s="77">
        <f>BQ80+BP80*(BN80/14)*BR80/SUM(BP80:BT80)+BP80*(BO80/14)*BS80/SUM(BP80:BT80)-BQ80/4</f>
        <v/>
      </c>
      <c r="BR81" s="77">
        <f>BR80+(BQ80/4)*BR$16-BR80/14</f>
        <v/>
      </c>
      <c r="BS81" s="77">
        <f>BS80+(BQ80/4)*BS$16-BS80/14</f>
        <v/>
      </c>
      <c r="BT81" s="77">
        <f>BT80+BS80/14+(BR80/14)*(1-BU$16)</f>
        <v/>
      </c>
      <c r="BU81" s="54">
        <f>BU80+(BR80/14)*(BU$16)</f>
        <v/>
      </c>
      <c r="BV81" s="53">
        <f>OFFSET('National statistics'!$A$6,MATCH(R0_estimation!$A81,'National statistics'!$A$7:$A$5000,0),MATCH(R0_estimation!BV$16 &amp; "_Running14daysNew",'National statistics'!$B$1:$HA$1,0))</f>
        <v/>
      </c>
      <c r="BW81" s="253">
        <f>IF(ISERROR(OFFSET($O$4,MATCH(BV$16,$N$5:$N$14,0),MATCH(TEXT($A81,"dd-mmm-yy") &amp; "_R0",$P$2:$AP$2,0))),BW80,OFFSET($O$4,MATCH(BV$16,$N$5:$N$14,0),MATCH(TEXT($A81,"dd-mmm-yy") &amp; "_R0",$P$2:$AP$2,0)))</f>
        <v/>
      </c>
      <c r="BX81" s="254">
        <f>BX80</f>
        <v/>
      </c>
      <c r="BY81" s="77">
        <f>BY80-BY80*(BW80/14)*CA80/SUM(BY80:CC80)-BY80*(BX80/14)*CB80/SUM(BY80:CC80)</f>
        <v/>
      </c>
      <c r="BZ81" s="77">
        <f>BZ80+BY80*(BW80/14)*CA80/SUM(BY80:CC80)+BY80*(BX80/14)*CB80/SUM(BY80:CC80)-BZ80/4</f>
        <v/>
      </c>
      <c r="CA81" s="77">
        <f>CA80+(BZ80/4)*CA$16-CA80/14</f>
        <v/>
      </c>
      <c r="CB81" s="77">
        <f>CB80+(BZ80/4)*CB$16-CB80/14</f>
        <v/>
      </c>
      <c r="CC81" s="77">
        <f>CC80+CB80/14+(CA80/14)*(1-CD$16)</f>
        <v/>
      </c>
      <c r="CD81" s="54">
        <f>CD80+(CA80/14)*(CD$16)</f>
        <v/>
      </c>
      <c r="CE81" s="53">
        <f>OFFSET('National statistics'!$A$6,MATCH(R0_estimation!$A81,'National statistics'!$A$7:$A$5000,0),MATCH(R0_estimation!CE$16 &amp; "_Running14daysNew",'National statistics'!$B$1:$HA$1,0))</f>
        <v/>
      </c>
      <c r="CF81" s="253">
        <f>IF(ISERROR(OFFSET($O$4,MATCH(CE$16,$N$5:$N$14,0),MATCH(TEXT($A81,"dd-mmm-yy") &amp; "_R0",$P$2:$AP$2,0))),CF80,OFFSET($O$4,MATCH(CE$16,$N$5:$N$14,0),MATCH(TEXT($A81,"dd-mmm-yy") &amp; "_R0",$P$2:$AP$2,0)))</f>
        <v/>
      </c>
      <c r="CG81" s="254">
        <f>CG80</f>
        <v/>
      </c>
      <c r="CH81" s="77">
        <f>CH80-CH80*(CF80/14)*CJ80/SUM(CH80:CL80)-CH80*(CG80/14)*CK80/SUM(CH80:CL80)</f>
        <v/>
      </c>
      <c r="CI81" s="77">
        <f>CI80+CH80*(CF80/14)*CJ80/SUM(CH80:CL80)+CH80*(CG80/14)*CK80/SUM(CH80:CL80)-CI80/4</f>
        <v/>
      </c>
      <c r="CJ81" s="77">
        <f>CJ80+(CI80/4)*CJ$16-CJ80/14</f>
        <v/>
      </c>
      <c r="CK81" s="77">
        <f>CK80+(CI80/4)*CK$16-CK80/14</f>
        <v/>
      </c>
      <c r="CL81" s="77">
        <f>CL80+CK80/14+(CJ80/14)*(1-CM$16)</f>
        <v/>
      </c>
      <c r="CM81" s="54">
        <f>CM80+(CJ80/14)*(CM$16)</f>
        <v/>
      </c>
      <c r="CO81" s="209" t="n"/>
      <c r="CP81" s="210" t="n"/>
    </row>
    <row r="82">
      <c r="A82" s="83" t="n">
        <v>43982</v>
      </c>
      <c r="B82" s="53">
        <f>OFFSET('National statistics'!$A$6,MATCH(R0_estimation!$A82,'National statistics'!$A$7:$A$5000,0),MATCH(R0_estimation!B$16 &amp; "_Running14daysNew",'National statistics'!$B$1:$HA$1,0))</f>
        <v/>
      </c>
      <c r="C82" s="253">
        <f>IF(ISERROR(OFFSET($O$4,MATCH(B$16,$N$5:$N$14,0),MATCH(TEXT($A82,"dd-mmm-yy") &amp; "_R0",$P$2:$AP$2,0))),C81,OFFSET($O$4,MATCH(B$16,$N$5:$N$14,0),MATCH(TEXT($A82,"dd-mmm-yy") &amp; "_R0",$P$2:$AP$2,0)))</f>
        <v/>
      </c>
      <c r="D82" s="254">
        <f>D81</f>
        <v/>
      </c>
      <c r="E82" s="77">
        <f>E81-E81*(C81/14)*G81*G$16/SUM(E81:I81)-E81*(D81/14)*H$16*H81/SUM(E81:I81)</f>
        <v/>
      </c>
      <c r="F82" s="77">
        <f>F81+E81*(C81/14)*G81*G$16/SUM(E81:I81)+E81*(D81/14)*H$16*H81/SUM(E81:I81)-F81/4</f>
        <v/>
      </c>
      <c r="G82" s="77">
        <f>G81+G$16*F81/4-G81/14</f>
        <v/>
      </c>
      <c r="H82" s="77">
        <f>H81+H$16*F81/4-H81/14</f>
        <v/>
      </c>
      <c r="I82" s="77">
        <f>I81+H81/14+(G81/14)*(1-J$16)</f>
        <v/>
      </c>
      <c r="J82" s="54">
        <f>J81+(G81/14)*(J$16)</f>
        <v/>
      </c>
      <c r="K82" s="53">
        <f>OFFSET('National statistics'!$A$6,MATCH(R0_estimation!$A82,'National statistics'!$A$7:$A$5000,0),MATCH(R0_estimation!K$16 &amp; "_Running14daysNew",'National statistics'!$B$1:$HA$1,0))</f>
        <v/>
      </c>
      <c r="L82" s="253">
        <f>IF(ISERROR(OFFSET($O$4,MATCH(K$16,$N$5:$N$14,0),MATCH(TEXT($A82,"dd-mmm-yy") &amp; "_R0",$P$2:$AP$2,0))),L81,OFFSET($O$4,MATCH(K$16,$N$5:$N$14,0),MATCH(TEXT($A82,"dd-mmm-yy") &amp; "_R0",$P$2:$AP$2,0)))</f>
        <v/>
      </c>
      <c r="M82" s="254">
        <f>M81</f>
        <v/>
      </c>
      <c r="N82" s="77">
        <f>N81-N81*(L81/14)*P81/SUM(N81:R81)-N81*(M81/14)*Q81/SUM(N81:R81)</f>
        <v/>
      </c>
      <c r="O82" s="77">
        <f>O81+N81*(L81/14)*P81/SUM(N81:R81)+N81*(M81/14)*Q81/SUM(N81:R81)-O81/4</f>
        <v/>
      </c>
      <c r="P82" s="77">
        <f>P81+(O81/4)*P$16-P81/14</f>
        <v/>
      </c>
      <c r="Q82" s="77">
        <f>Q81+(O81/4)*Q$16-Q81/14</f>
        <v/>
      </c>
      <c r="R82" s="77">
        <f>R81+Q81/14+(P81/14)*(1-S$16)</f>
        <v/>
      </c>
      <c r="S82" s="54">
        <f>S81+(P81/14)*(S$16)</f>
        <v/>
      </c>
      <c r="T82" s="53">
        <f>OFFSET('National statistics'!$A$6,MATCH(R0_estimation!$A82,'National statistics'!$A$7:$A$5000,0),MATCH(R0_estimation!T$16 &amp; "_Running14daysNew",'National statistics'!$B$1:$HA$1,0))</f>
        <v/>
      </c>
      <c r="U82" s="253">
        <f>IF(ISERROR(OFFSET($O$4,MATCH(T$16,$N$5:$N$14,0),MATCH(TEXT($A82,"dd-mmm-yy") &amp; "_R0",$P$2:$AP$2,0))),U81,OFFSET($O$4,MATCH(T$16,$N$5:$N$14,0),MATCH(TEXT($A82,"dd-mmm-yy") &amp; "_R0",$P$2:$AP$2,0)))</f>
        <v/>
      </c>
      <c r="V82" s="254">
        <f>V81</f>
        <v/>
      </c>
      <c r="W82" s="77">
        <f>W81-W81*(U81/14)*Y81/SUM(W81:AA81)-W81*(V81/14)*Z81/SUM(W81:AA81)</f>
        <v/>
      </c>
      <c r="X82" s="77">
        <f>X81+W81*(U81/14)*Y81/SUM(W81:AA81)+W81*(V81/14)*Z81/SUM(W81:AA81)-X81/4</f>
        <v/>
      </c>
      <c r="Y82" s="77">
        <f>Y81+(X81/4)*Y$16-Y81/14</f>
        <v/>
      </c>
      <c r="Z82" s="77">
        <f>Z81+(X81/4)*Z$16-Z81/14</f>
        <v/>
      </c>
      <c r="AA82" s="77">
        <f>AA81+Z81/14+(Y81/14)*(1-AB$16)</f>
        <v/>
      </c>
      <c r="AB82" s="54">
        <f>AB81+(Y81/14)*(AB$16)</f>
        <v/>
      </c>
      <c r="AC82" s="53">
        <f>OFFSET('National statistics'!$A$6,MATCH(R0_estimation!$A82,'National statistics'!$A$7:$A$5000,0),MATCH(R0_estimation!AC$16 &amp; "_Running14daysNew",'National statistics'!$B$1:$HA$1,0))</f>
        <v/>
      </c>
      <c r="AD82" s="253">
        <f>IF(ISERROR(OFFSET($O$4,MATCH(AC$16,$N$5:$N$14,0),MATCH(TEXT($A82,"dd-mmm-yy") &amp; "_R0",$P$2:$AP$2,0))),AD81,OFFSET($O$4,MATCH(AC$16,$N$5:$N$14,0),MATCH(TEXT($A82,"dd-mmm-yy") &amp; "_R0",$P$2:$AP$2,0)))</f>
        <v/>
      </c>
      <c r="AE82" s="254">
        <f>AE81</f>
        <v/>
      </c>
      <c r="AF82" s="77">
        <f>AF81-AF81*(AD81/14)*AH81/SUM(AF81:AJ81)-AF81*(AE81/14)*AI81/SUM(AF81:AJ81)</f>
        <v/>
      </c>
      <c r="AG82" s="77">
        <f>AG81+AF81*(AD81/14)*AH81/SUM(AF81:AJ81)+AF81*(AE81/14)*AI81/SUM(AF81:AJ81)-AG81/4</f>
        <v/>
      </c>
      <c r="AH82" s="77">
        <f>AH81+(AG81/4)*AH$16-AH81/14</f>
        <v/>
      </c>
      <c r="AI82" s="77">
        <f>AI81+(AG81/4)*AI$16-AI81/14</f>
        <v/>
      </c>
      <c r="AJ82" s="77">
        <f>AJ81+AI81/14+(AH81/14)*(1-AK$16)</f>
        <v/>
      </c>
      <c r="AK82" s="54">
        <f>AK81+(AH81/14)*(AK$16)</f>
        <v/>
      </c>
      <c r="AL82" s="53">
        <f>OFFSET('National statistics'!$A$6,MATCH(R0_estimation!$A82,'National statistics'!$A$7:$A$5000,0),MATCH(R0_estimation!AL$16 &amp; "_Running14daysNew",'National statistics'!$B$1:$HA$1,0))</f>
        <v/>
      </c>
      <c r="AM82" s="253">
        <f>IF(ISERROR(OFFSET($O$4,MATCH(AL$16,$N$5:$N$14,0),MATCH(TEXT($A82,"dd-mmm-yy") &amp; "_R0",$P$2:$AP$2,0))),AM81,OFFSET($O$4,MATCH(AL$16,$N$5:$N$14,0),MATCH(TEXT($A82,"dd-mmm-yy") &amp; "_R0",$P$2:$AP$2,0)))</f>
        <v/>
      </c>
      <c r="AN82" s="254">
        <f>AN81</f>
        <v/>
      </c>
      <c r="AO82" s="77">
        <f>AO81-AO81*(AM81/14)*AQ81/SUM(AO81:AS81)-AO81*(AN81/14)*AR81/SUM(AO81:AS81)</f>
        <v/>
      </c>
      <c r="AP82" s="77">
        <f>AP81+AO81*(AM81/14)*AQ81/SUM(AO81:AS81)+AO81*(AN81/14)*AR81/SUM(AO81:AS81)-AP81/4</f>
        <v/>
      </c>
      <c r="AQ82" s="77">
        <f>AQ81+(AP81/4)*AQ$16-AQ81/14</f>
        <v/>
      </c>
      <c r="AR82" s="77">
        <f>AR81+(AP81/4)*AR$16-AR81/14</f>
        <v/>
      </c>
      <c r="AS82" s="77">
        <f>AS81+AR81/14+(AQ81/14)*(1-AT$16)</f>
        <v/>
      </c>
      <c r="AT82" s="54">
        <f>AT81+(AQ81/14)*(AT$16)</f>
        <v/>
      </c>
      <c r="AU82" s="53">
        <f>OFFSET('National statistics'!$A$6,MATCH(R0_estimation!$A82,'National statistics'!$A$7:$A$5000,0),MATCH(R0_estimation!AU$16 &amp; "_Running14daysNew",'National statistics'!$B$1:$HA$1,0))</f>
        <v/>
      </c>
      <c r="AV82" s="253">
        <f>IF(ISERROR(OFFSET($O$4,MATCH(AU$16,$N$5:$N$14,0),MATCH(TEXT($A82,"dd-mmm-yy") &amp; "_R0",$P$2:$AP$2,0))),AV81,OFFSET($O$4,MATCH(AU$16,$N$5:$N$14,0),MATCH(TEXT($A82,"dd-mmm-yy") &amp; "_R0",$P$2:$AP$2,0)))</f>
        <v/>
      </c>
      <c r="AW82" s="254">
        <f>AW81</f>
        <v/>
      </c>
      <c r="AX82" s="77">
        <f>AX81-AX81*(AV81/14)*AZ81/SUM(AX81:BB81)-AX81*(AW81/14)*BA81/SUM(AX81:BB81)</f>
        <v/>
      </c>
      <c r="AY82" s="77">
        <f>AY81+AX81*(AV81/14)*AZ81/SUM(AX81:BB81)+AX81*(AW81/14)*BA81/SUM(AX81:BB81)-AY81/4</f>
        <v/>
      </c>
      <c r="AZ82" s="77">
        <f>AZ81+(AY81/4)*AZ$16-AZ81/14</f>
        <v/>
      </c>
      <c r="BA82" s="77">
        <f>BA81+(AY81/4)*BA$16-BA81/14</f>
        <v/>
      </c>
      <c r="BB82" s="77">
        <f>BB81+BA81/14+(AZ81/14)*(1-BC$16)</f>
        <v/>
      </c>
      <c r="BC82" s="54">
        <f>BC81+(AZ81/14)*(BC$16)</f>
        <v/>
      </c>
      <c r="BD82" s="53">
        <f>OFFSET('National statistics'!$A$6,MATCH(R0_estimation!$A82,'National statistics'!$A$7:$A$5000,0),MATCH(R0_estimation!BD$16 &amp; "_Running14daysNew",'National statistics'!$B$1:$HA$1,0))</f>
        <v/>
      </c>
      <c r="BE82" s="253">
        <f>IF(ISERROR(OFFSET($O$4,MATCH(BD$16,$N$5:$N$14,0),MATCH(TEXT($A82,"dd-mmm-yy") &amp; "_R0",$P$2:$AP$2,0))),BE81,OFFSET($O$4,MATCH(BD$16,$N$5:$N$14,0),MATCH(TEXT($A82,"dd-mmm-yy") &amp; "_R0",$P$2:$AP$2,0)))</f>
        <v/>
      </c>
      <c r="BF82" s="254">
        <f>BF81</f>
        <v/>
      </c>
      <c r="BG82" s="77">
        <f>BG81-BG81*(BE81/14)*BI81/SUM(BG81:BK81)-BG81*(BF81/14)*BJ81/SUM(BG81:BK81)</f>
        <v/>
      </c>
      <c r="BH82" s="77">
        <f>BH81+BG81*(BE81/14)*BI81/SUM(BG81:BK81)+BG81*(BF81/14)*BJ81/SUM(BG81:BK81)-BH81/4</f>
        <v/>
      </c>
      <c r="BI82" s="77">
        <f>BI81+(BH81/4)*BI$16-BI81/14</f>
        <v/>
      </c>
      <c r="BJ82" s="77">
        <f>BJ81+(BH81/4)*BJ$16-BJ81/14</f>
        <v/>
      </c>
      <c r="BK82" s="77">
        <f>BK81+BJ81/14+(BI81/14)*(1-BL$16)</f>
        <v/>
      </c>
      <c r="BL82" s="54">
        <f>BL81+(BI81/14)*(BL$16)</f>
        <v/>
      </c>
      <c r="BM82" s="53">
        <f>OFFSET('National statistics'!$A$6,MATCH(R0_estimation!$A82,'National statistics'!$A$7:$A$5000,0),MATCH(R0_estimation!BM$16 &amp; "_Running14daysNew",'National statistics'!$B$1:$HA$1,0))</f>
        <v/>
      </c>
      <c r="BN82" s="253">
        <f>IF(ISERROR(OFFSET($O$4,MATCH(BM$16,$N$5:$N$14,0),MATCH(TEXT($A82,"dd-mmm-yy") &amp; "_R0",$P$2:$AP$2,0))),BN81,OFFSET($O$4,MATCH(BM$16,$N$5:$N$14,0),MATCH(TEXT($A82,"dd-mmm-yy") &amp; "_R0",$P$2:$AP$2,0)))</f>
        <v/>
      </c>
      <c r="BO82" s="254">
        <f>BO81</f>
        <v/>
      </c>
      <c r="BP82" s="77">
        <f>BP81-BP81*(BN81/14)*BR81/SUM(BP81:BT81)-BP81*(BO81/14)*BS81/SUM(BP81:BT81)</f>
        <v/>
      </c>
      <c r="BQ82" s="77">
        <f>BQ81+BP81*(BN81/14)*BR81/SUM(BP81:BT81)+BP81*(BO81/14)*BS81/SUM(BP81:BT81)-BQ81/4</f>
        <v/>
      </c>
      <c r="BR82" s="77">
        <f>BR81+(BQ81/4)*BR$16-BR81/14</f>
        <v/>
      </c>
      <c r="BS82" s="77">
        <f>BS81+(BQ81/4)*BS$16-BS81/14</f>
        <v/>
      </c>
      <c r="BT82" s="77">
        <f>BT81+BS81/14+(BR81/14)*(1-BU$16)</f>
        <v/>
      </c>
      <c r="BU82" s="54">
        <f>BU81+(BR81/14)*(BU$16)</f>
        <v/>
      </c>
      <c r="BV82" s="53">
        <f>OFFSET('National statistics'!$A$6,MATCH(R0_estimation!$A82,'National statistics'!$A$7:$A$5000,0),MATCH(R0_estimation!BV$16 &amp; "_Running14daysNew",'National statistics'!$B$1:$HA$1,0))</f>
        <v/>
      </c>
      <c r="BW82" s="253">
        <f>IF(ISERROR(OFFSET($O$4,MATCH(BV$16,$N$5:$N$14,0),MATCH(TEXT($A82,"dd-mmm-yy") &amp; "_R0",$P$2:$AP$2,0))),BW81,OFFSET($O$4,MATCH(BV$16,$N$5:$N$14,0),MATCH(TEXT($A82,"dd-mmm-yy") &amp; "_R0",$P$2:$AP$2,0)))</f>
        <v/>
      </c>
      <c r="BX82" s="254">
        <f>BX81</f>
        <v/>
      </c>
      <c r="BY82" s="77">
        <f>BY81-BY81*(BW81/14)*CA81/SUM(BY81:CC81)-BY81*(BX81/14)*CB81/SUM(BY81:CC81)</f>
        <v/>
      </c>
      <c r="BZ82" s="77">
        <f>BZ81+BY81*(BW81/14)*CA81/SUM(BY81:CC81)+BY81*(BX81/14)*CB81/SUM(BY81:CC81)-BZ81/4</f>
        <v/>
      </c>
      <c r="CA82" s="77">
        <f>CA81+(BZ81/4)*CA$16-CA81/14</f>
        <v/>
      </c>
      <c r="CB82" s="77">
        <f>CB81+(BZ81/4)*CB$16-CB81/14</f>
        <v/>
      </c>
      <c r="CC82" s="77">
        <f>CC81+CB81/14+(CA81/14)*(1-CD$16)</f>
        <v/>
      </c>
      <c r="CD82" s="54">
        <f>CD81+(CA81/14)*(CD$16)</f>
        <v/>
      </c>
      <c r="CE82" s="53">
        <f>OFFSET('National statistics'!$A$6,MATCH(R0_estimation!$A82,'National statistics'!$A$7:$A$5000,0),MATCH(R0_estimation!CE$16 &amp; "_Running14daysNew",'National statistics'!$B$1:$HA$1,0))</f>
        <v/>
      </c>
      <c r="CF82" s="253">
        <f>IF(ISERROR(OFFSET($O$4,MATCH(CE$16,$N$5:$N$14,0),MATCH(TEXT($A82,"dd-mmm-yy") &amp; "_R0",$P$2:$AP$2,0))),CF81,OFFSET($O$4,MATCH(CE$16,$N$5:$N$14,0),MATCH(TEXT($A82,"dd-mmm-yy") &amp; "_R0",$P$2:$AP$2,0)))</f>
        <v/>
      </c>
      <c r="CG82" s="254">
        <f>CG81</f>
        <v/>
      </c>
      <c r="CH82" s="77">
        <f>CH81-CH81*(CF81/14)*CJ81/SUM(CH81:CL81)-CH81*(CG81/14)*CK81/SUM(CH81:CL81)</f>
        <v/>
      </c>
      <c r="CI82" s="77">
        <f>CI81+CH81*(CF81/14)*CJ81/SUM(CH81:CL81)+CH81*(CG81/14)*CK81/SUM(CH81:CL81)-CI81/4</f>
        <v/>
      </c>
      <c r="CJ82" s="77">
        <f>CJ81+(CI81/4)*CJ$16-CJ81/14</f>
        <v/>
      </c>
      <c r="CK82" s="77">
        <f>CK81+(CI81/4)*CK$16-CK81/14</f>
        <v/>
      </c>
      <c r="CL82" s="77">
        <f>CL81+CK81/14+(CJ81/14)*(1-CM$16)</f>
        <v/>
      </c>
      <c r="CM82" s="54">
        <f>CM81+(CJ81/14)*(CM$16)</f>
        <v/>
      </c>
      <c r="CO82" s="209" t="n"/>
      <c r="CP82" s="210" t="n"/>
    </row>
    <row r="83">
      <c r="A83" s="83" t="n">
        <v>43983</v>
      </c>
      <c r="B83" s="53">
        <f>OFFSET('National statistics'!$A$6,MATCH(R0_estimation!$A83,'National statistics'!$A$7:$A$5000,0),MATCH(R0_estimation!B$16 &amp; "_Running14daysNew",'National statistics'!$B$1:$HA$1,0))</f>
        <v/>
      </c>
      <c r="C83" s="253">
        <f>IF(ISERROR(OFFSET($O$4,MATCH(B$16,$N$5:$N$14,0),MATCH(TEXT($A83,"dd-mmm-yy") &amp; "_R0",$P$2:$AP$2,0))),C82,OFFSET($O$4,MATCH(B$16,$N$5:$N$14,0),MATCH(TEXT($A83,"dd-mmm-yy") &amp; "_R0",$P$2:$AP$2,0)))</f>
        <v/>
      </c>
      <c r="D83" s="254">
        <f>D82</f>
        <v/>
      </c>
      <c r="E83" s="77">
        <f>E82-E82*(C82/14)*G82*G$16/SUM(E82:I82)-E82*(D82/14)*H$16*H82/SUM(E82:I82)</f>
        <v/>
      </c>
      <c r="F83" s="77">
        <f>F82+E82*(C82/14)*G82*G$16/SUM(E82:I82)+E82*(D82/14)*H$16*H82/SUM(E82:I82)-F82/4</f>
        <v/>
      </c>
      <c r="G83" s="77">
        <f>G82+G$16*F82/4-G82/14</f>
        <v/>
      </c>
      <c r="H83" s="77">
        <f>H82+H$16*F82/4-H82/14</f>
        <v/>
      </c>
      <c r="I83" s="77">
        <f>I82+H82/14+(G82/14)*(1-J$16)</f>
        <v/>
      </c>
      <c r="J83" s="54">
        <f>J82+(G82/14)*(J$16)</f>
        <v/>
      </c>
      <c r="K83" s="53">
        <f>OFFSET('National statistics'!$A$6,MATCH(R0_estimation!$A83,'National statistics'!$A$7:$A$5000,0),MATCH(R0_estimation!K$16 &amp; "_Running14daysNew",'National statistics'!$B$1:$HA$1,0))</f>
        <v/>
      </c>
      <c r="L83" s="253">
        <f>IF(ISERROR(OFFSET($O$4,MATCH(K$16,$N$5:$N$14,0),MATCH(TEXT($A83,"dd-mmm-yy") &amp; "_R0",$P$2:$AP$2,0))),L82,OFFSET($O$4,MATCH(K$16,$N$5:$N$14,0),MATCH(TEXT($A83,"dd-mmm-yy") &amp; "_R0",$P$2:$AP$2,0)))</f>
        <v/>
      </c>
      <c r="M83" s="254">
        <f>M82</f>
        <v/>
      </c>
      <c r="N83" s="77">
        <f>N82-N82*(L82/14)*P82/SUM(N82:R82)-N82*(M82/14)*Q82/SUM(N82:R82)</f>
        <v/>
      </c>
      <c r="O83" s="77">
        <f>O82+N82*(L82/14)*P82/SUM(N82:R82)+N82*(M82/14)*Q82/SUM(N82:R82)-O82/4</f>
        <v/>
      </c>
      <c r="P83" s="77">
        <f>P82+(O82/4)*P$16-P82/14</f>
        <v/>
      </c>
      <c r="Q83" s="77">
        <f>Q82+(O82/4)*Q$16-Q82/14</f>
        <v/>
      </c>
      <c r="R83" s="77">
        <f>R82+Q82/14+(P82/14)*(1-S$16)</f>
        <v/>
      </c>
      <c r="S83" s="54">
        <f>S82+(P82/14)*(S$16)</f>
        <v/>
      </c>
      <c r="T83" s="53">
        <f>OFFSET('National statistics'!$A$6,MATCH(R0_estimation!$A83,'National statistics'!$A$7:$A$5000,0),MATCH(R0_estimation!T$16 &amp; "_Running14daysNew",'National statistics'!$B$1:$HA$1,0))</f>
        <v/>
      </c>
      <c r="U83" s="253">
        <f>IF(ISERROR(OFFSET($O$4,MATCH(T$16,$N$5:$N$14,0),MATCH(TEXT($A83,"dd-mmm-yy") &amp; "_R0",$P$2:$AP$2,0))),U82,OFFSET($O$4,MATCH(T$16,$N$5:$N$14,0),MATCH(TEXT($A83,"dd-mmm-yy") &amp; "_R0",$P$2:$AP$2,0)))</f>
        <v/>
      </c>
      <c r="V83" s="254">
        <f>V82</f>
        <v/>
      </c>
      <c r="W83" s="77">
        <f>W82-W82*(U82/14)*Y82/SUM(W82:AA82)-W82*(V82/14)*Z82/SUM(W82:AA82)</f>
        <v/>
      </c>
      <c r="X83" s="77">
        <f>X82+W82*(U82/14)*Y82/SUM(W82:AA82)+W82*(V82/14)*Z82/SUM(W82:AA82)-X82/4</f>
        <v/>
      </c>
      <c r="Y83" s="77">
        <f>Y82+(X82/4)*Y$16-Y82/14</f>
        <v/>
      </c>
      <c r="Z83" s="77">
        <f>Z82+(X82/4)*Z$16-Z82/14</f>
        <v/>
      </c>
      <c r="AA83" s="77">
        <f>AA82+Z82/14+(Y82/14)*(1-AB$16)</f>
        <v/>
      </c>
      <c r="AB83" s="54">
        <f>AB82+(Y82/14)*(AB$16)</f>
        <v/>
      </c>
      <c r="AC83" s="53">
        <f>OFFSET('National statistics'!$A$6,MATCH(R0_estimation!$A83,'National statistics'!$A$7:$A$5000,0),MATCH(R0_estimation!AC$16 &amp; "_Running14daysNew",'National statistics'!$B$1:$HA$1,0))</f>
        <v/>
      </c>
      <c r="AD83" s="253">
        <f>IF(ISERROR(OFFSET($O$4,MATCH(AC$16,$N$5:$N$14,0),MATCH(TEXT($A83,"dd-mmm-yy") &amp; "_R0",$P$2:$AP$2,0))),AD82,OFFSET($O$4,MATCH(AC$16,$N$5:$N$14,0),MATCH(TEXT($A83,"dd-mmm-yy") &amp; "_R0",$P$2:$AP$2,0)))</f>
        <v/>
      </c>
      <c r="AE83" s="254">
        <f>AE82</f>
        <v/>
      </c>
      <c r="AF83" s="77">
        <f>AF82-AF82*(AD82/14)*AH82/SUM(AF82:AJ82)-AF82*(AE82/14)*AI82/SUM(AF82:AJ82)</f>
        <v/>
      </c>
      <c r="AG83" s="77">
        <f>AG82+AF82*(AD82/14)*AH82/SUM(AF82:AJ82)+AF82*(AE82/14)*AI82/SUM(AF82:AJ82)-AG82/4</f>
        <v/>
      </c>
      <c r="AH83" s="77">
        <f>AH82+(AG82/4)*AH$16-AH82/14</f>
        <v/>
      </c>
      <c r="AI83" s="77">
        <f>AI82+(AG82/4)*AI$16-AI82/14</f>
        <v/>
      </c>
      <c r="AJ83" s="77">
        <f>AJ82+AI82/14+(AH82/14)*(1-AK$16)</f>
        <v/>
      </c>
      <c r="AK83" s="54">
        <f>AK82+(AH82/14)*(AK$16)</f>
        <v/>
      </c>
      <c r="AL83" s="53">
        <f>OFFSET('National statistics'!$A$6,MATCH(R0_estimation!$A83,'National statistics'!$A$7:$A$5000,0),MATCH(R0_estimation!AL$16 &amp; "_Running14daysNew",'National statistics'!$B$1:$HA$1,0))</f>
        <v/>
      </c>
      <c r="AM83" s="253">
        <f>IF(ISERROR(OFFSET($O$4,MATCH(AL$16,$N$5:$N$14,0),MATCH(TEXT($A83,"dd-mmm-yy") &amp; "_R0",$P$2:$AP$2,0))),AM82,OFFSET($O$4,MATCH(AL$16,$N$5:$N$14,0),MATCH(TEXT($A83,"dd-mmm-yy") &amp; "_R0",$P$2:$AP$2,0)))</f>
        <v/>
      </c>
      <c r="AN83" s="254">
        <f>AN82</f>
        <v/>
      </c>
      <c r="AO83" s="77">
        <f>AO82-AO82*(AM82/14)*AQ82/SUM(AO82:AS82)-AO82*(AN82/14)*AR82/SUM(AO82:AS82)</f>
        <v/>
      </c>
      <c r="AP83" s="77">
        <f>AP82+AO82*(AM82/14)*AQ82/SUM(AO82:AS82)+AO82*(AN82/14)*AR82/SUM(AO82:AS82)-AP82/4</f>
        <v/>
      </c>
      <c r="AQ83" s="77">
        <f>AQ82+(AP82/4)*AQ$16-AQ82/14</f>
        <v/>
      </c>
      <c r="AR83" s="77">
        <f>AR82+(AP82/4)*AR$16-AR82/14</f>
        <v/>
      </c>
      <c r="AS83" s="77">
        <f>AS82+AR82/14+(AQ82/14)*(1-AT$16)</f>
        <v/>
      </c>
      <c r="AT83" s="54">
        <f>AT82+(AQ82/14)*(AT$16)</f>
        <v/>
      </c>
      <c r="AU83" s="53">
        <f>OFFSET('National statistics'!$A$6,MATCH(R0_estimation!$A83,'National statistics'!$A$7:$A$5000,0),MATCH(R0_estimation!AU$16 &amp; "_Running14daysNew",'National statistics'!$B$1:$HA$1,0))</f>
        <v/>
      </c>
      <c r="AV83" s="253">
        <f>IF(ISERROR(OFFSET($O$4,MATCH(AU$16,$N$5:$N$14,0),MATCH(TEXT($A83,"dd-mmm-yy") &amp; "_R0",$P$2:$AP$2,0))),AV82,OFFSET($O$4,MATCH(AU$16,$N$5:$N$14,0),MATCH(TEXT($A83,"dd-mmm-yy") &amp; "_R0",$P$2:$AP$2,0)))</f>
        <v/>
      </c>
      <c r="AW83" s="254">
        <f>AW82</f>
        <v/>
      </c>
      <c r="AX83" s="77">
        <f>AX82-AX82*(AV82/14)*AZ82/SUM(AX82:BB82)-AX82*(AW82/14)*BA82/SUM(AX82:BB82)</f>
        <v/>
      </c>
      <c r="AY83" s="77">
        <f>AY82+AX82*(AV82/14)*AZ82/SUM(AX82:BB82)+AX82*(AW82/14)*BA82/SUM(AX82:BB82)-AY82/4</f>
        <v/>
      </c>
      <c r="AZ83" s="77">
        <f>AZ82+(AY82/4)*AZ$16-AZ82/14</f>
        <v/>
      </c>
      <c r="BA83" s="77">
        <f>BA82+(AY82/4)*BA$16-BA82/14</f>
        <v/>
      </c>
      <c r="BB83" s="77">
        <f>BB82+BA82/14+(AZ82/14)*(1-BC$16)</f>
        <v/>
      </c>
      <c r="BC83" s="54">
        <f>BC82+(AZ82/14)*(BC$16)</f>
        <v/>
      </c>
      <c r="BD83" s="53">
        <f>OFFSET('National statistics'!$A$6,MATCH(R0_estimation!$A83,'National statistics'!$A$7:$A$5000,0),MATCH(R0_estimation!BD$16 &amp; "_Running14daysNew",'National statistics'!$B$1:$HA$1,0))</f>
        <v/>
      </c>
      <c r="BE83" s="253">
        <f>IF(ISERROR(OFFSET($O$4,MATCH(BD$16,$N$5:$N$14,0),MATCH(TEXT($A83,"dd-mmm-yy") &amp; "_R0",$P$2:$AP$2,0))),BE82,OFFSET($O$4,MATCH(BD$16,$N$5:$N$14,0),MATCH(TEXT($A83,"dd-mmm-yy") &amp; "_R0",$P$2:$AP$2,0)))</f>
        <v/>
      </c>
      <c r="BF83" s="254">
        <f>BF82</f>
        <v/>
      </c>
      <c r="BG83" s="77">
        <f>BG82-BG82*(BE82/14)*BI82/SUM(BG82:BK82)-BG82*(BF82/14)*BJ82/SUM(BG82:BK82)</f>
        <v/>
      </c>
      <c r="BH83" s="77">
        <f>BH82+BG82*(BE82/14)*BI82/SUM(BG82:BK82)+BG82*(BF82/14)*BJ82/SUM(BG82:BK82)-BH82/4</f>
        <v/>
      </c>
      <c r="BI83" s="77">
        <f>BI82+(BH82/4)*BI$16-BI82/14</f>
        <v/>
      </c>
      <c r="BJ83" s="77">
        <f>BJ82+(BH82/4)*BJ$16-BJ82/14</f>
        <v/>
      </c>
      <c r="BK83" s="77">
        <f>BK82+BJ82/14+(BI82/14)*(1-BL$16)</f>
        <v/>
      </c>
      <c r="BL83" s="54">
        <f>BL82+(BI82/14)*(BL$16)</f>
        <v/>
      </c>
      <c r="BM83" s="53">
        <f>OFFSET('National statistics'!$A$6,MATCH(R0_estimation!$A83,'National statistics'!$A$7:$A$5000,0),MATCH(R0_estimation!BM$16 &amp; "_Running14daysNew",'National statistics'!$B$1:$HA$1,0))</f>
        <v/>
      </c>
      <c r="BN83" s="253">
        <f>IF(ISERROR(OFFSET($O$4,MATCH(BM$16,$N$5:$N$14,0),MATCH(TEXT($A83,"dd-mmm-yy") &amp; "_R0",$P$2:$AP$2,0))),BN82,OFFSET($O$4,MATCH(BM$16,$N$5:$N$14,0),MATCH(TEXT($A83,"dd-mmm-yy") &amp; "_R0",$P$2:$AP$2,0)))</f>
        <v/>
      </c>
      <c r="BO83" s="254">
        <f>BO82</f>
        <v/>
      </c>
      <c r="BP83" s="77">
        <f>BP82-BP82*(BN82/14)*BR82/SUM(BP82:BT82)-BP82*(BO82/14)*BS82/SUM(BP82:BT82)</f>
        <v/>
      </c>
      <c r="BQ83" s="77">
        <f>BQ82+BP82*(BN82/14)*BR82/SUM(BP82:BT82)+BP82*(BO82/14)*BS82/SUM(BP82:BT82)-BQ82/4</f>
        <v/>
      </c>
      <c r="BR83" s="77">
        <f>BR82+(BQ82/4)*BR$16-BR82/14</f>
        <v/>
      </c>
      <c r="BS83" s="77">
        <f>BS82+(BQ82/4)*BS$16-BS82/14</f>
        <v/>
      </c>
      <c r="BT83" s="77">
        <f>BT82+BS82/14+(BR82/14)*(1-BU$16)</f>
        <v/>
      </c>
      <c r="BU83" s="54">
        <f>BU82+(BR82/14)*(BU$16)</f>
        <v/>
      </c>
      <c r="BV83" s="53">
        <f>OFFSET('National statistics'!$A$6,MATCH(R0_estimation!$A83,'National statistics'!$A$7:$A$5000,0),MATCH(R0_estimation!BV$16 &amp; "_Running14daysNew",'National statistics'!$B$1:$HA$1,0))</f>
        <v/>
      </c>
      <c r="BW83" s="253">
        <f>IF(ISERROR(OFFSET($O$4,MATCH(BV$16,$N$5:$N$14,0),MATCH(TEXT($A83,"dd-mmm-yy") &amp; "_R0",$P$2:$AP$2,0))),BW82,OFFSET($O$4,MATCH(BV$16,$N$5:$N$14,0),MATCH(TEXT($A83,"dd-mmm-yy") &amp; "_R0",$P$2:$AP$2,0)))</f>
        <v/>
      </c>
      <c r="BX83" s="254">
        <f>BX82</f>
        <v/>
      </c>
      <c r="BY83" s="77">
        <f>BY82-BY82*(BW82/14)*CA82/SUM(BY82:CC82)-BY82*(BX82/14)*CB82/SUM(BY82:CC82)</f>
        <v/>
      </c>
      <c r="BZ83" s="77">
        <f>BZ82+BY82*(BW82/14)*CA82/SUM(BY82:CC82)+BY82*(BX82/14)*CB82/SUM(BY82:CC82)-BZ82/4</f>
        <v/>
      </c>
      <c r="CA83" s="77">
        <f>CA82+(BZ82/4)*CA$16-CA82/14</f>
        <v/>
      </c>
      <c r="CB83" s="77">
        <f>CB82+(BZ82/4)*CB$16-CB82/14</f>
        <v/>
      </c>
      <c r="CC83" s="77">
        <f>CC82+CB82/14+(CA82/14)*(1-CD$16)</f>
        <v/>
      </c>
      <c r="CD83" s="54">
        <f>CD82+(CA82/14)*(CD$16)</f>
        <v/>
      </c>
      <c r="CE83" s="53">
        <f>OFFSET('National statistics'!$A$6,MATCH(R0_estimation!$A83,'National statistics'!$A$7:$A$5000,0),MATCH(R0_estimation!CE$16 &amp; "_Running14daysNew",'National statistics'!$B$1:$HA$1,0))</f>
        <v/>
      </c>
      <c r="CF83" s="253">
        <f>IF(ISERROR(OFFSET($O$4,MATCH(CE$16,$N$5:$N$14,0),MATCH(TEXT($A83,"dd-mmm-yy") &amp; "_R0",$P$2:$AP$2,0))),CF82,OFFSET($O$4,MATCH(CE$16,$N$5:$N$14,0),MATCH(TEXT($A83,"dd-mmm-yy") &amp; "_R0",$P$2:$AP$2,0)))</f>
        <v/>
      </c>
      <c r="CG83" s="254">
        <f>CG82</f>
        <v/>
      </c>
      <c r="CH83" s="77">
        <f>CH82-CH82*(CF82/14)*CJ82/SUM(CH82:CL82)-CH82*(CG82/14)*CK82/SUM(CH82:CL82)</f>
        <v/>
      </c>
      <c r="CI83" s="77">
        <f>CI82+CH82*(CF82/14)*CJ82/SUM(CH82:CL82)+CH82*(CG82/14)*CK82/SUM(CH82:CL82)-CI82/4</f>
        <v/>
      </c>
      <c r="CJ83" s="77">
        <f>CJ82+(CI82/4)*CJ$16-CJ82/14</f>
        <v/>
      </c>
      <c r="CK83" s="77">
        <f>CK82+(CI82/4)*CK$16-CK82/14</f>
        <v/>
      </c>
      <c r="CL83" s="77">
        <f>CL82+CK82/14+(CJ82/14)*(1-CM$16)</f>
        <v/>
      </c>
      <c r="CM83" s="54">
        <f>CM82+(CJ82/14)*(CM$16)</f>
        <v/>
      </c>
      <c r="CO83" s="209" t="n"/>
      <c r="CP83" s="210" t="n"/>
    </row>
    <row r="84">
      <c r="A84" s="83" t="n">
        <v>43984</v>
      </c>
      <c r="B84" s="53">
        <f>OFFSET('National statistics'!$A$6,MATCH(R0_estimation!$A84,'National statistics'!$A$7:$A$5000,0),MATCH(R0_estimation!B$16 &amp; "_Running14daysNew",'National statistics'!$B$1:$HA$1,0))</f>
        <v/>
      </c>
      <c r="C84" s="253">
        <f>IF(ISERROR(OFFSET($O$4,MATCH(B$16,$N$5:$N$14,0),MATCH(TEXT($A84,"dd-mmm-yy") &amp; "_R0",$P$2:$AP$2,0))),C83,OFFSET($O$4,MATCH(B$16,$N$5:$N$14,0),MATCH(TEXT($A84,"dd-mmm-yy") &amp; "_R0",$P$2:$AP$2,0)))</f>
        <v/>
      </c>
      <c r="D84" s="254">
        <f>D83</f>
        <v/>
      </c>
      <c r="E84" s="77">
        <f>E83-E83*(C83/14)*G83*G$16/SUM(E83:I83)-E83*(D83/14)*H$16*H83/SUM(E83:I83)</f>
        <v/>
      </c>
      <c r="F84" s="77">
        <f>F83+E83*(C83/14)*G83*G$16/SUM(E83:I83)+E83*(D83/14)*H$16*H83/SUM(E83:I83)-F83/4</f>
        <v/>
      </c>
      <c r="G84" s="77">
        <f>G83+G$16*F83/4-G83/14</f>
        <v/>
      </c>
      <c r="H84" s="77">
        <f>H83+H$16*F83/4-H83/14</f>
        <v/>
      </c>
      <c r="I84" s="77">
        <f>I83+H83/14+(G83/14)*(1-J$16)</f>
        <v/>
      </c>
      <c r="J84" s="54">
        <f>J83+(G83/14)*(J$16)</f>
        <v/>
      </c>
      <c r="K84" s="53">
        <f>OFFSET('National statistics'!$A$6,MATCH(R0_estimation!$A84,'National statistics'!$A$7:$A$5000,0),MATCH(R0_estimation!K$16 &amp; "_Running14daysNew",'National statistics'!$B$1:$HA$1,0))</f>
        <v/>
      </c>
      <c r="L84" s="253">
        <f>IF(ISERROR(OFFSET($O$4,MATCH(K$16,$N$5:$N$14,0),MATCH(TEXT($A84,"dd-mmm-yy") &amp; "_R0",$P$2:$AP$2,0))),L83,OFFSET($O$4,MATCH(K$16,$N$5:$N$14,0),MATCH(TEXT($A84,"dd-mmm-yy") &amp; "_R0",$P$2:$AP$2,0)))</f>
        <v/>
      </c>
      <c r="M84" s="254">
        <f>M83</f>
        <v/>
      </c>
      <c r="N84" s="77">
        <f>N83-N83*(L83/14)*P83/SUM(N83:R83)-N83*(M83/14)*Q83/SUM(N83:R83)</f>
        <v/>
      </c>
      <c r="O84" s="77">
        <f>O83+N83*(L83/14)*P83/SUM(N83:R83)+N83*(M83/14)*Q83/SUM(N83:R83)-O83/4</f>
        <v/>
      </c>
      <c r="P84" s="77">
        <f>P83+(O83/4)*P$16-P83/14</f>
        <v/>
      </c>
      <c r="Q84" s="77">
        <f>Q83+(O83/4)*Q$16-Q83/14</f>
        <v/>
      </c>
      <c r="R84" s="77">
        <f>R83+Q83/14+(P83/14)*(1-S$16)</f>
        <v/>
      </c>
      <c r="S84" s="54">
        <f>S83+(P83/14)*(S$16)</f>
        <v/>
      </c>
      <c r="T84" s="53">
        <f>OFFSET('National statistics'!$A$6,MATCH(R0_estimation!$A84,'National statistics'!$A$7:$A$5000,0),MATCH(R0_estimation!T$16 &amp; "_Running14daysNew",'National statistics'!$B$1:$HA$1,0))</f>
        <v/>
      </c>
      <c r="U84" s="253">
        <f>IF(ISERROR(OFFSET($O$4,MATCH(T$16,$N$5:$N$14,0),MATCH(TEXT($A84,"dd-mmm-yy") &amp; "_R0",$P$2:$AP$2,0))),U83,OFFSET($O$4,MATCH(T$16,$N$5:$N$14,0),MATCH(TEXT($A84,"dd-mmm-yy") &amp; "_R0",$P$2:$AP$2,0)))</f>
        <v/>
      </c>
      <c r="V84" s="254">
        <f>V83</f>
        <v/>
      </c>
      <c r="W84" s="77">
        <f>W83-W83*(U83/14)*Y83/SUM(W83:AA83)-W83*(V83/14)*Z83/SUM(W83:AA83)</f>
        <v/>
      </c>
      <c r="X84" s="77">
        <f>X83+W83*(U83/14)*Y83/SUM(W83:AA83)+W83*(V83/14)*Z83/SUM(W83:AA83)-X83/4</f>
        <v/>
      </c>
      <c r="Y84" s="77">
        <f>Y83+(X83/4)*Y$16-Y83/14</f>
        <v/>
      </c>
      <c r="Z84" s="77">
        <f>Z83+(X83/4)*Z$16-Z83/14</f>
        <v/>
      </c>
      <c r="AA84" s="77">
        <f>AA83+Z83/14+(Y83/14)*(1-AB$16)</f>
        <v/>
      </c>
      <c r="AB84" s="54">
        <f>AB83+(Y83/14)*(AB$16)</f>
        <v/>
      </c>
      <c r="AC84" s="53">
        <f>OFFSET('National statistics'!$A$6,MATCH(R0_estimation!$A84,'National statistics'!$A$7:$A$5000,0),MATCH(R0_estimation!AC$16 &amp; "_Running14daysNew",'National statistics'!$B$1:$HA$1,0))</f>
        <v/>
      </c>
      <c r="AD84" s="253">
        <f>IF(ISERROR(OFFSET($O$4,MATCH(AC$16,$N$5:$N$14,0),MATCH(TEXT($A84,"dd-mmm-yy") &amp; "_R0",$P$2:$AP$2,0))),AD83,OFFSET($O$4,MATCH(AC$16,$N$5:$N$14,0),MATCH(TEXT($A84,"dd-mmm-yy") &amp; "_R0",$P$2:$AP$2,0)))</f>
        <v/>
      </c>
      <c r="AE84" s="254">
        <f>AE83</f>
        <v/>
      </c>
      <c r="AF84" s="77">
        <f>AF83-AF83*(AD83/14)*AH83/SUM(AF83:AJ83)-AF83*(AE83/14)*AI83/SUM(AF83:AJ83)</f>
        <v/>
      </c>
      <c r="AG84" s="77">
        <f>AG83+AF83*(AD83/14)*AH83/SUM(AF83:AJ83)+AF83*(AE83/14)*AI83/SUM(AF83:AJ83)-AG83/4</f>
        <v/>
      </c>
      <c r="AH84" s="77">
        <f>AH83+(AG83/4)*AH$16-AH83/14</f>
        <v/>
      </c>
      <c r="AI84" s="77">
        <f>AI83+(AG83/4)*AI$16-AI83/14</f>
        <v/>
      </c>
      <c r="AJ84" s="77">
        <f>AJ83+AI83/14+(AH83/14)*(1-AK$16)</f>
        <v/>
      </c>
      <c r="AK84" s="54">
        <f>AK83+(AH83/14)*(AK$16)</f>
        <v/>
      </c>
      <c r="AL84" s="53">
        <f>OFFSET('National statistics'!$A$6,MATCH(R0_estimation!$A84,'National statistics'!$A$7:$A$5000,0),MATCH(R0_estimation!AL$16 &amp; "_Running14daysNew",'National statistics'!$B$1:$HA$1,0))</f>
        <v/>
      </c>
      <c r="AM84" s="253">
        <f>IF(ISERROR(OFFSET($O$4,MATCH(AL$16,$N$5:$N$14,0),MATCH(TEXT($A84,"dd-mmm-yy") &amp; "_R0",$P$2:$AP$2,0))),AM83,OFFSET($O$4,MATCH(AL$16,$N$5:$N$14,0),MATCH(TEXT($A84,"dd-mmm-yy") &amp; "_R0",$P$2:$AP$2,0)))</f>
        <v/>
      </c>
      <c r="AN84" s="254">
        <f>AN83</f>
        <v/>
      </c>
      <c r="AO84" s="77">
        <f>AO83-AO83*(AM83/14)*AQ83/SUM(AO83:AS83)-AO83*(AN83/14)*AR83/SUM(AO83:AS83)</f>
        <v/>
      </c>
      <c r="AP84" s="77">
        <f>AP83+AO83*(AM83/14)*AQ83/SUM(AO83:AS83)+AO83*(AN83/14)*AR83/SUM(AO83:AS83)-AP83/4</f>
        <v/>
      </c>
      <c r="AQ84" s="77">
        <f>AQ83+(AP83/4)*AQ$16-AQ83/14</f>
        <v/>
      </c>
      <c r="AR84" s="77">
        <f>AR83+(AP83/4)*AR$16-AR83/14</f>
        <v/>
      </c>
      <c r="AS84" s="77">
        <f>AS83+AR83/14+(AQ83/14)*(1-AT$16)</f>
        <v/>
      </c>
      <c r="AT84" s="54">
        <f>AT83+(AQ83/14)*(AT$16)</f>
        <v/>
      </c>
      <c r="AU84" s="53">
        <f>OFFSET('National statistics'!$A$6,MATCH(R0_estimation!$A84,'National statistics'!$A$7:$A$5000,0),MATCH(R0_estimation!AU$16 &amp; "_Running14daysNew",'National statistics'!$B$1:$HA$1,0))</f>
        <v/>
      </c>
      <c r="AV84" s="253">
        <f>IF(ISERROR(OFFSET($O$4,MATCH(AU$16,$N$5:$N$14,0),MATCH(TEXT($A84,"dd-mmm-yy") &amp; "_R0",$P$2:$AP$2,0))),AV83,OFFSET($O$4,MATCH(AU$16,$N$5:$N$14,0),MATCH(TEXT($A84,"dd-mmm-yy") &amp; "_R0",$P$2:$AP$2,0)))</f>
        <v/>
      </c>
      <c r="AW84" s="254">
        <f>AW83</f>
        <v/>
      </c>
      <c r="AX84" s="77">
        <f>AX83-AX83*(AV83/14)*AZ83/SUM(AX83:BB83)-AX83*(AW83/14)*BA83/SUM(AX83:BB83)</f>
        <v/>
      </c>
      <c r="AY84" s="77">
        <f>AY83+AX83*(AV83/14)*AZ83/SUM(AX83:BB83)+AX83*(AW83/14)*BA83/SUM(AX83:BB83)-AY83/4</f>
        <v/>
      </c>
      <c r="AZ84" s="77">
        <f>AZ83+(AY83/4)*AZ$16-AZ83/14</f>
        <v/>
      </c>
      <c r="BA84" s="77">
        <f>BA83+(AY83/4)*BA$16-BA83/14</f>
        <v/>
      </c>
      <c r="BB84" s="77">
        <f>BB83+BA83/14+(AZ83/14)*(1-BC$16)</f>
        <v/>
      </c>
      <c r="BC84" s="54">
        <f>BC83+(AZ83/14)*(BC$16)</f>
        <v/>
      </c>
      <c r="BD84" s="53">
        <f>OFFSET('National statistics'!$A$6,MATCH(R0_estimation!$A84,'National statistics'!$A$7:$A$5000,0),MATCH(R0_estimation!BD$16 &amp; "_Running14daysNew",'National statistics'!$B$1:$HA$1,0))</f>
        <v/>
      </c>
      <c r="BE84" s="253">
        <f>IF(ISERROR(OFFSET($O$4,MATCH(BD$16,$N$5:$N$14,0),MATCH(TEXT($A84,"dd-mmm-yy") &amp; "_R0",$P$2:$AP$2,0))),BE83,OFFSET($O$4,MATCH(BD$16,$N$5:$N$14,0),MATCH(TEXT($A84,"dd-mmm-yy") &amp; "_R0",$P$2:$AP$2,0)))</f>
        <v/>
      </c>
      <c r="BF84" s="254">
        <f>BF83</f>
        <v/>
      </c>
      <c r="BG84" s="77">
        <f>BG83-BG83*(BE83/14)*BI83/SUM(BG83:BK83)-BG83*(BF83/14)*BJ83/SUM(BG83:BK83)</f>
        <v/>
      </c>
      <c r="BH84" s="77">
        <f>BH83+BG83*(BE83/14)*BI83/SUM(BG83:BK83)+BG83*(BF83/14)*BJ83/SUM(BG83:BK83)-BH83/4</f>
        <v/>
      </c>
      <c r="BI84" s="77">
        <f>BI83+(BH83/4)*BI$16-BI83/14</f>
        <v/>
      </c>
      <c r="BJ84" s="77">
        <f>BJ83+(BH83/4)*BJ$16-BJ83/14</f>
        <v/>
      </c>
      <c r="BK84" s="77">
        <f>BK83+BJ83/14+(BI83/14)*(1-BL$16)</f>
        <v/>
      </c>
      <c r="BL84" s="54">
        <f>BL83+(BI83/14)*(BL$16)</f>
        <v/>
      </c>
      <c r="BM84" s="53">
        <f>OFFSET('National statistics'!$A$6,MATCH(R0_estimation!$A84,'National statistics'!$A$7:$A$5000,0),MATCH(R0_estimation!BM$16 &amp; "_Running14daysNew",'National statistics'!$B$1:$HA$1,0))</f>
        <v/>
      </c>
      <c r="BN84" s="253">
        <f>IF(ISERROR(OFFSET($O$4,MATCH(BM$16,$N$5:$N$14,0),MATCH(TEXT($A84,"dd-mmm-yy") &amp; "_R0",$P$2:$AP$2,0))),BN83,OFFSET($O$4,MATCH(BM$16,$N$5:$N$14,0),MATCH(TEXT($A84,"dd-mmm-yy") &amp; "_R0",$P$2:$AP$2,0)))</f>
        <v/>
      </c>
      <c r="BO84" s="254">
        <f>BO83</f>
        <v/>
      </c>
      <c r="BP84" s="77">
        <f>BP83-BP83*(BN83/14)*BR83/SUM(BP83:BT83)-BP83*(BO83/14)*BS83/SUM(BP83:BT83)</f>
        <v/>
      </c>
      <c r="BQ84" s="77">
        <f>BQ83+BP83*(BN83/14)*BR83/SUM(BP83:BT83)+BP83*(BO83/14)*BS83/SUM(BP83:BT83)-BQ83/4</f>
        <v/>
      </c>
      <c r="BR84" s="77">
        <f>BR83+(BQ83/4)*BR$16-BR83/14</f>
        <v/>
      </c>
      <c r="BS84" s="77">
        <f>BS83+(BQ83/4)*BS$16-BS83/14</f>
        <v/>
      </c>
      <c r="BT84" s="77">
        <f>BT83+BS83/14+(BR83/14)*(1-BU$16)</f>
        <v/>
      </c>
      <c r="BU84" s="54">
        <f>BU83+(BR83/14)*(BU$16)</f>
        <v/>
      </c>
      <c r="BV84" s="53">
        <f>OFFSET('National statistics'!$A$6,MATCH(R0_estimation!$A84,'National statistics'!$A$7:$A$5000,0),MATCH(R0_estimation!BV$16 &amp; "_Running14daysNew",'National statistics'!$B$1:$HA$1,0))</f>
        <v/>
      </c>
      <c r="BW84" s="253">
        <f>IF(ISERROR(OFFSET($O$4,MATCH(BV$16,$N$5:$N$14,0),MATCH(TEXT($A84,"dd-mmm-yy") &amp; "_R0",$P$2:$AP$2,0))),BW83,OFFSET($O$4,MATCH(BV$16,$N$5:$N$14,0),MATCH(TEXT($A84,"dd-mmm-yy") &amp; "_R0",$P$2:$AP$2,0)))</f>
        <v/>
      </c>
      <c r="BX84" s="254">
        <f>BX83</f>
        <v/>
      </c>
      <c r="BY84" s="77">
        <f>BY83-BY83*(BW83/14)*CA83/SUM(BY83:CC83)-BY83*(BX83/14)*CB83/SUM(BY83:CC83)</f>
        <v/>
      </c>
      <c r="BZ84" s="77">
        <f>BZ83+BY83*(BW83/14)*CA83/SUM(BY83:CC83)+BY83*(BX83/14)*CB83/SUM(BY83:CC83)-BZ83/4</f>
        <v/>
      </c>
      <c r="CA84" s="77">
        <f>CA83+(BZ83/4)*CA$16-CA83/14</f>
        <v/>
      </c>
      <c r="CB84" s="77">
        <f>CB83+(BZ83/4)*CB$16-CB83/14</f>
        <v/>
      </c>
      <c r="CC84" s="77">
        <f>CC83+CB83/14+(CA83/14)*(1-CD$16)</f>
        <v/>
      </c>
      <c r="CD84" s="54">
        <f>CD83+(CA83/14)*(CD$16)</f>
        <v/>
      </c>
      <c r="CE84" s="53">
        <f>OFFSET('National statistics'!$A$6,MATCH(R0_estimation!$A84,'National statistics'!$A$7:$A$5000,0),MATCH(R0_estimation!CE$16 &amp; "_Running14daysNew",'National statistics'!$B$1:$HA$1,0))</f>
        <v/>
      </c>
      <c r="CF84" s="253">
        <f>IF(ISERROR(OFFSET($O$4,MATCH(CE$16,$N$5:$N$14,0),MATCH(TEXT($A84,"dd-mmm-yy") &amp; "_R0",$P$2:$AP$2,0))),CF83,OFFSET($O$4,MATCH(CE$16,$N$5:$N$14,0),MATCH(TEXT($A84,"dd-mmm-yy") &amp; "_R0",$P$2:$AP$2,0)))</f>
        <v/>
      </c>
      <c r="CG84" s="254">
        <f>CG83</f>
        <v/>
      </c>
      <c r="CH84" s="77">
        <f>CH83-CH83*(CF83/14)*CJ83/SUM(CH83:CL83)-CH83*(CG83/14)*CK83/SUM(CH83:CL83)</f>
        <v/>
      </c>
      <c r="CI84" s="77">
        <f>CI83+CH83*(CF83/14)*CJ83/SUM(CH83:CL83)+CH83*(CG83/14)*CK83/SUM(CH83:CL83)-CI83/4</f>
        <v/>
      </c>
      <c r="CJ84" s="77">
        <f>CJ83+(CI83/4)*CJ$16-CJ83/14</f>
        <v/>
      </c>
      <c r="CK84" s="77">
        <f>CK83+(CI83/4)*CK$16-CK83/14</f>
        <v/>
      </c>
      <c r="CL84" s="77">
        <f>CL83+CK83/14+(CJ83/14)*(1-CM$16)</f>
        <v/>
      </c>
      <c r="CM84" s="54">
        <f>CM83+(CJ83/14)*(CM$16)</f>
        <v/>
      </c>
      <c r="CO84" s="209" t="n"/>
      <c r="CP84" s="210" t="n"/>
    </row>
    <row r="85">
      <c r="A85" s="83" t="n">
        <v>43985</v>
      </c>
      <c r="B85" s="53">
        <f>OFFSET('National statistics'!$A$6,MATCH(R0_estimation!$A85,'National statistics'!$A$7:$A$5000,0),MATCH(R0_estimation!B$16 &amp; "_Running14daysNew",'National statistics'!$B$1:$HA$1,0))</f>
        <v/>
      </c>
      <c r="C85" s="253">
        <f>IF(ISERROR(OFFSET($O$4,MATCH(B$16,$N$5:$N$14,0),MATCH(TEXT($A85,"dd-mmm-yy") &amp; "_R0",$P$2:$AP$2,0))),C84,OFFSET($O$4,MATCH(B$16,$N$5:$N$14,0),MATCH(TEXT($A85,"dd-mmm-yy") &amp; "_R0",$P$2:$AP$2,0)))</f>
        <v/>
      </c>
      <c r="D85" s="254">
        <f>D84</f>
        <v/>
      </c>
      <c r="E85" s="77">
        <f>E84-E84*(C84/14)*G84*G$16/SUM(E84:I84)-E84*(D84/14)*H$16*H84/SUM(E84:I84)</f>
        <v/>
      </c>
      <c r="F85" s="77">
        <f>F84+E84*(C84/14)*G84*G$16/SUM(E84:I84)+E84*(D84/14)*H$16*H84/SUM(E84:I84)-F84/4</f>
        <v/>
      </c>
      <c r="G85" s="77">
        <f>G84+G$16*F84/4-G84/14</f>
        <v/>
      </c>
      <c r="H85" s="77">
        <f>H84+H$16*F84/4-H84/14</f>
        <v/>
      </c>
      <c r="I85" s="77">
        <f>I84+H84/14+(G84/14)*(1-J$16)</f>
        <v/>
      </c>
      <c r="J85" s="54">
        <f>J84+(G84/14)*(J$16)</f>
        <v/>
      </c>
      <c r="K85" s="53">
        <f>OFFSET('National statistics'!$A$6,MATCH(R0_estimation!$A85,'National statistics'!$A$7:$A$5000,0),MATCH(R0_estimation!K$16 &amp; "_Running14daysNew",'National statistics'!$B$1:$HA$1,0))</f>
        <v/>
      </c>
      <c r="L85" s="253">
        <f>IF(ISERROR(OFFSET($O$4,MATCH(K$16,$N$5:$N$14,0),MATCH(TEXT($A85,"dd-mmm-yy") &amp; "_R0",$P$2:$AP$2,0))),L84,OFFSET($O$4,MATCH(K$16,$N$5:$N$14,0),MATCH(TEXT($A85,"dd-mmm-yy") &amp; "_R0",$P$2:$AP$2,0)))</f>
        <v/>
      </c>
      <c r="M85" s="254">
        <f>M84</f>
        <v/>
      </c>
      <c r="N85" s="77">
        <f>N84-N84*(L84/14)*P84/SUM(N84:R84)-N84*(M84/14)*Q84/SUM(N84:R84)</f>
        <v/>
      </c>
      <c r="O85" s="77">
        <f>O84+N84*(L84/14)*P84/SUM(N84:R84)+N84*(M84/14)*Q84/SUM(N84:R84)-O84/4</f>
        <v/>
      </c>
      <c r="P85" s="77">
        <f>P84+(O84/4)*P$16-P84/14</f>
        <v/>
      </c>
      <c r="Q85" s="77">
        <f>Q84+(O84/4)*Q$16-Q84/14</f>
        <v/>
      </c>
      <c r="R85" s="77">
        <f>R84+Q84/14+(P84/14)*(1-S$16)</f>
        <v/>
      </c>
      <c r="S85" s="54">
        <f>S84+(P84/14)*(S$16)</f>
        <v/>
      </c>
      <c r="T85" s="53">
        <f>OFFSET('National statistics'!$A$6,MATCH(R0_estimation!$A85,'National statistics'!$A$7:$A$5000,0),MATCH(R0_estimation!T$16 &amp; "_Running14daysNew",'National statistics'!$B$1:$HA$1,0))</f>
        <v/>
      </c>
      <c r="U85" s="253">
        <f>IF(ISERROR(OFFSET($O$4,MATCH(T$16,$N$5:$N$14,0),MATCH(TEXT($A85,"dd-mmm-yy") &amp; "_R0",$P$2:$AP$2,0))),U84,OFFSET($O$4,MATCH(T$16,$N$5:$N$14,0),MATCH(TEXT($A85,"dd-mmm-yy") &amp; "_R0",$P$2:$AP$2,0)))</f>
        <v/>
      </c>
      <c r="V85" s="254">
        <f>V84</f>
        <v/>
      </c>
      <c r="W85" s="77">
        <f>W84-W84*(U84/14)*Y84/SUM(W84:AA84)-W84*(V84/14)*Z84/SUM(W84:AA84)</f>
        <v/>
      </c>
      <c r="X85" s="77">
        <f>X84+W84*(U84/14)*Y84/SUM(W84:AA84)+W84*(V84/14)*Z84/SUM(W84:AA84)-X84/4</f>
        <v/>
      </c>
      <c r="Y85" s="77">
        <f>Y84+(X84/4)*Y$16-Y84/14</f>
        <v/>
      </c>
      <c r="Z85" s="77">
        <f>Z84+(X84/4)*Z$16-Z84/14</f>
        <v/>
      </c>
      <c r="AA85" s="77">
        <f>AA84+Z84/14+(Y84/14)*(1-AB$16)</f>
        <v/>
      </c>
      <c r="AB85" s="54">
        <f>AB84+(Y84/14)*(AB$16)</f>
        <v/>
      </c>
      <c r="AC85" s="53">
        <f>OFFSET('National statistics'!$A$6,MATCH(R0_estimation!$A85,'National statistics'!$A$7:$A$5000,0),MATCH(R0_estimation!AC$16 &amp; "_Running14daysNew",'National statistics'!$B$1:$HA$1,0))</f>
        <v/>
      </c>
      <c r="AD85" s="253">
        <f>IF(ISERROR(OFFSET($O$4,MATCH(AC$16,$N$5:$N$14,0),MATCH(TEXT($A85,"dd-mmm-yy") &amp; "_R0",$P$2:$AP$2,0))),AD84,OFFSET($O$4,MATCH(AC$16,$N$5:$N$14,0),MATCH(TEXT($A85,"dd-mmm-yy") &amp; "_R0",$P$2:$AP$2,0)))</f>
        <v/>
      </c>
      <c r="AE85" s="254">
        <f>AE84</f>
        <v/>
      </c>
      <c r="AF85" s="77">
        <f>AF84-AF84*(AD84/14)*AH84/SUM(AF84:AJ84)-AF84*(AE84/14)*AI84/SUM(AF84:AJ84)</f>
        <v/>
      </c>
      <c r="AG85" s="77">
        <f>AG84+AF84*(AD84/14)*AH84/SUM(AF84:AJ84)+AF84*(AE84/14)*AI84/SUM(AF84:AJ84)-AG84/4</f>
        <v/>
      </c>
      <c r="AH85" s="77">
        <f>AH84+(AG84/4)*AH$16-AH84/14</f>
        <v/>
      </c>
      <c r="AI85" s="77">
        <f>AI84+(AG84/4)*AI$16-AI84/14</f>
        <v/>
      </c>
      <c r="AJ85" s="77">
        <f>AJ84+AI84/14+(AH84/14)*(1-AK$16)</f>
        <v/>
      </c>
      <c r="AK85" s="54">
        <f>AK84+(AH84/14)*(AK$16)</f>
        <v/>
      </c>
      <c r="AL85" s="53">
        <f>OFFSET('National statistics'!$A$6,MATCH(R0_estimation!$A85,'National statistics'!$A$7:$A$5000,0),MATCH(R0_estimation!AL$16 &amp; "_Running14daysNew",'National statistics'!$B$1:$HA$1,0))</f>
        <v/>
      </c>
      <c r="AM85" s="253">
        <f>IF(ISERROR(OFFSET($O$4,MATCH(AL$16,$N$5:$N$14,0),MATCH(TEXT($A85,"dd-mmm-yy") &amp; "_R0",$P$2:$AP$2,0))),AM84,OFFSET($O$4,MATCH(AL$16,$N$5:$N$14,0),MATCH(TEXT($A85,"dd-mmm-yy") &amp; "_R0",$P$2:$AP$2,0)))</f>
        <v/>
      </c>
      <c r="AN85" s="254">
        <f>AN84</f>
        <v/>
      </c>
      <c r="AO85" s="77">
        <f>AO84-AO84*(AM84/14)*AQ84/SUM(AO84:AS84)-AO84*(AN84/14)*AR84/SUM(AO84:AS84)</f>
        <v/>
      </c>
      <c r="AP85" s="77">
        <f>AP84+AO84*(AM84/14)*AQ84/SUM(AO84:AS84)+AO84*(AN84/14)*AR84/SUM(AO84:AS84)-AP84/4</f>
        <v/>
      </c>
      <c r="AQ85" s="77">
        <f>AQ84+(AP84/4)*AQ$16-AQ84/14</f>
        <v/>
      </c>
      <c r="AR85" s="77">
        <f>AR84+(AP84/4)*AR$16-AR84/14</f>
        <v/>
      </c>
      <c r="AS85" s="77">
        <f>AS84+AR84/14+(AQ84/14)*(1-AT$16)</f>
        <v/>
      </c>
      <c r="AT85" s="54">
        <f>AT84+(AQ84/14)*(AT$16)</f>
        <v/>
      </c>
      <c r="AU85" s="53">
        <f>OFFSET('National statistics'!$A$6,MATCH(R0_estimation!$A85,'National statistics'!$A$7:$A$5000,0),MATCH(R0_estimation!AU$16 &amp; "_Running14daysNew",'National statistics'!$B$1:$HA$1,0))</f>
        <v/>
      </c>
      <c r="AV85" s="253">
        <f>IF(ISERROR(OFFSET($O$4,MATCH(AU$16,$N$5:$N$14,0),MATCH(TEXT($A85,"dd-mmm-yy") &amp; "_R0",$P$2:$AP$2,0))),AV84,OFFSET($O$4,MATCH(AU$16,$N$5:$N$14,0),MATCH(TEXT($A85,"dd-mmm-yy") &amp; "_R0",$P$2:$AP$2,0)))</f>
        <v/>
      </c>
      <c r="AW85" s="254">
        <f>AW84</f>
        <v/>
      </c>
      <c r="AX85" s="77">
        <f>AX84-AX84*(AV84/14)*AZ84/SUM(AX84:BB84)-AX84*(AW84/14)*BA84/SUM(AX84:BB84)</f>
        <v/>
      </c>
      <c r="AY85" s="77">
        <f>AY84+AX84*(AV84/14)*AZ84/SUM(AX84:BB84)+AX84*(AW84/14)*BA84/SUM(AX84:BB84)-AY84/4</f>
        <v/>
      </c>
      <c r="AZ85" s="77">
        <f>AZ84+(AY84/4)*AZ$16-AZ84/14</f>
        <v/>
      </c>
      <c r="BA85" s="77">
        <f>BA84+(AY84/4)*BA$16-BA84/14</f>
        <v/>
      </c>
      <c r="BB85" s="77">
        <f>BB84+BA84/14+(AZ84/14)*(1-BC$16)</f>
        <v/>
      </c>
      <c r="BC85" s="54">
        <f>BC84+(AZ84/14)*(BC$16)</f>
        <v/>
      </c>
      <c r="BD85" s="53">
        <f>OFFSET('National statistics'!$A$6,MATCH(R0_estimation!$A85,'National statistics'!$A$7:$A$5000,0),MATCH(R0_estimation!BD$16 &amp; "_Running14daysNew",'National statistics'!$B$1:$HA$1,0))</f>
        <v/>
      </c>
      <c r="BE85" s="253">
        <f>IF(ISERROR(OFFSET($O$4,MATCH(BD$16,$N$5:$N$14,0),MATCH(TEXT($A85,"dd-mmm-yy") &amp; "_R0",$P$2:$AP$2,0))),BE84,OFFSET($O$4,MATCH(BD$16,$N$5:$N$14,0),MATCH(TEXT($A85,"dd-mmm-yy") &amp; "_R0",$P$2:$AP$2,0)))</f>
        <v/>
      </c>
      <c r="BF85" s="254">
        <f>BF84</f>
        <v/>
      </c>
      <c r="BG85" s="77">
        <f>BG84-BG84*(BE84/14)*BI84/SUM(BG84:BK84)-BG84*(BF84/14)*BJ84/SUM(BG84:BK84)</f>
        <v/>
      </c>
      <c r="BH85" s="77">
        <f>BH84+BG84*(BE84/14)*BI84/SUM(BG84:BK84)+BG84*(BF84/14)*BJ84/SUM(BG84:BK84)-BH84/4</f>
        <v/>
      </c>
      <c r="BI85" s="77">
        <f>BI84+(BH84/4)*BI$16-BI84/14</f>
        <v/>
      </c>
      <c r="BJ85" s="77">
        <f>BJ84+(BH84/4)*BJ$16-BJ84/14</f>
        <v/>
      </c>
      <c r="BK85" s="77">
        <f>BK84+BJ84/14+(BI84/14)*(1-BL$16)</f>
        <v/>
      </c>
      <c r="BL85" s="54">
        <f>BL84+(BI84/14)*(BL$16)</f>
        <v/>
      </c>
      <c r="BM85" s="53">
        <f>OFFSET('National statistics'!$A$6,MATCH(R0_estimation!$A85,'National statistics'!$A$7:$A$5000,0),MATCH(R0_estimation!BM$16 &amp; "_Running14daysNew",'National statistics'!$B$1:$HA$1,0))</f>
        <v/>
      </c>
      <c r="BN85" s="253">
        <f>IF(ISERROR(OFFSET($O$4,MATCH(BM$16,$N$5:$N$14,0),MATCH(TEXT($A85,"dd-mmm-yy") &amp; "_R0",$P$2:$AP$2,0))),BN84,OFFSET($O$4,MATCH(BM$16,$N$5:$N$14,0),MATCH(TEXT($A85,"dd-mmm-yy") &amp; "_R0",$P$2:$AP$2,0)))</f>
        <v/>
      </c>
      <c r="BO85" s="254">
        <f>BO84</f>
        <v/>
      </c>
      <c r="BP85" s="77">
        <f>BP84-BP84*(BN84/14)*BR84/SUM(BP84:BT84)-BP84*(BO84/14)*BS84/SUM(BP84:BT84)</f>
        <v/>
      </c>
      <c r="BQ85" s="77">
        <f>BQ84+BP84*(BN84/14)*BR84/SUM(BP84:BT84)+BP84*(BO84/14)*BS84/SUM(BP84:BT84)-BQ84/4</f>
        <v/>
      </c>
      <c r="BR85" s="77">
        <f>BR84+(BQ84/4)*BR$16-BR84/14</f>
        <v/>
      </c>
      <c r="BS85" s="77">
        <f>BS84+(BQ84/4)*BS$16-BS84/14</f>
        <v/>
      </c>
      <c r="BT85" s="77">
        <f>BT84+BS84/14+(BR84/14)*(1-BU$16)</f>
        <v/>
      </c>
      <c r="BU85" s="54">
        <f>BU84+(BR84/14)*(BU$16)</f>
        <v/>
      </c>
      <c r="BV85" s="53">
        <f>OFFSET('National statistics'!$A$6,MATCH(R0_estimation!$A85,'National statistics'!$A$7:$A$5000,0),MATCH(R0_estimation!BV$16 &amp; "_Running14daysNew",'National statistics'!$B$1:$HA$1,0))</f>
        <v/>
      </c>
      <c r="BW85" s="253">
        <f>IF(ISERROR(OFFSET($O$4,MATCH(BV$16,$N$5:$N$14,0),MATCH(TEXT($A85,"dd-mmm-yy") &amp; "_R0",$P$2:$AP$2,0))),BW84,OFFSET($O$4,MATCH(BV$16,$N$5:$N$14,0),MATCH(TEXT($A85,"dd-mmm-yy") &amp; "_R0",$P$2:$AP$2,0)))</f>
        <v/>
      </c>
      <c r="BX85" s="254">
        <f>BX84</f>
        <v/>
      </c>
      <c r="BY85" s="77">
        <f>BY84-BY84*(BW84/14)*CA84/SUM(BY84:CC84)-BY84*(BX84/14)*CB84/SUM(BY84:CC84)</f>
        <v/>
      </c>
      <c r="BZ85" s="77">
        <f>BZ84+BY84*(BW84/14)*CA84/SUM(BY84:CC84)+BY84*(BX84/14)*CB84/SUM(BY84:CC84)-BZ84/4</f>
        <v/>
      </c>
      <c r="CA85" s="77">
        <f>CA84+(BZ84/4)*CA$16-CA84/14</f>
        <v/>
      </c>
      <c r="CB85" s="77">
        <f>CB84+(BZ84/4)*CB$16-CB84/14</f>
        <v/>
      </c>
      <c r="CC85" s="77">
        <f>CC84+CB84/14+(CA84/14)*(1-CD$16)</f>
        <v/>
      </c>
      <c r="CD85" s="54">
        <f>CD84+(CA84/14)*(CD$16)</f>
        <v/>
      </c>
      <c r="CE85" s="53">
        <f>OFFSET('National statistics'!$A$6,MATCH(R0_estimation!$A85,'National statistics'!$A$7:$A$5000,0),MATCH(R0_estimation!CE$16 &amp; "_Running14daysNew",'National statistics'!$B$1:$HA$1,0))</f>
        <v/>
      </c>
      <c r="CF85" s="253">
        <f>IF(ISERROR(OFFSET($O$4,MATCH(CE$16,$N$5:$N$14,0),MATCH(TEXT($A85,"dd-mmm-yy") &amp; "_R0",$P$2:$AP$2,0))),CF84,OFFSET($O$4,MATCH(CE$16,$N$5:$N$14,0),MATCH(TEXT($A85,"dd-mmm-yy") &amp; "_R0",$P$2:$AP$2,0)))</f>
        <v/>
      </c>
      <c r="CG85" s="254">
        <f>CG84</f>
        <v/>
      </c>
      <c r="CH85" s="77">
        <f>CH84-CH84*(CF84/14)*CJ84/SUM(CH84:CL84)-CH84*(CG84/14)*CK84/SUM(CH84:CL84)</f>
        <v/>
      </c>
      <c r="CI85" s="77">
        <f>CI84+CH84*(CF84/14)*CJ84/SUM(CH84:CL84)+CH84*(CG84/14)*CK84/SUM(CH84:CL84)-CI84/4</f>
        <v/>
      </c>
      <c r="CJ85" s="77">
        <f>CJ84+(CI84/4)*CJ$16-CJ84/14</f>
        <v/>
      </c>
      <c r="CK85" s="77">
        <f>CK84+(CI84/4)*CK$16-CK84/14</f>
        <v/>
      </c>
      <c r="CL85" s="77">
        <f>CL84+CK84/14+(CJ84/14)*(1-CM$16)</f>
        <v/>
      </c>
      <c r="CM85" s="54">
        <f>CM84+(CJ84/14)*(CM$16)</f>
        <v/>
      </c>
      <c r="CO85" s="209" t="n"/>
      <c r="CP85" s="210" t="n"/>
    </row>
    <row r="86">
      <c r="A86" s="83" t="n">
        <v>43986</v>
      </c>
      <c r="B86" s="53">
        <f>OFFSET('National statistics'!$A$6,MATCH(R0_estimation!$A86,'National statistics'!$A$7:$A$5000,0),MATCH(R0_estimation!B$16 &amp; "_Running14daysNew",'National statistics'!$B$1:$HA$1,0))</f>
        <v/>
      </c>
      <c r="C86" s="253">
        <f>IF(ISERROR(OFFSET($O$4,MATCH(B$16,$N$5:$N$14,0),MATCH(TEXT($A86,"dd-mmm-yy") &amp; "_R0",$P$2:$AP$2,0))),C85,OFFSET($O$4,MATCH(B$16,$N$5:$N$14,0),MATCH(TEXT($A86,"dd-mmm-yy") &amp; "_R0",$P$2:$AP$2,0)))</f>
        <v/>
      </c>
      <c r="D86" s="254">
        <f>D85</f>
        <v/>
      </c>
      <c r="E86" s="77">
        <f>E85-E85*(C85/14)*G85*G$16/SUM(E85:I85)-E85*(D85/14)*H$16*H85/SUM(E85:I85)</f>
        <v/>
      </c>
      <c r="F86" s="77">
        <f>F85+E85*(C85/14)*G85*G$16/SUM(E85:I85)+E85*(D85/14)*H$16*H85/SUM(E85:I85)-F85/4</f>
        <v/>
      </c>
      <c r="G86" s="77">
        <f>G85+G$16*F85/4-G85/14</f>
        <v/>
      </c>
      <c r="H86" s="77">
        <f>H85+H$16*F85/4-H85/14</f>
        <v/>
      </c>
      <c r="I86" s="77">
        <f>I85+H85/14+(G85/14)*(1-J$16)</f>
        <v/>
      </c>
      <c r="J86" s="54">
        <f>J85+(G85/14)*(J$16)</f>
        <v/>
      </c>
      <c r="K86" s="53">
        <f>OFFSET('National statistics'!$A$6,MATCH(R0_estimation!$A86,'National statistics'!$A$7:$A$5000,0),MATCH(R0_estimation!K$16 &amp; "_Running14daysNew",'National statistics'!$B$1:$HA$1,0))</f>
        <v/>
      </c>
      <c r="L86" s="253">
        <f>IF(ISERROR(OFFSET($O$4,MATCH(K$16,$N$5:$N$14,0),MATCH(TEXT($A86,"dd-mmm-yy") &amp; "_R0",$P$2:$AP$2,0))),L85,OFFSET($O$4,MATCH(K$16,$N$5:$N$14,0),MATCH(TEXT($A86,"dd-mmm-yy") &amp; "_R0",$P$2:$AP$2,0)))</f>
        <v/>
      </c>
      <c r="M86" s="254">
        <f>M85</f>
        <v/>
      </c>
      <c r="N86" s="77">
        <f>N85-N85*(L85/14)*P85/SUM(N85:R85)-N85*(M85/14)*Q85/SUM(N85:R85)</f>
        <v/>
      </c>
      <c r="O86" s="77">
        <f>O85+N85*(L85/14)*P85/SUM(N85:R85)+N85*(M85/14)*Q85/SUM(N85:R85)-O85/4</f>
        <v/>
      </c>
      <c r="P86" s="77">
        <f>P85+(O85/4)*P$16-P85/14</f>
        <v/>
      </c>
      <c r="Q86" s="77">
        <f>Q85+(O85/4)*Q$16-Q85/14</f>
        <v/>
      </c>
      <c r="R86" s="77">
        <f>R85+Q85/14+(P85/14)*(1-S$16)</f>
        <v/>
      </c>
      <c r="S86" s="54">
        <f>S85+(P85/14)*(S$16)</f>
        <v/>
      </c>
      <c r="T86" s="53">
        <f>OFFSET('National statistics'!$A$6,MATCH(R0_estimation!$A86,'National statistics'!$A$7:$A$5000,0),MATCH(R0_estimation!T$16 &amp; "_Running14daysNew",'National statistics'!$B$1:$HA$1,0))</f>
        <v/>
      </c>
      <c r="U86" s="253">
        <f>IF(ISERROR(OFFSET($O$4,MATCH(T$16,$N$5:$N$14,0),MATCH(TEXT($A86,"dd-mmm-yy") &amp; "_R0",$P$2:$AP$2,0))),U85,OFFSET($O$4,MATCH(T$16,$N$5:$N$14,0),MATCH(TEXT($A86,"dd-mmm-yy") &amp; "_R0",$P$2:$AP$2,0)))</f>
        <v/>
      </c>
      <c r="V86" s="254">
        <f>V85</f>
        <v/>
      </c>
      <c r="W86" s="77">
        <f>W85-W85*(U85/14)*Y85/SUM(W85:AA85)-W85*(V85/14)*Z85/SUM(W85:AA85)</f>
        <v/>
      </c>
      <c r="X86" s="77">
        <f>X85+W85*(U85/14)*Y85/SUM(W85:AA85)+W85*(V85/14)*Z85/SUM(W85:AA85)-X85/4</f>
        <v/>
      </c>
      <c r="Y86" s="77">
        <f>Y85+(X85/4)*Y$16-Y85/14</f>
        <v/>
      </c>
      <c r="Z86" s="77">
        <f>Z85+(X85/4)*Z$16-Z85/14</f>
        <v/>
      </c>
      <c r="AA86" s="77">
        <f>AA85+Z85/14+(Y85/14)*(1-AB$16)</f>
        <v/>
      </c>
      <c r="AB86" s="54">
        <f>AB85+(Y85/14)*(AB$16)</f>
        <v/>
      </c>
      <c r="AC86" s="53">
        <f>OFFSET('National statistics'!$A$6,MATCH(R0_estimation!$A86,'National statistics'!$A$7:$A$5000,0),MATCH(R0_estimation!AC$16 &amp; "_Running14daysNew",'National statistics'!$B$1:$HA$1,0))</f>
        <v/>
      </c>
      <c r="AD86" s="253">
        <f>IF(ISERROR(OFFSET($O$4,MATCH(AC$16,$N$5:$N$14,0),MATCH(TEXT($A86,"dd-mmm-yy") &amp; "_R0",$P$2:$AP$2,0))),AD85,OFFSET($O$4,MATCH(AC$16,$N$5:$N$14,0),MATCH(TEXT($A86,"dd-mmm-yy") &amp; "_R0",$P$2:$AP$2,0)))</f>
        <v/>
      </c>
      <c r="AE86" s="254">
        <f>AE85</f>
        <v/>
      </c>
      <c r="AF86" s="77">
        <f>AF85-AF85*(AD85/14)*AH85/SUM(AF85:AJ85)-AF85*(AE85/14)*AI85/SUM(AF85:AJ85)</f>
        <v/>
      </c>
      <c r="AG86" s="77">
        <f>AG85+AF85*(AD85/14)*AH85/SUM(AF85:AJ85)+AF85*(AE85/14)*AI85/SUM(AF85:AJ85)-AG85/4</f>
        <v/>
      </c>
      <c r="AH86" s="77">
        <f>AH85+(AG85/4)*AH$16-AH85/14</f>
        <v/>
      </c>
      <c r="AI86" s="77">
        <f>AI85+(AG85/4)*AI$16-AI85/14</f>
        <v/>
      </c>
      <c r="AJ86" s="77">
        <f>AJ85+AI85/14+(AH85/14)*(1-AK$16)</f>
        <v/>
      </c>
      <c r="AK86" s="54">
        <f>AK85+(AH85/14)*(AK$16)</f>
        <v/>
      </c>
      <c r="AL86" s="53">
        <f>OFFSET('National statistics'!$A$6,MATCH(R0_estimation!$A86,'National statistics'!$A$7:$A$5000,0),MATCH(R0_estimation!AL$16 &amp; "_Running14daysNew",'National statistics'!$B$1:$HA$1,0))</f>
        <v/>
      </c>
      <c r="AM86" s="253">
        <f>IF(ISERROR(OFFSET($O$4,MATCH(AL$16,$N$5:$N$14,0),MATCH(TEXT($A86,"dd-mmm-yy") &amp; "_R0",$P$2:$AP$2,0))),AM85,OFFSET($O$4,MATCH(AL$16,$N$5:$N$14,0),MATCH(TEXT($A86,"dd-mmm-yy") &amp; "_R0",$P$2:$AP$2,0)))</f>
        <v/>
      </c>
      <c r="AN86" s="254">
        <f>AN85</f>
        <v/>
      </c>
      <c r="AO86" s="77">
        <f>AO85-AO85*(AM85/14)*AQ85/SUM(AO85:AS85)-AO85*(AN85/14)*AR85/SUM(AO85:AS85)</f>
        <v/>
      </c>
      <c r="AP86" s="77">
        <f>AP85+AO85*(AM85/14)*AQ85/SUM(AO85:AS85)+AO85*(AN85/14)*AR85/SUM(AO85:AS85)-AP85/4</f>
        <v/>
      </c>
      <c r="AQ86" s="77">
        <f>AQ85+(AP85/4)*AQ$16-AQ85/14</f>
        <v/>
      </c>
      <c r="AR86" s="77">
        <f>AR85+(AP85/4)*AR$16-AR85/14</f>
        <v/>
      </c>
      <c r="AS86" s="77">
        <f>AS85+AR85/14+(AQ85/14)*(1-AT$16)</f>
        <v/>
      </c>
      <c r="AT86" s="54">
        <f>AT85+(AQ85/14)*(AT$16)</f>
        <v/>
      </c>
      <c r="AU86" s="53">
        <f>OFFSET('National statistics'!$A$6,MATCH(R0_estimation!$A86,'National statistics'!$A$7:$A$5000,0),MATCH(R0_estimation!AU$16 &amp; "_Running14daysNew",'National statistics'!$B$1:$HA$1,0))</f>
        <v/>
      </c>
      <c r="AV86" s="253">
        <f>IF(ISERROR(OFFSET($O$4,MATCH(AU$16,$N$5:$N$14,0),MATCH(TEXT($A86,"dd-mmm-yy") &amp; "_R0",$P$2:$AP$2,0))),AV85,OFFSET($O$4,MATCH(AU$16,$N$5:$N$14,0),MATCH(TEXT($A86,"dd-mmm-yy") &amp; "_R0",$P$2:$AP$2,0)))</f>
        <v/>
      </c>
      <c r="AW86" s="254">
        <f>AW85</f>
        <v/>
      </c>
      <c r="AX86" s="77">
        <f>AX85-AX85*(AV85/14)*AZ85/SUM(AX85:BB85)-AX85*(AW85/14)*BA85/SUM(AX85:BB85)</f>
        <v/>
      </c>
      <c r="AY86" s="77">
        <f>AY85+AX85*(AV85/14)*AZ85/SUM(AX85:BB85)+AX85*(AW85/14)*BA85/SUM(AX85:BB85)-AY85/4</f>
        <v/>
      </c>
      <c r="AZ86" s="77">
        <f>AZ85+(AY85/4)*AZ$16-AZ85/14</f>
        <v/>
      </c>
      <c r="BA86" s="77">
        <f>BA85+(AY85/4)*BA$16-BA85/14</f>
        <v/>
      </c>
      <c r="BB86" s="77">
        <f>BB85+BA85/14+(AZ85/14)*(1-BC$16)</f>
        <v/>
      </c>
      <c r="BC86" s="54">
        <f>BC85+(AZ85/14)*(BC$16)</f>
        <v/>
      </c>
      <c r="BD86" s="53">
        <f>OFFSET('National statistics'!$A$6,MATCH(R0_estimation!$A86,'National statistics'!$A$7:$A$5000,0),MATCH(R0_estimation!BD$16 &amp; "_Running14daysNew",'National statistics'!$B$1:$HA$1,0))</f>
        <v/>
      </c>
      <c r="BE86" s="253">
        <f>IF(ISERROR(OFFSET($O$4,MATCH(BD$16,$N$5:$N$14,0),MATCH(TEXT($A86,"dd-mmm-yy") &amp; "_R0",$P$2:$AP$2,0))),BE85,OFFSET($O$4,MATCH(BD$16,$N$5:$N$14,0),MATCH(TEXT($A86,"dd-mmm-yy") &amp; "_R0",$P$2:$AP$2,0)))</f>
        <v/>
      </c>
      <c r="BF86" s="254">
        <f>BF85</f>
        <v/>
      </c>
      <c r="BG86" s="77">
        <f>BG85-BG85*(BE85/14)*BI85/SUM(BG85:BK85)-BG85*(BF85/14)*BJ85/SUM(BG85:BK85)</f>
        <v/>
      </c>
      <c r="BH86" s="77">
        <f>BH85+BG85*(BE85/14)*BI85/SUM(BG85:BK85)+BG85*(BF85/14)*BJ85/SUM(BG85:BK85)-BH85/4</f>
        <v/>
      </c>
      <c r="BI86" s="77">
        <f>BI85+(BH85/4)*BI$16-BI85/14</f>
        <v/>
      </c>
      <c r="BJ86" s="77">
        <f>BJ85+(BH85/4)*BJ$16-BJ85/14</f>
        <v/>
      </c>
      <c r="BK86" s="77">
        <f>BK85+BJ85/14+(BI85/14)*(1-BL$16)</f>
        <v/>
      </c>
      <c r="BL86" s="54">
        <f>BL85+(BI85/14)*(BL$16)</f>
        <v/>
      </c>
      <c r="BM86" s="53">
        <f>OFFSET('National statistics'!$A$6,MATCH(R0_estimation!$A86,'National statistics'!$A$7:$A$5000,0),MATCH(R0_estimation!BM$16 &amp; "_Running14daysNew",'National statistics'!$B$1:$HA$1,0))</f>
        <v/>
      </c>
      <c r="BN86" s="253">
        <f>IF(ISERROR(OFFSET($O$4,MATCH(BM$16,$N$5:$N$14,0),MATCH(TEXT($A86,"dd-mmm-yy") &amp; "_R0",$P$2:$AP$2,0))),BN85,OFFSET($O$4,MATCH(BM$16,$N$5:$N$14,0),MATCH(TEXT($A86,"dd-mmm-yy") &amp; "_R0",$P$2:$AP$2,0)))</f>
        <v/>
      </c>
      <c r="BO86" s="254">
        <f>BO85</f>
        <v/>
      </c>
      <c r="BP86" s="77">
        <f>BP85-BP85*(BN85/14)*BR85/SUM(BP85:BT85)-BP85*(BO85/14)*BS85/SUM(BP85:BT85)</f>
        <v/>
      </c>
      <c r="BQ86" s="77">
        <f>BQ85+BP85*(BN85/14)*BR85/SUM(BP85:BT85)+BP85*(BO85/14)*BS85/SUM(BP85:BT85)-BQ85/4</f>
        <v/>
      </c>
      <c r="BR86" s="77">
        <f>BR85+(BQ85/4)*BR$16-BR85/14</f>
        <v/>
      </c>
      <c r="BS86" s="77">
        <f>BS85+(BQ85/4)*BS$16-BS85/14</f>
        <v/>
      </c>
      <c r="BT86" s="77">
        <f>BT85+BS85/14+(BR85/14)*(1-BU$16)</f>
        <v/>
      </c>
      <c r="BU86" s="54">
        <f>BU85+(BR85/14)*(BU$16)</f>
        <v/>
      </c>
      <c r="BV86" s="53">
        <f>OFFSET('National statistics'!$A$6,MATCH(R0_estimation!$A86,'National statistics'!$A$7:$A$5000,0),MATCH(R0_estimation!BV$16 &amp; "_Running14daysNew",'National statistics'!$B$1:$HA$1,0))</f>
        <v/>
      </c>
      <c r="BW86" s="253">
        <f>IF(ISERROR(OFFSET($O$4,MATCH(BV$16,$N$5:$N$14,0),MATCH(TEXT($A86,"dd-mmm-yy") &amp; "_R0",$P$2:$AP$2,0))),BW85,OFFSET($O$4,MATCH(BV$16,$N$5:$N$14,0),MATCH(TEXT($A86,"dd-mmm-yy") &amp; "_R0",$P$2:$AP$2,0)))</f>
        <v/>
      </c>
      <c r="BX86" s="254">
        <f>BX85</f>
        <v/>
      </c>
      <c r="BY86" s="77">
        <f>BY85-BY85*(BW85/14)*CA85/SUM(BY85:CC85)-BY85*(BX85/14)*CB85/SUM(BY85:CC85)</f>
        <v/>
      </c>
      <c r="BZ86" s="77">
        <f>BZ85+BY85*(BW85/14)*CA85/SUM(BY85:CC85)+BY85*(BX85/14)*CB85/SUM(BY85:CC85)-BZ85/4</f>
        <v/>
      </c>
      <c r="CA86" s="77">
        <f>CA85+(BZ85/4)*CA$16-CA85/14</f>
        <v/>
      </c>
      <c r="CB86" s="77">
        <f>CB85+(BZ85/4)*CB$16-CB85/14</f>
        <v/>
      </c>
      <c r="CC86" s="77">
        <f>CC85+CB85/14+(CA85/14)*(1-CD$16)</f>
        <v/>
      </c>
      <c r="CD86" s="54">
        <f>CD85+(CA85/14)*(CD$16)</f>
        <v/>
      </c>
      <c r="CE86" s="53">
        <f>OFFSET('National statistics'!$A$6,MATCH(R0_estimation!$A86,'National statistics'!$A$7:$A$5000,0),MATCH(R0_estimation!CE$16 &amp; "_Running14daysNew",'National statistics'!$B$1:$HA$1,0))</f>
        <v/>
      </c>
      <c r="CF86" s="253">
        <f>IF(ISERROR(OFFSET($O$4,MATCH(CE$16,$N$5:$N$14,0),MATCH(TEXT($A86,"dd-mmm-yy") &amp; "_R0",$P$2:$AP$2,0))),CF85,OFFSET($O$4,MATCH(CE$16,$N$5:$N$14,0),MATCH(TEXT($A86,"dd-mmm-yy") &amp; "_R0",$P$2:$AP$2,0)))</f>
        <v/>
      </c>
      <c r="CG86" s="254">
        <f>CG85</f>
        <v/>
      </c>
      <c r="CH86" s="77">
        <f>CH85-CH85*(CF85/14)*CJ85/SUM(CH85:CL85)-CH85*(CG85/14)*CK85/SUM(CH85:CL85)</f>
        <v/>
      </c>
      <c r="CI86" s="77">
        <f>CI85+CH85*(CF85/14)*CJ85/SUM(CH85:CL85)+CH85*(CG85/14)*CK85/SUM(CH85:CL85)-CI85/4</f>
        <v/>
      </c>
      <c r="CJ86" s="77">
        <f>CJ85+(CI85/4)*CJ$16-CJ85/14</f>
        <v/>
      </c>
      <c r="CK86" s="77">
        <f>CK85+(CI85/4)*CK$16-CK85/14</f>
        <v/>
      </c>
      <c r="CL86" s="77">
        <f>CL85+CK85/14+(CJ85/14)*(1-CM$16)</f>
        <v/>
      </c>
      <c r="CM86" s="54">
        <f>CM85+(CJ85/14)*(CM$16)</f>
        <v/>
      </c>
      <c r="CO86" s="209" t="n"/>
      <c r="CP86" s="210" t="n"/>
    </row>
    <row r="87" ht="10.5" customHeight="1" s="119">
      <c r="A87" s="83" t="n">
        <v>43987</v>
      </c>
      <c r="B87" s="53">
        <f>OFFSET('National statistics'!$A$6,MATCH(R0_estimation!$A87,'National statistics'!$A$7:$A$5000,0),MATCH(R0_estimation!B$16 &amp; "_Running14daysNew",'National statistics'!$B$1:$HA$1,0))</f>
        <v/>
      </c>
      <c r="C87" s="253">
        <f>IF(ISERROR(OFFSET($O$4,MATCH(B$16,$N$5:$N$14,0),MATCH(TEXT($A87,"dd-mmm-yy") &amp; "_R0",$P$2:$AP$2,0))),C86,OFFSET($O$4,MATCH(B$16,$N$5:$N$14,0),MATCH(TEXT($A87,"dd-mmm-yy") &amp; "_R0",$P$2:$AP$2,0)))</f>
        <v/>
      </c>
      <c r="D87" s="254">
        <f>D86</f>
        <v/>
      </c>
      <c r="E87" s="77">
        <f>E86-E86*(C86/14)*G86*G$16/SUM(E86:I86)-E86*(D86/14)*H$16*H86/SUM(E86:I86)</f>
        <v/>
      </c>
      <c r="F87" s="77">
        <f>F86+E86*(C86/14)*G86*G$16/SUM(E86:I86)+E86*(D86/14)*H$16*H86/SUM(E86:I86)-F86/4</f>
        <v/>
      </c>
      <c r="G87" s="77">
        <f>G86+G$16*F86/4-G86/14</f>
        <v/>
      </c>
      <c r="H87" s="77">
        <f>H86+H$16*F86/4-H86/14</f>
        <v/>
      </c>
      <c r="I87" s="77">
        <f>I86+H86/14+(G86/14)*(1-J$16)</f>
        <v/>
      </c>
      <c r="J87" s="54">
        <f>J86+(G86/14)*(J$16)</f>
        <v/>
      </c>
      <c r="K87" s="53">
        <f>OFFSET('National statistics'!$A$6,MATCH(R0_estimation!$A87,'National statistics'!$A$7:$A$5000,0),MATCH(R0_estimation!K$16 &amp; "_Running14daysNew",'National statistics'!$B$1:$HA$1,0))</f>
        <v/>
      </c>
      <c r="L87" s="253">
        <f>IF(ISERROR(OFFSET($O$4,MATCH(K$16,$N$5:$N$14,0),MATCH(TEXT($A87,"dd-mmm-yy") &amp; "_R0",$P$2:$AP$2,0))),L86,OFFSET($O$4,MATCH(K$16,$N$5:$N$14,0),MATCH(TEXT($A87,"dd-mmm-yy") &amp; "_R0",$P$2:$AP$2,0)))</f>
        <v/>
      </c>
      <c r="M87" s="254">
        <f>M86</f>
        <v/>
      </c>
      <c r="N87" s="77">
        <f>N86-N86*(L86/14)*P86/SUM(N86:R86)-N86*(M86/14)*Q86/SUM(N86:R86)</f>
        <v/>
      </c>
      <c r="O87" s="77">
        <f>O86+N86*(L86/14)*P86/SUM(N86:R86)+N86*(M86/14)*Q86/SUM(N86:R86)-O86/4</f>
        <v/>
      </c>
      <c r="P87" s="77">
        <f>P86+(O86/4)*P$16-P86/14</f>
        <v/>
      </c>
      <c r="Q87" s="77">
        <f>Q86+(O86/4)*Q$16-Q86/14</f>
        <v/>
      </c>
      <c r="R87" s="77">
        <f>R86+Q86/14+(P86/14)*(1-S$16)</f>
        <v/>
      </c>
      <c r="S87" s="54">
        <f>S86+(P86/14)*(S$16)</f>
        <v/>
      </c>
      <c r="T87" s="53">
        <f>OFFSET('National statistics'!$A$6,MATCH(R0_estimation!$A87,'National statistics'!$A$7:$A$5000,0),MATCH(R0_estimation!T$16 &amp; "_Running14daysNew",'National statistics'!$B$1:$HA$1,0))</f>
        <v/>
      </c>
      <c r="U87" s="253">
        <f>IF(ISERROR(OFFSET($O$4,MATCH(T$16,$N$5:$N$14,0),MATCH(TEXT($A87,"dd-mmm-yy") &amp; "_R0",$P$2:$AP$2,0))),U86,OFFSET($O$4,MATCH(T$16,$N$5:$N$14,0),MATCH(TEXT($A87,"dd-mmm-yy") &amp; "_R0",$P$2:$AP$2,0)))</f>
        <v/>
      </c>
      <c r="V87" s="254">
        <f>V86</f>
        <v/>
      </c>
      <c r="W87" s="77">
        <f>W86-W86*(U86/14)*Y86/SUM(W86:AA86)-W86*(V86/14)*Z86/SUM(W86:AA86)</f>
        <v/>
      </c>
      <c r="X87" s="77">
        <f>X86+W86*(U86/14)*Y86/SUM(W86:AA86)+W86*(V86/14)*Z86/SUM(W86:AA86)-X86/4</f>
        <v/>
      </c>
      <c r="Y87" s="77">
        <f>Y86+(X86/4)*Y$16-Y86/14</f>
        <v/>
      </c>
      <c r="Z87" s="77">
        <f>Z86+(X86/4)*Z$16-Z86/14</f>
        <v/>
      </c>
      <c r="AA87" s="77">
        <f>AA86+Z86/14+(Y86/14)*(1-AB$16)</f>
        <v/>
      </c>
      <c r="AB87" s="54">
        <f>AB86+(Y86/14)*(AB$16)</f>
        <v/>
      </c>
      <c r="AC87" s="53">
        <f>OFFSET('National statistics'!$A$6,MATCH(R0_estimation!$A87,'National statistics'!$A$7:$A$5000,0),MATCH(R0_estimation!AC$16 &amp; "_Running14daysNew",'National statistics'!$B$1:$HA$1,0))</f>
        <v/>
      </c>
      <c r="AD87" s="253">
        <f>IF(ISERROR(OFFSET($O$4,MATCH(AC$16,$N$5:$N$14,0),MATCH(TEXT($A87,"dd-mmm-yy") &amp; "_R0",$P$2:$AP$2,0))),AD86,OFFSET($O$4,MATCH(AC$16,$N$5:$N$14,0),MATCH(TEXT($A87,"dd-mmm-yy") &amp; "_R0",$P$2:$AP$2,0)))</f>
        <v/>
      </c>
      <c r="AE87" s="254">
        <f>AE86</f>
        <v/>
      </c>
      <c r="AF87" s="77">
        <f>AF86-AF86*(AD86/14)*AH86/SUM(AF86:AJ86)-AF86*(AE86/14)*AI86/SUM(AF86:AJ86)</f>
        <v/>
      </c>
      <c r="AG87" s="77">
        <f>AG86+AF86*(AD86/14)*AH86/SUM(AF86:AJ86)+AF86*(AE86/14)*AI86/SUM(AF86:AJ86)-AG86/4</f>
        <v/>
      </c>
      <c r="AH87" s="77">
        <f>AH86+(AG86/4)*AH$16-AH86/14</f>
        <v/>
      </c>
      <c r="AI87" s="77">
        <f>AI86+(AG86/4)*AI$16-AI86/14</f>
        <v/>
      </c>
      <c r="AJ87" s="77">
        <f>AJ86+AI86/14+(AH86/14)*(1-AK$16)</f>
        <v/>
      </c>
      <c r="AK87" s="54">
        <f>AK86+(AH86/14)*(AK$16)</f>
        <v/>
      </c>
      <c r="AL87" s="53">
        <f>OFFSET('National statistics'!$A$6,MATCH(R0_estimation!$A87,'National statistics'!$A$7:$A$5000,0),MATCH(R0_estimation!AL$16 &amp; "_Running14daysNew",'National statistics'!$B$1:$HA$1,0))</f>
        <v/>
      </c>
      <c r="AM87" s="253">
        <f>IF(ISERROR(OFFSET($O$4,MATCH(AL$16,$N$5:$N$14,0),MATCH(TEXT($A87,"dd-mmm-yy") &amp; "_R0",$P$2:$AP$2,0))),AM86,OFFSET($O$4,MATCH(AL$16,$N$5:$N$14,0),MATCH(TEXT($A87,"dd-mmm-yy") &amp; "_R0",$P$2:$AP$2,0)))</f>
        <v/>
      </c>
      <c r="AN87" s="254">
        <f>AN86</f>
        <v/>
      </c>
      <c r="AO87" s="77">
        <f>AO86-AO86*(AM86/14)*AQ86/SUM(AO86:AS86)-AO86*(AN86/14)*AR86/SUM(AO86:AS86)</f>
        <v/>
      </c>
      <c r="AP87" s="77">
        <f>AP86+AO86*(AM86/14)*AQ86/SUM(AO86:AS86)+AO86*(AN86/14)*AR86/SUM(AO86:AS86)-AP86/4</f>
        <v/>
      </c>
      <c r="AQ87" s="77">
        <f>AQ86+(AP86/4)*AQ$16-AQ86/14</f>
        <v/>
      </c>
      <c r="AR87" s="77">
        <f>AR86+(AP86/4)*AR$16-AR86/14</f>
        <v/>
      </c>
      <c r="AS87" s="77">
        <f>AS86+AR86/14+(AQ86/14)*(1-AT$16)</f>
        <v/>
      </c>
      <c r="AT87" s="54">
        <f>AT86+(AQ86/14)*(AT$16)</f>
        <v/>
      </c>
      <c r="AU87" s="53">
        <f>OFFSET('National statistics'!$A$6,MATCH(R0_estimation!$A87,'National statistics'!$A$7:$A$5000,0),MATCH(R0_estimation!AU$16 &amp; "_Running14daysNew",'National statistics'!$B$1:$HA$1,0))</f>
        <v/>
      </c>
      <c r="AV87" s="253">
        <f>IF(ISERROR(OFFSET($O$4,MATCH(AU$16,$N$5:$N$14,0),MATCH(TEXT($A87,"dd-mmm-yy") &amp; "_R0",$P$2:$AP$2,0))),AV86,OFFSET($O$4,MATCH(AU$16,$N$5:$N$14,0),MATCH(TEXT($A87,"dd-mmm-yy") &amp; "_R0",$P$2:$AP$2,0)))</f>
        <v/>
      </c>
      <c r="AW87" s="254">
        <f>AW86</f>
        <v/>
      </c>
      <c r="AX87" s="77">
        <f>AX86-AX86*(AV86/14)*AZ86/SUM(AX86:BB86)-AX86*(AW86/14)*BA86/SUM(AX86:BB86)</f>
        <v/>
      </c>
      <c r="AY87" s="77">
        <f>AY86+AX86*(AV86/14)*AZ86/SUM(AX86:BB86)+AX86*(AW86/14)*BA86/SUM(AX86:BB86)-AY86/4</f>
        <v/>
      </c>
      <c r="AZ87" s="77">
        <f>AZ86+(AY86/4)*AZ$16-AZ86/14</f>
        <v/>
      </c>
      <c r="BA87" s="77">
        <f>BA86+(AY86/4)*BA$16-BA86/14</f>
        <v/>
      </c>
      <c r="BB87" s="77">
        <f>BB86+BA86/14+(AZ86/14)*(1-BC$16)</f>
        <v/>
      </c>
      <c r="BC87" s="54">
        <f>BC86+(AZ86/14)*(BC$16)</f>
        <v/>
      </c>
      <c r="BD87" s="53">
        <f>OFFSET('National statistics'!$A$6,MATCH(R0_estimation!$A87,'National statistics'!$A$7:$A$5000,0),MATCH(R0_estimation!BD$16 &amp; "_Running14daysNew",'National statistics'!$B$1:$HA$1,0))</f>
        <v/>
      </c>
      <c r="BE87" s="253">
        <f>IF(ISERROR(OFFSET($O$4,MATCH(BD$16,$N$5:$N$14,0),MATCH(TEXT($A87,"dd-mmm-yy") &amp; "_R0",$P$2:$AP$2,0))),BE86,OFFSET($O$4,MATCH(BD$16,$N$5:$N$14,0),MATCH(TEXT($A87,"dd-mmm-yy") &amp; "_R0",$P$2:$AP$2,0)))</f>
        <v/>
      </c>
      <c r="BF87" s="254">
        <f>BF86</f>
        <v/>
      </c>
      <c r="BG87" s="77">
        <f>BG86-BG86*(BE86/14)*BI86/SUM(BG86:BK86)-BG86*(BF86/14)*BJ86/SUM(BG86:BK86)</f>
        <v/>
      </c>
      <c r="BH87" s="77">
        <f>BH86+BG86*(BE86/14)*BI86/SUM(BG86:BK86)+BG86*(BF86/14)*BJ86/SUM(BG86:BK86)-BH86/4</f>
        <v/>
      </c>
      <c r="BI87" s="77">
        <f>BI86+(BH86/4)*BI$16-BI86/14</f>
        <v/>
      </c>
      <c r="BJ87" s="77">
        <f>BJ86+(BH86/4)*BJ$16-BJ86/14</f>
        <v/>
      </c>
      <c r="BK87" s="77">
        <f>BK86+BJ86/14+(BI86/14)*(1-BL$16)</f>
        <v/>
      </c>
      <c r="BL87" s="54">
        <f>BL86+(BI86/14)*(BL$16)</f>
        <v/>
      </c>
      <c r="BM87" s="53">
        <f>OFFSET('National statistics'!$A$6,MATCH(R0_estimation!$A87,'National statistics'!$A$7:$A$5000,0),MATCH(R0_estimation!BM$16 &amp; "_Running14daysNew",'National statistics'!$B$1:$HA$1,0))</f>
        <v/>
      </c>
      <c r="BN87" s="253">
        <f>IF(ISERROR(OFFSET($O$4,MATCH(BM$16,$N$5:$N$14,0),MATCH(TEXT($A87,"dd-mmm-yy") &amp; "_R0",$P$2:$AP$2,0))),BN86,OFFSET($O$4,MATCH(BM$16,$N$5:$N$14,0),MATCH(TEXT($A87,"dd-mmm-yy") &amp; "_R0",$P$2:$AP$2,0)))</f>
        <v/>
      </c>
      <c r="BO87" s="254">
        <f>BO86</f>
        <v/>
      </c>
      <c r="BP87" s="77">
        <f>BP86-BP86*(BN86/14)*BR86/SUM(BP86:BT86)-BP86*(BO86/14)*BS86/SUM(BP86:BT86)</f>
        <v/>
      </c>
      <c r="BQ87" s="77">
        <f>BQ86+BP86*(BN86/14)*BR86/SUM(BP86:BT86)+BP86*(BO86/14)*BS86/SUM(BP86:BT86)-BQ86/4</f>
        <v/>
      </c>
      <c r="BR87" s="77">
        <f>BR86+(BQ86/4)*BR$16-BR86/14</f>
        <v/>
      </c>
      <c r="BS87" s="77">
        <f>BS86+(BQ86/4)*BS$16-BS86/14</f>
        <v/>
      </c>
      <c r="BT87" s="77">
        <f>BT86+BS86/14+(BR86/14)*(1-BU$16)</f>
        <v/>
      </c>
      <c r="BU87" s="54">
        <f>BU86+(BR86/14)*(BU$16)</f>
        <v/>
      </c>
      <c r="BV87" s="53">
        <f>OFFSET('National statistics'!$A$6,MATCH(R0_estimation!$A87,'National statistics'!$A$7:$A$5000,0),MATCH(R0_estimation!BV$16 &amp; "_Running14daysNew",'National statistics'!$B$1:$HA$1,0))</f>
        <v/>
      </c>
      <c r="BW87" s="253">
        <f>IF(ISERROR(OFFSET($O$4,MATCH(BV$16,$N$5:$N$14,0),MATCH(TEXT($A87,"dd-mmm-yy") &amp; "_R0",$P$2:$AP$2,0))),BW86,OFFSET($O$4,MATCH(BV$16,$N$5:$N$14,0),MATCH(TEXT($A87,"dd-mmm-yy") &amp; "_R0",$P$2:$AP$2,0)))</f>
        <v/>
      </c>
      <c r="BX87" s="254">
        <f>BX86</f>
        <v/>
      </c>
      <c r="BY87" s="77">
        <f>BY86-BY86*(BW86/14)*CA86/SUM(BY86:CC86)-BY86*(BX86/14)*CB86/SUM(BY86:CC86)</f>
        <v/>
      </c>
      <c r="BZ87" s="77">
        <f>BZ86+BY86*(BW86/14)*CA86/SUM(BY86:CC86)+BY86*(BX86/14)*CB86/SUM(BY86:CC86)-BZ86/4</f>
        <v/>
      </c>
      <c r="CA87" s="77">
        <f>CA86+(BZ86/4)*CA$16-CA86/14</f>
        <v/>
      </c>
      <c r="CB87" s="77">
        <f>CB86+(BZ86/4)*CB$16-CB86/14</f>
        <v/>
      </c>
      <c r="CC87" s="77">
        <f>CC86+CB86/14+(CA86/14)*(1-CD$16)</f>
        <v/>
      </c>
      <c r="CD87" s="54">
        <f>CD86+(CA86/14)*(CD$16)</f>
        <v/>
      </c>
      <c r="CE87" s="53">
        <f>OFFSET('National statistics'!$A$6,MATCH(R0_estimation!$A87,'National statistics'!$A$7:$A$5000,0),MATCH(R0_estimation!CE$16 &amp; "_Running14daysNew",'National statistics'!$B$1:$HA$1,0))</f>
        <v/>
      </c>
      <c r="CF87" s="253">
        <f>IF(ISERROR(OFFSET($O$4,MATCH(CE$16,$N$5:$N$14,0),MATCH(TEXT($A87,"dd-mmm-yy") &amp; "_R0",$P$2:$AP$2,0))),CF86,OFFSET($O$4,MATCH(CE$16,$N$5:$N$14,0),MATCH(TEXT($A87,"dd-mmm-yy") &amp; "_R0",$P$2:$AP$2,0)))</f>
        <v/>
      </c>
      <c r="CG87" s="254">
        <f>CG86</f>
        <v/>
      </c>
      <c r="CH87" s="77">
        <f>CH86-CH86*(CF86/14)*CJ86/SUM(CH86:CL86)-CH86*(CG86/14)*CK86/SUM(CH86:CL86)</f>
        <v/>
      </c>
      <c r="CI87" s="77">
        <f>CI86+CH86*(CF86/14)*CJ86/SUM(CH86:CL86)+CH86*(CG86/14)*CK86/SUM(CH86:CL86)-CI86/4</f>
        <v/>
      </c>
      <c r="CJ87" s="77">
        <f>CJ86+(CI86/4)*CJ$16-CJ86/14</f>
        <v/>
      </c>
      <c r="CK87" s="77">
        <f>CK86+(CI86/4)*CK$16-CK86/14</f>
        <v/>
      </c>
      <c r="CL87" s="77">
        <f>CL86+CK86/14+(CJ86/14)*(1-CM$16)</f>
        <v/>
      </c>
      <c r="CM87" s="54">
        <f>CM86+(CJ86/14)*(CM$16)</f>
        <v/>
      </c>
      <c r="CO87" s="209" t="n"/>
      <c r="CP87" s="210" t="n"/>
    </row>
    <row r="88">
      <c r="A88" s="83" t="n">
        <v>43988</v>
      </c>
      <c r="B88" s="53">
        <f>OFFSET('National statistics'!$A$6,MATCH(R0_estimation!$A88,'National statistics'!$A$7:$A$5000,0),MATCH(R0_estimation!B$16 &amp; "_Running14daysNew",'National statistics'!$B$1:$HA$1,0))</f>
        <v/>
      </c>
      <c r="C88" s="253">
        <f>IF(ISERROR(OFFSET($O$4,MATCH(B$16,$N$5:$N$14,0),MATCH(TEXT($A88,"dd-mmm-yy") &amp; "_R0",$P$2:$AP$2,0))),C87,OFFSET($O$4,MATCH(B$16,$N$5:$N$14,0),MATCH(TEXT($A88,"dd-mmm-yy") &amp; "_R0",$P$2:$AP$2,0)))</f>
        <v/>
      </c>
      <c r="D88" s="254">
        <f>D87</f>
        <v/>
      </c>
      <c r="E88" s="77">
        <f>E87-E87*(C87/14)*G87*G$16/SUM(E87:I87)-E87*(D87/14)*H$16*H87/SUM(E87:I87)</f>
        <v/>
      </c>
      <c r="F88" s="77">
        <f>F87+E87*(C87/14)*G87*G$16/SUM(E87:I87)+E87*(D87/14)*H$16*H87/SUM(E87:I87)-F87/4</f>
        <v/>
      </c>
      <c r="G88" s="77">
        <f>G87+G$16*F87/4-G87/14</f>
        <v/>
      </c>
      <c r="H88" s="77">
        <f>H87+H$16*F87/4-H87/14</f>
        <v/>
      </c>
      <c r="I88" s="77">
        <f>I87+H87/14+(G87/14)*(1-J$16)</f>
        <v/>
      </c>
      <c r="J88" s="54">
        <f>J87+(G87/14)*(J$16)</f>
        <v/>
      </c>
      <c r="K88" s="53">
        <f>OFFSET('National statistics'!$A$6,MATCH(R0_estimation!$A88,'National statistics'!$A$7:$A$5000,0),MATCH(R0_estimation!K$16 &amp; "_Running14daysNew",'National statistics'!$B$1:$HA$1,0))</f>
        <v/>
      </c>
      <c r="L88" s="253">
        <f>IF(ISERROR(OFFSET($O$4,MATCH(K$16,$N$5:$N$14,0),MATCH(TEXT($A88,"dd-mmm-yy") &amp; "_R0",$P$2:$AP$2,0))),L87,OFFSET($O$4,MATCH(K$16,$N$5:$N$14,0),MATCH(TEXT($A88,"dd-mmm-yy") &amp; "_R0",$P$2:$AP$2,0)))</f>
        <v/>
      </c>
      <c r="M88" s="254">
        <f>M87</f>
        <v/>
      </c>
      <c r="N88" s="77">
        <f>N87-N87*(L87/14)*P87/SUM(N87:R87)-N87*(M87/14)*Q87/SUM(N87:R87)</f>
        <v/>
      </c>
      <c r="O88" s="77">
        <f>O87+N87*(L87/14)*P87/SUM(N87:R87)+N87*(M87/14)*Q87/SUM(N87:R87)-O87/4</f>
        <v/>
      </c>
      <c r="P88" s="77">
        <f>P87+(O87/4)*P$16-P87/14</f>
        <v/>
      </c>
      <c r="Q88" s="77">
        <f>Q87+(O87/4)*Q$16-Q87/14</f>
        <v/>
      </c>
      <c r="R88" s="77">
        <f>R87+Q87/14+(P87/14)*(1-S$16)</f>
        <v/>
      </c>
      <c r="S88" s="54">
        <f>S87+(P87/14)*(S$16)</f>
        <v/>
      </c>
      <c r="T88" s="53">
        <f>OFFSET('National statistics'!$A$6,MATCH(R0_estimation!$A88,'National statistics'!$A$7:$A$5000,0),MATCH(R0_estimation!T$16 &amp; "_Running14daysNew",'National statistics'!$B$1:$HA$1,0))</f>
        <v/>
      </c>
      <c r="U88" s="253">
        <f>IF(ISERROR(OFFSET($O$4,MATCH(T$16,$N$5:$N$14,0),MATCH(TEXT($A88,"dd-mmm-yy") &amp; "_R0",$P$2:$AP$2,0))),U87,OFFSET($O$4,MATCH(T$16,$N$5:$N$14,0),MATCH(TEXT($A88,"dd-mmm-yy") &amp; "_R0",$P$2:$AP$2,0)))</f>
        <v/>
      </c>
      <c r="V88" s="254">
        <f>V87</f>
        <v/>
      </c>
      <c r="W88" s="77">
        <f>W87-W87*(U87/14)*Y87/SUM(W87:AA87)-W87*(V87/14)*Z87/SUM(W87:AA87)</f>
        <v/>
      </c>
      <c r="X88" s="77">
        <f>X87+W87*(U87/14)*Y87/SUM(W87:AA87)+W87*(V87/14)*Z87/SUM(W87:AA87)-X87/4</f>
        <v/>
      </c>
      <c r="Y88" s="77">
        <f>Y87+(X87/4)*Y$16-Y87/14</f>
        <v/>
      </c>
      <c r="Z88" s="77">
        <f>Z87+(X87/4)*Z$16-Z87/14</f>
        <v/>
      </c>
      <c r="AA88" s="77">
        <f>AA87+Z87/14+(Y87/14)*(1-AB$16)</f>
        <v/>
      </c>
      <c r="AB88" s="54">
        <f>AB87+(Y87/14)*(AB$16)</f>
        <v/>
      </c>
      <c r="AC88" s="53">
        <f>OFFSET('National statistics'!$A$6,MATCH(R0_estimation!$A88,'National statistics'!$A$7:$A$5000,0),MATCH(R0_estimation!AC$16 &amp; "_Running14daysNew",'National statistics'!$B$1:$HA$1,0))</f>
        <v/>
      </c>
      <c r="AD88" s="253">
        <f>IF(ISERROR(OFFSET($O$4,MATCH(AC$16,$N$5:$N$14,0),MATCH(TEXT($A88,"dd-mmm-yy") &amp; "_R0",$P$2:$AP$2,0))),AD87,OFFSET($O$4,MATCH(AC$16,$N$5:$N$14,0),MATCH(TEXT($A88,"dd-mmm-yy") &amp; "_R0",$P$2:$AP$2,0)))</f>
        <v/>
      </c>
      <c r="AE88" s="254">
        <f>AE87</f>
        <v/>
      </c>
      <c r="AF88" s="77">
        <f>AF87-AF87*(AD87/14)*AH87/SUM(AF87:AJ87)-AF87*(AE87/14)*AI87/SUM(AF87:AJ87)</f>
        <v/>
      </c>
      <c r="AG88" s="77">
        <f>AG87+AF87*(AD87/14)*AH87/SUM(AF87:AJ87)+AF87*(AE87/14)*AI87/SUM(AF87:AJ87)-AG87/4</f>
        <v/>
      </c>
      <c r="AH88" s="77">
        <f>AH87+(AG87/4)*AH$16-AH87/14</f>
        <v/>
      </c>
      <c r="AI88" s="77">
        <f>AI87+(AG87/4)*AI$16-AI87/14</f>
        <v/>
      </c>
      <c r="AJ88" s="77">
        <f>AJ87+AI87/14+(AH87/14)*(1-AK$16)</f>
        <v/>
      </c>
      <c r="AK88" s="54">
        <f>AK87+(AH87/14)*(AK$16)</f>
        <v/>
      </c>
      <c r="AL88" s="53">
        <f>OFFSET('National statistics'!$A$6,MATCH(R0_estimation!$A88,'National statistics'!$A$7:$A$5000,0),MATCH(R0_estimation!AL$16 &amp; "_Running14daysNew",'National statistics'!$B$1:$HA$1,0))</f>
        <v/>
      </c>
      <c r="AM88" s="253">
        <f>IF(ISERROR(OFFSET($O$4,MATCH(AL$16,$N$5:$N$14,0),MATCH(TEXT($A88,"dd-mmm-yy") &amp; "_R0",$P$2:$AP$2,0))),AM87,OFFSET($O$4,MATCH(AL$16,$N$5:$N$14,0),MATCH(TEXT($A88,"dd-mmm-yy") &amp; "_R0",$P$2:$AP$2,0)))</f>
        <v/>
      </c>
      <c r="AN88" s="254">
        <f>AN87</f>
        <v/>
      </c>
      <c r="AO88" s="77">
        <f>AO87-AO87*(AM87/14)*AQ87/SUM(AO87:AS87)-AO87*(AN87/14)*AR87/SUM(AO87:AS87)</f>
        <v/>
      </c>
      <c r="AP88" s="77">
        <f>AP87+AO87*(AM87/14)*AQ87/SUM(AO87:AS87)+AO87*(AN87/14)*AR87/SUM(AO87:AS87)-AP87/4</f>
        <v/>
      </c>
      <c r="AQ88" s="77">
        <f>AQ87+(AP87/4)*AQ$16-AQ87/14</f>
        <v/>
      </c>
      <c r="AR88" s="77">
        <f>AR87+(AP87/4)*AR$16-AR87/14</f>
        <v/>
      </c>
      <c r="AS88" s="77">
        <f>AS87+AR87/14+(AQ87/14)*(1-AT$16)</f>
        <v/>
      </c>
      <c r="AT88" s="54">
        <f>AT87+(AQ87/14)*(AT$16)</f>
        <v/>
      </c>
      <c r="AU88" s="53">
        <f>OFFSET('National statistics'!$A$6,MATCH(R0_estimation!$A88,'National statistics'!$A$7:$A$5000,0),MATCH(R0_estimation!AU$16 &amp; "_Running14daysNew",'National statistics'!$B$1:$HA$1,0))</f>
        <v/>
      </c>
      <c r="AV88" s="253">
        <f>IF(ISERROR(OFFSET($O$4,MATCH(AU$16,$N$5:$N$14,0),MATCH(TEXT($A88,"dd-mmm-yy") &amp; "_R0",$P$2:$AP$2,0))),AV87,OFFSET($O$4,MATCH(AU$16,$N$5:$N$14,0),MATCH(TEXT($A88,"dd-mmm-yy") &amp; "_R0",$P$2:$AP$2,0)))</f>
        <v/>
      </c>
      <c r="AW88" s="254">
        <f>AW87</f>
        <v/>
      </c>
      <c r="AX88" s="77">
        <f>AX87-AX87*(AV87/14)*AZ87/SUM(AX87:BB87)-AX87*(AW87/14)*BA87/SUM(AX87:BB87)</f>
        <v/>
      </c>
      <c r="AY88" s="77">
        <f>AY87+AX87*(AV87/14)*AZ87/SUM(AX87:BB87)+AX87*(AW87/14)*BA87/SUM(AX87:BB87)-AY87/4</f>
        <v/>
      </c>
      <c r="AZ88" s="77">
        <f>AZ87+(AY87/4)*AZ$16-AZ87/14</f>
        <v/>
      </c>
      <c r="BA88" s="77">
        <f>BA87+(AY87/4)*BA$16-BA87/14</f>
        <v/>
      </c>
      <c r="BB88" s="77">
        <f>BB87+BA87/14+(AZ87/14)*(1-BC$16)</f>
        <v/>
      </c>
      <c r="BC88" s="54">
        <f>BC87+(AZ87/14)*(BC$16)</f>
        <v/>
      </c>
      <c r="BD88" s="53">
        <f>OFFSET('National statistics'!$A$6,MATCH(R0_estimation!$A88,'National statistics'!$A$7:$A$5000,0),MATCH(R0_estimation!BD$16 &amp; "_Running14daysNew",'National statistics'!$B$1:$HA$1,0))</f>
        <v/>
      </c>
      <c r="BE88" s="253">
        <f>IF(ISERROR(OFFSET($O$4,MATCH(BD$16,$N$5:$N$14,0),MATCH(TEXT($A88,"dd-mmm-yy") &amp; "_R0",$P$2:$AP$2,0))),BE87,OFFSET($O$4,MATCH(BD$16,$N$5:$N$14,0),MATCH(TEXT($A88,"dd-mmm-yy") &amp; "_R0",$P$2:$AP$2,0)))</f>
        <v/>
      </c>
      <c r="BF88" s="254">
        <f>BF87</f>
        <v/>
      </c>
      <c r="BG88" s="77">
        <f>BG87-BG87*(BE87/14)*BI87/SUM(BG87:BK87)-BG87*(BF87/14)*BJ87/SUM(BG87:BK87)</f>
        <v/>
      </c>
      <c r="BH88" s="77">
        <f>BH87+BG87*(BE87/14)*BI87/SUM(BG87:BK87)+BG87*(BF87/14)*BJ87/SUM(BG87:BK87)-BH87/4</f>
        <v/>
      </c>
      <c r="BI88" s="77">
        <f>BI87+(BH87/4)*BI$16-BI87/14</f>
        <v/>
      </c>
      <c r="BJ88" s="77">
        <f>BJ87+(BH87/4)*BJ$16-BJ87/14</f>
        <v/>
      </c>
      <c r="BK88" s="77">
        <f>BK87+BJ87/14+(BI87/14)*(1-BL$16)</f>
        <v/>
      </c>
      <c r="BL88" s="54">
        <f>BL87+(BI87/14)*(BL$16)</f>
        <v/>
      </c>
      <c r="BM88" s="53">
        <f>OFFSET('National statistics'!$A$6,MATCH(R0_estimation!$A88,'National statistics'!$A$7:$A$5000,0),MATCH(R0_estimation!BM$16 &amp; "_Running14daysNew",'National statistics'!$B$1:$HA$1,0))</f>
        <v/>
      </c>
      <c r="BN88" s="253">
        <f>IF(ISERROR(OFFSET($O$4,MATCH(BM$16,$N$5:$N$14,0),MATCH(TEXT($A88,"dd-mmm-yy") &amp; "_R0",$P$2:$AP$2,0))),BN87,OFFSET($O$4,MATCH(BM$16,$N$5:$N$14,0),MATCH(TEXT($A88,"dd-mmm-yy") &amp; "_R0",$P$2:$AP$2,0)))</f>
        <v/>
      </c>
      <c r="BO88" s="254">
        <f>BO87</f>
        <v/>
      </c>
      <c r="BP88" s="77">
        <f>BP87-BP87*(BN87/14)*BR87/SUM(BP87:BT87)-BP87*(BO87/14)*BS87/SUM(BP87:BT87)</f>
        <v/>
      </c>
      <c r="BQ88" s="77">
        <f>BQ87+BP87*(BN87/14)*BR87/SUM(BP87:BT87)+BP87*(BO87/14)*BS87/SUM(BP87:BT87)-BQ87/4</f>
        <v/>
      </c>
      <c r="BR88" s="77">
        <f>BR87+(BQ87/4)*BR$16-BR87/14</f>
        <v/>
      </c>
      <c r="BS88" s="77">
        <f>BS87+(BQ87/4)*BS$16-BS87/14</f>
        <v/>
      </c>
      <c r="BT88" s="77">
        <f>BT87+BS87/14+(BR87/14)*(1-BU$16)</f>
        <v/>
      </c>
      <c r="BU88" s="54">
        <f>BU87+(BR87/14)*(BU$16)</f>
        <v/>
      </c>
      <c r="BV88" s="53">
        <f>OFFSET('National statistics'!$A$6,MATCH(R0_estimation!$A88,'National statistics'!$A$7:$A$5000,0),MATCH(R0_estimation!BV$16 &amp; "_Running14daysNew",'National statistics'!$B$1:$HA$1,0))</f>
        <v/>
      </c>
      <c r="BW88" s="253">
        <f>IF(ISERROR(OFFSET($O$4,MATCH(BV$16,$N$5:$N$14,0),MATCH(TEXT($A88,"dd-mmm-yy") &amp; "_R0",$P$2:$AP$2,0))),BW87,OFFSET($O$4,MATCH(BV$16,$N$5:$N$14,0),MATCH(TEXT($A88,"dd-mmm-yy") &amp; "_R0",$P$2:$AP$2,0)))</f>
        <v/>
      </c>
      <c r="BX88" s="254">
        <f>BX87</f>
        <v/>
      </c>
      <c r="BY88" s="77">
        <f>BY87-BY87*(BW87/14)*CA87/SUM(BY87:CC87)-BY87*(BX87/14)*CB87/SUM(BY87:CC87)</f>
        <v/>
      </c>
      <c r="BZ88" s="77">
        <f>BZ87+BY87*(BW87/14)*CA87/SUM(BY87:CC87)+BY87*(BX87/14)*CB87/SUM(BY87:CC87)-BZ87/4</f>
        <v/>
      </c>
      <c r="CA88" s="77">
        <f>CA87+(BZ87/4)*CA$16-CA87/14</f>
        <v/>
      </c>
      <c r="CB88" s="77">
        <f>CB87+(BZ87/4)*CB$16-CB87/14</f>
        <v/>
      </c>
      <c r="CC88" s="77">
        <f>CC87+CB87/14+(CA87/14)*(1-CD$16)</f>
        <v/>
      </c>
      <c r="CD88" s="54">
        <f>CD87+(CA87/14)*(CD$16)</f>
        <v/>
      </c>
      <c r="CE88" s="53">
        <f>OFFSET('National statistics'!$A$6,MATCH(R0_estimation!$A88,'National statistics'!$A$7:$A$5000,0),MATCH(R0_estimation!CE$16 &amp; "_Running14daysNew",'National statistics'!$B$1:$HA$1,0))</f>
        <v/>
      </c>
      <c r="CF88" s="253">
        <f>IF(ISERROR(OFFSET($O$4,MATCH(CE$16,$N$5:$N$14,0),MATCH(TEXT($A88,"dd-mmm-yy") &amp; "_R0",$P$2:$AP$2,0))),CF87,OFFSET($O$4,MATCH(CE$16,$N$5:$N$14,0),MATCH(TEXT($A88,"dd-mmm-yy") &amp; "_R0",$P$2:$AP$2,0)))</f>
        <v/>
      </c>
      <c r="CG88" s="254">
        <f>CG87</f>
        <v/>
      </c>
      <c r="CH88" s="77">
        <f>CH87-CH87*(CF87/14)*CJ87/SUM(CH87:CL87)-CH87*(CG87/14)*CK87/SUM(CH87:CL87)</f>
        <v/>
      </c>
      <c r="CI88" s="77">
        <f>CI87+CH87*(CF87/14)*CJ87/SUM(CH87:CL87)+CH87*(CG87/14)*CK87/SUM(CH87:CL87)-CI87/4</f>
        <v/>
      </c>
      <c r="CJ88" s="77">
        <f>CJ87+(CI87/4)*CJ$16-CJ87/14</f>
        <v/>
      </c>
      <c r="CK88" s="77">
        <f>CK87+(CI87/4)*CK$16-CK87/14</f>
        <v/>
      </c>
      <c r="CL88" s="77">
        <f>CL87+CK87/14+(CJ87/14)*(1-CM$16)</f>
        <v/>
      </c>
      <c r="CM88" s="54">
        <f>CM87+(CJ87/14)*(CM$16)</f>
        <v/>
      </c>
      <c r="CO88" s="209" t="n"/>
      <c r="CP88" s="210" t="n"/>
    </row>
    <row r="89">
      <c r="A89" s="83" t="n">
        <v>43989</v>
      </c>
      <c r="B89" s="53">
        <f>OFFSET('National statistics'!$A$6,MATCH(R0_estimation!$A89,'National statistics'!$A$7:$A$5000,0),MATCH(R0_estimation!B$16 &amp; "_Running14daysNew",'National statistics'!$B$1:$HA$1,0))</f>
        <v/>
      </c>
      <c r="C89" s="253">
        <f>IF(ISERROR(OFFSET($O$4,MATCH(B$16,$N$5:$N$14,0),MATCH(TEXT($A89,"dd-mmm-yy") &amp; "_R0",$P$2:$AP$2,0))),C88,OFFSET($O$4,MATCH(B$16,$N$5:$N$14,0),MATCH(TEXT($A89,"dd-mmm-yy") &amp; "_R0",$P$2:$AP$2,0)))</f>
        <v/>
      </c>
      <c r="D89" s="254">
        <f>D88</f>
        <v/>
      </c>
      <c r="E89" s="77">
        <f>E88-E88*(C88/14)*G88*G$16/SUM(E88:I88)-E88*(D88/14)*H$16*H88/SUM(E88:I88)</f>
        <v/>
      </c>
      <c r="F89" s="77">
        <f>F88+E88*(C88/14)*G88*G$16/SUM(E88:I88)+E88*(D88/14)*H$16*H88/SUM(E88:I88)-F88/4</f>
        <v/>
      </c>
      <c r="G89" s="77">
        <f>G88+G$16*F88/4-G88/14</f>
        <v/>
      </c>
      <c r="H89" s="77">
        <f>H88+H$16*F88/4-H88/14</f>
        <v/>
      </c>
      <c r="I89" s="77">
        <f>I88+H88/14+(G88/14)*(1-J$16)</f>
        <v/>
      </c>
      <c r="J89" s="54">
        <f>J88+(G88/14)*(J$16)</f>
        <v/>
      </c>
      <c r="K89" s="53">
        <f>OFFSET('National statistics'!$A$6,MATCH(R0_estimation!$A89,'National statistics'!$A$7:$A$5000,0),MATCH(R0_estimation!K$16 &amp; "_Running14daysNew",'National statistics'!$B$1:$HA$1,0))</f>
        <v/>
      </c>
      <c r="L89" s="253">
        <f>IF(ISERROR(OFFSET($O$4,MATCH(K$16,$N$5:$N$14,0),MATCH(TEXT($A89,"dd-mmm-yy") &amp; "_R0",$P$2:$AP$2,0))),L88,OFFSET($O$4,MATCH(K$16,$N$5:$N$14,0),MATCH(TEXT($A89,"dd-mmm-yy") &amp; "_R0",$P$2:$AP$2,0)))</f>
        <v/>
      </c>
      <c r="M89" s="254">
        <f>M88</f>
        <v/>
      </c>
      <c r="N89" s="77">
        <f>N88-N88*(L88/14)*P88/SUM(N88:R88)-N88*(M88/14)*Q88/SUM(N88:R88)</f>
        <v/>
      </c>
      <c r="O89" s="77">
        <f>O88+N88*(L88/14)*P88/SUM(N88:R88)+N88*(M88/14)*Q88/SUM(N88:R88)-O88/4</f>
        <v/>
      </c>
      <c r="P89" s="77">
        <f>P88+(O88/4)*P$16-P88/14</f>
        <v/>
      </c>
      <c r="Q89" s="77">
        <f>Q88+(O88/4)*Q$16-Q88/14</f>
        <v/>
      </c>
      <c r="R89" s="77">
        <f>R88+Q88/14+(P88/14)*(1-S$16)</f>
        <v/>
      </c>
      <c r="S89" s="54">
        <f>S88+(P88/14)*(S$16)</f>
        <v/>
      </c>
      <c r="T89" s="53">
        <f>OFFSET('National statistics'!$A$6,MATCH(R0_estimation!$A89,'National statistics'!$A$7:$A$5000,0),MATCH(R0_estimation!T$16 &amp; "_Running14daysNew",'National statistics'!$B$1:$HA$1,0))</f>
        <v/>
      </c>
      <c r="U89" s="253">
        <f>IF(ISERROR(OFFSET($O$4,MATCH(T$16,$N$5:$N$14,0),MATCH(TEXT($A89,"dd-mmm-yy") &amp; "_R0",$P$2:$AP$2,0))),U88,OFFSET($O$4,MATCH(T$16,$N$5:$N$14,0),MATCH(TEXT($A89,"dd-mmm-yy") &amp; "_R0",$P$2:$AP$2,0)))</f>
        <v/>
      </c>
      <c r="V89" s="254">
        <f>V88</f>
        <v/>
      </c>
      <c r="W89" s="77">
        <f>W88-W88*(U88/14)*Y88/SUM(W88:AA88)-W88*(V88/14)*Z88/SUM(W88:AA88)</f>
        <v/>
      </c>
      <c r="X89" s="77">
        <f>X88+W88*(U88/14)*Y88/SUM(W88:AA88)+W88*(V88/14)*Z88/SUM(W88:AA88)-X88/4</f>
        <v/>
      </c>
      <c r="Y89" s="77">
        <f>Y88+(X88/4)*Y$16-Y88/14</f>
        <v/>
      </c>
      <c r="Z89" s="77">
        <f>Z88+(X88/4)*Z$16-Z88/14</f>
        <v/>
      </c>
      <c r="AA89" s="77">
        <f>AA88+Z88/14+(Y88/14)*(1-AB$16)</f>
        <v/>
      </c>
      <c r="AB89" s="54">
        <f>AB88+(Y88/14)*(AB$16)</f>
        <v/>
      </c>
      <c r="AC89" s="53">
        <f>OFFSET('National statistics'!$A$6,MATCH(R0_estimation!$A89,'National statistics'!$A$7:$A$5000,0),MATCH(R0_estimation!AC$16 &amp; "_Running14daysNew",'National statistics'!$B$1:$HA$1,0))</f>
        <v/>
      </c>
      <c r="AD89" s="253">
        <f>IF(ISERROR(OFFSET($O$4,MATCH(AC$16,$N$5:$N$14,0),MATCH(TEXT($A89,"dd-mmm-yy") &amp; "_R0",$P$2:$AP$2,0))),AD88,OFFSET($O$4,MATCH(AC$16,$N$5:$N$14,0),MATCH(TEXT($A89,"dd-mmm-yy") &amp; "_R0",$P$2:$AP$2,0)))</f>
        <v/>
      </c>
      <c r="AE89" s="254">
        <f>AE88</f>
        <v/>
      </c>
      <c r="AF89" s="77">
        <f>AF88-AF88*(AD88/14)*AH88/SUM(AF88:AJ88)-AF88*(AE88/14)*AI88/SUM(AF88:AJ88)</f>
        <v/>
      </c>
      <c r="AG89" s="77">
        <f>AG88+AF88*(AD88/14)*AH88/SUM(AF88:AJ88)+AF88*(AE88/14)*AI88/SUM(AF88:AJ88)-AG88/4</f>
        <v/>
      </c>
      <c r="AH89" s="77">
        <f>AH88+(AG88/4)*AH$16-AH88/14</f>
        <v/>
      </c>
      <c r="AI89" s="77">
        <f>AI88+(AG88/4)*AI$16-AI88/14</f>
        <v/>
      </c>
      <c r="AJ89" s="77">
        <f>AJ88+AI88/14+(AH88/14)*(1-AK$16)</f>
        <v/>
      </c>
      <c r="AK89" s="54">
        <f>AK88+(AH88/14)*(AK$16)</f>
        <v/>
      </c>
      <c r="AL89" s="53">
        <f>OFFSET('National statistics'!$A$6,MATCH(R0_estimation!$A89,'National statistics'!$A$7:$A$5000,0),MATCH(R0_estimation!AL$16 &amp; "_Running14daysNew",'National statistics'!$B$1:$HA$1,0))</f>
        <v/>
      </c>
      <c r="AM89" s="253">
        <f>IF(ISERROR(OFFSET($O$4,MATCH(AL$16,$N$5:$N$14,0),MATCH(TEXT($A89,"dd-mmm-yy") &amp; "_R0",$P$2:$AP$2,0))),AM88,OFFSET($O$4,MATCH(AL$16,$N$5:$N$14,0),MATCH(TEXT($A89,"dd-mmm-yy") &amp; "_R0",$P$2:$AP$2,0)))</f>
        <v/>
      </c>
      <c r="AN89" s="254">
        <f>AN88</f>
        <v/>
      </c>
      <c r="AO89" s="77">
        <f>AO88-AO88*(AM88/14)*AQ88/SUM(AO88:AS88)-AO88*(AN88/14)*AR88/SUM(AO88:AS88)</f>
        <v/>
      </c>
      <c r="AP89" s="77">
        <f>AP88+AO88*(AM88/14)*AQ88/SUM(AO88:AS88)+AO88*(AN88/14)*AR88/SUM(AO88:AS88)-AP88/4</f>
        <v/>
      </c>
      <c r="AQ89" s="77">
        <f>AQ88+(AP88/4)*AQ$16-AQ88/14</f>
        <v/>
      </c>
      <c r="AR89" s="77">
        <f>AR88+(AP88/4)*AR$16-AR88/14</f>
        <v/>
      </c>
      <c r="AS89" s="77">
        <f>AS88+AR88/14+(AQ88/14)*(1-AT$16)</f>
        <v/>
      </c>
      <c r="AT89" s="54">
        <f>AT88+(AQ88/14)*(AT$16)</f>
        <v/>
      </c>
      <c r="AU89" s="53">
        <f>OFFSET('National statistics'!$A$6,MATCH(R0_estimation!$A89,'National statistics'!$A$7:$A$5000,0),MATCH(R0_estimation!AU$16 &amp; "_Running14daysNew",'National statistics'!$B$1:$HA$1,0))</f>
        <v/>
      </c>
      <c r="AV89" s="253">
        <f>IF(ISERROR(OFFSET($O$4,MATCH(AU$16,$N$5:$N$14,0),MATCH(TEXT($A89,"dd-mmm-yy") &amp; "_R0",$P$2:$AP$2,0))),AV88,OFFSET($O$4,MATCH(AU$16,$N$5:$N$14,0),MATCH(TEXT($A89,"dd-mmm-yy") &amp; "_R0",$P$2:$AP$2,0)))</f>
        <v/>
      </c>
      <c r="AW89" s="254">
        <f>AW88</f>
        <v/>
      </c>
      <c r="AX89" s="77">
        <f>AX88-AX88*(AV88/14)*AZ88/SUM(AX88:BB88)-AX88*(AW88/14)*BA88/SUM(AX88:BB88)</f>
        <v/>
      </c>
      <c r="AY89" s="77">
        <f>AY88+AX88*(AV88/14)*AZ88/SUM(AX88:BB88)+AX88*(AW88/14)*BA88/SUM(AX88:BB88)-AY88/4</f>
        <v/>
      </c>
      <c r="AZ89" s="77">
        <f>AZ88+(AY88/4)*AZ$16-AZ88/14</f>
        <v/>
      </c>
      <c r="BA89" s="77">
        <f>BA88+(AY88/4)*BA$16-BA88/14</f>
        <v/>
      </c>
      <c r="BB89" s="77">
        <f>BB88+BA88/14+(AZ88/14)*(1-BC$16)</f>
        <v/>
      </c>
      <c r="BC89" s="54">
        <f>BC88+(AZ88/14)*(BC$16)</f>
        <v/>
      </c>
      <c r="BD89" s="53">
        <f>OFFSET('National statistics'!$A$6,MATCH(R0_estimation!$A89,'National statistics'!$A$7:$A$5000,0),MATCH(R0_estimation!BD$16 &amp; "_Running14daysNew",'National statistics'!$B$1:$HA$1,0))</f>
        <v/>
      </c>
      <c r="BE89" s="253">
        <f>IF(ISERROR(OFFSET($O$4,MATCH(BD$16,$N$5:$N$14,0),MATCH(TEXT($A89,"dd-mmm-yy") &amp; "_R0",$P$2:$AP$2,0))),BE88,OFFSET($O$4,MATCH(BD$16,$N$5:$N$14,0),MATCH(TEXT($A89,"dd-mmm-yy") &amp; "_R0",$P$2:$AP$2,0)))</f>
        <v/>
      </c>
      <c r="BF89" s="254">
        <f>BF88</f>
        <v/>
      </c>
      <c r="BG89" s="77">
        <f>BG88-BG88*(BE88/14)*BI88/SUM(BG88:BK88)-BG88*(BF88/14)*BJ88/SUM(BG88:BK88)</f>
        <v/>
      </c>
      <c r="BH89" s="77">
        <f>BH88+BG88*(BE88/14)*BI88/SUM(BG88:BK88)+BG88*(BF88/14)*BJ88/SUM(BG88:BK88)-BH88/4</f>
        <v/>
      </c>
      <c r="BI89" s="77">
        <f>BI88+(BH88/4)*BI$16-BI88/14</f>
        <v/>
      </c>
      <c r="BJ89" s="77">
        <f>BJ88+(BH88/4)*BJ$16-BJ88/14</f>
        <v/>
      </c>
      <c r="BK89" s="77">
        <f>BK88+BJ88/14+(BI88/14)*(1-BL$16)</f>
        <v/>
      </c>
      <c r="BL89" s="54">
        <f>BL88+(BI88/14)*(BL$16)</f>
        <v/>
      </c>
      <c r="BM89" s="53">
        <f>OFFSET('National statistics'!$A$6,MATCH(R0_estimation!$A89,'National statistics'!$A$7:$A$5000,0),MATCH(R0_estimation!BM$16 &amp; "_Running14daysNew",'National statistics'!$B$1:$HA$1,0))</f>
        <v/>
      </c>
      <c r="BN89" s="253">
        <f>IF(ISERROR(OFFSET($O$4,MATCH(BM$16,$N$5:$N$14,0),MATCH(TEXT($A89,"dd-mmm-yy") &amp; "_R0",$P$2:$AP$2,0))),BN88,OFFSET($O$4,MATCH(BM$16,$N$5:$N$14,0),MATCH(TEXT($A89,"dd-mmm-yy") &amp; "_R0",$P$2:$AP$2,0)))</f>
        <v/>
      </c>
      <c r="BO89" s="254">
        <f>BO88</f>
        <v/>
      </c>
      <c r="BP89" s="77">
        <f>BP88-BP88*(BN88/14)*BR88/SUM(BP88:BT88)-BP88*(BO88/14)*BS88/SUM(BP88:BT88)</f>
        <v/>
      </c>
      <c r="BQ89" s="77">
        <f>BQ88+BP88*(BN88/14)*BR88/SUM(BP88:BT88)+BP88*(BO88/14)*BS88/SUM(BP88:BT88)-BQ88/4</f>
        <v/>
      </c>
      <c r="BR89" s="77">
        <f>BR88+(BQ88/4)*BR$16-BR88/14</f>
        <v/>
      </c>
      <c r="BS89" s="77">
        <f>BS88+(BQ88/4)*BS$16-BS88/14</f>
        <v/>
      </c>
      <c r="BT89" s="77">
        <f>BT88+BS88/14+(BR88/14)*(1-BU$16)</f>
        <v/>
      </c>
      <c r="BU89" s="54">
        <f>BU88+(BR88/14)*(BU$16)</f>
        <v/>
      </c>
      <c r="BV89" s="53">
        <f>OFFSET('National statistics'!$A$6,MATCH(R0_estimation!$A89,'National statistics'!$A$7:$A$5000,0),MATCH(R0_estimation!BV$16 &amp; "_Running14daysNew",'National statistics'!$B$1:$HA$1,0))</f>
        <v/>
      </c>
      <c r="BW89" s="253">
        <f>IF(ISERROR(OFFSET($O$4,MATCH(BV$16,$N$5:$N$14,0),MATCH(TEXT($A89,"dd-mmm-yy") &amp; "_R0",$P$2:$AP$2,0))),BW88,OFFSET($O$4,MATCH(BV$16,$N$5:$N$14,0),MATCH(TEXT($A89,"dd-mmm-yy") &amp; "_R0",$P$2:$AP$2,0)))</f>
        <v/>
      </c>
      <c r="BX89" s="254">
        <f>BX88</f>
        <v/>
      </c>
      <c r="BY89" s="77">
        <f>BY88-BY88*(BW88/14)*CA88/SUM(BY88:CC88)-BY88*(BX88/14)*CB88/SUM(BY88:CC88)</f>
        <v/>
      </c>
      <c r="BZ89" s="77">
        <f>BZ88+BY88*(BW88/14)*CA88/SUM(BY88:CC88)+BY88*(BX88/14)*CB88/SUM(BY88:CC88)-BZ88/4</f>
        <v/>
      </c>
      <c r="CA89" s="77">
        <f>CA88+(BZ88/4)*CA$16-CA88/14</f>
        <v/>
      </c>
      <c r="CB89" s="77">
        <f>CB88+(BZ88/4)*CB$16-CB88/14</f>
        <v/>
      </c>
      <c r="CC89" s="77">
        <f>CC88+CB88/14+(CA88/14)*(1-CD$16)</f>
        <v/>
      </c>
      <c r="CD89" s="54">
        <f>CD88+(CA88/14)*(CD$16)</f>
        <v/>
      </c>
      <c r="CE89" s="53">
        <f>OFFSET('National statistics'!$A$6,MATCH(R0_estimation!$A89,'National statistics'!$A$7:$A$5000,0),MATCH(R0_estimation!CE$16 &amp; "_Running14daysNew",'National statistics'!$B$1:$HA$1,0))</f>
        <v/>
      </c>
      <c r="CF89" s="253">
        <f>IF(ISERROR(OFFSET($O$4,MATCH(CE$16,$N$5:$N$14,0),MATCH(TEXT($A89,"dd-mmm-yy") &amp; "_R0",$P$2:$AP$2,0))),CF88,OFFSET($O$4,MATCH(CE$16,$N$5:$N$14,0),MATCH(TEXT($A89,"dd-mmm-yy") &amp; "_R0",$P$2:$AP$2,0)))</f>
        <v/>
      </c>
      <c r="CG89" s="254">
        <f>CG88</f>
        <v/>
      </c>
      <c r="CH89" s="77">
        <f>CH88-CH88*(CF88/14)*CJ88/SUM(CH88:CL88)-CH88*(CG88/14)*CK88/SUM(CH88:CL88)</f>
        <v/>
      </c>
      <c r="CI89" s="77">
        <f>CI88+CH88*(CF88/14)*CJ88/SUM(CH88:CL88)+CH88*(CG88/14)*CK88/SUM(CH88:CL88)-CI88/4</f>
        <v/>
      </c>
      <c r="CJ89" s="77">
        <f>CJ88+(CI88/4)*CJ$16-CJ88/14</f>
        <v/>
      </c>
      <c r="CK89" s="77">
        <f>CK88+(CI88/4)*CK$16-CK88/14</f>
        <v/>
      </c>
      <c r="CL89" s="77">
        <f>CL88+CK88/14+(CJ88/14)*(1-CM$16)</f>
        <v/>
      </c>
      <c r="CM89" s="54">
        <f>CM88+(CJ88/14)*(CM$16)</f>
        <v/>
      </c>
      <c r="CO89" s="209" t="n"/>
      <c r="CP89" s="210" t="n"/>
    </row>
    <row r="90">
      <c r="A90" s="83" t="n">
        <v>43990</v>
      </c>
      <c r="B90" s="53">
        <f>OFFSET('National statistics'!$A$6,MATCH(R0_estimation!$A90,'National statistics'!$A$7:$A$5000,0),MATCH(R0_estimation!B$16 &amp; "_Running14daysNew",'National statistics'!$B$1:$HA$1,0))</f>
        <v/>
      </c>
      <c r="C90" s="253">
        <f>IF(ISERROR(OFFSET($O$4,MATCH(B$16,$N$5:$N$14,0),MATCH(TEXT($A90,"dd-mmm-yy") &amp; "_R0",$P$2:$AP$2,0))),C89,OFFSET($O$4,MATCH(B$16,$N$5:$N$14,0),MATCH(TEXT($A90,"dd-mmm-yy") &amp; "_R0",$P$2:$AP$2,0)))</f>
        <v/>
      </c>
      <c r="D90" s="254">
        <f>D89</f>
        <v/>
      </c>
      <c r="E90" s="77">
        <f>E89-E89*(C89/14)*G89*G$16/SUM(E89:I89)-E89*(D89/14)*H$16*H89/SUM(E89:I89)</f>
        <v/>
      </c>
      <c r="F90" s="77">
        <f>F89+E89*(C89/14)*G89*G$16/SUM(E89:I89)+E89*(D89/14)*H$16*H89/SUM(E89:I89)-F89/4</f>
        <v/>
      </c>
      <c r="G90" s="77">
        <f>G89+G$16*F89/4-G89/14</f>
        <v/>
      </c>
      <c r="H90" s="77">
        <f>H89+H$16*F89/4-H89/14</f>
        <v/>
      </c>
      <c r="I90" s="77">
        <f>I89+H89/14+(G89/14)*(1-J$16)</f>
        <v/>
      </c>
      <c r="J90" s="54">
        <f>J89+(G89/14)*(J$16)</f>
        <v/>
      </c>
      <c r="K90" s="53">
        <f>OFFSET('National statistics'!$A$6,MATCH(R0_estimation!$A90,'National statistics'!$A$7:$A$5000,0),MATCH(R0_estimation!K$16 &amp; "_Running14daysNew",'National statistics'!$B$1:$HA$1,0))</f>
        <v/>
      </c>
      <c r="L90" s="253">
        <f>IF(ISERROR(OFFSET($O$4,MATCH(K$16,$N$5:$N$14,0),MATCH(TEXT($A90,"dd-mmm-yy") &amp; "_R0",$P$2:$AP$2,0))),L89,OFFSET($O$4,MATCH(K$16,$N$5:$N$14,0),MATCH(TEXT($A90,"dd-mmm-yy") &amp; "_R0",$P$2:$AP$2,0)))</f>
        <v/>
      </c>
      <c r="M90" s="254">
        <f>M89</f>
        <v/>
      </c>
      <c r="N90" s="77">
        <f>N89-N89*(L89/14)*P89/SUM(N89:R89)-N89*(M89/14)*Q89/SUM(N89:R89)</f>
        <v/>
      </c>
      <c r="O90" s="77">
        <f>O89+N89*(L89/14)*P89/SUM(N89:R89)+N89*(M89/14)*Q89/SUM(N89:R89)-O89/4</f>
        <v/>
      </c>
      <c r="P90" s="77">
        <f>P89+(O89/4)*P$16-P89/14</f>
        <v/>
      </c>
      <c r="Q90" s="77">
        <f>Q89+(O89/4)*Q$16-Q89/14</f>
        <v/>
      </c>
      <c r="R90" s="77">
        <f>R89+Q89/14+(P89/14)*(1-S$16)</f>
        <v/>
      </c>
      <c r="S90" s="54">
        <f>S89+(P89/14)*(S$16)</f>
        <v/>
      </c>
      <c r="T90" s="53">
        <f>OFFSET('National statistics'!$A$6,MATCH(R0_estimation!$A90,'National statistics'!$A$7:$A$5000,0),MATCH(R0_estimation!T$16 &amp; "_Running14daysNew",'National statistics'!$B$1:$HA$1,0))</f>
        <v/>
      </c>
      <c r="U90" s="253">
        <f>IF(ISERROR(OFFSET($O$4,MATCH(T$16,$N$5:$N$14,0),MATCH(TEXT($A90,"dd-mmm-yy") &amp; "_R0",$P$2:$AP$2,0))),U89,OFFSET($O$4,MATCH(T$16,$N$5:$N$14,0),MATCH(TEXT($A90,"dd-mmm-yy") &amp; "_R0",$P$2:$AP$2,0)))</f>
        <v/>
      </c>
      <c r="V90" s="254">
        <f>V89</f>
        <v/>
      </c>
      <c r="W90" s="77">
        <f>W89-W89*(U89/14)*Y89/SUM(W89:AA89)-W89*(V89/14)*Z89/SUM(W89:AA89)</f>
        <v/>
      </c>
      <c r="X90" s="77">
        <f>X89+W89*(U89/14)*Y89/SUM(W89:AA89)+W89*(V89/14)*Z89/SUM(W89:AA89)-X89/4</f>
        <v/>
      </c>
      <c r="Y90" s="77">
        <f>Y89+(X89/4)*Y$16-Y89/14</f>
        <v/>
      </c>
      <c r="Z90" s="77">
        <f>Z89+(X89/4)*Z$16-Z89/14</f>
        <v/>
      </c>
      <c r="AA90" s="77">
        <f>AA89+Z89/14+(Y89/14)*(1-AB$16)</f>
        <v/>
      </c>
      <c r="AB90" s="54">
        <f>AB89+(Y89/14)*(AB$16)</f>
        <v/>
      </c>
      <c r="AC90" s="53">
        <f>OFFSET('National statistics'!$A$6,MATCH(R0_estimation!$A90,'National statistics'!$A$7:$A$5000,0),MATCH(R0_estimation!AC$16 &amp; "_Running14daysNew",'National statistics'!$B$1:$HA$1,0))</f>
        <v/>
      </c>
      <c r="AD90" s="253">
        <f>IF(ISERROR(OFFSET($O$4,MATCH(AC$16,$N$5:$N$14,0),MATCH(TEXT($A90,"dd-mmm-yy") &amp; "_R0",$P$2:$AP$2,0))),AD89,OFFSET($O$4,MATCH(AC$16,$N$5:$N$14,0),MATCH(TEXT($A90,"dd-mmm-yy") &amp; "_R0",$P$2:$AP$2,0)))</f>
        <v/>
      </c>
      <c r="AE90" s="254">
        <f>AE89</f>
        <v/>
      </c>
      <c r="AF90" s="77">
        <f>AF89-AF89*(AD89/14)*AH89/SUM(AF89:AJ89)-AF89*(AE89/14)*AI89/SUM(AF89:AJ89)</f>
        <v/>
      </c>
      <c r="AG90" s="77">
        <f>AG89+AF89*(AD89/14)*AH89/SUM(AF89:AJ89)+AF89*(AE89/14)*AI89/SUM(AF89:AJ89)-AG89/4</f>
        <v/>
      </c>
      <c r="AH90" s="77">
        <f>AH89+(AG89/4)*AH$16-AH89/14</f>
        <v/>
      </c>
      <c r="AI90" s="77">
        <f>AI89+(AG89/4)*AI$16-AI89/14</f>
        <v/>
      </c>
      <c r="AJ90" s="77">
        <f>AJ89+AI89/14+(AH89/14)*(1-AK$16)</f>
        <v/>
      </c>
      <c r="AK90" s="54">
        <f>AK89+(AH89/14)*(AK$16)</f>
        <v/>
      </c>
      <c r="AL90" s="53">
        <f>OFFSET('National statistics'!$A$6,MATCH(R0_estimation!$A90,'National statistics'!$A$7:$A$5000,0),MATCH(R0_estimation!AL$16 &amp; "_Running14daysNew",'National statistics'!$B$1:$HA$1,0))</f>
        <v/>
      </c>
      <c r="AM90" s="253">
        <f>IF(ISERROR(OFFSET($O$4,MATCH(AL$16,$N$5:$N$14,0),MATCH(TEXT($A90,"dd-mmm-yy") &amp; "_R0",$P$2:$AP$2,0))),AM89,OFFSET($O$4,MATCH(AL$16,$N$5:$N$14,0),MATCH(TEXT($A90,"dd-mmm-yy") &amp; "_R0",$P$2:$AP$2,0)))</f>
        <v/>
      </c>
      <c r="AN90" s="254">
        <f>AN89</f>
        <v/>
      </c>
      <c r="AO90" s="77">
        <f>AO89-AO89*(AM89/14)*AQ89/SUM(AO89:AS89)-AO89*(AN89/14)*AR89/SUM(AO89:AS89)</f>
        <v/>
      </c>
      <c r="AP90" s="77">
        <f>AP89+AO89*(AM89/14)*AQ89/SUM(AO89:AS89)+AO89*(AN89/14)*AR89/SUM(AO89:AS89)-AP89/4</f>
        <v/>
      </c>
      <c r="AQ90" s="77">
        <f>AQ89+(AP89/4)*AQ$16-AQ89/14</f>
        <v/>
      </c>
      <c r="AR90" s="77">
        <f>AR89+(AP89/4)*AR$16-AR89/14</f>
        <v/>
      </c>
      <c r="AS90" s="77">
        <f>AS89+AR89/14+(AQ89/14)*(1-AT$16)</f>
        <v/>
      </c>
      <c r="AT90" s="54">
        <f>AT89+(AQ89/14)*(AT$16)</f>
        <v/>
      </c>
      <c r="AU90" s="53">
        <f>OFFSET('National statistics'!$A$6,MATCH(R0_estimation!$A90,'National statistics'!$A$7:$A$5000,0),MATCH(R0_estimation!AU$16 &amp; "_Running14daysNew",'National statistics'!$B$1:$HA$1,0))</f>
        <v/>
      </c>
      <c r="AV90" s="253">
        <f>IF(ISERROR(OFFSET($O$4,MATCH(AU$16,$N$5:$N$14,0),MATCH(TEXT($A90,"dd-mmm-yy") &amp; "_R0",$P$2:$AP$2,0))),AV89,OFFSET($O$4,MATCH(AU$16,$N$5:$N$14,0),MATCH(TEXT($A90,"dd-mmm-yy") &amp; "_R0",$P$2:$AP$2,0)))</f>
        <v/>
      </c>
      <c r="AW90" s="254">
        <f>AW89</f>
        <v/>
      </c>
      <c r="AX90" s="77">
        <f>AX89-AX89*(AV89/14)*AZ89/SUM(AX89:BB89)-AX89*(AW89/14)*BA89/SUM(AX89:BB89)</f>
        <v/>
      </c>
      <c r="AY90" s="77">
        <f>AY89+AX89*(AV89/14)*AZ89/SUM(AX89:BB89)+AX89*(AW89/14)*BA89/SUM(AX89:BB89)-AY89/4</f>
        <v/>
      </c>
      <c r="AZ90" s="77">
        <f>AZ89+(AY89/4)*AZ$16-AZ89/14</f>
        <v/>
      </c>
      <c r="BA90" s="77">
        <f>BA89+(AY89/4)*BA$16-BA89/14</f>
        <v/>
      </c>
      <c r="BB90" s="77">
        <f>BB89+BA89/14+(AZ89/14)*(1-BC$16)</f>
        <v/>
      </c>
      <c r="BC90" s="54">
        <f>BC89+(AZ89/14)*(BC$16)</f>
        <v/>
      </c>
      <c r="BD90" s="53">
        <f>OFFSET('National statistics'!$A$6,MATCH(R0_estimation!$A90,'National statistics'!$A$7:$A$5000,0),MATCH(R0_estimation!BD$16 &amp; "_Running14daysNew",'National statistics'!$B$1:$HA$1,0))</f>
        <v/>
      </c>
      <c r="BE90" s="253">
        <f>IF(ISERROR(OFFSET($O$4,MATCH(BD$16,$N$5:$N$14,0),MATCH(TEXT($A90,"dd-mmm-yy") &amp; "_R0",$P$2:$AP$2,0))),BE89,OFFSET($O$4,MATCH(BD$16,$N$5:$N$14,0),MATCH(TEXT($A90,"dd-mmm-yy") &amp; "_R0",$P$2:$AP$2,0)))</f>
        <v/>
      </c>
      <c r="BF90" s="254">
        <f>BF89</f>
        <v/>
      </c>
      <c r="BG90" s="77">
        <f>BG89-BG89*(BE89/14)*BI89/SUM(BG89:BK89)-BG89*(BF89/14)*BJ89/SUM(BG89:BK89)</f>
        <v/>
      </c>
      <c r="BH90" s="77">
        <f>BH89+BG89*(BE89/14)*BI89/SUM(BG89:BK89)+BG89*(BF89/14)*BJ89/SUM(BG89:BK89)-BH89/4</f>
        <v/>
      </c>
      <c r="BI90" s="77">
        <f>BI89+(BH89/4)*BI$16-BI89/14</f>
        <v/>
      </c>
      <c r="BJ90" s="77">
        <f>BJ89+(BH89/4)*BJ$16-BJ89/14</f>
        <v/>
      </c>
      <c r="BK90" s="77">
        <f>BK89+BJ89/14+(BI89/14)*(1-BL$16)</f>
        <v/>
      </c>
      <c r="BL90" s="54">
        <f>BL89+(BI89/14)*(BL$16)</f>
        <v/>
      </c>
      <c r="BM90" s="53">
        <f>OFFSET('National statistics'!$A$6,MATCH(R0_estimation!$A90,'National statistics'!$A$7:$A$5000,0),MATCH(R0_estimation!BM$16 &amp; "_Running14daysNew",'National statistics'!$B$1:$HA$1,0))</f>
        <v/>
      </c>
      <c r="BN90" s="253">
        <f>IF(ISERROR(OFFSET($O$4,MATCH(BM$16,$N$5:$N$14,0),MATCH(TEXT($A90,"dd-mmm-yy") &amp; "_R0",$P$2:$AP$2,0))),BN89,OFFSET($O$4,MATCH(BM$16,$N$5:$N$14,0),MATCH(TEXT($A90,"dd-mmm-yy") &amp; "_R0",$P$2:$AP$2,0)))</f>
        <v/>
      </c>
      <c r="BO90" s="254">
        <f>BO89</f>
        <v/>
      </c>
      <c r="BP90" s="77">
        <f>BP89-BP89*(BN89/14)*BR89/SUM(BP89:BT89)-BP89*(BO89/14)*BS89/SUM(BP89:BT89)</f>
        <v/>
      </c>
      <c r="BQ90" s="77">
        <f>BQ89+BP89*(BN89/14)*BR89/SUM(BP89:BT89)+BP89*(BO89/14)*BS89/SUM(BP89:BT89)-BQ89/4</f>
        <v/>
      </c>
      <c r="BR90" s="77">
        <f>BR89+(BQ89/4)*BR$16-BR89/14</f>
        <v/>
      </c>
      <c r="BS90" s="77">
        <f>BS89+(BQ89/4)*BS$16-BS89/14</f>
        <v/>
      </c>
      <c r="BT90" s="77">
        <f>BT89+BS89/14+(BR89/14)*(1-BU$16)</f>
        <v/>
      </c>
      <c r="BU90" s="54">
        <f>BU89+(BR89/14)*(BU$16)</f>
        <v/>
      </c>
      <c r="BV90" s="53">
        <f>OFFSET('National statistics'!$A$6,MATCH(R0_estimation!$A90,'National statistics'!$A$7:$A$5000,0),MATCH(R0_estimation!BV$16 &amp; "_Running14daysNew",'National statistics'!$B$1:$HA$1,0))</f>
        <v/>
      </c>
      <c r="BW90" s="253">
        <f>IF(ISERROR(OFFSET($O$4,MATCH(BV$16,$N$5:$N$14,0),MATCH(TEXT($A90,"dd-mmm-yy") &amp; "_R0",$P$2:$AP$2,0))),BW89,OFFSET($O$4,MATCH(BV$16,$N$5:$N$14,0),MATCH(TEXT($A90,"dd-mmm-yy") &amp; "_R0",$P$2:$AP$2,0)))</f>
        <v/>
      </c>
      <c r="BX90" s="254">
        <f>BX89</f>
        <v/>
      </c>
      <c r="BY90" s="77">
        <f>BY89-BY89*(BW89/14)*CA89/SUM(BY89:CC89)-BY89*(BX89/14)*CB89/SUM(BY89:CC89)</f>
        <v/>
      </c>
      <c r="BZ90" s="77">
        <f>BZ89+BY89*(BW89/14)*CA89/SUM(BY89:CC89)+BY89*(BX89/14)*CB89/SUM(BY89:CC89)-BZ89/4</f>
        <v/>
      </c>
      <c r="CA90" s="77">
        <f>CA89+(BZ89/4)*CA$16-CA89/14</f>
        <v/>
      </c>
      <c r="CB90" s="77">
        <f>CB89+(BZ89/4)*CB$16-CB89/14</f>
        <v/>
      </c>
      <c r="CC90" s="77">
        <f>CC89+CB89/14+(CA89/14)*(1-CD$16)</f>
        <v/>
      </c>
      <c r="CD90" s="54">
        <f>CD89+(CA89/14)*(CD$16)</f>
        <v/>
      </c>
      <c r="CE90" s="53">
        <f>OFFSET('National statistics'!$A$6,MATCH(R0_estimation!$A90,'National statistics'!$A$7:$A$5000,0),MATCH(R0_estimation!CE$16 &amp; "_Running14daysNew",'National statistics'!$B$1:$HA$1,0))</f>
        <v/>
      </c>
      <c r="CF90" s="253">
        <f>IF(ISERROR(OFFSET($O$4,MATCH(CE$16,$N$5:$N$14,0),MATCH(TEXT($A90,"dd-mmm-yy") &amp; "_R0",$P$2:$AP$2,0))),CF89,OFFSET($O$4,MATCH(CE$16,$N$5:$N$14,0),MATCH(TEXT($A90,"dd-mmm-yy") &amp; "_R0",$P$2:$AP$2,0)))</f>
        <v/>
      </c>
      <c r="CG90" s="254">
        <f>CG89</f>
        <v/>
      </c>
      <c r="CH90" s="77">
        <f>CH89-CH89*(CF89/14)*CJ89/SUM(CH89:CL89)-CH89*(CG89/14)*CK89/SUM(CH89:CL89)</f>
        <v/>
      </c>
      <c r="CI90" s="77">
        <f>CI89+CH89*(CF89/14)*CJ89/SUM(CH89:CL89)+CH89*(CG89/14)*CK89/SUM(CH89:CL89)-CI89/4</f>
        <v/>
      </c>
      <c r="CJ90" s="77">
        <f>CJ89+(CI89/4)*CJ$16-CJ89/14</f>
        <v/>
      </c>
      <c r="CK90" s="77">
        <f>CK89+(CI89/4)*CK$16-CK89/14</f>
        <v/>
      </c>
      <c r="CL90" s="77">
        <f>CL89+CK89/14+(CJ89/14)*(1-CM$16)</f>
        <v/>
      </c>
      <c r="CM90" s="54">
        <f>CM89+(CJ89/14)*(CM$16)</f>
        <v/>
      </c>
      <c r="CO90" s="209" t="n"/>
      <c r="CP90" s="210" t="n"/>
    </row>
    <row r="91">
      <c r="A91" s="83" t="n">
        <v>43991</v>
      </c>
      <c r="B91" s="53">
        <f>OFFSET('National statistics'!$A$6,MATCH(R0_estimation!$A91,'National statistics'!$A$7:$A$5000,0),MATCH(R0_estimation!B$16 &amp; "_Running14daysNew",'National statistics'!$B$1:$HA$1,0))</f>
        <v/>
      </c>
      <c r="C91" s="253">
        <f>IF(ISERROR(OFFSET($O$4,MATCH(B$16,$N$5:$N$14,0),MATCH(TEXT($A91,"dd-mmm-yy") &amp; "_R0",$P$2:$AP$2,0))),C90,OFFSET($O$4,MATCH(B$16,$N$5:$N$14,0),MATCH(TEXT($A91,"dd-mmm-yy") &amp; "_R0",$P$2:$AP$2,0)))</f>
        <v/>
      </c>
      <c r="D91" s="254">
        <f>D90</f>
        <v/>
      </c>
      <c r="E91" s="77">
        <f>E90-E90*(C90/14)*G90*G$16/SUM(E90:I90)-E90*(D90/14)*H$16*H90/SUM(E90:I90)</f>
        <v/>
      </c>
      <c r="F91" s="77">
        <f>F90+E90*(C90/14)*G90*G$16/SUM(E90:I90)+E90*(D90/14)*H$16*H90/SUM(E90:I90)-F90/4</f>
        <v/>
      </c>
      <c r="G91" s="77">
        <f>G90+G$16*F90/4-G90/14</f>
        <v/>
      </c>
      <c r="H91" s="77">
        <f>H90+H$16*F90/4-H90/14</f>
        <v/>
      </c>
      <c r="I91" s="77">
        <f>I90+H90/14+(G90/14)*(1-J$16)</f>
        <v/>
      </c>
      <c r="J91" s="54">
        <f>J90+(G90/14)*(J$16)</f>
        <v/>
      </c>
      <c r="K91" s="53">
        <f>OFFSET('National statistics'!$A$6,MATCH(R0_estimation!$A91,'National statistics'!$A$7:$A$5000,0),MATCH(R0_estimation!K$16 &amp; "_Running14daysNew",'National statistics'!$B$1:$HA$1,0))</f>
        <v/>
      </c>
      <c r="L91" s="253">
        <f>IF(ISERROR(OFFSET($O$4,MATCH(K$16,$N$5:$N$14,0),MATCH(TEXT($A91,"dd-mmm-yy") &amp; "_R0",$P$2:$AP$2,0))),L90,OFFSET($O$4,MATCH(K$16,$N$5:$N$14,0),MATCH(TEXT($A91,"dd-mmm-yy") &amp; "_R0",$P$2:$AP$2,0)))</f>
        <v/>
      </c>
      <c r="M91" s="254">
        <f>M90</f>
        <v/>
      </c>
      <c r="N91" s="77">
        <f>N90-N90*(L90/14)*P90/SUM(N90:R90)-N90*(M90/14)*Q90/SUM(N90:R90)</f>
        <v/>
      </c>
      <c r="O91" s="77">
        <f>O90+N90*(L90/14)*P90/SUM(N90:R90)+N90*(M90/14)*Q90/SUM(N90:R90)-O90/4</f>
        <v/>
      </c>
      <c r="P91" s="77">
        <f>P90+(O90/4)*P$16-P90/14</f>
        <v/>
      </c>
      <c r="Q91" s="77">
        <f>Q90+(O90/4)*Q$16-Q90/14</f>
        <v/>
      </c>
      <c r="R91" s="77">
        <f>R90+Q90/14+(P90/14)*(1-S$16)</f>
        <v/>
      </c>
      <c r="S91" s="54">
        <f>S90+(P90/14)*(S$16)</f>
        <v/>
      </c>
      <c r="T91" s="53">
        <f>OFFSET('National statistics'!$A$6,MATCH(R0_estimation!$A91,'National statistics'!$A$7:$A$5000,0),MATCH(R0_estimation!T$16 &amp; "_Running14daysNew",'National statistics'!$B$1:$HA$1,0))</f>
        <v/>
      </c>
      <c r="U91" s="253">
        <f>IF(ISERROR(OFFSET($O$4,MATCH(T$16,$N$5:$N$14,0),MATCH(TEXT($A91,"dd-mmm-yy") &amp; "_R0",$P$2:$AP$2,0))),U90,OFFSET($O$4,MATCH(T$16,$N$5:$N$14,0),MATCH(TEXT($A91,"dd-mmm-yy") &amp; "_R0",$P$2:$AP$2,0)))</f>
        <v/>
      </c>
      <c r="V91" s="254">
        <f>V90</f>
        <v/>
      </c>
      <c r="W91" s="77">
        <f>W90-W90*(U90/14)*Y90/SUM(W90:AA90)-W90*(V90/14)*Z90/SUM(W90:AA90)</f>
        <v/>
      </c>
      <c r="X91" s="77">
        <f>X90+W90*(U90/14)*Y90/SUM(W90:AA90)+W90*(V90/14)*Z90/SUM(W90:AA90)-X90/4</f>
        <v/>
      </c>
      <c r="Y91" s="77">
        <f>Y90+(X90/4)*Y$16-Y90/14</f>
        <v/>
      </c>
      <c r="Z91" s="77">
        <f>Z90+(X90/4)*Z$16-Z90/14</f>
        <v/>
      </c>
      <c r="AA91" s="77">
        <f>AA90+Z90/14+(Y90/14)*(1-AB$16)</f>
        <v/>
      </c>
      <c r="AB91" s="54">
        <f>AB90+(Y90/14)*(AB$16)</f>
        <v/>
      </c>
      <c r="AC91" s="53">
        <f>OFFSET('National statistics'!$A$6,MATCH(R0_estimation!$A91,'National statistics'!$A$7:$A$5000,0),MATCH(R0_estimation!AC$16 &amp; "_Running14daysNew",'National statistics'!$B$1:$HA$1,0))</f>
        <v/>
      </c>
      <c r="AD91" s="253">
        <f>IF(ISERROR(OFFSET($O$4,MATCH(AC$16,$N$5:$N$14,0),MATCH(TEXT($A91,"dd-mmm-yy") &amp; "_R0",$P$2:$AP$2,0))),AD90,OFFSET($O$4,MATCH(AC$16,$N$5:$N$14,0),MATCH(TEXT($A91,"dd-mmm-yy") &amp; "_R0",$P$2:$AP$2,0)))</f>
        <v/>
      </c>
      <c r="AE91" s="254">
        <f>AE90</f>
        <v/>
      </c>
      <c r="AF91" s="77">
        <f>AF90-AF90*(AD90/14)*AH90/SUM(AF90:AJ90)-AF90*(AE90/14)*AI90/SUM(AF90:AJ90)</f>
        <v/>
      </c>
      <c r="AG91" s="77">
        <f>AG90+AF90*(AD90/14)*AH90/SUM(AF90:AJ90)+AF90*(AE90/14)*AI90/SUM(AF90:AJ90)-AG90/4</f>
        <v/>
      </c>
      <c r="AH91" s="77">
        <f>AH90+(AG90/4)*AH$16-AH90/14</f>
        <v/>
      </c>
      <c r="AI91" s="77">
        <f>AI90+(AG90/4)*AI$16-AI90/14</f>
        <v/>
      </c>
      <c r="AJ91" s="77">
        <f>AJ90+AI90/14+(AH90/14)*(1-AK$16)</f>
        <v/>
      </c>
      <c r="AK91" s="54">
        <f>AK90+(AH90/14)*(AK$16)</f>
        <v/>
      </c>
      <c r="AL91" s="53">
        <f>OFFSET('National statistics'!$A$6,MATCH(R0_estimation!$A91,'National statistics'!$A$7:$A$5000,0),MATCH(R0_estimation!AL$16 &amp; "_Running14daysNew",'National statistics'!$B$1:$HA$1,0))</f>
        <v/>
      </c>
      <c r="AM91" s="253">
        <f>IF(ISERROR(OFFSET($O$4,MATCH(AL$16,$N$5:$N$14,0),MATCH(TEXT($A91,"dd-mmm-yy") &amp; "_R0",$P$2:$AP$2,0))),AM90,OFFSET($O$4,MATCH(AL$16,$N$5:$N$14,0),MATCH(TEXT($A91,"dd-mmm-yy") &amp; "_R0",$P$2:$AP$2,0)))</f>
        <v/>
      </c>
      <c r="AN91" s="254">
        <f>AN90</f>
        <v/>
      </c>
      <c r="AO91" s="77">
        <f>AO90-AO90*(AM90/14)*AQ90/SUM(AO90:AS90)-AO90*(AN90/14)*AR90/SUM(AO90:AS90)</f>
        <v/>
      </c>
      <c r="AP91" s="77">
        <f>AP90+AO90*(AM90/14)*AQ90/SUM(AO90:AS90)+AO90*(AN90/14)*AR90/SUM(AO90:AS90)-AP90/4</f>
        <v/>
      </c>
      <c r="AQ91" s="77">
        <f>AQ90+(AP90/4)*AQ$16-AQ90/14</f>
        <v/>
      </c>
      <c r="AR91" s="77">
        <f>AR90+(AP90/4)*AR$16-AR90/14</f>
        <v/>
      </c>
      <c r="AS91" s="77">
        <f>AS90+AR90/14+(AQ90/14)*(1-AT$16)</f>
        <v/>
      </c>
      <c r="AT91" s="54">
        <f>AT90+(AQ90/14)*(AT$16)</f>
        <v/>
      </c>
      <c r="AU91" s="53">
        <f>OFFSET('National statistics'!$A$6,MATCH(R0_estimation!$A91,'National statistics'!$A$7:$A$5000,0),MATCH(R0_estimation!AU$16 &amp; "_Running14daysNew",'National statistics'!$B$1:$HA$1,0))</f>
        <v/>
      </c>
      <c r="AV91" s="253">
        <f>IF(ISERROR(OFFSET($O$4,MATCH(AU$16,$N$5:$N$14,0),MATCH(TEXT($A91,"dd-mmm-yy") &amp; "_R0",$P$2:$AP$2,0))),AV90,OFFSET($O$4,MATCH(AU$16,$N$5:$N$14,0),MATCH(TEXT($A91,"dd-mmm-yy") &amp; "_R0",$P$2:$AP$2,0)))</f>
        <v/>
      </c>
      <c r="AW91" s="254">
        <f>AW90</f>
        <v/>
      </c>
      <c r="AX91" s="77">
        <f>AX90-AX90*(AV90/14)*AZ90/SUM(AX90:BB90)-AX90*(AW90/14)*BA90/SUM(AX90:BB90)</f>
        <v/>
      </c>
      <c r="AY91" s="77">
        <f>AY90+AX90*(AV90/14)*AZ90/SUM(AX90:BB90)+AX90*(AW90/14)*BA90/SUM(AX90:BB90)-AY90/4</f>
        <v/>
      </c>
      <c r="AZ91" s="77">
        <f>AZ90+(AY90/4)*AZ$16-AZ90/14</f>
        <v/>
      </c>
      <c r="BA91" s="77">
        <f>BA90+(AY90/4)*BA$16-BA90/14</f>
        <v/>
      </c>
      <c r="BB91" s="77">
        <f>BB90+BA90/14+(AZ90/14)*(1-BC$16)</f>
        <v/>
      </c>
      <c r="BC91" s="54">
        <f>BC90+(AZ90/14)*(BC$16)</f>
        <v/>
      </c>
      <c r="BD91" s="53">
        <f>OFFSET('National statistics'!$A$6,MATCH(R0_estimation!$A91,'National statistics'!$A$7:$A$5000,0),MATCH(R0_estimation!BD$16 &amp; "_Running14daysNew",'National statistics'!$B$1:$HA$1,0))</f>
        <v/>
      </c>
      <c r="BE91" s="253">
        <f>IF(ISERROR(OFFSET($O$4,MATCH(BD$16,$N$5:$N$14,0),MATCH(TEXT($A91,"dd-mmm-yy") &amp; "_R0",$P$2:$AP$2,0))),BE90,OFFSET($O$4,MATCH(BD$16,$N$5:$N$14,0),MATCH(TEXT($A91,"dd-mmm-yy") &amp; "_R0",$P$2:$AP$2,0)))</f>
        <v/>
      </c>
      <c r="BF91" s="254">
        <f>BF90</f>
        <v/>
      </c>
      <c r="BG91" s="77">
        <f>BG90-BG90*(BE90/14)*BI90/SUM(BG90:BK90)-BG90*(BF90/14)*BJ90/SUM(BG90:BK90)</f>
        <v/>
      </c>
      <c r="BH91" s="77">
        <f>BH90+BG90*(BE90/14)*BI90/SUM(BG90:BK90)+BG90*(BF90/14)*BJ90/SUM(BG90:BK90)-BH90/4</f>
        <v/>
      </c>
      <c r="BI91" s="77">
        <f>BI90+(BH90/4)*BI$16-BI90/14</f>
        <v/>
      </c>
      <c r="BJ91" s="77">
        <f>BJ90+(BH90/4)*BJ$16-BJ90/14</f>
        <v/>
      </c>
      <c r="BK91" s="77">
        <f>BK90+BJ90/14+(BI90/14)*(1-BL$16)</f>
        <v/>
      </c>
      <c r="BL91" s="54">
        <f>BL90+(BI90/14)*(BL$16)</f>
        <v/>
      </c>
      <c r="BM91" s="53">
        <f>OFFSET('National statistics'!$A$6,MATCH(R0_estimation!$A91,'National statistics'!$A$7:$A$5000,0),MATCH(R0_estimation!BM$16 &amp; "_Running14daysNew",'National statistics'!$B$1:$HA$1,0))</f>
        <v/>
      </c>
      <c r="BN91" s="253">
        <f>IF(ISERROR(OFFSET($O$4,MATCH(BM$16,$N$5:$N$14,0),MATCH(TEXT($A91,"dd-mmm-yy") &amp; "_R0",$P$2:$AP$2,0))),BN90,OFFSET($O$4,MATCH(BM$16,$N$5:$N$14,0),MATCH(TEXT($A91,"dd-mmm-yy") &amp; "_R0",$P$2:$AP$2,0)))</f>
        <v/>
      </c>
      <c r="BO91" s="254">
        <f>BO90</f>
        <v/>
      </c>
      <c r="BP91" s="77">
        <f>BP90-BP90*(BN90/14)*BR90/SUM(BP90:BT90)-BP90*(BO90/14)*BS90/SUM(BP90:BT90)</f>
        <v/>
      </c>
      <c r="BQ91" s="77">
        <f>BQ90+BP90*(BN90/14)*BR90/SUM(BP90:BT90)+BP90*(BO90/14)*BS90/SUM(BP90:BT90)-BQ90/4</f>
        <v/>
      </c>
      <c r="BR91" s="77">
        <f>BR90+(BQ90/4)*BR$16-BR90/14</f>
        <v/>
      </c>
      <c r="BS91" s="77">
        <f>BS90+(BQ90/4)*BS$16-BS90/14</f>
        <v/>
      </c>
      <c r="BT91" s="77">
        <f>BT90+BS90/14+(BR90/14)*(1-BU$16)</f>
        <v/>
      </c>
      <c r="BU91" s="54">
        <f>BU90+(BR90/14)*(BU$16)</f>
        <v/>
      </c>
      <c r="BV91" s="53">
        <f>OFFSET('National statistics'!$A$6,MATCH(R0_estimation!$A91,'National statistics'!$A$7:$A$5000,0),MATCH(R0_estimation!BV$16 &amp; "_Running14daysNew",'National statistics'!$B$1:$HA$1,0))</f>
        <v/>
      </c>
      <c r="BW91" s="253">
        <f>IF(ISERROR(OFFSET($O$4,MATCH(BV$16,$N$5:$N$14,0),MATCH(TEXT($A91,"dd-mmm-yy") &amp; "_R0",$P$2:$AP$2,0))),BW90,OFFSET($O$4,MATCH(BV$16,$N$5:$N$14,0),MATCH(TEXT($A91,"dd-mmm-yy") &amp; "_R0",$P$2:$AP$2,0)))</f>
        <v/>
      </c>
      <c r="BX91" s="254">
        <f>BX90</f>
        <v/>
      </c>
      <c r="BY91" s="77">
        <f>BY90-BY90*(BW90/14)*CA90/SUM(BY90:CC90)-BY90*(BX90/14)*CB90/SUM(BY90:CC90)</f>
        <v/>
      </c>
      <c r="BZ91" s="77">
        <f>BZ90+BY90*(BW90/14)*CA90/SUM(BY90:CC90)+BY90*(BX90/14)*CB90/SUM(BY90:CC90)-BZ90/4</f>
        <v/>
      </c>
      <c r="CA91" s="77">
        <f>CA90+(BZ90/4)*CA$16-CA90/14</f>
        <v/>
      </c>
      <c r="CB91" s="77">
        <f>CB90+(BZ90/4)*CB$16-CB90/14</f>
        <v/>
      </c>
      <c r="CC91" s="77">
        <f>CC90+CB90/14+(CA90/14)*(1-CD$16)</f>
        <v/>
      </c>
      <c r="CD91" s="54">
        <f>CD90+(CA90/14)*(CD$16)</f>
        <v/>
      </c>
      <c r="CE91" s="53">
        <f>OFFSET('National statistics'!$A$6,MATCH(R0_estimation!$A91,'National statistics'!$A$7:$A$5000,0),MATCH(R0_estimation!CE$16 &amp; "_Running14daysNew",'National statistics'!$B$1:$HA$1,0))</f>
        <v/>
      </c>
      <c r="CF91" s="253">
        <f>IF(ISERROR(OFFSET($O$4,MATCH(CE$16,$N$5:$N$14,0),MATCH(TEXT($A91,"dd-mmm-yy") &amp; "_R0",$P$2:$AP$2,0))),CF90,OFFSET($O$4,MATCH(CE$16,$N$5:$N$14,0),MATCH(TEXT($A91,"dd-mmm-yy") &amp; "_R0",$P$2:$AP$2,0)))</f>
        <v/>
      </c>
      <c r="CG91" s="254">
        <f>CG90</f>
        <v/>
      </c>
      <c r="CH91" s="77">
        <f>CH90-CH90*(CF90/14)*CJ90/SUM(CH90:CL90)-CH90*(CG90/14)*CK90/SUM(CH90:CL90)</f>
        <v/>
      </c>
      <c r="CI91" s="77">
        <f>CI90+CH90*(CF90/14)*CJ90/SUM(CH90:CL90)+CH90*(CG90/14)*CK90/SUM(CH90:CL90)-CI90/4</f>
        <v/>
      </c>
      <c r="CJ91" s="77">
        <f>CJ90+(CI90/4)*CJ$16-CJ90/14</f>
        <v/>
      </c>
      <c r="CK91" s="77">
        <f>CK90+(CI90/4)*CK$16-CK90/14</f>
        <v/>
      </c>
      <c r="CL91" s="77">
        <f>CL90+CK90/14+(CJ90/14)*(1-CM$16)</f>
        <v/>
      </c>
      <c r="CM91" s="54">
        <f>CM90+(CJ90/14)*(CM$16)</f>
        <v/>
      </c>
      <c r="CO91" s="209" t="n"/>
      <c r="CP91" s="210" t="n"/>
    </row>
    <row r="92">
      <c r="A92" s="83" t="n">
        <v>43992</v>
      </c>
      <c r="B92" s="53">
        <f>OFFSET('National statistics'!$A$6,MATCH(R0_estimation!$A92,'National statistics'!$A$7:$A$5000,0),MATCH(R0_estimation!B$16 &amp; "_Running14daysNew",'National statistics'!$B$1:$HA$1,0))</f>
        <v/>
      </c>
      <c r="C92" s="253">
        <f>IF(ISERROR(OFFSET($O$4,MATCH(B$16,$N$5:$N$14,0),MATCH(TEXT($A92,"dd-mmm-yy") &amp; "_R0",$P$2:$AP$2,0))),C91,OFFSET($O$4,MATCH(B$16,$N$5:$N$14,0),MATCH(TEXT($A92,"dd-mmm-yy") &amp; "_R0",$P$2:$AP$2,0)))</f>
        <v/>
      </c>
      <c r="D92" s="254">
        <f>D91</f>
        <v/>
      </c>
      <c r="E92" s="77">
        <f>E91-E91*(C91/14)*G91*G$16/SUM(E91:I91)-E91*(D91/14)*H$16*H91/SUM(E91:I91)</f>
        <v/>
      </c>
      <c r="F92" s="77">
        <f>F91+E91*(C91/14)*G91*G$16/SUM(E91:I91)+E91*(D91/14)*H$16*H91/SUM(E91:I91)-F91/4</f>
        <v/>
      </c>
      <c r="G92" s="77">
        <f>G91+G$16*F91/4-G91/14</f>
        <v/>
      </c>
      <c r="H92" s="77">
        <f>H91+H$16*F91/4-H91/14</f>
        <v/>
      </c>
      <c r="I92" s="77">
        <f>I91+H91/14+(G91/14)*(1-J$16)</f>
        <v/>
      </c>
      <c r="J92" s="54">
        <f>J91+(G91/14)*(J$16)</f>
        <v/>
      </c>
      <c r="K92" s="53">
        <f>OFFSET('National statistics'!$A$6,MATCH(R0_estimation!$A92,'National statistics'!$A$7:$A$5000,0),MATCH(R0_estimation!K$16 &amp; "_Running14daysNew",'National statistics'!$B$1:$HA$1,0))</f>
        <v/>
      </c>
      <c r="L92" s="253">
        <f>IF(ISERROR(OFFSET($O$4,MATCH(K$16,$N$5:$N$14,0),MATCH(TEXT($A92,"dd-mmm-yy") &amp; "_R0",$P$2:$AP$2,0))),L91,OFFSET($O$4,MATCH(K$16,$N$5:$N$14,0),MATCH(TEXT($A92,"dd-mmm-yy") &amp; "_R0",$P$2:$AP$2,0)))</f>
        <v/>
      </c>
      <c r="M92" s="254">
        <f>M91</f>
        <v/>
      </c>
      <c r="N92" s="77">
        <f>N91-N91*(L91/14)*P91/SUM(N91:R91)-N91*(M91/14)*Q91/SUM(N91:R91)</f>
        <v/>
      </c>
      <c r="O92" s="77">
        <f>O91+N91*(L91/14)*P91/SUM(N91:R91)+N91*(M91/14)*Q91/SUM(N91:R91)-O91/4</f>
        <v/>
      </c>
      <c r="P92" s="77">
        <f>P91+(O91/4)*P$16-P91/14</f>
        <v/>
      </c>
      <c r="Q92" s="77">
        <f>Q91+(O91/4)*Q$16-Q91/14</f>
        <v/>
      </c>
      <c r="R92" s="77">
        <f>R91+Q91/14+(P91/14)*(1-S$16)</f>
        <v/>
      </c>
      <c r="S92" s="54">
        <f>S91+(P91/14)*(S$16)</f>
        <v/>
      </c>
      <c r="T92" s="53">
        <f>OFFSET('National statistics'!$A$6,MATCH(R0_estimation!$A92,'National statistics'!$A$7:$A$5000,0),MATCH(R0_estimation!T$16 &amp; "_Running14daysNew",'National statistics'!$B$1:$HA$1,0))</f>
        <v/>
      </c>
      <c r="U92" s="253">
        <f>IF(ISERROR(OFFSET($O$4,MATCH(T$16,$N$5:$N$14,0),MATCH(TEXT($A92,"dd-mmm-yy") &amp; "_R0",$P$2:$AP$2,0))),U91,OFFSET($O$4,MATCH(T$16,$N$5:$N$14,0),MATCH(TEXT($A92,"dd-mmm-yy") &amp; "_R0",$P$2:$AP$2,0)))</f>
        <v/>
      </c>
      <c r="V92" s="254">
        <f>V91</f>
        <v/>
      </c>
      <c r="W92" s="77">
        <f>W91-W91*(U91/14)*Y91/SUM(W91:AA91)-W91*(V91/14)*Z91/SUM(W91:AA91)</f>
        <v/>
      </c>
      <c r="X92" s="77">
        <f>X91+W91*(U91/14)*Y91/SUM(W91:AA91)+W91*(V91/14)*Z91/SUM(W91:AA91)-X91/4</f>
        <v/>
      </c>
      <c r="Y92" s="77">
        <f>Y91+(X91/4)*Y$16-Y91/14</f>
        <v/>
      </c>
      <c r="Z92" s="77">
        <f>Z91+(X91/4)*Z$16-Z91/14</f>
        <v/>
      </c>
      <c r="AA92" s="77">
        <f>AA91+Z91/14+(Y91/14)*(1-AB$16)</f>
        <v/>
      </c>
      <c r="AB92" s="54">
        <f>AB91+(Y91/14)*(AB$16)</f>
        <v/>
      </c>
      <c r="AC92" s="53">
        <f>OFFSET('National statistics'!$A$6,MATCH(R0_estimation!$A92,'National statistics'!$A$7:$A$5000,0),MATCH(R0_estimation!AC$16 &amp; "_Running14daysNew",'National statistics'!$B$1:$HA$1,0))</f>
        <v/>
      </c>
      <c r="AD92" s="253">
        <f>IF(ISERROR(OFFSET($O$4,MATCH(AC$16,$N$5:$N$14,0),MATCH(TEXT($A92,"dd-mmm-yy") &amp; "_R0",$P$2:$AP$2,0))),AD91,OFFSET($O$4,MATCH(AC$16,$N$5:$N$14,0),MATCH(TEXT($A92,"dd-mmm-yy") &amp; "_R0",$P$2:$AP$2,0)))</f>
        <v/>
      </c>
      <c r="AE92" s="254">
        <f>AE91</f>
        <v/>
      </c>
      <c r="AF92" s="77">
        <f>AF91-AF91*(AD91/14)*AH91/SUM(AF91:AJ91)-AF91*(AE91/14)*AI91/SUM(AF91:AJ91)</f>
        <v/>
      </c>
      <c r="AG92" s="77">
        <f>AG91+AF91*(AD91/14)*AH91/SUM(AF91:AJ91)+AF91*(AE91/14)*AI91/SUM(AF91:AJ91)-AG91/4</f>
        <v/>
      </c>
      <c r="AH92" s="77">
        <f>AH91+(AG91/4)*AH$16-AH91/14</f>
        <v/>
      </c>
      <c r="AI92" s="77">
        <f>AI91+(AG91/4)*AI$16-AI91/14</f>
        <v/>
      </c>
      <c r="AJ92" s="77">
        <f>AJ91+AI91/14+(AH91/14)*(1-AK$16)</f>
        <v/>
      </c>
      <c r="AK92" s="54">
        <f>AK91+(AH91/14)*(AK$16)</f>
        <v/>
      </c>
      <c r="AL92" s="53">
        <f>OFFSET('National statistics'!$A$6,MATCH(R0_estimation!$A92,'National statistics'!$A$7:$A$5000,0),MATCH(R0_estimation!AL$16 &amp; "_Running14daysNew",'National statistics'!$B$1:$HA$1,0))</f>
        <v/>
      </c>
      <c r="AM92" s="253">
        <f>IF(ISERROR(OFFSET($O$4,MATCH(AL$16,$N$5:$N$14,0),MATCH(TEXT($A92,"dd-mmm-yy") &amp; "_R0",$P$2:$AP$2,0))),AM91,OFFSET($O$4,MATCH(AL$16,$N$5:$N$14,0),MATCH(TEXT($A92,"dd-mmm-yy") &amp; "_R0",$P$2:$AP$2,0)))</f>
        <v/>
      </c>
      <c r="AN92" s="254">
        <f>AN91</f>
        <v/>
      </c>
      <c r="AO92" s="77">
        <f>AO91-AO91*(AM91/14)*AQ91/SUM(AO91:AS91)-AO91*(AN91/14)*AR91/SUM(AO91:AS91)</f>
        <v/>
      </c>
      <c r="AP92" s="77">
        <f>AP91+AO91*(AM91/14)*AQ91/SUM(AO91:AS91)+AO91*(AN91/14)*AR91/SUM(AO91:AS91)-AP91/4</f>
        <v/>
      </c>
      <c r="AQ92" s="77">
        <f>AQ91+(AP91/4)*AQ$16-AQ91/14</f>
        <v/>
      </c>
      <c r="AR92" s="77">
        <f>AR91+(AP91/4)*AR$16-AR91/14</f>
        <v/>
      </c>
      <c r="AS92" s="77">
        <f>AS91+AR91/14+(AQ91/14)*(1-AT$16)</f>
        <v/>
      </c>
      <c r="AT92" s="54">
        <f>AT91+(AQ91/14)*(AT$16)</f>
        <v/>
      </c>
      <c r="AU92" s="53">
        <f>OFFSET('National statistics'!$A$6,MATCH(R0_estimation!$A92,'National statistics'!$A$7:$A$5000,0),MATCH(R0_estimation!AU$16 &amp; "_Running14daysNew",'National statistics'!$B$1:$HA$1,0))</f>
        <v/>
      </c>
      <c r="AV92" s="253">
        <f>IF(ISERROR(OFFSET($O$4,MATCH(AU$16,$N$5:$N$14,0),MATCH(TEXT($A92,"dd-mmm-yy") &amp; "_R0",$P$2:$AP$2,0))),AV91,OFFSET($O$4,MATCH(AU$16,$N$5:$N$14,0),MATCH(TEXT($A92,"dd-mmm-yy") &amp; "_R0",$P$2:$AP$2,0)))</f>
        <v/>
      </c>
      <c r="AW92" s="254">
        <f>AW91</f>
        <v/>
      </c>
      <c r="AX92" s="77">
        <f>AX91-AX91*(AV91/14)*AZ91/SUM(AX91:BB91)-AX91*(AW91/14)*BA91/SUM(AX91:BB91)</f>
        <v/>
      </c>
      <c r="AY92" s="77">
        <f>AY91+AX91*(AV91/14)*AZ91/SUM(AX91:BB91)+AX91*(AW91/14)*BA91/SUM(AX91:BB91)-AY91/4</f>
        <v/>
      </c>
      <c r="AZ92" s="77">
        <f>AZ91+(AY91/4)*AZ$16-AZ91/14</f>
        <v/>
      </c>
      <c r="BA92" s="77">
        <f>BA91+(AY91/4)*BA$16-BA91/14</f>
        <v/>
      </c>
      <c r="BB92" s="77">
        <f>BB91+BA91/14+(AZ91/14)*(1-BC$16)</f>
        <v/>
      </c>
      <c r="BC92" s="54">
        <f>BC91+(AZ91/14)*(BC$16)</f>
        <v/>
      </c>
      <c r="BD92" s="53">
        <f>OFFSET('National statistics'!$A$6,MATCH(R0_estimation!$A92,'National statistics'!$A$7:$A$5000,0),MATCH(R0_estimation!BD$16 &amp; "_Running14daysNew",'National statistics'!$B$1:$HA$1,0))</f>
        <v/>
      </c>
      <c r="BE92" s="253">
        <f>IF(ISERROR(OFFSET($O$4,MATCH(BD$16,$N$5:$N$14,0),MATCH(TEXT($A92,"dd-mmm-yy") &amp; "_R0",$P$2:$AP$2,0))),BE91,OFFSET($O$4,MATCH(BD$16,$N$5:$N$14,0),MATCH(TEXT($A92,"dd-mmm-yy") &amp; "_R0",$P$2:$AP$2,0)))</f>
        <v/>
      </c>
      <c r="BF92" s="254">
        <f>BF91</f>
        <v/>
      </c>
      <c r="BG92" s="77">
        <f>BG91-BG91*(BE91/14)*BI91/SUM(BG91:BK91)-BG91*(BF91/14)*BJ91/SUM(BG91:BK91)</f>
        <v/>
      </c>
      <c r="BH92" s="77">
        <f>BH91+BG91*(BE91/14)*BI91/SUM(BG91:BK91)+BG91*(BF91/14)*BJ91/SUM(BG91:BK91)-BH91/4</f>
        <v/>
      </c>
      <c r="BI92" s="77">
        <f>BI91+(BH91/4)*BI$16-BI91/14</f>
        <v/>
      </c>
      <c r="BJ92" s="77">
        <f>BJ91+(BH91/4)*BJ$16-BJ91/14</f>
        <v/>
      </c>
      <c r="BK92" s="77">
        <f>BK91+BJ91/14+(BI91/14)*(1-BL$16)</f>
        <v/>
      </c>
      <c r="BL92" s="54">
        <f>BL91+(BI91/14)*(BL$16)</f>
        <v/>
      </c>
      <c r="BM92" s="53">
        <f>OFFSET('National statistics'!$A$6,MATCH(R0_estimation!$A92,'National statistics'!$A$7:$A$5000,0),MATCH(R0_estimation!BM$16 &amp; "_Running14daysNew",'National statistics'!$B$1:$HA$1,0))</f>
        <v/>
      </c>
      <c r="BN92" s="253">
        <f>IF(ISERROR(OFFSET($O$4,MATCH(BM$16,$N$5:$N$14,0),MATCH(TEXT($A92,"dd-mmm-yy") &amp; "_R0",$P$2:$AP$2,0))),BN91,OFFSET($O$4,MATCH(BM$16,$N$5:$N$14,0),MATCH(TEXT($A92,"dd-mmm-yy") &amp; "_R0",$P$2:$AP$2,0)))</f>
        <v/>
      </c>
      <c r="BO92" s="254">
        <f>BO91</f>
        <v/>
      </c>
      <c r="BP92" s="77">
        <f>BP91-BP91*(BN91/14)*BR91/SUM(BP91:BT91)-BP91*(BO91/14)*BS91/SUM(BP91:BT91)</f>
        <v/>
      </c>
      <c r="BQ92" s="77">
        <f>BQ91+BP91*(BN91/14)*BR91/SUM(BP91:BT91)+BP91*(BO91/14)*BS91/SUM(BP91:BT91)-BQ91/4</f>
        <v/>
      </c>
      <c r="BR92" s="77">
        <f>BR91+(BQ91/4)*BR$16-BR91/14</f>
        <v/>
      </c>
      <c r="BS92" s="77">
        <f>BS91+(BQ91/4)*BS$16-BS91/14</f>
        <v/>
      </c>
      <c r="BT92" s="77">
        <f>BT91+BS91/14+(BR91/14)*(1-BU$16)</f>
        <v/>
      </c>
      <c r="BU92" s="54">
        <f>BU91+(BR91/14)*(BU$16)</f>
        <v/>
      </c>
      <c r="BV92" s="53">
        <f>OFFSET('National statistics'!$A$6,MATCH(R0_estimation!$A92,'National statistics'!$A$7:$A$5000,0),MATCH(R0_estimation!BV$16 &amp; "_Running14daysNew",'National statistics'!$B$1:$HA$1,0))</f>
        <v/>
      </c>
      <c r="BW92" s="253">
        <f>IF(ISERROR(OFFSET($O$4,MATCH(BV$16,$N$5:$N$14,0),MATCH(TEXT($A92,"dd-mmm-yy") &amp; "_R0",$P$2:$AP$2,0))),BW91,OFFSET($O$4,MATCH(BV$16,$N$5:$N$14,0),MATCH(TEXT($A92,"dd-mmm-yy") &amp; "_R0",$P$2:$AP$2,0)))</f>
        <v/>
      </c>
      <c r="BX92" s="254">
        <f>BX91</f>
        <v/>
      </c>
      <c r="BY92" s="77">
        <f>BY91-BY91*(BW91/14)*CA91/SUM(BY91:CC91)-BY91*(BX91/14)*CB91/SUM(BY91:CC91)</f>
        <v/>
      </c>
      <c r="BZ92" s="77">
        <f>BZ91+BY91*(BW91/14)*CA91/SUM(BY91:CC91)+BY91*(BX91/14)*CB91/SUM(BY91:CC91)-BZ91/4</f>
        <v/>
      </c>
      <c r="CA92" s="77">
        <f>CA91+(BZ91/4)*CA$16-CA91/14</f>
        <v/>
      </c>
      <c r="CB92" s="77">
        <f>CB91+(BZ91/4)*CB$16-CB91/14</f>
        <v/>
      </c>
      <c r="CC92" s="77">
        <f>CC91+CB91/14+(CA91/14)*(1-CD$16)</f>
        <v/>
      </c>
      <c r="CD92" s="54">
        <f>CD91+(CA91/14)*(CD$16)</f>
        <v/>
      </c>
      <c r="CE92" s="53">
        <f>OFFSET('National statistics'!$A$6,MATCH(R0_estimation!$A92,'National statistics'!$A$7:$A$5000,0),MATCH(R0_estimation!CE$16 &amp; "_Running14daysNew",'National statistics'!$B$1:$HA$1,0))</f>
        <v/>
      </c>
      <c r="CF92" s="253">
        <f>IF(ISERROR(OFFSET($O$4,MATCH(CE$16,$N$5:$N$14,0),MATCH(TEXT($A92,"dd-mmm-yy") &amp; "_R0",$P$2:$AP$2,0))),CF91,OFFSET($O$4,MATCH(CE$16,$N$5:$N$14,0),MATCH(TEXT($A92,"dd-mmm-yy") &amp; "_R0",$P$2:$AP$2,0)))</f>
        <v/>
      </c>
      <c r="CG92" s="254">
        <f>CG91</f>
        <v/>
      </c>
      <c r="CH92" s="77">
        <f>CH91-CH91*(CF91/14)*CJ91/SUM(CH91:CL91)-CH91*(CG91/14)*CK91/SUM(CH91:CL91)</f>
        <v/>
      </c>
      <c r="CI92" s="77">
        <f>CI91+CH91*(CF91/14)*CJ91/SUM(CH91:CL91)+CH91*(CG91/14)*CK91/SUM(CH91:CL91)-CI91/4</f>
        <v/>
      </c>
      <c r="CJ92" s="77">
        <f>CJ91+(CI91/4)*CJ$16-CJ91/14</f>
        <v/>
      </c>
      <c r="CK92" s="77">
        <f>CK91+(CI91/4)*CK$16-CK91/14</f>
        <v/>
      </c>
      <c r="CL92" s="77">
        <f>CL91+CK91/14+(CJ91/14)*(1-CM$16)</f>
        <v/>
      </c>
      <c r="CM92" s="54">
        <f>CM91+(CJ91/14)*(CM$16)</f>
        <v/>
      </c>
      <c r="CO92" s="209" t="n"/>
      <c r="CP92" s="210" t="n"/>
    </row>
    <row r="93">
      <c r="A93" s="83" t="n">
        <v>43993</v>
      </c>
      <c r="B93" s="53">
        <f>OFFSET('National statistics'!$A$6,MATCH(R0_estimation!$A93,'National statistics'!$A$7:$A$5000,0),MATCH(R0_estimation!B$16 &amp; "_Running14daysNew",'National statistics'!$B$1:$HA$1,0))</f>
        <v/>
      </c>
      <c r="C93" s="253">
        <f>IF(ISERROR(OFFSET($O$4,MATCH(B$16,$N$5:$N$14,0),MATCH(TEXT($A93,"dd-mmm-yy") &amp; "_R0",$P$2:$AP$2,0))),C92,OFFSET($O$4,MATCH(B$16,$N$5:$N$14,0),MATCH(TEXT($A93,"dd-mmm-yy") &amp; "_R0",$P$2:$AP$2,0)))</f>
        <v/>
      </c>
      <c r="D93" s="254">
        <f>D92</f>
        <v/>
      </c>
      <c r="E93" s="77">
        <f>E92-E92*(C92/14)*G92*G$16/SUM(E92:I92)-E92*(D92/14)*H$16*H92/SUM(E92:I92)</f>
        <v/>
      </c>
      <c r="F93" s="77">
        <f>F92+E92*(C92/14)*G92*G$16/SUM(E92:I92)+E92*(D92/14)*H$16*H92/SUM(E92:I92)-F92/4</f>
        <v/>
      </c>
      <c r="G93" s="77">
        <f>G92+G$16*F92/4-G92/14</f>
        <v/>
      </c>
      <c r="H93" s="77">
        <f>H92+H$16*F92/4-H92/14</f>
        <v/>
      </c>
      <c r="I93" s="77">
        <f>I92+H92/14+(G92/14)*(1-J$16)</f>
        <v/>
      </c>
      <c r="J93" s="54">
        <f>J92+(G92/14)*(J$16)</f>
        <v/>
      </c>
      <c r="K93" s="53">
        <f>OFFSET('National statistics'!$A$6,MATCH(R0_estimation!$A93,'National statistics'!$A$7:$A$5000,0),MATCH(R0_estimation!K$16 &amp; "_Running14daysNew",'National statistics'!$B$1:$HA$1,0))</f>
        <v/>
      </c>
      <c r="L93" s="253">
        <f>IF(ISERROR(OFFSET($O$4,MATCH(K$16,$N$5:$N$14,0),MATCH(TEXT($A93,"dd-mmm-yy") &amp; "_R0",$P$2:$AP$2,0))),L92,OFFSET($O$4,MATCH(K$16,$N$5:$N$14,0),MATCH(TEXT($A93,"dd-mmm-yy") &amp; "_R0",$P$2:$AP$2,0)))</f>
        <v/>
      </c>
      <c r="M93" s="254">
        <f>M92</f>
        <v/>
      </c>
      <c r="N93" s="77">
        <f>N92-N92*(L92/14)*P92/SUM(N92:R92)-N92*(M92/14)*Q92/SUM(N92:R92)</f>
        <v/>
      </c>
      <c r="O93" s="77">
        <f>O92+N92*(L92/14)*P92/SUM(N92:R92)+N92*(M92/14)*Q92/SUM(N92:R92)-O92/4</f>
        <v/>
      </c>
      <c r="P93" s="77">
        <f>P92+(O92/4)*P$16-P92/14</f>
        <v/>
      </c>
      <c r="Q93" s="77">
        <f>Q92+(O92/4)*Q$16-Q92/14</f>
        <v/>
      </c>
      <c r="R93" s="77">
        <f>R92+Q92/14+(P92/14)*(1-S$16)</f>
        <v/>
      </c>
      <c r="S93" s="54">
        <f>S92+(P92/14)*(S$16)</f>
        <v/>
      </c>
      <c r="T93" s="53">
        <f>OFFSET('National statistics'!$A$6,MATCH(R0_estimation!$A93,'National statistics'!$A$7:$A$5000,0),MATCH(R0_estimation!T$16 &amp; "_Running14daysNew",'National statistics'!$B$1:$HA$1,0))</f>
        <v/>
      </c>
      <c r="U93" s="253">
        <f>IF(ISERROR(OFFSET($O$4,MATCH(T$16,$N$5:$N$14,0),MATCH(TEXT($A93,"dd-mmm-yy") &amp; "_R0",$P$2:$AP$2,0))),U92,OFFSET($O$4,MATCH(T$16,$N$5:$N$14,0),MATCH(TEXT($A93,"dd-mmm-yy") &amp; "_R0",$P$2:$AP$2,0)))</f>
        <v/>
      </c>
      <c r="V93" s="254">
        <f>V92</f>
        <v/>
      </c>
      <c r="W93" s="77">
        <f>W92-W92*(U92/14)*Y92/SUM(W92:AA92)-W92*(V92/14)*Z92/SUM(W92:AA92)</f>
        <v/>
      </c>
      <c r="X93" s="77">
        <f>X92+W92*(U92/14)*Y92/SUM(W92:AA92)+W92*(V92/14)*Z92/SUM(W92:AA92)-X92/4</f>
        <v/>
      </c>
      <c r="Y93" s="77">
        <f>Y92+(X92/4)*Y$16-Y92/14</f>
        <v/>
      </c>
      <c r="Z93" s="77">
        <f>Z92+(X92/4)*Z$16-Z92/14</f>
        <v/>
      </c>
      <c r="AA93" s="77">
        <f>AA92+Z92/14+(Y92/14)*(1-AB$16)</f>
        <v/>
      </c>
      <c r="AB93" s="54">
        <f>AB92+(Y92/14)*(AB$16)</f>
        <v/>
      </c>
      <c r="AC93" s="53">
        <f>OFFSET('National statistics'!$A$6,MATCH(R0_estimation!$A93,'National statistics'!$A$7:$A$5000,0),MATCH(R0_estimation!AC$16 &amp; "_Running14daysNew",'National statistics'!$B$1:$HA$1,0))</f>
        <v/>
      </c>
      <c r="AD93" s="253">
        <f>IF(ISERROR(OFFSET($O$4,MATCH(AC$16,$N$5:$N$14,0),MATCH(TEXT($A93,"dd-mmm-yy") &amp; "_R0",$P$2:$AP$2,0))),AD92,OFFSET($O$4,MATCH(AC$16,$N$5:$N$14,0),MATCH(TEXT($A93,"dd-mmm-yy") &amp; "_R0",$P$2:$AP$2,0)))</f>
        <v/>
      </c>
      <c r="AE93" s="254">
        <f>AE92</f>
        <v/>
      </c>
      <c r="AF93" s="77">
        <f>AF92-AF92*(AD92/14)*AH92/SUM(AF92:AJ92)-AF92*(AE92/14)*AI92/SUM(AF92:AJ92)</f>
        <v/>
      </c>
      <c r="AG93" s="77">
        <f>AG92+AF92*(AD92/14)*AH92/SUM(AF92:AJ92)+AF92*(AE92/14)*AI92/SUM(AF92:AJ92)-AG92/4</f>
        <v/>
      </c>
      <c r="AH93" s="77">
        <f>AH92+(AG92/4)*AH$16-AH92/14</f>
        <v/>
      </c>
      <c r="AI93" s="77">
        <f>AI92+(AG92/4)*AI$16-AI92/14</f>
        <v/>
      </c>
      <c r="AJ93" s="77">
        <f>AJ92+AI92/14+(AH92/14)*(1-AK$16)</f>
        <v/>
      </c>
      <c r="AK93" s="54">
        <f>AK92+(AH92/14)*(AK$16)</f>
        <v/>
      </c>
      <c r="AL93" s="53">
        <f>OFFSET('National statistics'!$A$6,MATCH(R0_estimation!$A93,'National statistics'!$A$7:$A$5000,0),MATCH(R0_estimation!AL$16 &amp; "_Running14daysNew",'National statistics'!$B$1:$HA$1,0))</f>
        <v/>
      </c>
      <c r="AM93" s="253">
        <f>IF(ISERROR(OFFSET($O$4,MATCH(AL$16,$N$5:$N$14,0),MATCH(TEXT($A93,"dd-mmm-yy") &amp; "_R0",$P$2:$AP$2,0))),AM92,OFFSET($O$4,MATCH(AL$16,$N$5:$N$14,0),MATCH(TEXT($A93,"dd-mmm-yy") &amp; "_R0",$P$2:$AP$2,0)))</f>
        <v/>
      </c>
      <c r="AN93" s="254">
        <f>AN92</f>
        <v/>
      </c>
      <c r="AO93" s="77">
        <f>AO92-AO92*(AM92/14)*AQ92/SUM(AO92:AS92)-AO92*(AN92/14)*AR92/SUM(AO92:AS92)</f>
        <v/>
      </c>
      <c r="AP93" s="77">
        <f>AP92+AO92*(AM92/14)*AQ92/SUM(AO92:AS92)+AO92*(AN92/14)*AR92/SUM(AO92:AS92)-AP92/4</f>
        <v/>
      </c>
      <c r="AQ93" s="77">
        <f>AQ92+(AP92/4)*AQ$16-AQ92/14</f>
        <v/>
      </c>
      <c r="AR93" s="77">
        <f>AR92+(AP92/4)*AR$16-AR92/14</f>
        <v/>
      </c>
      <c r="AS93" s="77">
        <f>AS92+AR92/14+(AQ92/14)*(1-AT$16)</f>
        <v/>
      </c>
      <c r="AT93" s="54">
        <f>AT92+(AQ92/14)*(AT$16)</f>
        <v/>
      </c>
      <c r="AU93" s="53">
        <f>OFFSET('National statistics'!$A$6,MATCH(R0_estimation!$A93,'National statistics'!$A$7:$A$5000,0),MATCH(R0_estimation!AU$16 &amp; "_Running14daysNew",'National statistics'!$B$1:$HA$1,0))</f>
        <v/>
      </c>
      <c r="AV93" s="253">
        <f>IF(ISERROR(OFFSET($O$4,MATCH(AU$16,$N$5:$N$14,0),MATCH(TEXT($A93,"dd-mmm-yy") &amp; "_R0",$P$2:$AP$2,0))),AV92,OFFSET($O$4,MATCH(AU$16,$N$5:$N$14,0),MATCH(TEXT($A93,"dd-mmm-yy") &amp; "_R0",$P$2:$AP$2,0)))</f>
        <v/>
      </c>
      <c r="AW93" s="254">
        <f>AW92</f>
        <v/>
      </c>
      <c r="AX93" s="77">
        <f>AX92-AX92*(AV92/14)*AZ92/SUM(AX92:BB92)-AX92*(AW92/14)*BA92/SUM(AX92:BB92)</f>
        <v/>
      </c>
      <c r="AY93" s="77">
        <f>AY92+AX92*(AV92/14)*AZ92/SUM(AX92:BB92)+AX92*(AW92/14)*BA92/SUM(AX92:BB92)-AY92/4</f>
        <v/>
      </c>
      <c r="AZ93" s="77">
        <f>AZ92+(AY92/4)*AZ$16-AZ92/14</f>
        <v/>
      </c>
      <c r="BA93" s="77">
        <f>BA92+(AY92/4)*BA$16-BA92/14</f>
        <v/>
      </c>
      <c r="BB93" s="77">
        <f>BB92+BA92/14+(AZ92/14)*(1-BC$16)</f>
        <v/>
      </c>
      <c r="BC93" s="54">
        <f>BC92+(AZ92/14)*(BC$16)</f>
        <v/>
      </c>
      <c r="BD93" s="53">
        <f>OFFSET('National statistics'!$A$6,MATCH(R0_estimation!$A93,'National statistics'!$A$7:$A$5000,0),MATCH(R0_estimation!BD$16 &amp; "_Running14daysNew",'National statistics'!$B$1:$HA$1,0))</f>
        <v/>
      </c>
      <c r="BE93" s="253">
        <f>IF(ISERROR(OFFSET($O$4,MATCH(BD$16,$N$5:$N$14,0),MATCH(TEXT($A93,"dd-mmm-yy") &amp; "_R0",$P$2:$AP$2,0))),BE92,OFFSET($O$4,MATCH(BD$16,$N$5:$N$14,0),MATCH(TEXT($A93,"dd-mmm-yy") &amp; "_R0",$P$2:$AP$2,0)))</f>
        <v/>
      </c>
      <c r="BF93" s="254">
        <f>BF92</f>
        <v/>
      </c>
      <c r="BG93" s="77">
        <f>BG92-BG92*(BE92/14)*BI92/SUM(BG92:BK92)-BG92*(BF92/14)*BJ92/SUM(BG92:BK92)</f>
        <v/>
      </c>
      <c r="BH93" s="77">
        <f>BH92+BG92*(BE92/14)*BI92/SUM(BG92:BK92)+BG92*(BF92/14)*BJ92/SUM(BG92:BK92)-BH92/4</f>
        <v/>
      </c>
      <c r="BI93" s="77">
        <f>BI92+(BH92/4)*BI$16-BI92/14</f>
        <v/>
      </c>
      <c r="BJ93" s="77">
        <f>BJ92+(BH92/4)*BJ$16-BJ92/14</f>
        <v/>
      </c>
      <c r="BK93" s="77">
        <f>BK92+BJ92/14+(BI92/14)*(1-BL$16)</f>
        <v/>
      </c>
      <c r="BL93" s="54">
        <f>BL92+(BI92/14)*(BL$16)</f>
        <v/>
      </c>
      <c r="BM93" s="53">
        <f>OFFSET('National statistics'!$A$6,MATCH(R0_estimation!$A93,'National statistics'!$A$7:$A$5000,0),MATCH(R0_estimation!BM$16 &amp; "_Running14daysNew",'National statistics'!$B$1:$HA$1,0))</f>
        <v/>
      </c>
      <c r="BN93" s="253">
        <f>IF(ISERROR(OFFSET($O$4,MATCH(BM$16,$N$5:$N$14,0),MATCH(TEXT($A93,"dd-mmm-yy") &amp; "_R0",$P$2:$AP$2,0))),BN92,OFFSET($O$4,MATCH(BM$16,$N$5:$N$14,0),MATCH(TEXT($A93,"dd-mmm-yy") &amp; "_R0",$P$2:$AP$2,0)))</f>
        <v/>
      </c>
      <c r="BO93" s="254">
        <f>BO92</f>
        <v/>
      </c>
      <c r="BP93" s="77">
        <f>BP92-BP92*(BN92/14)*BR92/SUM(BP92:BT92)-BP92*(BO92/14)*BS92/SUM(BP92:BT92)</f>
        <v/>
      </c>
      <c r="BQ93" s="77">
        <f>BQ92+BP92*(BN92/14)*BR92/SUM(BP92:BT92)+BP92*(BO92/14)*BS92/SUM(BP92:BT92)-BQ92/4</f>
        <v/>
      </c>
      <c r="BR93" s="77">
        <f>BR92+(BQ92/4)*BR$16-BR92/14</f>
        <v/>
      </c>
      <c r="BS93" s="77">
        <f>BS92+(BQ92/4)*BS$16-BS92/14</f>
        <v/>
      </c>
      <c r="BT93" s="77">
        <f>BT92+BS92/14+(BR92/14)*(1-BU$16)</f>
        <v/>
      </c>
      <c r="BU93" s="54">
        <f>BU92+(BR92/14)*(BU$16)</f>
        <v/>
      </c>
      <c r="BV93" s="53">
        <f>OFFSET('National statistics'!$A$6,MATCH(R0_estimation!$A93,'National statistics'!$A$7:$A$5000,0),MATCH(R0_estimation!BV$16 &amp; "_Running14daysNew",'National statistics'!$B$1:$HA$1,0))</f>
        <v/>
      </c>
      <c r="BW93" s="253">
        <f>IF(ISERROR(OFFSET($O$4,MATCH(BV$16,$N$5:$N$14,0),MATCH(TEXT($A93,"dd-mmm-yy") &amp; "_R0",$P$2:$AP$2,0))),BW92,OFFSET($O$4,MATCH(BV$16,$N$5:$N$14,0),MATCH(TEXT($A93,"dd-mmm-yy") &amp; "_R0",$P$2:$AP$2,0)))</f>
        <v/>
      </c>
      <c r="BX93" s="254">
        <f>BX92</f>
        <v/>
      </c>
      <c r="BY93" s="77">
        <f>BY92-BY92*(BW92/14)*CA92/SUM(BY92:CC92)-BY92*(BX92/14)*CB92/SUM(BY92:CC92)</f>
        <v/>
      </c>
      <c r="BZ93" s="77">
        <f>BZ92+BY92*(BW92/14)*CA92/SUM(BY92:CC92)+BY92*(BX92/14)*CB92/SUM(BY92:CC92)-BZ92/4</f>
        <v/>
      </c>
      <c r="CA93" s="77">
        <f>CA92+(BZ92/4)*CA$16-CA92/14</f>
        <v/>
      </c>
      <c r="CB93" s="77">
        <f>CB92+(BZ92/4)*CB$16-CB92/14</f>
        <v/>
      </c>
      <c r="CC93" s="77">
        <f>CC92+CB92/14+(CA92/14)*(1-CD$16)</f>
        <v/>
      </c>
      <c r="CD93" s="54">
        <f>CD92+(CA92/14)*(CD$16)</f>
        <v/>
      </c>
      <c r="CE93" s="53">
        <f>OFFSET('National statistics'!$A$6,MATCH(R0_estimation!$A93,'National statistics'!$A$7:$A$5000,0),MATCH(R0_estimation!CE$16 &amp; "_Running14daysNew",'National statistics'!$B$1:$HA$1,0))</f>
        <v/>
      </c>
      <c r="CF93" s="253">
        <f>IF(ISERROR(OFFSET($O$4,MATCH(CE$16,$N$5:$N$14,0),MATCH(TEXT($A93,"dd-mmm-yy") &amp; "_R0",$P$2:$AP$2,0))),CF92,OFFSET($O$4,MATCH(CE$16,$N$5:$N$14,0),MATCH(TEXT($A93,"dd-mmm-yy") &amp; "_R0",$P$2:$AP$2,0)))</f>
        <v/>
      </c>
      <c r="CG93" s="254">
        <f>CG92</f>
        <v/>
      </c>
      <c r="CH93" s="77">
        <f>CH92-CH92*(CF92/14)*CJ92/SUM(CH92:CL92)-CH92*(CG92/14)*CK92/SUM(CH92:CL92)</f>
        <v/>
      </c>
      <c r="CI93" s="77">
        <f>CI92+CH92*(CF92/14)*CJ92/SUM(CH92:CL92)+CH92*(CG92/14)*CK92/SUM(CH92:CL92)-CI92/4</f>
        <v/>
      </c>
      <c r="CJ93" s="77">
        <f>CJ92+(CI92/4)*CJ$16-CJ92/14</f>
        <v/>
      </c>
      <c r="CK93" s="77">
        <f>CK92+(CI92/4)*CK$16-CK92/14</f>
        <v/>
      </c>
      <c r="CL93" s="77">
        <f>CL92+CK92/14+(CJ92/14)*(1-CM$16)</f>
        <v/>
      </c>
      <c r="CM93" s="54">
        <f>CM92+(CJ92/14)*(CM$16)</f>
        <v/>
      </c>
      <c r="CO93" s="209" t="n"/>
      <c r="CP93" s="210" t="n"/>
    </row>
    <row r="94">
      <c r="A94" s="83" t="n">
        <v>43994</v>
      </c>
      <c r="B94" s="53">
        <f>OFFSET('National statistics'!$A$6,MATCH(R0_estimation!$A94,'National statistics'!$A$7:$A$5000,0),MATCH(R0_estimation!B$16 &amp; "_Running14daysNew",'National statistics'!$B$1:$HA$1,0))</f>
        <v/>
      </c>
      <c r="C94" s="253">
        <f>IF(ISERROR(OFFSET($O$4,MATCH(B$16,$N$5:$N$14,0),MATCH(TEXT($A94,"dd-mmm-yy") &amp; "_R0",$P$2:$AP$2,0))),C93,OFFSET($O$4,MATCH(B$16,$N$5:$N$14,0),MATCH(TEXT($A94,"dd-mmm-yy") &amp; "_R0",$P$2:$AP$2,0)))</f>
        <v/>
      </c>
      <c r="D94" s="254">
        <f>D93</f>
        <v/>
      </c>
      <c r="E94" s="77">
        <f>E93-E93*(C93/14)*G93*G$16/SUM(E93:I93)-E93*(D93/14)*H$16*H93/SUM(E93:I93)</f>
        <v/>
      </c>
      <c r="F94" s="77">
        <f>F93+E93*(C93/14)*G93*G$16/SUM(E93:I93)+E93*(D93/14)*H$16*H93/SUM(E93:I93)-F93/4</f>
        <v/>
      </c>
      <c r="G94" s="77">
        <f>G93+G$16*F93/4-G93/14</f>
        <v/>
      </c>
      <c r="H94" s="77">
        <f>H93+H$16*F93/4-H93/14</f>
        <v/>
      </c>
      <c r="I94" s="77">
        <f>I93+H93/14+(G93/14)*(1-J$16)</f>
        <v/>
      </c>
      <c r="J94" s="54">
        <f>J93+(G93/14)*(J$16)</f>
        <v/>
      </c>
      <c r="K94" s="53">
        <f>OFFSET('National statistics'!$A$6,MATCH(R0_estimation!$A94,'National statistics'!$A$7:$A$5000,0),MATCH(R0_estimation!K$16 &amp; "_Running14daysNew",'National statistics'!$B$1:$HA$1,0))</f>
        <v/>
      </c>
      <c r="L94" s="253">
        <f>IF(ISERROR(OFFSET($O$4,MATCH(K$16,$N$5:$N$14,0),MATCH(TEXT($A94,"dd-mmm-yy") &amp; "_R0",$P$2:$AP$2,0))),L93,OFFSET($O$4,MATCH(K$16,$N$5:$N$14,0),MATCH(TEXT($A94,"dd-mmm-yy") &amp; "_R0",$P$2:$AP$2,0)))</f>
        <v/>
      </c>
      <c r="M94" s="254">
        <f>M93</f>
        <v/>
      </c>
      <c r="N94" s="77">
        <f>N93-N93*(L93/14)*P93/SUM(N93:R93)-N93*(M93/14)*Q93/SUM(N93:R93)</f>
        <v/>
      </c>
      <c r="O94" s="77">
        <f>O93+N93*(L93/14)*P93/SUM(N93:R93)+N93*(M93/14)*Q93/SUM(N93:R93)-O93/4</f>
        <v/>
      </c>
      <c r="P94" s="77">
        <f>P93+(O93/4)*P$16-P93/14</f>
        <v/>
      </c>
      <c r="Q94" s="77">
        <f>Q93+(O93/4)*Q$16-Q93/14</f>
        <v/>
      </c>
      <c r="R94" s="77">
        <f>R93+Q93/14+(P93/14)*(1-S$16)</f>
        <v/>
      </c>
      <c r="S94" s="54">
        <f>S93+(P93/14)*(S$16)</f>
        <v/>
      </c>
      <c r="T94" s="53">
        <f>OFFSET('National statistics'!$A$6,MATCH(R0_estimation!$A94,'National statistics'!$A$7:$A$5000,0),MATCH(R0_estimation!T$16 &amp; "_Running14daysNew",'National statistics'!$B$1:$HA$1,0))</f>
        <v/>
      </c>
      <c r="U94" s="253">
        <f>IF(ISERROR(OFFSET($O$4,MATCH(T$16,$N$5:$N$14,0),MATCH(TEXT($A94,"dd-mmm-yy") &amp; "_R0",$P$2:$AP$2,0))),U93,OFFSET($O$4,MATCH(T$16,$N$5:$N$14,0),MATCH(TEXT($A94,"dd-mmm-yy") &amp; "_R0",$P$2:$AP$2,0)))</f>
        <v/>
      </c>
      <c r="V94" s="254">
        <f>V93</f>
        <v/>
      </c>
      <c r="W94" s="77">
        <f>W93-W93*(U93/14)*Y93/SUM(W93:AA93)-W93*(V93/14)*Z93/SUM(W93:AA93)</f>
        <v/>
      </c>
      <c r="X94" s="77">
        <f>X93+W93*(U93/14)*Y93/SUM(W93:AA93)+W93*(V93/14)*Z93/SUM(W93:AA93)-X93/4</f>
        <v/>
      </c>
      <c r="Y94" s="77">
        <f>Y93+(X93/4)*Y$16-Y93/14</f>
        <v/>
      </c>
      <c r="Z94" s="77">
        <f>Z93+(X93/4)*Z$16-Z93/14</f>
        <v/>
      </c>
      <c r="AA94" s="77">
        <f>AA93+Z93/14+(Y93/14)*(1-AB$16)</f>
        <v/>
      </c>
      <c r="AB94" s="54">
        <f>AB93+(Y93/14)*(AB$16)</f>
        <v/>
      </c>
      <c r="AC94" s="53">
        <f>OFFSET('National statistics'!$A$6,MATCH(R0_estimation!$A94,'National statistics'!$A$7:$A$5000,0),MATCH(R0_estimation!AC$16 &amp; "_Running14daysNew",'National statistics'!$B$1:$HA$1,0))</f>
        <v/>
      </c>
      <c r="AD94" s="253">
        <f>IF(ISERROR(OFFSET($O$4,MATCH(AC$16,$N$5:$N$14,0),MATCH(TEXT($A94,"dd-mmm-yy") &amp; "_R0",$P$2:$AP$2,0))),AD93,OFFSET($O$4,MATCH(AC$16,$N$5:$N$14,0),MATCH(TEXT($A94,"dd-mmm-yy") &amp; "_R0",$P$2:$AP$2,0)))</f>
        <v/>
      </c>
      <c r="AE94" s="254">
        <f>AE93</f>
        <v/>
      </c>
      <c r="AF94" s="77">
        <f>AF93-AF93*(AD93/14)*AH93/SUM(AF93:AJ93)-AF93*(AE93/14)*AI93/SUM(AF93:AJ93)</f>
        <v/>
      </c>
      <c r="AG94" s="77">
        <f>AG93+AF93*(AD93/14)*AH93/SUM(AF93:AJ93)+AF93*(AE93/14)*AI93/SUM(AF93:AJ93)-AG93/4</f>
        <v/>
      </c>
      <c r="AH94" s="77">
        <f>AH93+(AG93/4)*AH$16-AH93/14</f>
        <v/>
      </c>
      <c r="AI94" s="77">
        <f>AI93+(AG93/4)*AI$16-AI93/14</f>
        <v/>
      </c>
      <c r="AJ94" s="77">
        <f>AJ93+AI93/14+(AH93/14)*(1-AK$16)</f>
        <v/>
      </c>
      <c r="AK94" s="54">
        <f>AK93+(AH93/14)*(AK$16)</f>
        <v/>
      </c>
      <c r="AL94" s="53">
        <f>OFFSET('National statistics'!$A$6,MATCH(R0_estimation!$A94,'National statistics'!$A$7:$A$5000,0),MATCH(R0_estimation!AL$16 &amp; "_Running14daysNew",'National statistics'!$B$1:$HA$1,0))</f>
        <v/>
      </c>
      <c r="AM94" s="253">
        <f>IF(ISERROR(OFFSET($O$4,MATCH(AL$16,$N$5:$N$14,0),MATCH(TEXT($A94,"dd-mmm-yy") &amp; "_R0",$P$2:$AP$2,0))),AM93,OFFSET($O$4,MATCH(AL$16,$N$5:$N$14,0),MATCH(TEXT($A94,"dd-mmm-yy") &amp; "_R0",$P$2:$AP$2,0)))</f>
        <v/>
      </c>
      <c r="AN94" s="254">
        <f>AN93</f>
        <v/>
      </c>
      <c r="AO94" s="77">
        <f>AO93-AO93*(AM93/14)*AQ93/SUM(AO93:AS93)-AO93*(AN93/14)*AR93/SUM(AO93:AS93)</f>
        <v/>
      </c>
      <c r="AP94" s="77">
        <f>AP93+AO93*(AM93/14)*AQ93/SUM(AO93:AS93)+AO93*(AN93/14)*AR93/SUM(AO93:AS93)-AP93/4</f>
        <v/>
      </c>
      <c r="AQ94" s="77">
        <f>AQ93+(AP93/4)*AQ$16-AQ93/14</f>
        <v/>
      </c>
      <c r="AR94" s="77">
        <f>AR93+(AP93/4)*AR$16-AR93/14</f>
        <v/>
      </c>
      <c r="AS94" s="77">
        <f>AS93+AR93/14+(AQ93/14)*(1-AT$16)</f>
        <v/>
      </c>
      <c r="AT94" s="54">
        <f>AT93+(AQ93/14)*(AT$16)</f>
        <v/>
      </c>
      <c r="AU94" s="53">
        <f>OFFSET('National statistics'!$A$6,MATCH(R0_estimation!$A94,'National statistics'!$A$7:$A$5000,0),MATCH(R0_estimation!AU$16 &amp; "_Running14daysNew",'National statistics'!$B$1:$HA$1,0))</f>
        <v/>
      </c>
      <c r="AV94" s="253">
        <f>IF(ISERROR(OFFSET($O$4,MATCH(AU$16,$N$5:$N$14,0),MATCH(TEXT($A94,"dd-mmm-yy") &amp; "_R0",$P$2:$AP$2,0))),AV93,OFFSET($O$4,MATCH(AU$16,$N$5:$N$14,0),MATCH(TEXT($A94,"dd-mmm-yy") &amp; "_R0",$P$2:$AP$2,0)))</f>
        <v/>
      </c>
      <c r="AW94" s="254">
        <f>AW93</f>
        <v/>
      </c>
      <c r="AX94" s="77">
        <f>AX93-AX93*(AV93/14)*AZ93/SUM(AX93:BB93)-AX93*(AW93/14)*BA93/SUM(AX93:BB93)</f>
        <v/>
      </c>
      <c r="AY94" s="77">
        <f>AY93+AX93*(AV93/14)*AZ93/SUM(AX93:BB93)+AX93*(AW93/14)*BA93/SUM(AX93:BB93)-AY93/4</f>
        <v/>
      </c>
      <c r="AZ94" s="77">
        <f>AZ93+(AY93/4)*AZ$16-AZ93/14</f>
        <v/>
      </c>
      <c r="BA94" s="77">
        <f>BA93+(AY93/4)*BA$16-BA93/14</f>
        <v/>
      </c>
      <c r="BB94" s="77">
        <f>BB93+BA93/14+(AZ93/14)*(1-BC$16)</f>
        <v/>
      </c>
      <c r="BC94" s="54">
        <f>BC93+(AZ93/14)*(BC$16)</f>
        <v/>
      </c>
      <c r="BD94" s="53">
        <f>OFFSET('National statistics'!$A$6,MATCH(R0_estimation!$A94,'National statistics'!$A$7:$A$5000,0),MATCH(R0_estimation!BD$16 &amp; "_Running14daysNew",'National statistics'!$B$1:$HA$1,0))</f>
        <v/>
      </c>
      <c r="BE94" s="253">
        <f>IF(ISERROR(OFFSET($O$4,MATCH(BD$16,$N$5:$N$14,0),MATCH(TEXT($A94,"dd-mmm-yy") &amp; "_R0",$P$2:$AP$2,0))),BE93,OFFSET($O$4,MATCH(BD$16,$N$5:$N$14,0),MATCH(TEXT($A94,"dd-mmm-yy") &amp; "_R0",$P$2:$AP$2,0)))</f>
        <v/>
      </c>
      <c r="BF94" s="254">
        <f>BF93</f>
        <v/>
      </c>
      <c r="BG94" s="77">
        <f>BG93-BG93*(BE93/14)*BI93/SUM(BG93:BK93)-BG93*(BF93/14)*BJ93/SUM(BG93:BK93)</f>
        <v/>
      </c>
      <c r="BH94" s="77">
        <f>BH93+BG93*(BE93/14)*BI93/SUM(BG93:BK93)+BG93*(BF93/14)*BJ93/SUM(BG93:BK93)-BH93/4</f>
        <v/>
      </c>
      <c r="BI94" s="77">
        <f>BI93+(BH93/4)*BI$16-BI93/14</f>
        <v/>
      </c>
      <c r="BJ94" s="77">
        <f>BJ93+(BH93/4)*BJ$16-BJ93/14</f>
        <v/>
      </c>
      <c r="BK94" s="77">
        <f>BK93+BJ93/14+(BI93/14)*(1-BL$16)</f>
        <v/>
      </c>
      <c r="BL94" s="54">
        <f>BL93+(BI93/14)*(BL$16)</f>
        <v/>
      </c>
      <c r="BM94" s="53">
        <f>OFFSET('National statistics'!$A$6,MATCH(R0_estimation!$A94,'National statistics'!$A$7:$A$5000,0),MATCH(R0_estimation!BM$16 &amp; "_Running14daysNew",'National statistics'!$B$1:$HA$1,0))</f>
        <v/>
      </c>
      <c r="BN94" s="253">
        <f>IF(ISERROR(OFFSET($O$4,MATCH(BM$16,$N$5:$N$14,0),MATCH(TEXT($A94,"dd-mmm-yy") &amp; "_R0",$P$2:$AP$2,0))),BN93,OFFSET($O$4,MATCH(BM$16,$N$5:$N$14,0),MATCH(TEXT($A94,"dd-mmm-yy") &amp; "_R0",$P$2:$AP$2,0)))</f>
        <v/>
      </c>
      <c r="BO94" s="254">
        <f>BO93</f>
        <v/>
      </c>
      <c r="BP94" s="77">
        <f>BP93-BP93*(BN93/14)*BR93/SUM(BP93:BT93)-BP93*(BO93/14)*BS93/SUM(BP93:BT93)</f>
        <v/>
      </c>
      <c r="BQ94" s="77">
        <f>BQ93+BP93*(BN93/14)*BR93/SUM(BP93:BT93)+BP93*(BO93/14)*BS93/SUM(BP93:BT93)-BQ93/4</f>
        <v/>
      </c>
      <c r="BR94" s="77">
        <f>BR93+(BQ93/4)*BR$16-BR93/14</f>
        <v/>
      </c>
      <c r="BS94" s="77">
        <f>BS93+(BQ93/4)*BS$16-BS93/14</f>
        <v/>
      </c>
      <c r="BT94" s="77">
        <f>BT93+BS93/14+(BR93/14)*(1-BU$16)</f>
        <v/>
      </c>
      <c r="BU94" s="54">
        <f>BU93+(BR93/14)*(BU$16)</f>
        <v/>
      </c>
      <c r="BV94" s="53">
        <f>OFFSET('National statistics'!$A$6,MATCH(R0_estimation!$A94,'National statistics'!$A$7:$A$5000,0),MATCH(R0_estimation!BV$16 &amp; "_Running14daysNew",'National statistics'!$B$1:$HA$1,0))</f>
        <v/>
      </c>
      <c r="BW94" s="253">
        <f>IF(ISERROR(OFFSET($O$4,MATCH(BV$16,$N$5:$N$14,0),MATCH(TEXT($A94,"dd-mmm-yy") &amp; "_R0",$P$2:$AP$2,0))),BW93,OFFSET($O$4,MATCH(BV$16,$N$5:$N$14,0),MATCH(TEXT($A94,"dd-mmm-yy") &amp; "_R0",$P$2:$AP$2,0)))</f>
        <v/>
      </c>
      <c r="BX94" s="254">
        <f>BX93</f>
        <v/>
      </c>
      <c r="BY94" s="77">
        <f>BY93-BY93*(BW93/14)*CA93/SUM(BY93:CC93)-BY93*(BX93/14)*CB93/SUM(BY93:CC93)</f>
        <v/>
      </c>
      <c r="BZ94" s="77">
        <f>BZ93+BY93*(BW93/14)*CA93/SUM(BY93:CC93)+BY93*(BX93/14)*CB93/SUM(BY93:CC93)-BZ93/4</f>
        <v/>
      </c>
      <c r="CA94" s="77">
        <f>CA93+(BZ93/4)*CA$16-CA93/14</f>
        <v/>
      </c>
      <c r="CB94" s="77">
        <f>CB93+(BZ93/4)*CB$16-CB93/14</f>
        <v/>
      </c>
      <c r="CC94" s="77">
        <f>CC93+CB93/14+(CA93/14)*(1-CD$16)</f>
        <v/>
      </c>
      <c r="CD94" s="54">
        <f>CD93+(CA93/14)*(CD$16)</f>
        <v/>
      </c>
      <c r="CE94" s="53">
        <f>OFFSET('National statistics'!$A$6,MATCH(R0_estimation!$A94,'National statistics'!$A$7:$A$5000,0),MATCH(R0_estimation!CE$16 &amp; "_Running14daysNew",'National statistics'!$B$1:$HA$1,0))</f>
        <v/>
      </c>
      <c r="CF94" s="253">
        <f>IF(ISERROR(OFFSET($O$4,MATCH(CE$16,$N$5:$N$14,0),MATCH(TEXT($A94,"dd-mmm-yy") &amp; "_R0",$P$2:$AP$2,0))),CF93,OFFSET($O$4,MATCH(CE$16,$N$5:$N$14,0),MATCH(TEXT($A94,"dd-mmm-yy") &amp; "_R0",$P$2:$AP$2,0)))</f>
        <v/>
      </c>
      <c r="CG94" s="254">
        <f>CG93</f>
        <v/>
      </c>
      <c r="CH94" s="77">
        <f>CH93-CH93*(CF93/14)*CJ93/SUM(CH93:CL93)-CH93*(CG93/14)*CK93/SUM(CH93:CL93)</f>
        <v/>
      </c>
      <c r="CI94" s="77">
        <f>CI93+CH93*(CF93/14)*CJ93/SUM(CH93:CL93)+CH93*(CG93/14)*CK93/SUM(CH93:CL93)-CI93/4</f>
        <v/>
      </c>
      <c r="CJ94" s="77">
        <f>CJ93+(CI93/4)*CJ$16-CJ93/14</f>
        <v/>
      </c>
      <c r="CK94" s="77">
        <f>CK93+(CI93/4)*CK$16-CK93/14</f>
        <v/>
      </c>
      <c r="CL94" s="77">
        <f>CL93+CK93/14+(CJ93/14)*(1-CM$16)</f>
        <v/>
      </c>
      <c r="CM94" s="54">
        <f>CM93+(CJ93/14)*(CM$16)</f>
        <v/>
      </c>
      <c r="CO94" s="209" t="n"/>
      <c r="CP94" s="210" t="n"/>
    </row>
    <row r="95">
      <c r="A95" s="83" t="n">
        <v>43995</v>
      </c>
      <c r="B95" s="53">
        <f>OFFSET('National statistics'!$A$6,MATCH(R0_estimation!$A95,'National statistics'!$A$7:$A$5000,0),MATCH(R0_estimation!B$16 &amp; "_Running14daysNew",'National statistics'!$B$1:$HA$1,0))</f>
        <v/>
      </c>
      <c r="C95" s="253">
        <f>IF(ISERROR(OFFSET($O$4,MATCH(B$16,$N$5:$N$14,0),MATCH(TEXT($A95,"dd-mmm-yy") &amp; "_R0",$P$2:$AP$2,0))),C94,OFFSET($O$4,MATCH(B$16,$N$5:$N$14,0),MATCH(TEXT($A95,"dd-mmm-yy") &amp; "_R0",$P$2:$AP$2,0)))</f>
        <v/>
      </c>
      <c r="D95" s="254">
        <f>D94</f>
        <v/>
      </c>
      <c r="E95" s="77">
        <f>E94-E94*(C94/14)*G94*G$16/SUM(E94:I94)-E94*(D94/14)*H$16*H94/SUM(E94:I94)</f>
        <v/>
      </c>
      <c r="F95" s="77">
        <f>F94+E94*(C94/14)*G94*G$16/SUM(E94:I94)+E94*(D94/14)*H$16*H94/SUM(E94:I94)-F94/4</f>
        <v/>
      </c>
      <c r="G95" s="77">
        <f>G94+G$16*F94/4-G94/14</f>
        <v/>
      </c>
      <c r="H95" s="77">
        <f>H94+H$16*F94/4-H94/14</f>
        <v/>
      </c>
      <c r="I95" s="77">
        <f>I94+H94/14+(G94/14)*(1-J$16)</f>
        <v/>
      </c>
      <c r="J95" s="54">
        <f>J94+(G94/14)*(J$16)</f>
        <v/>
      </c>
      <c r="K95" s="53">
        <f>OFFSET('National statistics'!$A$6,MATCH(R0_estimation!$A95,'National statistics'!$A$7:$A$5000,0),MATCH(R0_estimation!K$16 &amp; "_Running14daysNew",'National statistics'!$B$1:$HA$1,0))</f>
        <v/>
      </c>
      <c r="L95" s="253">
        <f>IF(ISERROR(OFFSET($O$4,MATCH(K$16,$N$5:$N$14,0),MATCH(TEXT($A95,"dd-mmm-yy") &amp; "_R0",$P$2:$AP$2,0))),L94,OFFSET($O$4,MATCH(K$16,$N$5:$N$14,0),MATCH(TEXT($A95,"dd-mmm-yy") &amp; "_R0",$P$2:$AP$2,0)))</f>
        <v/>
      </c>
      <c r="M95" s="254">
        <f>M94</f>
        <v/>
      </c>
      <c r="N95" s="77">
        <f>N94-N94*(L94/14)*P94/SUM(N94:R94)-N94*(M94/14)*Q94/SUM(N94:R94)</f>
        <v/>
      </c>
      <c r="O95" s="77">
        <f>O94+N94*(L94/14)*P94/SUM(N94:R94)+N94*(M94/14)*Q94/SUM(N94:R94)-O94/4</f>
        <v/>
      </c>
      <c r="P95" s="77">
        <f>P94+(O94/4)*P$16-P94/14</f>
        <v/>
      </c>
      <c r="Q95" s="77">
        <f>Q94+(O94/4)*Q$16-Q94/14</f>
        <v/>
      </c>
      <c r="R95" s="77">
        <f>R94+Q94/14+(P94/14)*(1-S$16)</f>
        <v/>
      </c>
      <c r="S95" s="54">
        <f>S94+(P94/14)*(S$16)</f>
        <v/>
      </c>
      <c r="T95" s="53">
        <f>OFFSET('National statistics'!$A$6,MATCH(R0_estimation!$A95,'National statistics'!$A$7:$A$5000,0),MATCH(R0_estimation!T$16 &amp; "_Running14daysNew",'National statistics'!$B$1:$HA$1,0))</f>
        <v/>
      </c>
      <c r="U95" s="253">
        <f>IF(ISERROR(OFFSET($O$4,MATCH(T$16,$N$5:$N$14,0),MATCH(TEXT($A95,"dd-mmm-yy") &amp; "_R0",$P$2:$AP$2,0))),U94,OFFSET($O$4,MATCH(T$16,$N$5:$N$14,0),MATCH(TEXT($A95,"dd-mmm-yy") &amp; "_R0",$P$2:$AP$2,0)))</f>
        <v/>
      </c>
      <c r="V95" s="254">
        <f>V94</f>
        <v/>
      </c>
      <c r="W95" s="77">
        <f>W94-W94*(U94/14)*Y94/SUM(W94:AA94)-W94*(V94/14)*Z94/SUM(W94:AA94)</f>
        <v/>
      </c>
      <c r="X95" s="77">
        <f>X94+W94*(U94/14)*Y94/SUM(W94:AA94)+W94*(V94/14)*Z94/SUM(W94:AA94)-X94/4</f>
        <v/>
      </c>
      <c r="Y95" s="77">
        <f>Y94+(X94/4)*Y$16-Y94/14</f>
        <v/>
      </c>
      <c r="Z95" s="77">
        <f>Z94+(X94/4)*Z$16-Z94/14</f>
        <v/>
      </c>
      <c r="AA95" s="77">
        <f>AA94+Z94/14+(Y94/14)*(1-AB$16)</f>
        <v/>
      </c>
      <c r="AB95" s="54">
        <f>AB94+(Y94/14)*(AB$16)</f>
        <v/>
      </c>
      <c r="AC95" s="53">
        <f>OFFSET('National statistics'!$A$6,MATCH(R0_estimation!$A95,'National statistics'!$A$7:$A$5000,0),MATCH(R0_estimation!AC$16 &amp; "_Running14daysNew",'National statistics'!$B$1:$HA$1,0))</f>
        <v/>
      </c>
      <c r="AD95" s="253">
        <f>IF(ISERROR(OFFSET($O$4,MATCH(AC$16,$N$5:$N$14,0),MATCH(TEXT($A95,"dd-mmm-yy") &amp; "_R0",$P$2:$AP$2,0))),AD94,OFFSET($O$4,MATCH(AC$16,$N$5:$N$14,0),MATCH(TEXT($A95,"dd-mmm-yy") &amp; "_R0",$P$2:$AP$2,0)))</f>
        <v/>
      </c>
      <c r="AE95" s="254">
        <f>AE94</f>
        <v/>
      </c>
      <c r="AF95" s="77">
        <f>AF94-AF94*(AD94/14)*AH94/SUM(AF94:AJ94)-AF94*(AE94/14)*AI94/SUM(AF94:AJ94)</f>
        <v/>
      </c>
      <c r="AG95" s="77">
        <f>AG94+AF94*(AD94/14)*AH94/SUM(AF94:AJ94)+AF94*(AE94/14)*AI94/SUM(AF94:AJ94)-AG94/4</f>
        <v/>
      </c>
      <c r="AH95" s="77">
        <f>AH94+(AG94/4)*AH$16-AH94/14</f>
        <v/>
      </c>
      <c r="AI95" s="77">
        <f>AI94+(AG94/4)*AI$16-AI94/14</f>
        <v/>
      </c>
      <c r="AJ95" s="77">
        <f>AJ94+AI94/14+(AH94/14)*(1-AK$16)</f>
        <v/>
      </c>
      <c r="AK95" s="54">
        <f>AK94+(AH94/14)*(AK$16)</f>
        <v/>
      </c>
      <c r="AL95" s="53">
        <f>OFFSET('National statistics'!$A$6,MATCH(R0_estimation!$A95,'National statistics'!$A$7:$A$5000,0),MATCH(R0_estimation!AL$16 &amp; "_Running14daysNew",'National statistics'!$B$1:$HA$1,0))</f>
        <v/>
      </c>
      <c r="AM95" s="253">
        <f>IF(ISERROR(OFFSET($O$4,MATCH(AL$16,$N$5:$N$14,0),MATCH(TEXT($A95,"dd-mmm-yy") &amp; "_R0",$P$2:$AP$2,0))),AM94,OFFSET($O$4,MATCH(AL$16,$N$5:$N$14,0),MATCH(TEXT($A95,"dd-mmm-yy") &amp; "_R0",$P$2:$AP$2,0)))</f>
        <v/>
      </c>
      <c r="AN95" s="254">
        <f>AN94</f>
        <v/>
      </c>
      <c r="AO95" s="77">
        <f>AO94-AO94*(AM94/14)*AQ94/SUM(AO94:AS94)-AO94*(AN94/14)*AR94/SUM(AO94:AS94)</f>
        <v/>
      </c>
      <c r="AP95" s="77">
        <f>AP94+AO94*(AM94/14)*AQ94/SUM(AO94:AS94)+AO94*(AN94/14)*AR94/SUM(AO94:AS94)-AP94/4</f>
        <v/>
      </c>
      <c r="AQ95" s="77">
        <f>AQ94+(AP94/4)*AQ$16-AQ94/14</f>
        <v/>
      </c>
      <c r="AR95" s="77">
        <f>AR94+(AP94/4)*AR$16-AR94/14</f>
        <v/>
      </c>
      <c r="AS95" s="77">
        <f>AS94+AR94/14+(AQ94/14)*(1-AT$16)</f>
        <v/>
      </c>
      <c r="AT95" s="54">
        <f>AT94+(AQ94/14)*(AT$16)</f>
        <v/>
      </c>
      <c r="AU95" s="53">
        <f>OFFSET('National statistics'!$A$6,MATCH(R0_estimation!$A95,'National statistics'!$A$7:$A$5000,0),MATCH(R0_estimation!AU$16 &amp; "_Running14daysNew",'National statistics'!$B$1:$HA$1,0))</f>
        <v/>
      </c>
      <c r="AV95" s="253">
        <f>IF(ISERROR(OFFSET($O$4,MATCH(AU$16,$N$5:$N$14,0),MATCH(TEXT($A95,"dd-mmm-yy") &amp; "_R0",$P$2:$AP$2,0))),AV94,OFFSET($O$4,MATCH(AU$16,$N$5:$N$14,0),MATCH(TEXT($A95,"dd-mmm-yy") &amp; "_R0",$P$2:$AP$2,0)))</f>
        <v/>
      </c>
      <c r="AW95" s="254">
        <f>AW94</f>
        <v/>
      </c>
      <c r="AX95" s="77">
        <f>AX94-AX94*(AV94/14)*AZ94/SUM(AX94:BB94)-AX94*(AW94/14)*BA94/SUM(AX94:BB94)</f>
        <v/>
      </c>
      <c r="AY95" s="77">
        <f>AY94+AX94*(AV94/14)*AZ94/SUM(AX94:BB94)+AX94*(AW94/14)*BA94/SUM(AX94:BB94)-AY94/4</f>
        <v/>
      </c>
      <c r="AZ95" s="77">
        <f>AZ94+(AY94/4)*AZ$16-AZ94/14</f>
        <v/>
      </c>
      <c r="BA95" s="77">
        <f>BA94+(AY94/4)*BA$16-BA94/14</f>
        <v/>
      </c>
      <c r="BB95" s="77">
        <f>BB94+BA94/14+(AZ94/14)*(1-BC$16)</f>
        <v/>
      </c>
      <c r="BC95" s="54">
        <f>BC94+(AZ94/14)*(BC$16)</f>
        <v/>
      </c>
      <c r="BD95" s="53">
        <f>OFFSET('National statistics'!$A$6,MATCH(R0_estimation!$A95,'National statistics'!$A$7:$A$5000,0),MATCH(R0_estimation!BD$16 &amp; "_Running14daysNew",'National statistics'!$B$1:$HA$1,0))</f>
        <v/>
      </c>
      <c r="BE95" s="253">
        <f>IF(ISERROR(OFFSET($O$4,MATCH(BD$16,$N$5:$N$14,0),MATCH(TEXT($A95,"dd-mmm-yy") &amp; "_R0",$P$2:$AP$2,0))),BE94,OFFSET($O$4,MATCH(BD$16,$N$5:$N$14,0),MATCH(TEXT($A95,"dd-mmm-yy") &amp; "_R0",$P$2:$AP$2,0)))</f>
        <v/>
      </c>
      <c r="BF95" s="254">
        <f>BF94</f>
        <v/>
      </c>
      <c r="BG95" s="77">
        <f>BG94-BG94*(BE94/14)*BI94/SUM(BG94:BK94)-BG94*(BF94/14)*BJ94/SUM(BG94:BK94)</f>
        <v/>
      </c>
      <c r="BH95" s="77">
        <f>BH94+BG94*(BE94/14)*BI94/SUM(BG94:BK94)+BG94*(BF94/14)*BJ94/SUM(BG94:BK94)-BH94/4</f>
        <v/>
      </c>
      <c r="BI95" s="77">
        <f>BI94+(BH94/4)*BI$16-BI94/14</f>
        <v/>
      </c>
      <c r="BJ95" s="77">
        <f>BJ94+(BH94/4)*BJ$16-BJ94/14</f>
        <v/>
      </c>
      <c r="BK95" s="77">
        <f>BK94+BJ94/14+(BI94/14)*(1-BL$16)</f>
        <v/>
      </c>
      <c r="BL95" s="54">
        <f>BL94+(BI94/14)*(BL$16)</f>
        <v/>
      </c>
      <c r="BM95" s="53">
        <f>OFFSET('National statistics'!$A$6,MATCH(R0_estimation!$A95,'National statistics'!$A$7:$A$5000,0),MATCH(R0_estimation!BM$16 &amp; "_Running14daysNew",'National statistics'!$B$1:$HA$1,0))</f>
        <v/>
      </c>
      <c r="BN95" s="253">
        <f>IF(ISERROR(OFFSET($O$4,MATCH(BM$16,$N$5:$N$14,0),MATCH(TEXT($A95,"dd-mmm-yy") &amp; "_R0",$P$2:$AP$2,0))),BN94,OFFSET($O$4,MATCH(BM$16,$N$5:$N$14,0),MATCH(TEXT($A95,"dd-mmm-yy") &amp; "_R0",$P$2:$AP$2,0)))</f>
        <v/>
      </c>
      <c r="BO95" s="254">
        <f>BO94</f>
        <v/>
      </c>
      <c r="BP95" s="77">
        <f>BP94-BP94*(BN94/14)*BR94/SUM(BP94:BT94)-BP94*(BO94/14)*BS94/SUM(BP94:BT94)</f>
        <v/>
      </c>
      <c r="BQ95" s="77">
        <f>BQ94+BP94*(BN94/14)*BR94/SUM(BP94:BT94)+BP94*(BO94/14)*BS94/SUM(BP94:BT94)-BQ94/4</f>
        <v/>
      </c>
      <c r="BR95" s="77">
        <f>BR94+(BQ94/4)*BR$16-BR94/14</f>
        <v/>
      </c>
      <c r="BS95" s="77">
        <f>BS94+(BQ94/4)*BS$16-BS94/14</f>
        <v/>
      </c>
      <c r="BT95" s="77">
        <f>BT94+BS94/14+(BR94/14)*(1-BU$16)</f>
        <v/>
      </c>
      <c r="BU95" s="54">
        <f>BU94+(BR94/14)*(BU$16)</f>
        <v/>
      </c>
      <c r="BV95" s="53">
        <f>OFFSET('National statistics'!$A$6,MATCH(R0_estimation!$A95,'National statistics'!$A$7:$A$5000,0),MATCH(R0_estimation!BV$16 &amp; "_Running14daysNew",'National statistics'!$B$1:$HA$1,0))</f>
        <v/>
      </c>
      <c r="BW95" s="253">
        <f>IF(ISERROR(OFFSET($O$4,MATCH(BV$16,$N$5:$N$14,0),MATCH(TEXT($A95,"dd-mmm-yy") &amp; "_R0",$P$2:$AP$2,0))),BW94,OFFSET($O$4,MATCH(BV$16,$N$5:$N$14,0),MATCH(TEXT($A95,"dd-mmm-yy") &amp; "_R0",$P$2:$AP$2,0)))</f>
        <v/>
      </c>
      <c r="BX95" s="254">
        <f>BX94</f>
        <v/>
      </c>
      <c r="BY95" s="77">
        <f>BY94-BY94*(BW94/14)*CA94/SUM(BY94:CC94)-BY94*(BX94/14)*CB94/SUM(BY94:CC94)</f>
        <v/>
      </c>
      <c r="BZ95" s="77">
        <f>BZ94+BY94*(BW94/14)*CA94/SUM(BY94:CC94)+BY94*(BX94/14)*CB94/SUM(BY94:CC94)-BZ94/4</f>
        <v/>
      </c>
      <c r="CA95" s="77">
        <f>CA94+(BZ94/4)*CA$16-CA94/14</f>
        <v/>
      </c>
      <c r="CB95" s="77">
        <f>CB94+(BZ94/4)*CB$16-CB94/14</f>
        <v/>
      </c>
      <c r="CC95" s="77">
        <f>CC94+CB94/14+(CA94/14)*(1-CD$16)</f>
        <v/>
      </c>
      <c r="CD95" s="54">
        <f>CD94+(CA94/14)*(CD$16)</f>
        <v/>
      </c>
      <c r="CE95" s="53">
        <f>OFFSET('National statistics'!$A$6,MATCH(R0_estimation!$A95,'National statistics'!$A$7:$A$5000,0),MATCH(R0_estimation!CE$16 &amp; "_Running14daysNew",'National statistics'!$B$1:$HA$1,0))</f>
        <v/>
      </c>
      <c r="CF95" s="253">
        <f>IF(ISERROR(OFFSET($O$4,MATCH(CE$16,$N$5:$N$14,0),MATCH(TEXT($A95,"dd-mmm-yy") &amp; "_R0",$P$2:$AP$2,0))),CF94,OFFSET($O$4,MATCH(CE$16,$N$5:$N$14,0),MATCH(TEXT($A95,"dd-mmm-yy") &amp; "_R0",$P$2:$AP$2,0)))</f>
        <v/>
      </c>
      <c r="CG95" s="254">
        <f>CG94</f>
        <v/>
      </c>
      <c r="CH95" s="77">
        <f>CH94-CH94*(CF94/14)*CJ94/SUM(CH94:CL94)-CH94*(CG94/14)*CK94/SUM(CH94:CL94)</f>
        <v/>
      </c>
      <c r="CI95" s="77">
        <f>CI94+CH94*(CF94/14)*CJ94/SUM(CH94:CL94)+CH94*(CG94/14)*CK94/SUM(CH94:CL94)-CI94/4</f>
        <v/>
      </c>
      <c r="CJ95" s="77">
        <f>CJ94+(CI94/4)*CJ$16-CJ94/14</f>
        <v/>
      </c>
      <c r="CK95" s="77">
        <f>CK94+(CI94/4)*CK$16-CK94/14</f>
        <v/>
      </c>
      <c r="CL95" s="77">
        <f>CL94+CK94/14+(CJ94/14)*(1-CM$16)</f>
        <v/>
      </c>
      <c r="CM95" s="54">
        <f>CM94+(CJ94/14)*(CM$16)</f>
        <v/>
      </c>
      <c r="CO95" s="209" t="n"/>
      <c r="CP95" s="210" t="n"/>
    </row>
    <row r="96">
      <c r="A96" s="83" t="n">
        <v>43996</v>
      </c>
      <c r="B96" s="53">
        <f>OFFSET('National statistics'!$A$6,MATCH(R0_estimation!$A96,'National statistics'!$A$7:$A$5000,0),MATCH(R0_estimation!B$16 &amp; "_Running14daysNew",'National statistics'!$B$1:$HA$1,0))</f>
        <v/>
      </c>
      <c r="C96" s="253">
        <f>IF(ISERROR(OFFSET($O$4,MATCH(B$16,$N$5:$N$14,0),MATCH(TEXT($A96,"dd-mmm-yy") &amp; "_R0",$P$2:$AP$2,0))),C95,OFFSET($O$4,MATCH(B$16,$N$5:$N$14,0),MATCH(TEXT($A96,"dd-mmm-yy") &amp; "_R0",$P$2:$AP$2,0)))</f>
        <v/>
      </c>
      <c r="D96" s="254">
        <f>D95</f>
        <v/>
      </c>
      <c r="E96" s="77">
        <f>E95-E95*(C95/14)*G95*G$16/SUM(E95:I95)-E95*(D95/14)*H$16*H95/SUM(E95:I95)</f>
        <v/>
      </c>
      <c r="F96" s="77">
        <f>F95+E95*(C95/14)*G95*G$16/SUM(E95:I95)+E95*(D95/14)*H$16*H95/SUM(E95:I95)-F95/4</f>
        <v/>
      </c>
      <c r="G96" s="77">
        <f>G95+G$16*F95/4-G95/14</f>
        <v/>
      </c>
      <c r="H96" s="77">
        <f>H95+H$16*F95/4-H95/14</f>
        <v/>
      </c>
      <c r="I96" s="77">
        <f>I95+H95/14+(G95/14)*(1-J$16)</f>
        <v/>
      </c>
      <c r="J96" s="54">
        <f>J95+(G95/14)*(J$16)</f>
        <v/>
      </c>
      <c r="K96" s="53">
        <f>OFFSET('National statistics'!$A$6,MATCH(R0_estimation!$A96,'National statistics'!$A$7:$A$5000,0),MATCH(R0_estimation!K$16 &amp; "_Running14daysNew",'National statistics'!$B$1:$HA$1,0))</f>
        <v/>
      </c>
      <c r="L96" s="253">
        <f>IF(ISERROR(OFFSET($O$4,MATCH(K$16,$N$5:$N$14,0),MATCH(TEXT($A96,"dd-mmm-yy") &amp; "_R0",$P$2:$AP$2,0))),L95,OFFSET($O$4,MATCH(K$16,$N$5:$N$14,0),MATCH(TEXT($A96,"dd-mmm-yy") &amp; "_R0",$P$2:$AP$2,0)))</f>
        <v/>
      </c>
      <c r="M96" s="254">
        <f>M95</f>
        <v/>
      </c>
      <c r="N96" s="77">
        <f>N95-N95*(L95/14)*P95/SUM(N95:R95)-N95*(M95/14)*Q95/SUM(N95:R95)</f>
        <v/>
      </c>
      <c r="O96" s="77">
        <f>O95+N95*(L95/14)*P95/SUM(N95:R95)+N95*(M95/14)*Q95/SUM(N95:R95)-O95/4</f>
        <v/>
      </c>
      <c r="P96" s="77">
        <f>P95+(O95/4)*P$16-P95/14</f>
        <v/>
      </c>
      <c r="Q96" s="77">
        <f>Q95+(O95/4)*Q$16-Q95/14</f>
        <v/>
      </c>
      <c r="R96" s="77">
        <f>R95+Q95/14+(P95/14)*(1-S$16)</f>
        <v/>
      </c>
      <c r="S96" s="54">
        <f>S95+(P95/14)*(S$16)</f>
        <v/>
      </c>
      <c r="T96" s="53">
        <f>OFFSET('National statistics'!$A$6,MATCH(R0_estimation!$A96,'National statistics'!$A$7:$A$5000,0),MATCH(R0_estimation!T$16 &amp; "_Running14daysNew",'National statistics'!$B$1:$HA$1,0))</f>
        <v/>
      </c>
      <c r="U96" s="253">
        <f>IF(ISERROR(OFFSET($O$4,MATCH(T$16,$N$5:$N$14,0),MATCH(TEXT($A96,"dd-mmm-yy") &amp; "_R0",$P$2:$AP$2,0))),U95,OFFSET($O$4,MATCH(T$16,$N$5:$N$14,0),MATCH(TEXT($A96,"dd-mmm-yy") &amp; "_R0",$P$2:$AP$2,0)))</f>
        <v/>
      </c>
      <c r="V96" s="254">
        <f>V95</f>
        <v/>
      </c>
      <c r="W96" s="77">
        <f>W95-W95*(U95/14)*Y95/SUM(W95:AA95)-W95*(V95/14)*Z95/SUM(W95:AA95)</f>
        <v/>
      </c>
      <c r="X96" s="77">
        <f>X95+W95*(U95/14)*Y95/SUM(W95:AA95)+W95*(V95/14)*Z95/SUM(W95:AA95)-X95/4</f>
        <v/>
      </c>
      <c r="Y96" s="77">
        <f>Y95+(X95/4)*Y$16-Y95/14</f>
        <v/>
      </c>
      <c r="Z96" s="77">
        <f>Z95+(X95/4)*Z$16-Z95/14</f>
        <v/>
      </c>
      <c r="AA96" s="77">
        <f>AA95+Z95/14+(Y95/14)*(1-AB$16)</f>
        <v/>
      </c>
      <c r="AB96" s="54">
        <f>AB95+(Y95/14)*(AB$16)</f>
        <v/>
      </c>
      <c r="AC96" s="53">
        <f>OFFSET('National statistics'!$A$6,MATCH(R0_estimation!$A96,'National statistics'!$A$7:$A$5000,0),MATCH(R0_estimation!AC$16 &amp; "_Running14daysNew",'National statistics'!$B$1:$HA$1,0))</f>
        <v/>
      </c>
      <c r="AD96" s="253">
        <f>IF(ISERROR(OFFSET($O$4,MATCH(AC$16,$N$5:$N$14,0),MATCH(TEXT($A96,"dd-mmm-yy") &amp; "_R0",$P$2:$AP$2,0))),AD95,OFFSET($O$4,MATCH(AC$16,$N$5:$N$14,0),MATCH(TEXT($A96,"dd-mmm-yy") &amp; "_R0",$P$2:$AP$2,0)))</f>
        <v/>
      </c>
      <c r="AE96" s="254">
        <f>AE95</f>
        <v/>
      </c>
      <c r="AF96" s="77">
        <f>AF95-AF95*(AD95/14)*AH95/SUM(AF95:AJ95)-AF95*(AE95/14)*AI95/SUM(AF95:AJ95)</f>
        <v/>
      </c>
      <c r="AG96" s="77">
        <f>AG95+AF95*(AD95/14)*AH95/SUM(AF95:AJ95)+AF95*(AE95/14)*AI95/SUM(AF95:AJ95)-AG95/4</f>
        <v/>
      </c>
      <c r="AH96" s="77">
        <f>AH95+(AG95/4)*AH$16-AH95/14</f>
        <v/>
      </c>
      <c r="AI96" s="77">
        <f>AI95+(AG95/4)*AI$16-AI95/14</f>
        <v/>
      </c>
      <c r="AJ96" s="77">
        <f>AJ95+AI95/14+(AH95/14)*(1-AK$16)</f>
        <v/>
      </c>
      <c r="AK96" s="54">
        <f>AK95+(AH95/14)*(AK$16)</f>
        <v/>
      </c>
      <c r="AL96" s="53">
        <f>OFFSET('National statistics'!$A$6,MATCH(R0_estimation!$A96,'National statistics'!$A$7:$A$5000,0),MATCH(R0_estimation!AL$16 &amp; "_Running14daysNew",'National statistics'!$B$1:$HA$1,0))</f>
        <v/>
      </c>
      <c r="AM96" s="253">
        <f>IF(ISERROR(OFFSET($O$4,MATCH(AL$16,$N$5:$N$14,0),MATCH(TEXT($A96,"dd-mmm-yy") &amp; "_R0",$P$2:$AP$2,0))),AM95,OFFSET($O$4,MATCH(AL$16,$N$5:$N$14,0),MATCH(TEXT($A96,"dd-mmm-yy") &amp; "_R0",$P$2:$AP$2,0)))</f>
        <v/>
      </c>
      <c r="AN96" s="254">
        <f>AN95</f>
        <v/>
      </c>
      <c r="AO96" s="77">
        <f>AO95-AO95*(AM95/14)*AQ95/SUM(AO95:AS95)-AO95*(AN95/14)*AR95/SUM(AO95:AS95)</f>
        <v/>
      </c>
      <c r="AP96" s="77">
        <f>AP95+AO95*(AM95/14)*AQ95/SUM(AO95:AS95)+AO95*(AN95/14)*AR95/SUM(AO95:AS95)-AP95/4</f>
        <v/>
      </c>
      <c r="AQ96" s="77">
        <f>AQ95+(AP95/4)*AQ$16-AQ95/14</f>
        <v/>
      </c>
      <c r="AR96" s="77">
        <f>AR95+(AP95/4)*AR$16-AR95/14</f>
        <v/>
      </c>
      <c r="AS96" s="77">
        <f>AS95+AR95/14+(AQ95/14)*(1-AT$16)</f>
        <v/>
      </c>
      <c r="AT96" s="54">
        <f>AT95+(AQ95/14)*(AT$16)</f>
        <v/>
      </c>
      <c r="AU96" s="53">
        <f>OFFSET('National statistics'!$A$6,MATCH(R0_estimation!$A96,'National statistics'!$A$7:$A$5000,0),MATCH(R0_estimation!AU$16 &amp; "_Running14daysNew",'National statistics'!$B$1:$HA$1,0))</f>
        <v/>
      </c>
      <c r="AV96" s="253">
        <f>IF(ISERROR(OFFSET($O$4,MATCH(AU$16,$N$5:$N$14,0),MATCH(TEXT($A96,"dd-mmm-yy") &amp; "_R0",$P$2:$AP$2,0))),AV95,OFFSET($O$4,MATCH(AU$16,$N$5:$N$14,0),MATCH(TEXT($A96,"dd-mmm-yy") &amp; "_R0",$P$2:$AP$2,0)))</f>
        <v/>
      </c>
      <c r="AW96" s="254">
        <f>AW95</f>
        <v/>
      </c>
      <c r="AX96" s="77">
        <f>AX95-AX95*(AV95/14)*AZ95/SUM(AX95:BB95)-AX95*(AW95/14)*BA95/SUM(AX95:BB95)</f>
        <v/>
      </c>
      <c r="AY96" s="77">
        <f>AY95+AX95*(AV95/14)*AZ95/SUM(AX95:BB95)+AX95*(AW95/14)*BA95/SUM(AX95:BB95)-AY95/4</f>
        <v/>
      </c>
      <c r="AZ96" s="77">
        <f>AZ95+(AY95/4)*AZ$16-AZ95/14</f>
        <v/>
      </c>
      <c r="BA96" s="77">
        <f>BA95+(AY95/4)*BA$16-BA95/14</f>
        <v/>
      </c>
      <c r="BB96" s="77">
        <f>BB95+BA95/14+(AZ95/14)*(1-BC$16)</f>
        <v/>
      </c>
      <c r="BC96" s="54">
        <f>BC95+(AZ95/14)*(BC$16)</f>
        <v/>
      </c>
      <c r="BD96" s="53">
        <f>OFFSET('National statistics'!$A$6,MATCH(R0_estimation!$A96,'National statistics'!$A$7:$A$5000,0),MATCH(R0_estimation!BD$16 &amp; "_Running14daysNew",'National statistics'!$B$1:$HA$1,0))</f>
        <v/>
      </c>
      <c r="BE96" s="253">
        <f>IF(ISERROR(OFFSET($O$4,MATCH(BD$16,$N$5:$N$14,0),MATCH(TEXT($A96,"dd-mmm-yy") &amp; "_R0",$P$2:$AP$2,0))),BE95,OFFSET($O$4,MATCH(BD$16,$N$5:$N$14,0),MATCH(TEXT($A96,"dd-mmm-yy") &amp; "_R0",$P$2:$AP$2,0)))</f>
        <v/>
      </c>
      <c r="BF96" s="254">
        <f>BF95</f>
        <v/>
      </c>
      <c r="BG96" s="77">
        <f>BG95-BG95*(BE95/14)*BI95/SUM(BG95:BK95)-BG95*(BF95/14)*BJ95/SUM(BG95:BK95)</f>
        <v/>
      </c>
      <c r="BH96" s="77">
        <f>BH95+BG95*(BE95/14)*BI95/SUM(BG95:BK95)+BG95*(BF95/14)*BJ95/SUM(BG95:BK95)-BH95/4</f>
        <v/>
      </c>
      <c r="BI96" s="77">
        <f>BI95+(BH95/4)*BI$16-BI95/14</f>
        <v/>
      </c>
      <c r="BJ96" s="77">
        <f>BJ95+(BH95/4)*BJ$16-BJ95/14</f>
        <v/>
      </c>
      <c r="BK96" s="77">
        <f>BK95+BJ95/14+(BI95/14)*(1-BL$16)</f>
        <v/>
      </c>
      <c r="BL96" s="54">
        <f>BL95+(BI95/14)*(BL$16)</f>
        <v/>
      </c>
      <c r="BM96" s="53">
        <f>OFFSET('National statistics'!$A$6,MATCH(R0_estimation!$A96,'National statistics'!$A$7:$A$5000,0),MATCH(R0_estimation!BM$16 &amp; "_Running14daysNew",'National statistics'!$B$1:$HA$1,0))</f>
        <v/>
      </c>
      <c r="BN96" s="253">
        <f>IF(ISERROR(OFFSET($O$4,MATCH(BM$16,$N$5:$N$14,0),MATCH(TEXT($A96,"dd-mmm-yy") &amp; "_R0",$P$2:$AP$2,0))),BN95,OFFSET($O$4,MATCH(BM$16,$N$5:$N$14,0),MATCH(TEXT($A96,"dd-mmm-yy") &amp; "_R0",$P$2:$AP$2,0)))</f>
        <v/>
      </c>
      <c r="BO96" s="254">
        <f>BO95</f>
        <v/>
      </c>
      <c r="BP96" s="77">
        <f>BP95-BP95*(BN95/14)*BR95/SUM(BP95:BT95)-BP95*(BO95/14)*BS95/SUM(BP95:BT95)</f>
        <v/>
      </c>
      <c r="BQ96" s="77">
        <f>BQ95+BP95*(BN95/14)*BR95/SUM(BP95:BT95)+BP95*(BO95/14)*BS95/SUM(BP95:BT95)-BQ95/4</f>
        <v/>
      </c>
      <c r="BR96" s="77">
        <f>BR95+(BQ95/4)*BR$16-BR95/14</f>
        <v/>
      </c>
      <c r="BS96" s="77">
        <f>BS95+(BQ95/4)*BS$16-BS95/14</f>
        <v/>
      </c>
      <c r="BT96" s="77">
        <f>BT95+BS95/14+(BR95/14)*(1-BU$16)</f>
        <v/>
      </c>
      <c r="BU96" s="54">
        <f>BU95+(BR95/14)*(BU$16)</f>
        <v/>
      </c>
      <c r="BV96" s="53">
        <f>OFFSET('National statistics'!$A$6,MATCH(R0_estimation!$A96,'National statistics'!$A$7:$A$5000,0),MATCH(R0_estimation!BV$16 &amp; "_Running14daysNew",'National statistics'!$B$1:$HA$1,0))</f>
        <v/>
      </c>
      <c r="BW96" s="253">
        <f>IF(ISERROR(OFFSET($O$4,MATCH(BV$16,$N$5:$N$14,0),MATCH(TEXT($A96,"dd-mmm-yy") &amp; "_R0",$P$2:$AP$2,0))),BW95,OFFSET($O$4,MATCH(BV$16,$N$5:$N$14,0),MATCH(TEXT($A96,"dd-mmm-yy") &amp; "_R0",$P$2:$AP$2,0)))</f>
        <v/>
      </c>
      <c r="BX96" s="254">
        <f>BX95</f>
        <v/>
      </c>
      <c r="BY96" s="77">
        <f>BY95-BY95*(BW95/14)*CA95/SUM(BY95:CC95)-BY95*(BX95/14)*CB95/SUM(BY95:CC95)</f>
        <v/>
      </c>
      <c r="BZ96" s="77">
        <f>BZ95+BY95*(BW95/14)*CA95/SUM(BY95:CC95)+BY95*(BX95/14)*CB95/SUM(BY95:CC95)-BZ95/4</f>
        <v/>
      </c>
      <c r="CA96" s="77">
        <f>CA95+(BZ95/4)*CA$16-CA95/14</f>
        <v/>
      </c>
      <c r="CB96" s="77">
        <f>CB95+(BZ95/4)*CB$16-CB95/14</f>
        <v/>
      </c>
      <c r="CC96" s="77">
        <f>CC95+CB95/14+(CA95/14)*(1-CD$16)</f>
        <v/>
      </c>
      <c r="CD96" s="54">
        <f>CD95+(CA95/14)*(CD$16)</f>
        <v/>
      </c>
      <c r="CE96" s="53">
        <f>OFFSET('National statistics'!$A$6,MATCH(R0_estimation!$A96,'National statistics'!$A$7:$A$5000,0),MATCH(R0_estimation!CE$16 &amp; "_Running14daysNew",'National statistics'!$B$1:$HA$1,0))</f>
        <v/>
      </c>
      <c r="CF96" s="253">
        <f>IF(ISERROR(OFFSET($O$4,MATCH(CE$16,$N$5:$N$14,0),MATCH(TEXT($A96,"dd-mmm-yy") &amp; "_R0",$P$2:$AP$2,0))),CF95,OFFSET($O$4,MATCH(CE$16,$N$5:$N$14,0),MATCH(TEXT($A96,"dd-mmm-yy") &amp; "_R0",$P$2:$AP$2,0)))</f>
        <v/>
      </c>
      <c r="CG96" s="254">
        <f>CG95</f>
        <v/>
      </c>
      <c r="CH96" s="77">
        <f>CH95-CH95*(CF95/14)*CJ95/SUM(CH95:CL95)-CH95*(CG95/14)*CK95/SUM(CH95:CL95)</f>
        <v/>
      </c>
      <c r="CI96" s="77">
        <f>CI95+CH95*(CF95/14)*CJ95/SUM(CH95:CL95)+CH95*(CG95/14)*CK95/SUM(CH95:CL95)-CI95/4</f>
        <v/>
      </c>
      <c r="CJ96" s="77">
        <f>CJ95+(CI95/4)*CJ$16-CJ95/14</f>
        <v/>
      </c>
      <c r="CK96" s="77">
        <f>CK95+(CI95/4)*CK$16-CK95/14</f>
        <v/>
      </c>
      <c r="CL96" s="77">
        <f>CL95+CK95/14+(CJ95/14)*(1-CM$16)</f>
        <v/>
      </c>
      <c r="CM96" s="54">
        <f>CM95+(CJ95/14)*(CM$16)</f>
        <v/>
      </c>
      <c r="CO96" s="209" t="n"/>
      <c r="CP96" s="210" t="n"/>
    </row>
    <row r="97">
      <c r="A97" s="83" t="n">
        <v>43997</v>
      </c>
      <c r="B97" s="53">
        <f>OFFSET('National statistics'!$A$6,MATCH(R0_estimation!$A97,'National statistics'!$A$7:$A$5000,0),MATCH(R0_estimation!B$16 &amp; "_Running14daysNew",'National statistics'!$B$1:$HA$1,0))</f>
        <v/>
      </c>
      <c r="C97" s="253">
        <f>IF(ISERROR(OFFSET($O$4,MATCH(B$16,$N$5:$N$14,0),MATCH(TEXT($A97,"dd-mmm-yy") &amp; "_R0",$P$2:$AP$2,0))),C96,OFFSET($O$4,MATCH(B$16,$N$5:$N$14,0),MATCH(TEXT($A97,"dd-mmm-yy") &amp; "_R0",$P$2:$AP$2,0)))</f>
        <v/>
      </c>
      <c r="D97" s="254">
        <f>D96</f>
        <v/>
      </c>
      <c r="E97" s="77">
        <f>E96-E96*(C96/14)*G96*G$16/SUM(E96:I96)-E96*(D96/14)*H$16*H96/SUM(E96:I96)</f>
        <v/>
      </c>
      <c r="F97" s="77">
        <f>F96+E96*(C96/14)*G96*G$16/SUM(E96:I96)+E96*(D96/14)*H$16*H96/SUM(E96:I96)-F96/4</f>
        <v/>
      </c>
      <c r="G97" s="77">
        <f>G96+G$16*F96/4-G96/14</f>
        <v/>
      </c>
      <c r="H97" s="77">
        <f>H96+H$16*F96/4-H96/14</f>
        <v/>
      </c>
      <c r="I97" s="77">
        <f>I96+H96/14+(G96/14)*(1-J$16)</f>
        <v/>
      </c>
      <c r="J97" s="54">
        <f>J96+(G96/14)*(J$16)</f>
        <v/>
      </c>
      <c r="K97" s="53">
        <f>OFFSET('National statistics'!$A$6,MATCH(R0_estimation!$A97,'National statistics'!$A$7:$A$5000,0),MATCH(R0_estimation!K$16 &amp; "_Running14daysNew",'National statistics'!$B$1:$HA$1,0))</f>
        <v/>
      </c>
      <c r="L97" s="253">
        <f>IF(ISERROR(OFFSET($O$4,MATCH(K$16,$N$5:$N$14,0),MATCH(TEXT($A97,"dd-mmm-yy") &amp; "_R0",$P$2:$AP$2,0))),L96,OFFSET($O$4,MATCH(K$16,$N$5:$N$14,0),MATCH(TEXT($A97,"dd-mmm-yy") &amp; "_R0",$P$2:$AP$2,0)))</f>
        <v/>
      </c>
      <c r="M97" s="254">
        <f>M96</f>
        <v/>
      </c>
      <c r="N97" s="77">
        <f>N96-N96*(L96/14)*P96/SUM(N96:R96)-N96*(M96/14)*Q96/SUM(N96:R96)</f>
        <v/>
      </c>
      <c r="O97" s="77">
        <f>O96+N96*(L96/14)*P96/SUM(N96:R96)+N96*(M96/14)*Q96/SUM(N96:R96)-O96/4</f>
        <v/>
      </c>
      <c r="P97" s="77">
        <f>P96+(O96/4)*P$16-P96/14</f>
        <v/>
      </c>
      <c r="Q97" s="77">
        <f>Q96+(O96/4)*Q$16-Q96/14</f>
        <v/>
      </c>
      <c r="R97" s="77">
        <f>R96+Q96/14+(P96/14)*(1-S$16)</f>
        <v/>
      </c>
      <c r="S97" s="54">
        <f>S96+(P96/14)*(S$16)</f>
        <v/>
      </c>
      <c r="T97" s="53">
        <f>OFFSET('National statistics'!$A$6,MATCH(R0_estimation!$A97,'National statistics'!$A$7:$A$5000,0),MATCH(R0_estimation!T$16 &amp; "_Running14daysNew",'National statistics'!$B$1:$HA$1,0))</f>
        <v/>
      </c>
      <c r="U97" s="253">
        <f>IF(ISERROR(OFFSET($O$4,MATCH(T$16,$N$5:$N$14,0),MATCH(TEXT($A97,"dd-mmm-yy") &amp; "_R0",$P$2:$AP$2,0))),U96,OFFSET($O$4,MATCH(T$16,$N$5:$N$14,0),MATCH(TEXT($A97,"dd-mmm-yy") &amp; "_R0",$P$2:$AP$2,0)))</f>
        <v/>
      </c>
      <c r="V97" s="254">
        <f>V96</f>
        <v/>
      </c>
      <c r="W97" s="77">
        <f>W96-W96*(U96/14)*Y96/SUM(W96:AA96)-W96*(V96/14)*Z96/SUM(W96:AA96)</f>
        <v/>
      </c>
      <c r="X97" s="77">
        <f>X96+W96*(U96/14)*Y96/SUM(W96:AA96)+W96*(V96/14)*Z96/SUM(W96:AA96)-X96/4</f>
        <v/>
      </c>
      <c r="Y97" s="77">
        <f>Y96+(X96/4)*Y$16-Y96/14</f>
        <v/>
      </c>
      <c r="Z97" s="77">
        <f>Z96+(X96/4)*Z$16-Z96/14</f>
        <v/>
      </c>
      <c r="AA97" s="77">
        <f>AA96+Z96/14+(Y96/14)*(1-AB$16)</f>
        <v/>
      </c>
      <c r="AB97" s="54">
        <f>AB96+(Y96/14)*(AB$16)</f>
        <v/>
      </c>
      <c r="AC97" s="53">
        <f>OFFSET('National statistics'!$A$6,MATCH(R0_estimation!$A97,'National statistics'!$A$7:$A$5000,0),MATCH(R0_estimation!AC$16 &amp; "_Running14daysNew",'National statistics'!$B$1:$HA$1,0))</f>
        <v/>
      </c>
      <c r="AD97" s="253">
        <f>IF(ISERROR(OFFSET($O$4,MATCH(AC$16,$N$5:$N$14,0),MATCH(TEXT($A97,"dd-mmm-yy") &amp; "_R0",$P$2:$AP$2,0))),AD96,OFFSET($O$4,MATCH(AC$16,$N$5:$N$14,0),MATCH(TEXT($A97,"dd-mmm-yy") &amp; "_R0",$P$2:$AP$2,0)))</f>
        <v/>
      </c>
      <c r="AE97" s="254">
        <f>AE96</f>
        <v/>
      </c>
      <c r="AF97" s="77">
        <f>AF96-AF96*(AD96/14)*AH96/SUM(AF96:AJ96)-AF96*(AE96/14)*AI96/SUM(AF96:AJ96)</f>
        <v/>
      </c>
      <c r="AG97" s="77">
        <f>AG96+AF96*(AD96/14)*AH96/SUM(AF96:AJ96)+AF96*(AE96/14)*AI96/SUM(AF96:AJ96)-AG96/4</f>
        <v/>
      </c>
      <c r="AH97" s="77">
        <f>AH96+(AG96/4)*AH$16-AH96/14</f>
        <v/>
      </c>
      <c r="AI97" s="77">
        <f>AI96+(AG96/4)*AI$16-AI96/14</f>
        <v/>
      </c>
      <c r="AJ97" s="77">
        <f>AJ96+AI96/14+(AH96/14)*(1-AK$16)</f>
        <v/>
      </c>
      <c r="AK97" s="54">
        <f>AK96+(AH96/14)*(AK$16)</f>
        <v/>
      </c>
      <c r="AL97" s="53">
        <f>OFFSET('National statistics'!$A$6,MATCH(R0_estimation!$A97,'National statistics'!$A$7:$A$5000,0),MATCH(R0_estimation!AL$16 &amp; "_Running14daysNew",'National statistics'!$B$1:$HA$1,0))</f>
        <v/>
      </c>
      <c r="AM97" s="253">
        <f>IF(ISERROR(OFFSET($O$4,MATCH(AL$16,$N$5:$N$14,0),MATCH(TEXT($A97,"dd-mmm-yy") &amp; "_R0",$P$2:$AP$2,0))),AM96,OFFSET($O$4,MATCH(AL$16,$N$5:$N$14,0),MATCH(TEXT($A97,"dd-mmm-yy") &amp; "_R0",$P$2:$AP$2,0)))</f>
        <v/>
      </c>
      <c r="AN97" s="254">
        <f>AN96</f>
        <v/>
      </c>
      <c r="AO97" s="77">
        <f>AO96-AO96*(AM96/14)*AQ96/SUM(AO96:AS96)-AO96*(AN96/14)*AR96/SUM(AO96:AS96)</f>
        <v/>
      </c>
      <c r="AP97" s="77">
        <f>AP96+AO96*(AM96/14)*AQ96/SUM(AO96:AS96)+AO96*(AN96/14)*AR96/SUM(AO96:AS96)-AP96/4</f>
        <v/>
      </c>
      <c r="AQ97" s="77">
        <f>AQ96+(AP96/4)*AQ$16-AQ96/14</f>
        <v/>
      </c>
      <c r="AR97" s="77">
        <f>AR96+(AP96/4)*AR$16-AR96/14</f>
        <v/>
      </c>
      <c r="AS97" s="77">
        <f>AS96+AR96/14+(AQ96/14)*(1-AT$16)</f>
        <v/>
      </c>
      <c r="AT97" s="54">
        <f>AT96+(AQ96/14)*(AT$16)</f>
        <v/>
      </c>
      <c r="AU97" s="53">
        <f>OFFSET('National statistics'!$A$6,MATCH(R0_estimation!$A97,'National statistics'!$A$7:$A$5000,0),MATCH(R0_estimation!AU$16 &amp; "_Running14daysNew",'National statistics'!$B$1:$HA$1,0))</f>
        <v/>
      </c>
      <c r="AV97" s="253">
        <f>IF(ISERROR(OFFSET($O$4,MATCH(AU$16,$N$5:$N$14,0),MATCH(TEXT($A97,"dd-mmm-yy") &amp; "_R0",$P$2:$AP$2,0))),AV96,OFFSET($O$4,MATCH(AU$16,$N$5:$N$14,0),MATCH(TEXT($A97,"dd-mmm-yy") &amp; "_R0",$P$2:$AP$2,0)))</f>
        <v/>
      </c>
      <c r="AW97" s="254">
        <f>AW96</f>
        <v/>
      </c>
      <c r="AX97" s="77">
        <f>AX96-AX96*(AV96/14)*AZ96/SUM(AX96:BB96)-AX96*(AW96/14)*BA96/SUM(AX96:BB96)</f>
        <v/>
      </c>
      <c r="AY97" s="77">
        <f>AY96+AX96*(AV96/14)*AZ96/SUM(AX96:BB96)+AX96*(AW96/14)*BA96/SUM(AX96:BB96)-AY96/4</f>
        <v/>
      </c>
      <c r="AZ97" s="77">
        <f>AZ96+(AY96/4)*AZ$16-AZ96/14</f>
        <v/>
      </c>
      <c r="BA97" s="77">
        <f>BA96+(AY96/4)*BA$16-BA96/14</f>
        <v/>
      </c>
      <c r="BB97" s="77">
        <f>BB96+BA96/14+(AZ96/14)*(1-BC$16)</f>
        <v/>
      </c>
      <c r="BC97" s="54">
        <f>BC96+(AZ96/14)*(BC$16)</f>
        <v/>
      </c>
      <c r="BD97" s="53">
        <f>OFFSET('National statistics'!$A$6,MATCH(R0_estimation!$A97,'National statistics'!$A$7:$A$5000,0),MATCH(R0_estimation!BD$16 &amp; "_Running14daysNew",'National statistics'!$B$1:$HA$1,0))</f>
        <v/>
      </c>
      <c r="BE97" s="253">
        <f>IF(ISERROR(OFFSET($O$4,MATCH(BD$16,$N$5:$N$14,0),MATCH(TEXT($A97,"dd-mmm-yy") &amp; "_R0",$P$2:$AP$2,0))),BE96,OFFSET($O$4,MATCH(BD$16,$N$5:$N$14,0),MATCH(TEXT($A97,"dd-mmm-yy") &amp; "_R0",$P$2:$AP$2,0)))</f>
        <v/>
      </c>
      <c r="BF97" s="254">
        <f>BF96</f>
        <v/>
      </c>
      <c r="BG97" s="77">
        <f>BG96-BG96*(BE96/14)*BI96/SUM(BG96:BK96)-BG96*(BF96/14)*BJ96/SUM(BG96:BK96)</f>
        <v/>
      </c>
      <c r="BH97" s="77">
        <f>BH96+BG96*(BE96/14)*BI96/SUM(BG96:BK96)+BG96*(BF96/14)*BJ96/SUM(BG96:BK96)-BH96/4</f>
        <v/>
      </c>
      <c r="BI97" s="77">
        <f>BI96+(BH96/4)*BI$16-BI96/14</f>
        <v/>
      </c>
      <c r="BJ97" s="77">
        <f>BJ96+(BH96/4)*BJ$16-BJ96/14</f>
        <v/>
      </c>
      <c r="BK97" s="77">
        <f>BK96+BJ96/14+(BI96/14)*(1-BL$16)</f>
        <v/>
      </c>
      <c r="BL97" s="54">
        <f>BL96+(BI96/14)*(BL$16)</f>
        <v/>
      </c>
      <c r="BM97" s="53">
        <f>OFFSET('National statistics'!$A$6,MATCH(R0_estimation!$A97,'National statistics'!$A$7:$A$5000,0),MATCH(R0_estimation!BM$16 &amp; "_Running14daysNew",'National statistics'!$B$1:$HA$1,0))</f>
        <v/>
      </c>
      <c r="BN97" s="253">
        <f>IF(ISERROR(OFFSET($O$4,MATCH(BM$16,$N$5:$N$14,0),MATCH(TEXT($A97,"dd-mmm-yy") &amp; "_R0",$P$2:$AP$2,0))),BN96,OFFSET($O$4,MATCH(BM$16,$N$5:$N$14,0),MATCH(TEXT($A97,"dd-mmm-yy") &amp; "_R0",$P$2:$AP$2,0)))</f>
        <v/>
      </c>
      <c r="BO97" s="254">
        <f>BO96</f>
        <v/>
      </c>
      <c r="BP97" s="77">
        <f>BP96-BP96*(BN96/14)*BR96/SUM(BP96:BT96)-BP96*(BO96/14)*BS96/SUM(BP96:BT96)</f>
        <v/>
      </c>
      <c r="BQ97" s="77">
        <f>BQ96+BP96*(BN96/14)*BR96/SUM(BP96:BT96)+BP96*(BO96/14)*BS96/SUM(BP96:BT96)-BQ96/4</f>
        <v/>
      </c>
      <c r="BR97" s="77">
        <f>BR96+(BQ96/4)*BR$16-BR96/14</f>
        <v/>
      </c>
      <c r="BS97" s="77">
        <f>BS96+(BQ96/4)*BS$16-BS96/14</f>
        <v/>
      </c>
      <c r="BT97" s="77">
        <f>BT96+BS96/14+(BR96/14)*(1-BU$16)</f>
        <v/>
      </c>
      <c r="BU97" s="54">
        <f>BU96+(BR96/14)*(BU$16)</f>
        <v/>
      </c>
      <c r="BV97" s="53">
        <f>OFFSET('National statistics'!$A$6,MATCH(R0_estimation!$A97,'National statistics'!$A$7:$A$5000,0),MATCH(R0_estimation!BV$16 &amp; "_Running14daysNew",'National statistics'!$B$1:$HA$1,0))</f>
        <v/>
      </c>
      <c r="BW97" s="253">
        <f>IF(ISERROR(OFFSET($O$4,MATCH(BV$16,$N$5:$N$14,0),MATCH(TEXT($A97,"dd-mmm-yy") &amp; "_R0",$P$2:$AP$2,0))),BW96,OFFSET($O$4,MATCH(BV$16,$N$5:$N$14,0),MATCH(TEXT($A97,"dd-mmm-yy") &amp; "_R0",$P$2:$AP$2,0)))</f>
        <v/>
      </c>
      <c r="BX97" s="254">
        <f>BX96</f>
        <v/>
      </c>
      <c r="BY97" s="77">
        <f>BY96-BY96*(BW96/14)*CA96/SUM(BY96:CC96)-BY96*(BX96/14)*CB96/SUM(BY96:CC96)</f>
        <v/>
      </c>
      <c r="BZ97" s="77">
        <f>BZ96+BY96*(BW96/14)*CA96/SUM(BY96:CC96)+BY96*(BX96/14)*CB96/SUM(BY96:CC96)-BZ96/4</f>
        <v/>
      </c>
      <c r="CA97" s="77">
        <f>CA96+(BZ96/4)*CA$16-CA96/14</f>
        <v/>
      </c>
      <c r="CB97" s="77">
        <f>CB96+(BZ96/4)*CB$16-CB96/14</f>
        <v/>
      </c>
      <c r="CC97" s="77">
        <f>CC96+CB96/14+(CA96/14)*(1-CD$16)</f>
        <v/>
      </c>
      <c r="CD97" s="54">
        <f>CD96+(CA96/14)*(CD$16)</f>
        <v/>
      </c>
      <c r="CE97" s="53">
        <f>OFFSET('National statistics'!$A$6,MATCH(R0_estimation!$A97,'National statistics'!$A$7:$A$5000,0),MATCH(R0_estimation!CE$16 &amp; "_Running14daysNew",'National statistics'!$B$1:$HA$1,0))</f>
        <v/>
      </c>
      <c r="CF97" s="253">
        <f>IF(ISERROR(OFFSET($O$4,MATCH(CE$16,$N$5:$N$14,0),MATCH(TEXT($A97,"dd-mmm-yy") &amp; "_R0",$P$2:$AP$2,0))),CF96,OFFSET($O$4,MATCH(CE$16,$N$5:$N$14,0),MATCH(TEXT($A97,"dd-mmm-yy") &amp; "_R0",$P$2:$AP$2,0)))</f>
        <v/>
      </c>
      <c r="CG97" s="254">
        <f>CG96</f>
        <v/>
      </c>
      <c r="CH97" s="77">
        <f>CH96-CH96*(CF96/14)*CJ96/SUM(CH96:CL96)-CH96*(CG96/14)*CK96/SUM(CH96:CL96)</f>
        <v/>
      </c>
      <c r="CI97" s="77">
        <f>CI96+CH96*(CF96/14)*CJ96/SUM(CH96:CL96)+CH96*(CG96/14)*CK96/SUM(CH96:CL96)-CI96/4</f>
        <v/>
      </c>
      <c r="CJ97" s="77">
        <f>CJ96+(CI96/4)*CJ$16-CJ96/14</f>
        <v/>
      </c>
      <c r="CK97" s="77">
        <f>CK96+(CI96/4)*CK$16-CK96/14</f>
        <v/>
      </c>
      <c r="CL97" s="77">
        <f>CL96+CK96/14+(CJ96/14)*(1-CM$16)</f>
        <v/>
      </c>
      <c r="CM97" s="54">
        <f>CM96+(CJ96/14)*(CM$16)</f>
        <v/>
      </c>
      <c r="CO97" s="209" t="n"/>
      <c r="CP97" s="210" t="n"/>
    </row>
    <row r="98">
      <c r="A98" s="83" t="n">
        <v>43998</v>
      </c>
      <c r="B98" s="53">
        <f>OFFSET('National statistics'!$A$6,MATCH(R0_estimation!$A98,'National statistics'!$A$7:$A$5000,0),MATCH(R0_estimation!B$16 &amp; "_Running14daysNew",'National statistics'!$B$1:$HA$1,0))</f>
        <v/>
      </c>
      <c r="C98" s="253">
        <f>IF(ISERROR(OFFSET($O$4,MATCH(B$16,$N$5:$N$14,0),MATCH(TEXT($A98,"dd-mmm-yy") &amp; "_R0",$P$2:$AP$2,0))),C97,OFFSET($O$4,MATCH(B$16,$N$5:$N$14,0),MATCH(TEXT($A98,"dd-mmm-yy") &amp; "_R0",$P$2:$AP$2,0)))</f>
        <v/>
      </c>
      <c r="D98" s="254">
        <f>D97</f>
        <v/>
      </c>
      <c r="E98" s="77">
        <f>E97-E97*(C97/14)*G97*G$16/SUM(E97:I97)-E97*(D97/14)*H$16*H97/SUM(E97:I97)</f>
        <v/>
      </c>
      <c r="F98" s="77">
        <f>F97+E97*(C97/14)*G97*G$16/SUM(E97:I97)+E97*(D97/14)*H$16*H97/SUM(E97:I97)-F97/4</f>
        <v/>
      </c>
      <c r="G98" s="77">
        <f>G97+G$16*F97/4-G97/14</f>
        <v/>
      </c>
      <c r="H98" s="77">
        <f>H97+H$16*F97/4-H97/14</f>
        <v/>
      </c>
      <c r="I98" s="77">
        <f>I97+H97/14+(G97/14)*(1-J$16)</f>
        <v/>
      </c>
      <c r="J98" s="54">
        <f>J97+(G97/14)*(J$16)</f>
        <v/>
      </c>
      <c r="K98" s="53">
        <f>OFFSET('National statistics'!$A$6,MATCH(R0_estimation!$A98,'National statistics'!$A$7:$A$5000,0),MATCH(R0_estimation!K$16 &amp; "_Running14daysNew",'National statistics'!$B$1:$HA$1,0))</f>
        <v/>
      </c>
      <c r="L98" s="253">
        <f>IF(ISERROR(OFFSET($O$4,MATCH(K$16,$N$5:$N$14,0),MATCH(TEXT($A98,"dd-mmm-yy") &amp; "_R0",$P$2:$AP$2,0))),L97,OFFSET($O$4,MATCH(K$16,$N$5:$N$14,0),MATCH(TEXT($A98,"dd-mmm-yy") &amp; "_R0",$P$2:$AP$2,0)))</f>
        <v/>
      </c>
      <c r="M98" s="254">
        <f>M97</f>
        <v/>
      </c>
      <c r="N98" s="77">
        <f>N97-N97*(L97/14)*P97/SUM(N97:R97)-N97*(M97/14)*Q97/SUM(N97:R97)</f>
        <v/>
      </c>
      <c r="O98" s="77">
        <f>O97+N97*(L97/14)*P97/SUM(N97:R97)+N97*(M97/14)*Q97/SUM(N97:R97)-O97/4</f>
        <v/>
      </c>
      <c r="P98" s="77">
        <f>P97+(O97/4)*P$16-P97/14</f>
        <v/>
      </c>
      <c r="Q98" s="77">
        <f>Q97+(O97/4)*Q$16-Q97/14</f>
        <v/>
      </c>
      <c r="R98" s="77">
        <f>R97+Q97/14+(P97/14)*(1-S$16)</f>
        <v/>
      </c>
      <c r="S98" s="54">
        <f>S97+(P97/14)*(S$16)</f>
        <v/>
      </c>
      <c r="T98" s="53">
        <f>OFFSET('National statistics'!$A$6,MATCH(R0_estimation!$A98,'National statistics'!$A$7:$A$5000,0),MATCH(R0_estimation!T$16 &amp; "_Running14daysNew",'National statistics'!$B$1:$HA$1,0))</f>
        <v/>
      </c>
      <c r="U98" s="253">
        <f>IF(ISERROR(OFFSET($O$4,MATCH(T$16,$N$5:$N$14,0),MATCH(TEXT($A98,"dd-mmm-yy") &amp; "_R0",$P$2:$AP$2,0))),U97,OFFSET($O$4,MATCH(T$16,$N$5:$N$14,0),MATCH(TEXT($A98,"dd-mmm-yy") &amp; "_R0",$P$2:$AP$2,0)))</f>
        <v/>
      </c>
      <c r="V98" s="254">
        <f>V97</f>
        <v/>
      </c>
      <c r="W98" s="77">
        <f>W97-W97*(U97/14)*Y97/SUM(W97:AA97)-W97*(V97/14)*Z97/SUM(W97:AA97)</f>
        <v/>
      </c>
      <c r="X98" s="77">
        <f>X97+W97*(U97/14)*Y97/SUM(W97:AA97)+W97*(V97/14)*Z97/SUM(W97:AA97)-X97/4</f>
        <v/>
      </c>
      <c r="Y98" s="77">
        <f>Y97+(X97/4)*Y$16-Y97/14</f>
        <v/>
      </c>
      <c r="Z98" s="77">
        <f>Z97+(X97/4)*Z$16-Z97/14</f>
        <v/>
      </c>
      <c r="AA98" s="77">
        <f>AA97+Z97/14+(Y97/14)*(1-AB$16)</f>
        <v/>
      </c>
      <c r="AB98" s="54">
        <f>AB97+(Y97/14)*(AB$16)</f>
        <v/>
      </c>
      <c r="AC98" s="53">
        <f>OFFSET('National statistics'!$A$6,MATCH(R0_estimation!$A98,'National statistics'!$A$7:$A$5000,0),MATCH(R0_estimation!AC$16 &amp; "_Running14daysNew",'National statistics'!$B$1:$HA$1,0))</f>
        <v/>
      </c>
      <c r="AD98" s="253">
        <f>IF(ISERROR(OFFSET($O$4,MATCH(AC$16,$N$5:$N$14,0),MATCH(TEXT($A98,"dd-mmm-yy") &amp; "_R0",$P$2:$AP$2,0))),AD97,OFFSET($O$4,MATCH(AC$16,$N$5:$N$14,0),MATCH(TEXT($A98,"dd-mmm-yy") &amp; "_R0",$P$2:$AP$2,0)))</f>
        <v/>
      </c>
      <c r="AE98" s="254">
        <f>AE97</f>
        <v/>
      </c>
      <c r="AF98" s="77">
        <f>AF97-AF97*(AD97/14)*AH97/SUM(AF97:AJ97)-AF97*(AE97/14)*AI97/SUM(AF97:AJ97)</f>
        <v/>
      </c>
      <c r="AG98" s="77">
        <f>AG97+AF97*(AD97/14)*AH97/SUM(AF97:AJ97)+AF97*(AE97/14)*AI97/SUM(AF97:AJ97)-AG97/4</f>
        <v/>
      </c>
      <c r="AH98" s="77">
        <f>AH97+(AG97/4)*AH$16-AH97/14</f>
        <v/>
      </c>
      <c r="AI98" s="77">
        <f>AI97+(AG97/4)*AI$16-AI97/14</f>
        <v/>
      </c>
      <c r="AJ98" s="77">
        <f>AJ97+AI97/14+(AH97/14)*(1-AK$16)</f>
        <v/>
      </c>
      <c r="AK98" s="54">
        <f>AK97+(AH97/14)*(AK$16)</f>
        <v/>
      </c>
      <c r="AL98" s="53">
        <f>OFFSET('National statistics'!$A$6,MATCH(R0_estimation!$A98,'National statistics'!$A$7:$A$5000,0),MATCH(R0_estimation!AL$16 &amp; "_Running14daysNew",'National statistics'!$B$1:$HA$1,0))</f>
        <v/>
      </c>
      <c r="AM98" s="253">
        <f>IF(ISERROR(OFFSET($O$4,MATCH(AL$16,$N$5:$N$14,0),MATCH(TEXT($A98,"dd-mmm-yy") &amp; "_R0",$P$2:$AP$2,0))),AM97,OFFSET($O$4,MATCH(AL$16,$N$5:$N$14,0),MATCH(TEXT($A98,"dd-mmm-yy") &amp; "_R0",$P$2:$AP$2,0)))</f>
        <v/>
      </c>
      <c r="AN98" s="254">
        <f>AN97</f>
        <v/>
      </c>
      <c r="AO98" s="77">
        <f>AO97-AO97*(AM97/14)*AQ97/SUM(AO97:AS97)-AO97*(AN97/14)*AR97/SUM(AO97:AS97)</f>
        <v/>
      </c>
      <c r="AP98" s="77">
        <f>AP97+AO97*(AM97/14)*AQ97/SUM(AO97:AS97)+AO97*(AN97/14)*AR97/SUM(AO97:AS97)-AP97/4</f>
        <v/>
      </c>
      <c r="AQ98" s="77">
        <f>AQ97+(AP97/4)*AQ$16-AQ97/14</f>
        <v/>
      </c>
      <c r="AR98" s="77">
        <f>AR97+(AP97/4)*AR$16-AR97/14</f>
        <v/>
      </c>
      <c r="AS98" s="77">
        <f>AS97+AR97/14+(AQ97/14)*(1-AT$16)</f>
        <v/>
      </c>
      <c r="AT98" s="54">
        <f>AT97+(AQ97/14)*(AT$16)</f>
        <v/>
      </c>
      <c r="AU98" s="53">
        <f>OFFSET('National statistics'!$A$6,MATCH(R0_estimation!$A98,'National statistics'!$A$7:$A$5000,0),MATCH(R0_estimation!AU$16 &amp; "_Running14daysNew",'National statistics'!$B$1:$HA$1,0))</f>
        <v/>
      </c>
      <c r="AV98" s="253">
        <f>IF(ISERROR(OFFSET($O$4,MATCH(AU$16,$N$5:$N$14,0),MATCH(TEXT($A98,"dd-mmm-yy") &amp; "_R0",$P$2:$AP$2,0))),AV97,OFFSET($O$4,MATCH(AU$16,$N$5:$N$14,0),MATCH(TEXT($A98,"dd-mmm-yy") &amp; "_R0",$P$2:$AP$2,0)))</f>
        <v/>
      </c>
      <c r="AW98" s="254">
        <f>AW97</f>
        <v/>
      </c>
      <c r="AX98" s="77">
        <f>AX97-AX97*(AV97/14)*AZ97/SUM(AX97:BB97)-AX97*(AW97/14)*BA97/SUM(AX97:BB97)</f>
        <v/>
      </c>
      <c r="AY98" s="77">
        <f>AY97+AX97*(AV97/14)*AZ97/SUM(AX97:BB97)+AX97*(AW97/14)*BA97/SUM(AX97:BB97)-AY97/4</f>
        <v/>
      </c>
      <c r="AZ98" s="77">
        <f>AZ97+(AY97/4)*AZ$16-AZ97/14</f>
        <v/>
      </c>
      <c r="BA98" s="77">
        <f>BA97+(AY97/4)*BA$16-BA97/14</f>
        <v/>
      </c>
      <c r="BB98" s="77">
        <f>BB97+BA97/14+(AZ97/14)*(1-BC$16)</f>
        <v/>
      </c>
      <c r="BC98" s="54">
        <f>BC97+(AZ97/14)*(BC$16)</f>
        <v/>
      </c>
      <c r="BD98" s="53">
        <f>OFFSET('National statistics'!$A$6,MATCH(R0_estimation!$A98,'National statistics'!$A$7:$A$5000,0),MATCH(R0_estimation!BD$16 &amp; "_Running14daysNew",'National statistics'!$B$1:$HA$1,0))</f>
        <v/>
      </c>
      <c r="BE98" s="253">
        <f>IF(ISERROR(OFFSET($O$4,MATCH(BD$16,$N$5:$N$14,0),MATCH(TEXT($A98,"dd-mmm-yy") &amp; "_R0",$P$2:$AP$2,0))),BE97,OFFSET($O$4,MATCH(BD$16,$N$5:$N$14,0),MATCH(TEXT($A98,"dd-mmm-yy") &amp; "_R0",$P$2:$AP$2,0)))</f>
        <v/>
      </c>
      <c r="BF98" s="254">
        <f>BF97</f>
        <v/>
      </c>
      <c r="BG98" s="77">
        <f>BG97-BG97*(BE97/14)*BI97/SUM(BG97:BK97)-BG97*(BF97/14)*BJ97/SUM(BG97:BK97)</f>
        <v/>
      </c>
      <c r="BH98" s="77">
        <f>BH97+BG97*(BE97/14)*BI97/SUM(BG97:BK97)+BG97*(BF97/14)*BJ97/SUM(BG97:BK97)-BH97/4</f>
        <v/>
      </c>
      <c r="BI98" s="77">
        <f>BI97+(BH97/4)*BI$16-BI97/14</f>
        <v/>
      </c>
      <c r="BJ98" s="77">
        <f>BJ97+(BH97/4)*BJ$16-BJ97/14</f>
        <v/>
      </c>
      <c r="BK98" s="77">
        <f>BK97+BJ97/14+(BI97/14)*(1-BL$16)</f>
        <v/>
      </c>
      <c r="BL98" s="54">
        <f>BL97+(BI97/14)*(BL$16)</f>
        <v/>
      </c>
      <c r="BM98" s="53">
        <f>OFFSET('National statistics'!$A$6,MATCH(R0_estimation!$A98,'National statistics'!$A$7:$A$5000,0),MATCH(R0_estimation!BM$16 &amp; "_Running14daysNew",'National statistics'!$B$1:$HA$1,0))</f>
        <v/>
      </c>
      <c r="BN98" s="253">
        <f>IF(ISERROR(OFFSET($O$4,MATCH(BM$16,$N$5:$N$14,0),MATCH(TEXT($A98,"dd-mmm-yy") &amp; "_R0",$P$2:$AP$2,0))),BN97,OFFSET($O$4,MATCH(BM$16,$N$5:$N$14,0),MATCH(TEXT($A98,"dd-mmm-yy") &amp; "_R0",$P$2:$AP$2,0)))</f>
        <v/>
      </c>
      <c r="BO98" s="254">
        <f>BO97</f>
        <v/>
      </c>
      <c r="BP98" s="77">
        <f>BP97-BP97*(BN97/14)*BR97/SUM(BP97:BT97)-BP97*(BO97/14)*BS97/SUM(BP97:BT97)</f>
        <v/>
      </c>
      <c r="BQ98" s="77">
        <f>BQ97+BP97*(BN97/14)*BR97/SUM(BP97:BT97)+BP97*(BO97/14)*BS97/SUM(BP97:BT97)-BQ97/4</f>
        <v/>
      </c>
      <c r="BR98" s="77">
        <f>BR97+(BQ97/4)*BR$16-BR97/14</f>
        <v/>
      </c>
      <c r="BS98" s="77">
        <f>BS97+(BQ97/4)*BS$16-BS97/14</f>
        <v/>
      </c>
      <c r="BT98" s="77">
        <f>BT97+BS97/14+(BR97/14)*(1-BU$16)</f>
        <v/>
      </c>
      <c r="BU98" s="54">
        <f>BU97+(BR97/14)*(BU$16)</f>
        <v/>
      </c>
      <c r="BV98" s="53">
        <f>OFFSET('National statistics'!$A$6,MATCH(R0_estimation!$A98,'National statistics'!$A$7:$A$5000,0),MATCH(R0_estimation!BV$16 &amp; "_Running14daysNew",'National statistics'!$B$1:$HA$1,0))</f>
        <v/>
      </c>
      <c r="BW98" s="253">
        <f>IF(ISERROR(OFFSET($O$4,MATCH(BV$16,$N$5:$N$14,0),MATCH(TEXT($A98,"dd-mmm-yy") &amp; "_R0",$P$2:$AP$2,0))),BW97,OFFSET($O$4,MATCH(BV$16,$N$5:$N$14,0),MATCH(TEXT($A98,"dd-mmm-yy") &amp; "_R0",$P$2:$AP$2,0)))</f>
        <v/>
      </c>
      <c r="BX98" s="254">
        <f>BX97</f>
        <v/>
      </c>
      <c r="BY98" s="77">
        <f>BY97-BY97*(BW97/14)*CA97/SUM(BY97:CC97)-BY97*(BX97/14)*CB97/SUM(BY97:CC97)</f>
        <v/>
      </c>
      <c r="BZ98" s="77">
        <f>BZ97+BY97*(BW97/14)*CA97/SUM(BY97:CC97)+BY97*(BX97/14)*CB97/SUM(BY97:CC97)-BZ97/4</f>
        <v/>
      </c>
      <c r="CA98" s="77">
        <f>CA97+(BZ97/4)*CA$16-CA97/14</f>
        <v/>
      </c>
      <c r="CB98" s="77">
        <f>CB97+(BZ97/4)*CB$16-CB97/14</f>
        <v/>
      </c>
      <c r="CC98" s="77">
        <f>CC97+CB97/14+(CA97/14)*(1-CD$16)</f>
        <v/>
      </c>
      <c r="CD98" s="54">
        <f>CD97+(CA97/14)*(CD$16)</f>
        <v/>
      </c>
      <c r="CE98" s="53">
        <f>OFFSET('National statistics'!$A$6,MATCH(R0_estimation!$A98,'National statistics'!$A$7:$A$5000,0),MATCH(R0_estimation!CE$16 &amp; "_Running14daysNew",'National statistics'!$B$1:$HA$1,0))</f>
        <v/>
      </c>
      <c r="CF98" s="253">
        <f>IF(ISERROR(OFFSET($O$4,MATCH(CE$16,$N$5:$N$14,0),MATCH(TEXT($A98,"dd-mmm-yy") &amp; "_R0",$P$2:$AP$2,0))),CF97,OFFSET($O$4,MATCH(CE$16,$N$5:$N$14,0),MATCH(TEXT($A98,"dd-mmm-yy") &amp; "_R0",$P$2:$AP$2,0)))</f>
        <v/>
      </c>
      <c r="CG98" s="254">
        <f>CG97</f>
        <v/>
      </c>
      <c r="CH98" s="77">
        <f>CH97-CH97*(CF97/14)*CJ97/SUM(CH97:CL97)-CH97*(CG97/14)*CK97/SUM(CH97:CL97)</f>
        <v/>
      </c>
      <c r="CI98" s="77">
        <f>CI97+CH97*(CF97/14)*CJ97/SUM(CH97:CL97)+CH97*(CG97/14)*CK97/SUM(CH97:CL97)-CI97/4</f>
        <v/>
      </c>
      <c r="CJ98" s="77">
        <f>CJ97+(CI97/4)*CJ$16-CJ97/14</f>
        <v/>
      </c>
      <c r="CK98" s="77">
        <f>CK97+(CI97/4)*CK$16-CK97/14</f>
        <v/>
      </c>
      <c r="CL98" s="77">
        <f>CL97+CK97/14+(CJ97/14)*(1-CM$16)</f>
        <v/>
      </c>
      <c r="CM98" s="54">
        <f>CM97+(CJ97/14)*(CM$16)</f>
        <v/>
      </c>
      <c r="CO98" s="209" t="n"/>
      <c r="CP98" s="210" t="n"/>
    </row>
    <row r="99">
      <c r="A99" s="83" t="n">
        <v>43999</v>
      </c>
      <c r="B99" s="53">
        <f>OFFSET('National statistics'!$A$6,MATCH(R0_estimation!$A99,'National statistics'!$A$7:$A$5000,0),MATCH(R0_estimation!B$16 &amp; "_Running14daysNew",'National statistics'!$B$1:$HA$1,0))</f>
        <v/>
      </c>
      <c r="C99" s="253">
        <f>IF(ISERROR(OFFSET($O$4,MATCH(B$16,$N$5:$N$14,0),MATCH(TEXT($A99,"dd-mmm-yy") &amp; "_R0",$P$2:$AP$2,0))),C98,OFFSET($O$4,MATCH(B$16,$N$5:$N$14,0),MATCH(TEXT($A99,"dd-mmm-yy") &amp; "_R0",$P$2:$AP$2,0)))</f>
        <v/>
      </c>
      <c r="D99" s="254">
        <f>D98</f>
        <v/>
      </c>
      <c r="E99" s="77">
        <f>E98-E98*(C98/14)*G98*G$16/SUM(E98:I98)-E98*(D98/14)*H$16*H98/SUM(E98:I98)</f>
        <v/>
      </c>
      <c r="F99" s="77">
        <f>F98+E98*(C98/14)*G98*G$16/SUM(E98:I98)+E98*(D98/14)*H$16*H98/SUM(E98:I98)-F98/4</f>
        <v/>
      </c>
      <c r="G99" s="77">
        <f>G98+G$16*F98/4-G98/14</f>
        <v/>
      </c>
      <c r="H99" s="77">
        <f>H98+H$16*F98/4-H98/14</f>
        <v/>
      </c>
      <c r="I99" s="77">
        <f>I98+H98/14+(G98/14)*(1-J$16)</f>
        <v/>
      </c>
      <c r="J99" s="54">
        <f>J98+(G98/14)*(J$16)</f>
        <v/>
      </c>
      <c r="K99" s="53">
        <f>OFFSET('National statistics'!$A$6,MATCH(R0_estimation!$A99,'National statistics'!$A$7:$A$5000,0),MATCH(R0_estimation!K$16 &amp; "_Running14daysNew",'National statistics'!$B$1:$HA$1,0))</f>
        <v/>
      </c>
      <c r="L99" s="253">
        <f>IF(ISERROR(OFFSET($O$4,MATCH(K$16,$N$5:$N$14,0),MATCH(TEXT($A99,"dd-mmm-yy") &amp; "_R0",$P$2:$AP$2,0))),L98,OFFSET($O$4,MATCH(K$16,$N$5:$N$14,0),MATCH(TEXT($A99,"dd-mmm-yy") &amp; "_R0",$P$2:$AP$2,0)))</f>
        <v/>
      </c>
      <c r="M99" s="254">
        <f>M98</f>
        <v/>
      </c>
      <c r="N99" s="77">
        <f>N98-N98*(L98/14)*P98/SUM(N98:R98)-N98*(M98/14)*Q98/SUM(N98:R98)</f>
        <v/>
      </c>
      <c r="O99" s="77">
        <f>O98+N98*(L98/14)*P98/SUM(N98:R98)+N98*(M98/14)*Q98/SUM(N98:R98)-O98/4</f>
        <v/>
      </c>
      <c r="P99" s="77">
        <f>P98+(O98/4)*P$16-P98/14</f>
        <v/>
      </c>
      <c r="Q99" s="77">
        <f>Q98+(O98/4)*Q$16-Q98/14</f>
        <v/>
      </c>
      <c r="R99" s="77">
        <f>R98+Q98/14+(P98/14)*(1-S$16)</f>
        <v/>
      </c>
      <c r="S99" s="54">
        <f>S98+(P98/14)*(S$16)</f>
        <v/>
      </c>
      <c r="T99" s="53">
        <f>OFFSET('National statistics'!$A$6,MATCH(R0_estimation!$A99,'National statistics'!$A$7:$A$5000,0),MATCH(R0_estimation!T$16 &amp; "_Running14daysNew",'National statistics'!$B$1:$HA$1,0))</f>
        <v/>
      </c>
      <c r="U99" s="253">
        <f>IF(ISERROR(OFFSET($O$4,MATCH(T$16,$N$5:$N$14,0),MATCH(TEXT($A99,"dd-mmm-yy") &amp; "_R0",$P$2:$AP$2,0))),U98,OFFSET($O$4,MATCH(T$16,$N$5:$N$14,0),MATCH(TEXT($A99,"dd-mmm-yy") &amp; "_R0",$P$2:$AP$2,0)))</f>
        <v/>
      </c>
      <c r="V99" s="254">
        <f>V98</f>
        <v/>
      </c>
      <c r="W99" s="77">
        <f>W98-W98*(U98/14)*Y98/SUM(W98:AA98)-W98*(V98/14)*Z98/SUM(W98:AA98)</f>
        <v/>
      </c>
      <c r="X99" s="77">
        <f>X98+W98*(U98/14)*Y98/SUM(W98:AA98)+W98*(V98/14)*Z98/SUM(W98:AA98)-X98/4</f>
        <v/>
      </c>
      <c r="Y99" s="77">
        <f>Y98+(X98/4)*Y$16-Y98/14</f>
        <v/>
      </c>
      <c r="Z99" s="77">
        <f>Z98+(X98/4)*Z$16-Z98/14</f>
        <v/>
      </c>
      <c r="AA99" s="77">
        <f>AA98+Z98/14+(Y98/14)*(1-AB$16)</f>
        <v/>
      </c>
      <c r="AB99" s="54">
        <f>AB98+(Y98/14)*(AB$16)</f>
        <v/>
      </c>
      <c r="AC99" s="53">
        <f>OFFSET('National statistics'!$A$6,MATCH(R0_estimation!$A99,'National statistics'!$A$7:$A$5000,0),MATCH(R0_estimation!AC$16 &amp; "_Running14daysNew",'National statistics'!$B$1:$HA$1,0))</f>
        <v/>
      </c>
      <c r="AD99" s="253">
        <f>IF(ISERROR(OFFSET($O$4,MATCH(AC$16,$N$5:$N$14,0),MATCH(TEXT($A99,"dd-mmm-yy") &amp; "_R0",$P$2:$AP$2,0))),AD98,OFFSET($O$4,MATCH(AC$16,$N$5:$N$14,0),MATCH(TEXT($A99,"dd-mmm-yy") &amp; "_R0",$P$2:$AP$2,0)))</f>
        <v/>
      </c>
      <c r="AE99" s="254">
        <f>AE98</f>
        <v/>
      </c>
      <c r="AF99" s="77">
        <f>AF98-AF98*(AD98/14)*AH98/SUM(AF98:AJ98)-AF98*(AE98/14)*AI98/SUM(AF98:AJ98)</f>
        <v/>
      </c>
      <c r="AG99" s="77">
        <f>AG98+AF98*(AD98/14)*AH98/SUM(AF98:AJ98)+AF98*(AE98/14)*AI98/SUM(AF98:AJ98)-AG98/4</f>
        <v/>
      </c>
      <c r="AH99" s="77">
        <f>AH98+(AG98/4)*AH$16-AH98/14</f>
        <v/>
      </c>
      <c r="AI99" s="77">
        <f>AI98+(AG98/4)*AI$16-AI98/14</f>
        <v/>
      </c>
      <c r="AJ99" s="77">
        <f>AJ98+AI98/14+(AH98/14)*(1-AK$16)</f>
        <v/>
      </c>
      <c r="AK99" s="54">
        <f>AK98+(AH98/14)*(AK$16)</f>
        <v/>
      </c>
      <c r="AL99" s="53">
        <f>OFFSET('National statistics'!$A$6,MATCH(R0_estimation!$A99,'National statistics'!$A$7:$A$5000,0),MATCH(R0_estimation!AL$16 &amp; "_Running14daysNew",'National statistics'!$B$1:$HA$1,0))</f>
        <v/>
      </c>
      <c r="AM99" s="253">
        <f>IF(ISERROR(OFFSET($O$4,MATCH(AL$16,$N$5:$N$14,0),MATCH(TEXT($A99,"dd-mmm-yy") &amp; "_R0",$P$2:$AP$2,0))),AM98,OFFSET($O$4,MATCH(AL$16,$N$5:$N$14,0),MATCH(TEXT($A99,"dd-mmm-yy") &amp; "_R0",$P$2:$AP$2,0)))</f>
        <v/>
      </c>
      <c r="AN99" s="254">
        <f>AN98</f>
        <v/>
      </c>
      <c r="AO99" s="77">
        <f>AO98-AO98*(AM98/14)*AQ98/SUM(AO98:AS98)-AO98*(AN98/14)*AR98/SUM(AO98:AS98)</f>
        <v/>
      </c>
      <c r="AP99" s="77">
        <f>AP98+AO98*(AM98/14)*AQ98/SUM(AO98:AS98)+AO98*(AN98/14)*AR98/SUM(AO98:AS98)-AP98/4</f>
        <v/>
      </c>
      <c r="AQ99" s="77">
        <f>AQ98+(AP98/4)*AQ$16-AQ98/14</f>
        <v/>
      </c>
      <c r="AR99" s="77">
        <f>AR98+(AP98/4)*AR$16-AR98/14</f>
        <v/>
      </c>
      <c r="AS99" s="77">
        <f>AS98+AR98/14+(AQ98/14)*(1-AT$16)</f>
        <v/>
      </c>
      <c r="AT99" s="54">
        <f>AT98+(AQ98/14)*(AT$16)</f>
        <v/>
      </c>
      <c r="AU99" s="53">
        <f>OFFSET('National statistics'!$A$6,MATCH(R0_estimation!$A99,'National statistics'!$A$7:$A$5000,0),MATCH(R0_estimation!AU$16 &amp; "_Running14daysNew",'National statistics'!$B$1:$HA$1,0))</f>
        <v/>
      </c>
      <c r="AV99" s="253">
        <f>IF(ISERROR(OFFSET($O$4,MATCH(AU$16,$N$5:$N$14,0),MATCH(TEXT($A99,"dd-mmm-yy") &amp; "_R0",$P$2:$AP$2,0))),AV98,OFFSET($O$4,MATCH(AU$16,$N$5:$N$14,0),MATCH(TEXT($A99,"dd-mmm-yy") &amp; "_R0",$P$2:$AP$2,0)))</f>
        <v/>
      </c>
      <c r="AW99" s="254">
        <f>AW98</f>
        <v/>
      </c>
      <c r="AX99" s="77">
        <f>AX98-AX98*(AV98/14)*AZ98/SUM(AX98:BB98)-AX98*(AW98/14)*BA98/SUM(AX98:BB98)</f>
        <v/>
      </c>
      <c r="AY99" s="77">
        <f>AY98+AX98*(AV98/14)*AZ98/SUM(AX98:BB98)+AX98*(AW98/14)*BA98/SUM(AX98:BB98)-AY98/4</f>
        <v/>
      </c>
      <c r="AZ99" s="77">
        <f>AZ98+(AY98/4)*AZ$16-AZ98/14</f>
        <v/>
      </c>
      <c r="BA99" s="77">
        <f>BA98+(AY98/4)*BA$16-BA98/14</f>
        <v/>
      </c>
      <c r="BB99" s="77">
        <f>BB98+BA98/14+(AZ98/14)*(1-BC$16)</f>
        <v/>
      </c>
      <c r="BC99" s="54">
        <f>BC98+(AZ98/14)*(BC$16)</f>
        <v/>
      </c>
      <c r="BD99" s="53">
        <f>OFFSET('National statistics'!$A$6,MATCH(R0_estimation!$A99,'National statistics'!$A$7:$A$5000,0),MATCH(R0_estimation!BD$16 &amp; "_Running14daysNew",'National statistics'!$B$1:$HA$1,0))</f>
        <v/>
      </c>
      <c r="BE99" s="253">
        <f>IF(ISERROR(OFFSET($O$4,MATCH(BD$16,$N$5:$N$14,0),MATCH(TEXT($A99,"dd-mmm-yy") &amp; "_R0",$P$2:$AP$2,0))),BE98,OFFSET($O$4,MATCH(BD$16,$N$5:$N$14,0),MATCH(TEXT($A99,"dd-mmm-yy") &amp; "_R0",$P$2:$AP$2,0)))</f>
        <v/>
      </c>
      <c r="BF99" s="254">
        <f>BF98</f>
        <v/>
      </c>
      <c r="BG99" s="77">
        <f>BG98-BG98*(BE98/14)*BI98/SUM(BG98:BK98)-BG98*(BF98/14)*BJ98/SUM(BG98:BK98)</f>
        <v/>
      </c>
      <c r="BH99" s="77">
        <f>BH98+BG98*(BE98/14)*BI98/SUM(BG98:BK98)+BG98*(BF98/14)*BJ98/SUM(BG98:BK98)-BH98/4</f>
        <v/>
      </c>
      <c r="BI99" s="77">
        <f>BI98+(BH98/4)*BI$16-BI98/14</f>
        <v/>
      </c>
      <c r="BJ99" s="77">
        <f>BJ98+(BH98/4)*BJ$16-BJ98/14</f>
        <v/>
      </c>
      <c r="BK99" s="77">
        <f>BK98+BJ98/14+(BI98/14)*(1-BL$16)</f>
        <v/>
      </c>
      <c r="BL99" s="54">
        <f>BL98+(BI98/14)*(BL$16)</f>
        <v/>
      </c>
      <c r="BM99" s="53">
        <f>OFFSET('National statistics'!$A$6,MATCH(R0_estimation!$A99,'National statistics'!$A$7:$A$5000,0),MATCH(R0_estimation!BM$16 &amp; "_Running14daysNew",'National statistics'!$B$1:$HA$1,0))</f>
        <v/>
      </c>
      <c r="BN99" s="253">
        <f>IF(ISERROR(OFFSET($O$4,MATCH(BM$16,$N$5:$N$14,0),MATCH(TEXT($A99,"dd-mmm-yy") &amp; "_R0",$P$2:$AP$2,0))),BN98,OFFSET($O$4,MATCH(BM$16,$N$5:$N$14,0),MATCH(TEXT($A99,"dd-mmm-yy") &amp; "_R0",$P$2:$AP$2,0)))</f>
        <v/>
      </c>
      <c r="BO99" s="254">
        <f>BO98</f>
        <v/>
      </c>
      <c r="BP99" s="77">
        <f>BP98-BP98*(BN98/14)*BR98/SUM(BP98:BT98)-BP98*(BO98/14)*BS98/SUM(BP98:BT98)</f>
        <v/>
      </c>
      <c r="BQ99" s="77">
        <f>BQ98+BP98*(BN98/14)*BR98/SUM(BP98:BT98)+BP98*(BO98/14)*BS98/SUM(BP98:BT98)-BQ98/4</f>
        <v/>
      </c>
      <c r="BR99" s="77">
        <f>BR98+(BQ98/4)*BR$16-BR98/14</f>
        <v/>
      </c>
      <c r="BS99" s="77">
        <f>BS98+(BQ98/4)*BS$16-BS98/14</f>
        <v/>
      </c>
      <c r="BT99" s="77">
        <f>BT98+BS98/14+(BR98/14)*(1-BU$16)</f>
        <v/>
      </c>
      <c r="BU99" s="54">
        <f>BU98+(BR98/14)*(BU$16)</f>
        <v/>
      </c>
      <c r="BV99" s="53">
        <f>OFFSET('National statistics'!$A$6,MATCH(R0_estimation!$A99,'National statistics'!$A$7:$A$5000,0),MATCH(R0_estimation!BV$16 &amp; "_Running14daysNew",'National statistics'!$B$1:$HA$1,0))</f>
        <v/>
      </c>
      <c r="BW99" s="253">
        <f>IF(ISERROR(OFFSET($O$4,MATCH(BV$16,$N$5:$N$14,0),MATCH(TEXT($A99,"dd-mmm-yy") &amp; "_R0",$P$2:$AP$2,0))),BW98,OFFSET($O$4,MATCH(BV$16,$N$5:$N$14,0),MATCH(TEXT($A99,"dd-mmm-yy") &amp; "_R0",$P$2:$AP$2,0)))</f>
        <v/>
      </c>
      <c r="BX99" s="254">
        <f>BX98</f>
        <v/>
      </c>
      <c r="BY99" s="77">
        <f>BY98-BY98*(BW98/14)*CA98/SUM(BY98:CC98)-BY98*(BX98/14)*CB98/SUM(BY98:CC98)</f>
        <v/>
      </c>
      <c r="BZ99" s="77">
        <f>BZ98+BY98*(BW98/14)*CA98/SUM(BY98:CC98)+BY98*(BX98/14)*CB98/SUM(BY98:CC98)-BZ98/4</f>
        <v/>
      </c>
      <c r="CA99" s="77">
        <f>CA98+(BZ98/4)*CA$16-CA98/14</f>
        <v/>
      </c>
      <c r="CB99" s="77">
        <f>CB98+(BZ98/4)*CB$16-CB98/14</f>
        <v/>
      </c>
      <c r="CC99" s="77">
        <f>CC98+CB98/14+(CA98/14)*(1-CD$16)</f>
        <v/>
      </c>
      <c r="CD99" s="54">
        <f>CD98+(CA98/14)*(CD$16)</f>
        <v/>
      </c>
      <c r="CE99" s="53">
        <f>OFFSET('National statistics'!$A$6,MATCH(R0_estimation!$A99,'National statistics'!$A$7:$A$5000,0),MATCH(R0_estimation!CE$16 &amp; "_Running14daysNew",'National statistics'!$B$1:$HA$1,0))</f>
        <v/>
      </c>
      <c r="CF99" s="253">
        <f>IF(ISERROR(OFFSET($O$4,MATCH(CE$16,$N$5:$N$14,0),MATCH(TEXT($A99,"dd-mmm-yy") &amp; "_R0",$P$2:$AP$2,0))),CF98,OFFSET($O$4,MATCH(CE$16,$N$5:$N$14,0),MATCH(TEXT($A99,"dd-mmm-yy") &amp; "_R0",$P$2:$AP$2,0)))</f>
        <v/>
      </c>
      <c r="CG99" s="254">
        <f>CG98</f>
        <v/>
      </c>
      <c r="CH99" s="77">
        <f>CH98-CH98*(CF98/14)*CJ98/SUM(CH98:CL98)-CH98*(CG98/14)*CK98/SUM(CH98:CL98)</f>
        <v/>
      </c>
      <c r="CI99" s="77">
        <f>CI98+CH98*(CF98/14)*CJ98/SUM(CH98:CL98)+CH98*(CG98/14)*CK98/SUM(CH98:CL98)-CI98/4</f>
        <v/>
      </c>
      <c r="CJ99" s="77">
        <f>CJ98+(CI98/4)*CJ$16-CJ98/14</f>
        <v/>
      </c>
      <c r="CK99" s="77">
        <f>CK98+(CI98/4)*CK$16-CK98/14</f>
        <v/>
      </c>
      <c r="CL99" s="77">
        <f>CL98+CK98/14+(CJ98/14)*(1-CM$16)</f>
        <v/>
      </c>
      <c r="CM99" s="54">
        <f>CM98+(CJ98/14)*(CM$16)</f>
        <v/>
      </c>
      <c r="CO99" s="209" t="n"/>
      <c r="CP99" s="210" t="n"/>
    </row>
    <row r="100">
      <c r="A100" s="83" t="n">
        <v>44000</v>
      </c>
      <c r="B100" s="53">
        <f>OFFSET('National statistics'!$A$6,MATCH(R0_estimation!$A100,'National statistics'!$A$7:$A$5000,0),MATCH(R0_estimation!B$16 &amp; "_Running14daysNew",'National statistics'!$B$1:$HA$1,0))</f>
        <v/>
      </c>
      <c r="C100" s="253">
        <f>IF(ISERROR(OFFSET($O$4,MATCH(B$16,$N$5:$N$14,0),MATCH(TEXT($A100,"dd-mmm-yy") &amp; "_R0",$P$2:$AP$2,0))),C99,OFFSET($O$4,MATCH(B$16,$N$5:$N$14,0),MATCH(TEXT($A100,"dd-mmm-yy") &amp; "_R0",$P$2:$AP$2,0)))</f>
        <v/>
      </c>
      <c r="D100" s="254">
        <f>D99</f>
        <v/>
      </c>
      <c r="E100" s="77">
        <f>E99-E99*(C99/14)*G99*G$16/SUM(E99:I99)-E99*(D99/14)*H$16*H99/SUM(E99:I99)</f>
        <v/>
      </c>
      <c r="F100" s="77">
        <f>F99+E99*(C99/14)*G99*G$16/SUM(E99:I99)+E99*(D99/14)*H$16*H99/SUM(E99:I99)-F99/4</f>
        <v/>
      </c>
      <c r="G100" s="77">
        <f>G99+G$16*F99/4-G99/14</f>
        <v/>
      </c>
      <c r="H100" s="77">
        <f>H99+H$16*F99/4-H99/14</f>
        <v/>
      </c>
      <c r="I100" s="77">
        <f>I99+H99/14+(G99/14)*(1-J$16)</f>
        <v/>
      </c>
      <c r="J100" s="54">
        <f>J99+(G99/14)*(J$16)</f>
        <v/>
      </c>
      <c r="K100" s="53">
        <f>OFFSET('National statistics'!$A$6,MATCH(R0_estimation!$A100,'National statistics'!$A$7:$A$5000,0),MATCH(R0_estimation!K$16 &amp; "_Running14daysNew",'National statistics'!$B$1:$HA$1,0))</f>
        <v/>
      </c>
      <c r="L100" s="253">
        <f>IF(ISERROR(OFFSET($O$4,MATCH(K$16,$N$5:$N$14,0),MATCH(TEXT($A100,"dd-mmm-yy") &amp; "_R0",$P$2:$AP$2,0))),L99,OFFSET($O$4,MATCH(K$16,$N$5:$N$14,0),MATCH(TEXT($A100,"dd-mmm-yy") &amp; "_R0",$P$2:$AP$2,0)))</f>
        <v/>
      </c>
      <c r="M100" s="254">
        <f>M99</f>
        <v/>
      </c>
      <c r="N100" s="77">
        <f>N99-N99*(L99/14)*P99/SUM(N99:R99)-N99*(M99/14)*Q99/SUM(N99:R99)</f>
        <v/>
      </c>
      <c r="O100" s="77">
        <f>O99+N99*(L99/14)*P99/SUM(N99:R99)+N99*(M99/14)*Q99/SUM(N99:R99)-O99/4</f>
        <v/>
      </c>
      <c r="P100" s="77">
        <f>P99+(O99/4)*P$16-P99/14</f>
        <v/>
      </c>
      <c r="Q100" s="77">
        <f>Q99+(O99/4)*Q$16-Q99/14</f>
        <v/>
      </c>
      <c r="R100" s="77">
        <f>R99+Q99/14+(P99/14)*(1-S$16)</f>
        <v/>
      </c>
      <c r="S100" s="54">
        <f>S99+(P99/14)*(S$16)</f>
        <v/>
      </c>
      <c r="T100" s="53">
        <f>OFFSET('National statistics'!$A$6,MATCH(R0_estimation!$A100,'National statistics'!$A$7:$A$5000,0),MATCH(R0_estimation!T$16 &amp; "_Running14daysNew",'National statistics'!$B$1:$HA$1,0))</f>
        <v/>
      </c>
      <c r="U100" s="253">
        <f>IF(ISERROR(OFFSET($O$4,MATCH(T$16,$N$5:$N$14,0),MATCH(TEXT($A100,"dd-mmm-yy") &amp; "_R0",$P$2:$AP$2,0))),U99,OFFSET($O$4,MATCH(T$16,$N$5:$N$14,0),MATCH(TEXT($A100,"dd-mmm-yy") &amp; "_R0",$P$2:$AP$2,0)))</f>
        <v/>
      </c>
      <c r="V100" s="254">
        <f>V99</f>
        <v/>
      </c>
      <c r="W100" s="77">
        <f>W99-W99*(U99/14)*Y99/SUM(W99:AA99)-W99*(V99/14)*Z99/SUM(W99:AA99)</f>
        <v/>
      </c>
      <c r="X100" s="77">
        <f>X99+W99*(U99/14)*Y99/SUM(W99:AA99)+W99*(V99/14)*Z99/SUM(W99:AA99)-X99/4</f>
        <v/>
      </c>
      <c r="Y100" s="77">
        <f>Y99+(X99/4)*Y$16-Y99/14</f>
        <v/>
      </c>
      <c r="Z100" s="77">
        <f>Z99+(X99/4)*Z$16-Z99/14</f>
        <v/>
      </c>
      <c r="AA100" s="77">
        <f>AA99+Z99/14+(Y99/14)*(1-AB$16)</f>
        <v/>
      </c>
      <c r="AB100" s="54">
        <f>AB99+(Y99/14)*(AB$16)</f>
        <v/>
      </c>
      <c r="AC100" s="53">
        <f>OFFSET('National statistics'!$A$6,MATCH(R0_estimation!$A100,'National statistics'!$A$7:$A$5000,0),MATCH(R0_estimation!AC$16 &amp; "_Running14daysNew",'National statistics'!$B$1:$HA$1,0))</f>
        <v/>
      </c>
      <c r="AD100" s="253">
        <f>IF(ISERROR(OFFSET($O$4,MATCH(AC$16,$N$5:$N$14,0),MATCH(TEXT($A100,"dd-mmm-yy") &amp; "_R0",$P$2:$AP$2,0))),AD99,OFFSET($O$4,MATCH(AC$16,$N$5:$N$14,0),MATCH(TEXT($A100,"dd-mmm-yy") &amp; "_R0",$P$2:$AP$2,0)))</f>
        <v/>
      </c>
      <c r="AE100" s="254">
        <f>AE99</f>
        <v/>
      </c>
      <c r="AF100" s="77">
        <f>AF99-AF99*(AD99/14)*AH99/SUM(AF99:AJ99)-AF99*(AE99/14)*AI99/SUM(AF99:AJ99)</f>
        <v/>
      </c>
      <c r="AG100" s="77">
        <f>AG99+AF99*(AD99/14)*AH99/SUM(AF99:AJ99)+AF99*(AE99/14)*AI99/SUM(AF99:AJ99)-AG99/4</f>
        <v/>
      </c>
      <c r="AH100" s="77">
        <f>AH99+(AG99/4)*AH$16-AH99/14</f>
        <v/>
      </c>
      <c r="AI100" s="77">
        <f>AI99+(AG99/4)*AI$16-AI99/14</f>
        <v/>
      </c>
      <c r="AJ100" s="77">
        <f>AJ99+AI99/14+(AH99/14)*(1-AK$16)</f>
        <v/>
      </c>
      <c r="AK100" s="54">
        <f>AK99+(AH99/14)*(AK$16)</f>
        <v/>
      </c>
      <c r="AL100" s="53">
        <f>OFFSET('National statistics'!$A$6,MATCH(R0_estimation!$A100,'National statistics'!$A$7:$A$5000,0),MATCH(R0_estimation!AL$16 &amp; "_Running14daysNew",'National statistics'!$B$1:$HA$1,0))</f>
        <v/>
      </c>
      <c r="AM100" s="253">
        <f>IF(ISERROR(OFFSET($O$4,MATCH(AL$16,$N$5:$N$14,0),MATCH(TEXT($A100,"dd-mmm-yy") &amp; "_R0",$P$2:$AP$2,0))),AM99,OFFSET($O$4,MATCH(AL$16,$N$5:$N$14,0),MATCH(TEXT($A100,"dd-mmm-yy") &amp; "_R0",$P$2:$AP$2,0)))</f>
        <v/>
      </c>
      <c r="AN100" s="254">
        <f>AN99</f>
        <v/>
      </c>
      <c r="AO100" s="77">
        <f>AO99-AO99*(AM99/14)*AQ99/SUM(AO99:AS99)-AO99*(AN99/14)*AR99/SUM(AO99:AS99)</f>
        <v/>
      </c>
      <c r="AP100" s="77">
        <f>AP99+AO99*(AM99/14)*AQ99/SUM(AO99:AS99)+AO99*(AN99/14)*AR99/SUM(AO99:AS99)-AP99/4</f>
        <v/>
      </c>
      <c r="AQ100" s="77">
        <f>AQ99+(AP99/4)*AQ$16-AQ99/14</f>
        <v/>
      </c>
      <c r="AR100" s="77">
        <f>AR99+(AP99/4)*AR$16-AR99/14</f>
        <v/>
      </c>
      <c r="AS100" s="77">
        <f>AS99+AR99/14+(AQ99/14)*(1-AT$16)</f>
        <v/>
      </c>
      <c r="AT100" s="54">
        <f>AT99+(AQ99/14)*(AT$16)</f>
        <v/>
      </c>
      <c r="AU100" s="53">
        <f>OFFSET('National statistics'!$A$6,MATCH(R0_estimation!$A100,'National statistics'!$A$7:$A$5000,0),MATCH(R0_estimation!AU$16 &amp; "_Running14daysNew",'National statistics'!$B$1:$HA$1,0))</f>
        <v/>
      </c>
      <c r="AV100" s="253">
        <f>IF(ISERROR(OFFSET($O$4,MATCH(AU$16,$N$5:$N$14,0),MATCH(TEXT($A100,"dd-mmm-yy") &amp; "_R0",$P$2:$AP$2,0))),AV99,OFFSET($O$4,MATCH(AU$16,$N$5:$N$14,0),MATCH(TEXT($A100,"dd-mmm-yy") &amp; "_R0",$P$2:$AP$2,0)))</f>
        <v/>
      </c>
      <c r="AW100" s="254">
        <f>AW99</f>
        <v/>
      </c>
      <c r="AX100" s="77">
        <f>AX99-AX99*(AV99/14)*AZ99/SUM(AX99:BB99)-AX99*(AW99/14)*BA99/SUM(AX99:BB99)</f>
        <v/>
      </c>
      <c r="AY100" s="77">
        <f>AY99+AX99*(AV99/14)*AZ99/SUM(AX99:BB99)+AX99*(AW99/14)*BA99/SUM(AX99:BB99)-AY99/4</f>
        <v/>
      </c>
      <c r="AZ100" s="77">
        <f>AZ99+(AY99/4)*AZ$16-AZ99/14</f>
        <v/>
      </c>
      <c r="BA100" s="77">
        <f>BA99+(AY99/4)*BA$16-BA99/14</f>
        <v/>
      </c>
      <c r="BB100" s="77">
        <f>BB99+BA99/14+(AZ99/14)*(1-BC$16)</f>
        <v/>
      </c>
      <c r="BC100" s="54">
        <f>BC99+(AZ99/14)*(BC$16)</f>
        <v/>
      </c>
      <c r="BD100" s="53">
        <f>OFFSET('National statistics'!$A$6,MATCH(R0_estimation!$A100,'National statistics'!$A$7:$A$5000,0),MATCH(R0_estimation!BD$16 &amp; "_Running14daysNew",'National statistics'!$B$1:$HA$1,0))</f>
        <v/>
      </c>
      <c r="BE100" s="253">
        <f>IF(ISERROR(OFFSET($O$4,MATCH(BD$16,$N$5:$N$14,0),MATCH(TEXT($A100,"dd-mmm-yy") &amp; "_R0",$P$2:$AP$2,0))),BE99,OFFSET($O$4,MATCH(BD$16,$N$5:$N$14,0),MATCH(TEXT($A100,"dd-mmm-yy") &amp; "_R0",$P$2:$AP$2,0)))</f>
        <v/>
      </c>
      <c r="BF100" s="254">
        <f>BF99</f>
        <v/>
      </c>
      <c r="BG100" s="77">
        <f>BG99-BG99*(BE99/14)*BI99/SUM(BG99:BK99)-BG99*(BF99/14)*BJ99/SUM(BG99:BK99)</f>
        <v/>
      </c>
      <c r="BH100" s="77">
        <f>BH99+BG99*(BE99/14)*BI99/SUM(BG99:BK99)+BG99*(BF99/14)*BJ99/SUM(BG99:BK99)-BH99/4</f>
        <v/>
      </c>
      <c r="BI100" s="77">
        <f>BI99+(BH99/4)*BI$16-BI99/14</f>
        <v/>
      </c>
      <c r="BJ100" s="77">
        <f>BJ99+(BH99/4)*BJ$16-BJ99/14</f>
        <v/>
      </c>
      <c r="BK100" s="77">
        <f>BK99+BJ99/14+(BI99/14)*(1-BL$16)</f>
        <v/>
      </c>
      <c r="BL100" s="54">
        <f>BL99+(BI99/14)*(BL$16)</f>
        <v/>
      </c>
      <c r="BM100" s="53">
        <f>OFFSET('National statistics'!$A$6,MATCH(R0_estimation!$A100,'National statistics'!$A$7:$A$5000,0),MATCH(R0_estimation!BM$16 &amp; "_Running14daysNew",'National statistics'!$B$1:$HA$1,0))</f>
        <v/>
      </c>
      <c r="BN100" s="253">
        <f>IF(ISERROR(OFFSET($O$4,MATCH(BM$16,$N$5:$N$14,0),MATCH(TEXT($A100,"dd-mmm-yy") &amp; "_R0",$P$2:$AP$2,0))),BN99,OFFSET($O$4,MATCH(BM$16,$N$5:$N$14,0),MATCH(TEXT($A100,"dd-mmm-yy") &amp; "_R0",$P$2:$AP$2,0)))</f>
        <v/>
      </c>
      <c r="BO100" s="254">
        <f>BO99</f>
        <v/>
      </c>
      <c r="BP100" s="77">
        <f>BP99-BP99*(BN99/14)*BR99/SUM(BP99:BT99)-BP99*(BO99/14)*BS99/SUM(BP99:BT99)</f>
        <v/>
      </c>
      <c r="BQ100" s="77">
        <f>BQ99+BP99*(BN99/14)*BR99/SUM(BP99:BT99)+BP99*(BO99/14)*BS99/SUM(BP99:BT99)-BQ99/4</f>
        <v/>
      </c>
      <c r="BR100" s="77">
        <f>BR99+(BQ99/4)*BR$16-BR99/14</f>
        <v/>
      </c>
      <c r="BS100" s="77">
        <f>BS99+(BQ99/4)*BS$16-BS99/14</f>
        <v/>
      </c>
      <c r="BT100" s="77">
        <f>BT99+BS99/14+(BR99/14)*(1-BU$16)</f>
        <v/>
      </c>
      <c r="BU100" s="54">
        <f>BU99+(BR99/14)*(BU$16)</f>
        <v/>
      </c>
      <c r="BV100" s="53">
        <f>OFFSET('National statistics'!$A$6,MATCH(R0_estimation!$A100,'National statistics'!$A$7:$A$5000,0),MATCH(R0_estimation!BV$16 &amp; "_Running14daysNew",'National statistics'!$B$1:$HA$1,0))</f>
        <v/>
      </c>
      <c r="BW100" s="253">
        <f>IF(ISERROR(OFFSET($O$4,MATCH(BV$16,$N$5:$N$14,0),MATCH(TEXT($A100,"dd-mmm-yy") &amp; "_R0",$P$2:$AP$2,0))),BW99,OFFSET($O$4,MATCH(BV$16,$N$5:$N$14,0),MATCH(TEXT($A100,"dd-mmm-yy") &amp; "_R0",$P$2:$AP$2,0)))</f>
        <v/>
      </c>
      <c r="BX100" s="254">
        <f>BX99</f>
        <v/>
      </c>
      <c r="BY100" s="77">
        <f>BY99-BY99*(BW99/14)*CA99/SUM(BY99:CC99)-BY99*(BX99/14)*CB99/SUM(BY99:CC99)</f>
        <v/>
      </c>
      <c r="BZ100" s="77">
        <f>BZ99+BY99*(BW99/14)*CA99/SUM(BY99:CC99)+BY99*(BX99/14)*CB99/SUM(BY99:CC99)-BZ99/4</f>
        <v/>
      </c>
      <c r="CA100" s="77">
        <f>CA99+(BZ99/4)*CA$16-CA99/14</f>
        <v/>
      </c>
      <c r="CB100" s="77">
        <f>CB99+(BZ99/4)*CB$16-CB99/14</f>
        <v/>
      </c>
      <c r="CC100" s="77">
        <f>CC99+CB99/14+(CA99/14)*(1-CD$16)</f>
        <v/>
      </c>
      <c r="CD100" s="54">
        <f>CD99+(CA99/14)*(CD$16)</f>
        <v/>
      </c>
      <c r="CE100" s="53">
        <f>OFFSET('National statistics'!$A$6,MATCH(R0_estimation!$A100,'National statistics'!$A$7:$A$5000,0),MATCH(R0_estimation!CE$16 &amp; "_Running14daysNew",'National statistics'!$B$1:$HA$1,0))</f>
        <v/>
      </c>
      <c r="CF100" s="253">
        <f>IF(ISERROR(OFFSET($O$4,MATCH(CE$16,$N$5:$N$14,0),MATCH(TEXT($A100,"dd-mmm-yy") &amp; "_R0",$P$2:$AP$2,0))),CF99,OFFSET($O$4,MATCH(CE$16,$N$5:$N$14,0),MATCH(TEXT($A100,"dd-mmm-yy") &amp; "_R0",$P$2:$AP$2,0)))</f>
        <v/>
      </c>
      <c r="CG100" s="254">
        <f>CG99</f>
        <v/>
      </c>
      <c r="CH100" s="77">
        <f>CH99-CH99*(CF99/14)*CJ99/SUM(CH99:CL99)-CH99*(CG99/14)*CK99/SUM(CH99:CL99)</f>
        <v/>
      </c>
      <c r="CI100" s="77">
        <f>CI99+CH99*(CF99/14)*CJ99/SUM(CH99:CL99)+CH99*(CG99/14)*CK99/SUM(CH99:CL99)-CI99/4</f>
        <v/>
      </c>
      <c r="CJ100" s="77">
        <f>CJ99+(CI99/4)*CJ$16-CJ99/14</f>
        <v/>
      </c>
      <c r="CK100" s="77">
        <f>CK99+(CI99/4)*CK$16-CK99/14</f>
        <v/>
      </c>
      <c r="CL100" s="77">
        <f>CL99+CK99/14+(CJ99/14)*(1-CM$16)</f>
        <v/>
      </c>
      <c r="CM100" s="54">
        <f>CM99+(CJ99/14)*(CM$16)</f>
        <v/>
      </c>
      <c r="CO100" s="209" t="n"/>
      <c r="CP100" s="210" t="n"/>
    </row>
    <row r="101">
      <c r="A101" s="83" t="n">
        <v>44001</v>
      </c>
      <c r="B101" s="53">
        <f>OFFSET('National statistics'!$A$6,MATCH(R0_estimation!$A101,'National statistics'!$A$7:$A$5000,0),MATCH(R0_estimation!B$16 &amp; "_Running14daysNew",'National statistics'!$B$1:$HA$1,0))</f>
        <v/>
      </c>
      <c r="C101" s="253">
        <f>IF(ISERROR(OFFSET($O$4,MATCH(B$16,$N$5:$N$14,0),MATCH(TEXT($A101,"dd-mmm-yy") &amp; "_R0",$P$2:$AP$2,0))),C100,OFFSET($O$4,MATCH(B$16,$N$5:$N$14,0),MATCH(TEXT($A101,"dd-mmm-yy") &amp; "_R0",$P$2:$AP$2,0)))</f>
        <v/>
      </c>
      <c r="D101" s="254">
        <f>D100</f>
        <v/>
      </c>
      <c r="E101" s="77">
        <f>E100-E100*(C100/14)*G100*G$16/SUM(E100:I100)-E100*(D100/14)*H$16*H100/SUM(E100:I100)</f>
        <v/>
      </c>
      <c r="F101" s="77">
        <f>F100+E100*(C100/14)*G100*G$16/SUM(E100:I100)+E100*(D100/14)*H$16*H100/SUM(E100:I100)-F100/4</f>
        <v/>
      </c>
      <c r="G101" s="77">
        <f>G100+G$16*F100/4-G100/14</f>
        <v/>
      </c>
      <c r="H101" s="77">
        <f>H100+H$16*F100/4-H100/14</f>
        <v/>
      </c>
      <c r="I101" s="77">
        <f>I100+H100/14+(G100/14)*(1-J$16)</f>
        <v/>
      </c>
      <c r="J101" s="54">
        <f>J100+(G100/14)*(J$16)</f>
        <v/>
      </c>
      <c r="K101" s="53">
        <f>OFFSET('National statistics'!$A$6,MATCH(R0_estimation!$A101,'National statistics'!$A$7:$A$5000,0),MATCH(R0_estimation!K$16 &amp; "_Running14daysNew",'National statistics'!$B$1:$HA$1,0))</f>
        <v/>
      </c>
      <c r="L101" s="253">
        <f>IF(ISERROR(OFFSET($O$4,MATCH(K$16,$N$5:$N$14,0),MATCH(TEXT($A101,"dd-mmm-yy") &amp; "_R0",$P$2:$AP$2,0))),L100,OFFSET($O$4,MATCH(K$16,$N$5:$N$14,0),MATCH(TEXT($A101,"dd-mmm-yy") &amp; "_R0",$P$2:$AP$2,0)))</f>
        <v/>
      </c>
      <c r="M101" s="254">
        <f>M100</f>
        <v/>
      </c>
      <c r="N101" s="77">
        <f>N100-N100*(L100/14)*P100/SUM(N100:R100)-N100*(M100/14)*Q100/SUM(N100:R100)</f>
        <v/>
      </c>
      <c r="O101" s="77">
        <f>O100+N100*(L100/14)*P100/SUM(N100:R100)+N100*(M100/14)*Q100/SUM(N100:R100)-O100/4</f>
        <v/>
      </c>
      <c r="P101" s="77">
        <f>P100+(O100/4)*P$16-P100/14</f>
        <v/>
      </c>
      <c r="Q101" s="77">
        <f>Q100+(O100/4)*Q$16-Q100/14</f>
        <v/>
      </c>
      <c r="R101" s="77">
        <f>R100+Q100/14+(P100/14)*(1-S$16)</f>
        <v/>
      </c>
      <c r="S101" s="54">
        <f>S100+(P100/14)*(S$16)</f>
        <v/>
      </c>
      <c r="T101" s="53">
        <f>OFFSET('National statistics'!$A$6,MATCH(R0_estimation!$A101,'National statistics'!$A$7:$A$5000,0),MATCH(R0_estimation!T$16 &amp; "_Running14daysNew",'National statistics'!$B$1:$HA$1,0))</f>
        <v/>
      </c>
      <c r="U101" s="253">
        <f>IF(ISERROR(OFFSET($O$4,MATCH(T$16,$N$5:$N$14,0),MATCH(TEXT($A101,"dd-mmm-yy") &amp; "_R0",$P$2:$AP$2,0))),U100,OFFSET($O$4,MATCH(T$16,$N$5:$N$14,0),MATCH(TEXT($A101,"dd-mmm-yy") &amp; "_R0",$P$2:$AP$2,0)))</f>
        <v/>
      </c>
      <c r="V101" s="254">
        <f>V100</f>
        <v/>
      </c>
      <c r="W101" s="77">
        <f>W100-W100*(U100/14)*Y100/SUM(W100:AA100)-W100*(V100/14)*Z100/SUM(W100:AA100)</f>
        <v/>
      </c>
      <c r="X101" s="77">
        <f>X100+W100*(U100/14)*Y100/SUM(W100:AA100)+W100*(V100/14)*Z100/SUM(W100:AA100)-X100/4</f>
        <v/>
      </c>
      <c r="Y101" s="77">
        <f>Y100+(X100/4)*Y$16-Y100/14</f>
        <v/>
      </c>
      <c r="Z101" s="77">
        <f>Z100+(X100/4)*Z$16-Z100/14</f>
        <v/>
      </c>
      <c r="AA101" s="77">
        <f>AA100+Z100/14+(Y100/14)*(1-AB$16)</f>
        <v/>
      </c>
      <c r="AB101" s="54">
        <f>AB100+(Y100/14)*(AB$16)</f>
        <v/>
      </c>
      <c r="AC101" s="53">
        <f>OFFSET('National statistics'!$A$6,MATCH(R0_estimation!$A101,'National statistics'!$A$7:$A$5000,0),MATCH(R0_estimation!AC$16 &amp; "_Running14daysNew",'National statistics'!$B$1:$HA$1,0))</f>
        <v/>
      </c>
      <c r="AD101" s="253">
        <f>IF(ISERROR(OFFSET($O$4,MATCH(AC$16,$N$5:$N$14,0),MATCH(TEXT($A101,"dd-mmm-yy") &amp; "_R0",$P$2:$AP$2,0))),AD100,OFFSET($O$4,MATCH(AC$16,$N$5:$N$14,0),MATCH(TEXT($A101,"dd-mmm-yy") &amp; "_R0",$P$2:$AP$2,0)))</f>
        <v/>
      </c>
      <c r="AE101" s="254">
        <f>AE100</f>
        <v/>
      </c>
      <c r="AF101" s="77">
        <f>AF100-AF100*(AD100/14)*AH100/SUM(AF100:AJ100)-AF100*(AE100/14)*AI100/SUM(AF100:AJ100)</f>
        <v/>
      </c>
      <c r="AG101" s="77">
        <f>AG100+AF100*(AD100/14)*AH100/SUM(AF100:AJ100)+AF100*(AE100/14)*AI100/SUM(AF100:AJ100)-AG100/4</f>
        <v/>
      </c>
      <c r="AH101" s="77">
        <f>AH100+(AG100/4)*AH$16-AH100/14</f>
        <v/>
      </c>
      <c r="AI101" s="77">
        <f>AI100+(AG100/4)*AI$16-AI100/14</f>
        <v/>
      </c>
      <c r="AJ101" s="77">
        <f>AJ100+AI100/14+(AH100/14)*(1-AK$16)</f>
        <v/>
      </c>
      <c r="AK101" s="54">
        <f>AK100+(AH100/14)*(AK$16)</f>
        <v/>
      </c>
      <c r="AL101" s="53">
        <f>OFFSET('National statistics'!$A$6,MATCH(R0_estimation!$A101,'National statistics'!$A$7:$A$5000,0),MATCH(R0_estimation!AL$16 &amp; "_Running14daysNew",'National statistics'!$B$1:$HA$1,0))</f>
        <v/>
      </c>
      <c r="AM101" s="253">
        <f>IF(ISERROR(OFFSET($O$4,MATCH(AL$16,$N$5:$N$14,0),MATCH(TEXT($A101,"dd-mmm-yy") &amp; "_R0",$P$2:$AP$2,0))),AM100,OFFSET($O$4,MATCH(AL$16,$N$5:$N$14,0),MATCH(TEXT($A101,"dd-mmm-yy") &amp; "_R0",$P$2:$AP$2,0)))</f>
        <v/>
      </c>
      <c r="AN101" s="254">
        <f>AN100</f>
        <v/>
      </c>
      <c r="AO101" s="77">
        <f>AO100-AO100*(AM100/14)*AQ100/SUM(AO100:AS100)-AO100*(AN100/14)*AR100/SUM(AO100:AS100)</f>
        <v/>
      </c>
      <c r="AP101" s="77">
        <f>AP100+AO100*(AM100/14)*AQ100/SUM(AO100:AS100)+AO100*(AN100/14)*AR100/SUM(AO100:AS100)-AP100/4</f>
        <v/>
      </c>
      <c r="AQ101" s="77">
        <f>AQ100+(AP100/4)*AQ$16-AQ100/14</f>
        <v/>
      </c>
      <c r="AR101" s="77">
        <f>AR100+(AP100/4)*AR$16-AR100/14</f>
        <v/>
      </c>
      <c r="AS101" s="77">
        <f>AS100+AR100/14+(AQ100/14)*(1-AT$16)</f>
        <v/>
      </c>
      <c r="AT101" s="54">
        <f>AT100+(AQ100/14)*(AT$16)</f>
        <v/>
      </c>
      <c r="AU101" s="53">
        <f>OFFSET('National statistics'!$A$6,MATCH(R0_estimation!$A101,'National statistics'!$A$7:$A$5000,0),MATCH(R0_estimation!AU$16 &amp; "_Running14daysNew",'National statistics'!$B$1:$HA$1,0))</f>
        <v/>
      </c>
      <c r="AV101" s="253">
        <f>IF(ISERROR(OFFSET($O$4,MATCH(AU$16,$N$5:$N$14,0),MATCH(TEXT($A101,"dd-mmm-yy") &amp; "_R0",$P$2:$AP$2,0))),AV100,OFFSET($O$4,MATCH(AU$16,$N$5:$N$14,0),MATCH(TEXT($A101,"dd-mmm-yy") &amp; "_R0",$P$2:$AP$2,0)))</f>
        <v/>
      </c>
      <c r="AW101" s="254">
        <f>AW100</f>
        <v/>
      </c>
      <c r="AX101" s="77">
        <f>AX100-AX100*(AV100/14)*AZ100/SUM(AX100:BB100)-AX100*(AW100/14)*BA100/SUM(AX100:BB100)</f>
        <v/>
      </c>
      <c r="AY101" s="77">
        <f>AY100+AX100*(AV100/14)*AZ100/SUM(AX100:BB100)+AX100*(AW100/14)*BA100/SUM(AX100:BB100)-AY100/4</f>
        <v/>
      </c>
      <c r="AZ101" s="77">
        <f>AZ100+(AY100/4)*AZ$16-AZ100/14</f>
        <v/>
      </c>
      <c r="BA101" s="77">
        <f>BA100+(AY100/4)*BA$16-BA100/14</f>
        <v/>
      </c>
      <c r="BB101" s="77">
        <f>BB100+BA100/14+(AZ100/14)*(1-BC$16)</f>
        <v/>
      </c>
      <c r="BC101" s="54">
        <f>BC100+(AZ100/14)*(BC$16)</f>
        <v/>
      </c>
      <c r="BD101" s="53">
        <f>OFFSET('National statistics'!$A$6,MATCH(R0_estimation!$A101,'National statistics'!$A$7:$A$5000,0),MATCH(R0_estimation!BD$16 &amp; "_Running14daysNew",'National statistics'!$B$1:$HA$1,0))</f>
        <v/>
      </c>
      <c r="BE101" s="253">
        <f>IF(ISERROR(OFFSET($O$4,MATCH(BD$16,$N$5:$N$14,0),MATCH(TEXT($A101,"dd-mmm-yy") &amp; "_R0",$P$2:$AP$2,0))),BE100,OFFSET($O$4,MATCH(BD$16,$N$5:$N$14,0),MATCH(TEXT($A101,"dd-mmm-yy") &amp; "_R0",$P$2:$AP$2,0)))</f>
        <v/>
      </c>
      <c r="BF101" s="254">
        <f>BF100</f>
        <v/>
      </c>
      <c r="BG101" s="77">
        <f>BG100-BG100*(BE100/14)*BI100/SUM(BG100:BK100)-BG100*(BF100/14)*BJ100/SUM(BG100:BK100)</f>
        <v/>
      </c>
      <c r="BH101" s="77">
        <f>BH100+BG100*(BE100/14)*BI100/SUM(BG100:BK100)+BG100*(BF100/14)*BJ100/SUM(BG100:BK100)-BH100/4</f>
        <v/>
      </c>
      <c r="BI101" s="77">
        <f>BI100+(BH100/4)*BI$16-BI100/14</f>
        <v/>
      </c>
      <c r="BJ101" s="77">
        <f>BJ100+(BH100/4)*BJ$16-BJ100/14</f>
        <v/>
      </c>
      <c r="BK101" s="77">
        <f>BK100+BJ100/14+(BI100/14)*(1-BL$16)</f>
        <v/>
      </c>
      <c r="BL101" s="54">
        <f>BL100+(BI100/14)*(BL$16)</f>
        <v/>
      </c>
      <c r="BM101" s="53">
        <f>OFFSET('National statistics'!$A$6,MATCH(R0_estimation!$A101,'National statistics'!$A$7:$A$5000,0),MATCH(R0_estimation!BM$16 &amp; "_Running14daysNew",'National statistics'!$B$1:$HA$1,0))</f>
        <v/>
      </c>
      <c r="BN101" s="253">
        <f>IF(ISERROR(OFFSET($O$4,MATCH(BM$16,$N$5:$N$14,0),MATCH(TEXT($A101,"dd-mmm-yy") &amp; "_R0",$P$2:$AP$2,0))),BN100,OFFSET($O$4,MATCH(BM$16,$N$5:$N$14,0),MATCH(TEXT($A101,"dd-mmm-yy") &amp; "_R0",$P$2:$AP$2,0)))</f>
        <v/>
      </c>
      <c r="BO101" s="254">
        <f>BO100</f>
        <v/>
      </c>
      <c r="BP101" s="77">
        <f>BP100-BP100*(BN100/14)*BR100/SUM(BP100:BT100)-BP100*(BO100/14)*BS100/SUM(BP100:BT100)</f>
        <v/>
      </c>
      <c r="BQ101" s="77">
        <f>BQ100+BP100*(BN100/14)*BR100/SUM(BP100:BT100)+BP100*(BO100/14)*BS100/SUM(BP100:BT100)-BQ100/4</f>
        <v/>
      </c>
      <c r="BR101" s="77">
        <f>BR100+(BQ100/4)*BR$16-BR100/14</f>
        <v/>
      </c>
      <c r="BS101" s="77">
        <f>BS100+(BQ100/4)*BS$16-BS100/14</f>
        <v/>
      </c>
      <c r="BT101" s="77">
        <f>BT100+BS100/14+(BR100/14)*(1-BU$16)</f>
        <v/>
      </c>
      <c r="BU101" s="54">
        <f>BU100+(BR100/14)*(BU$16)</f>
        <v/>
      </c>
      <c r="BV101" s="53">
        <f>OFFSET('National statistics'!$A$6,MATCH(R0_estimation!$A101,'National statistics'!$A$7:$A$5000,0),MATCH(R0_estimation!BV$16 &amp; "_Running14daysNew",'National statistics'!$B$1:$HA$1,0))</f>
        <v/>
      </c>
      <c r="BW101" s="253">
        <f>IF(ISERROR(OFFSET($O$4,MATCH(BV$16,$N$5:$N$14,0),MATCH(TEXT($A101,"dd-mmm-yy") &amp; "_R0",$P$2:$AP$2,0))),BW100,OFFSET($O$4,MATCH(BV$16,$N$5:$N$14,0),MATCH(TEXT($A101,"dd-mmm-yy") &amp; "_R0",$P$2:$AP$2,0)))</f>
        <v/>
      </c>
      <c r="BX101" s="254">
        <f>BX100</f>
        <v/>
      </c>
      <c r="BY101" s="77">
        <f>BY100-BY100*(BW100/14)*CA100/SUM(BY100:CC100)-BY100*(BX100/14)*CB100/SUM(BY100:CC100)</f>
        <v/>
      </c>
      <c r="BZ101" s="77">
        <f>BZ100+BY100*(BW100/14)*CA100/SUM(BY100:CC100)+BY100*(BX100/14)*CB100/SUM(BY100:CC100)-BZ100/4</f>
        <v/>
      </c>
      <c r="CA101" s="77">
        <f>CA100+(BZ100/4)*CA$16-CA100/14</f>
        <v/>
      </c>
      <c r="CB101" s="77">
        <f>CB100+(BZ100/4)*CB$16-CB100/14</f>
        <v/>
      </c>
      <c r="CC101" s="77">
        <f>CC100+CB100/14+(CA100/14)*(1-CD$16)</f>
        <v/>
      </c>
      <c r="CD101" s="54">
        <f>CD100+(CA100/14)*(CD$16)</f>
        <v/>
      </c>
      <c r="CE101" s="53">
        <f>OFFSET('National statistics'!$A$6,MATCH(R0_estimation!$A101,'National statistics'!$A$7:$A$5000,0),MATCH(R0_estimation!CE$16 &amp; "_Running14daysNew",'National statistics'!$B$1:$HA$1,0))</f>
        <v/>
      </c>
      <c r="CF101" s="253">
        <f>IF(ISERROR(OFFSET($O$4,MATCH(CE$16,$N$5:$N$14,0),MATCH(TEXT($A101,"dd-mmm-yy") &amp; "_R0",$P$2:$AP$2,0))),CF100,OFFSET($O$4,MATCH(CE$16,$N$5:$N$14,0),MATCH(TEXT($A101,"dd-mmm-yy") &amp; "_R0",$P$2:$AP$2,0)))</f>
        <v/>
      </c>
      <c r="CG101" s="254">
        <f>CG100</f>
        <v/>
      </c>
      <c r="CH101" s="77">
        <f>CH100-CH100*(CF100/14)*CJ100/SUM(CH100:CL100)-CH100*(CG100/14)*CK100/SUM(CH100:CL100)</f>
        <v/>
      </c>
      <c r="CI101" s="77">
        <f>CI100+CH100*(CF100/14)*CJ100/SUM(CH100:CL100)+CH100*(CG100/14)*CK100/SUM(CH100:CL100)-CI100/4</f>
        <v/>
      </c>
      <c r="CJ101" s="77">
        <f>CJ100+(CI100/4)*CJ$16-CJ100/14</f>
        <v/>
      </c>
      <c r="CK101" s="77">
        <f>CK100+(CI100/4)*CK$16-CK100/14</f>
        <v/>
      </c>
      <c r="CL101" s="77">
        <f>CL100+CK100/14+(CJ100/14)*(1-CM$16)</f>
        <v/>
      </c>
      <c r="CM101" s="54">
        <f>CM100+(CJ100/14)*(CM$16)</f>
        <v/>
      </c>
      <c r="CO101" s="209" t="n"/>
      <c r="CP101" s="210" t="n"/>
    </row>
    <row r="102">
      <c r="A102" s="83" t="n">
        <v>44002</v>
      </c>
      <c r="B102" s="53">
        <f>OFFSET('National statistics'!$A$6,MATCH(R0_estimation!$A102,'National statistics'!$A$7:$A$5000,0),MATCH(R0_estimation!B$16 &amp; "_Running14daysNew",'National statistics'!$B$1:$HA$1,0))</f>
        <v/>
      </c>
      <c r="C102" s="253">
        <f>IF(ISERROR(OFFSET($O$4,MATCH(B$16,$N$5:$N$14,0),MATCH(TEXT($A102,"dd-mmm-yy") &amp; "_R0",$P$2:$AP$2,0))),C101,OFFSET($O$4,MATCH(B$16,$N$5:$N$14,0),MATCH(TEXT($A102,"dd-mmm-yy") &amp; "_R0",$P$2:$AP$2,0)))</f>
        <v/>
      </c>
      <c r="D102" s="254">
        <f>D101</f>
        <v/>
      </c>
      <c r="E102" s="77">
        <f>E101-E101*(C101/14)*G101*G$16/SUM(E101:I101)-E101*(D101/14)*H$16*H101/SUM(E101:I101)</f>
        <v/>
      </c>
      <c r="F102" s="77">
        <f>F101+E101*(C101/14)*G101*G$16/SUM(E101:I101)+E101*(D101/14)*H$16*H101/SUM(E101:I101)-F101/4</f>
        <v/>
      </c>
      <c r="G102" s="77">
        <f>G101+G$16*F101/4-G101/14</f>
        <v/>
      </c>
      <c r="H102" s="77">
        <f>H101+H$16*F101/4-H101/14</f>
        <v/>
      </c>
      <c r="I102" s="77">
        <f>I101+H101/14+(G101/14)*(1-J$16)</f>
        <v/>
      </c>
      <c r="J102" s="54">
        <f>J101+(G101/14)*(J$16)</f>
        <v/>
      </c>
      <c r="K102" s="53">
        <f>OFFSET('National statistics'!$A$6,MATCH(R0_estimation!$A102,'National statistics'!$A$7:$A$5000,0),MATCH(R0_estimation!K$16 &amp; "_Running14daysNew",'National statistics'!$B$1:$HA$1,0))</f>
        <v/>
      </c>
      <c r="L102" s="253">
        <f>IF(ISERROR(OFFSET($O$4,MATCH(K$16,$N$5:$N$14,0),MATCH(TEXT($A102,"dd-mmm-yy") &amp; "_R0",$P$2:$AP$2,0))),L101,OFFSET($O$4,MATCH(K$16,$N$5:$N$14,0),MATCH(TEXT($A102,"dd-mmm-yy") &amp; "_R0",$P$2:$AP$2,0)))</f>
        <v/>
      </c>
      <c r="M102" s="254">
        <f>M101</f>
        <v/>
      </c>
      <c r="N102" s="77">
        <f>N101-N101*(L101/14)*P101/SUM(N101:R101)-N101*(M101/14)*Q101/SUM(N101:R101)</f>
        <v/>
      </c>
      <c r="O102" s="77">
        <f>O101+N101*(L101/14)*P101/SUM(N101:R101)+N101*(M101/14)*Q101/SUM(N101:R101)-O101/4</f>
        <v/>
      </c>
      <c r="P102" s="77">
        <f>P101+(O101/4)*P$16-P101/14</f>
        <v/>
      </c>
      <c r="Q102" s="77">
        <f>Q101+(O101/4)*Q$16-Q101/14</f>
        <v/>
      </c>
      <c r="R102" s="77">
        <f>R101+Q101/14+(P101/14)*(1-S$16)</f>
        <v/>
      </c>
      <c r="S102" s="54">
        <f>S101+(P101/14)*(S$16)</f>
        <v/>
      </c>
      <c r="T102" s="53">
        <f>OFFSET('National statistics'!$A$6,MATCH(R0_estimation!$A102,'National statistics'!$A$7:$A$5000,0),MATCH(R0_estimation!T$16 &amp; "_Running14daysNew",'National statistics'!$B$1:$HA$1,0))</f>
        <v/>
      </c>
      <c r="U102" s="253">
        <f>IF(ISERROR(OFFSET($O$4,MATCH(T$16,$N$5:$N$14,0),MATCH(TEXT($A102,"dd-mmm-yy") &amp; "_R0",$P$2:$AP$2,0))),U101,OFFSET($O$4,MATCH(T$16,$N$5:$N$14,0),MATCH(TEXT($A102,"dd-mmm-yy") &amp; "_R0",$P$2:$AP$2,0)))</f>
        <v/>
      </c>
      <c r="V102" s="254">
        <f>V101</f>
        <v/>
      </c>
      <c r="W102" s="77">
        <f>W101-W101*(U101/14)*Y101/SUM(W101:AA101)-W101*(V101/14)*Z101/SUM(W101:AA101)</f>
        <v/>
      </c>
      <c r="X102" s="77">
        <f>X101+W101*(U101/14)*Y101/SUM(W101:AA101)+W101*(V101/14)*Z101/SUM(W101:AA101)-X101/4</f>
        <v/>
      </c>
      <c r="Y102" s="77">
        <f>Y101+(X101/4)*Y$16-Y101/14</f>
        <v/>
      </c>
      <c r="Z102" s="77">
        <f>Z101+(X101/4)*Z$16-Z101/14</f>
        <v/>
      </c>
      <c r="AA102" s="77">
        <f>AA101+Z101/14+(Y101/14)*(1-AB$16)</f>
        <v/>
      </c>
      <c r="AB102" s="54">
        <f>AB101+(Y101/14)*(AB$16)</f>
        <v/>
      </c>
      <c r="AC102" s="53">
        <f>OFFSET('National statistics'!$A$6,MATCH(R0_estimation!$A102,'National statistics'!$A$7:$A$5000,0),MATCH(R0_estimation!AC$16 &amp; "_Running14daysNew",'National statistics'!$B$1:$HA$1,0))</f>
        <v/>
      </c>
      <c r="AD102" s="253">
        <f>IF(ISERROR(OFFSET($O$4,MATCH(AC$16,$N$5:$N$14,0),MATCH(TEXT($A102,"dd-mmm-yy") &amp; "_R0",$P$2:$AP$2,0))),AD101,OFFSET($O$4,MATCH(AC$16,$N$5:$N$14,0),MATCH(TEXT($A102,"dd-mmm-yy") &amp; "_R0",$P$2:$AP$2,0)))</f>
        <v/>
      </c>
      <c r="AE102" s="254">
        <f>AE101</f>
        <v/>
      </c>
      <c r="AF102" s="77">
        <f>AF101-AF101*(AD101/14)*AH101/SUM(AF101:AJ101)-AF101*(AE101/14)*AI101/SUM(AF101:AJ101)</f>
        <v/>
      </c>
      <c r="AG102" s="77">
        <f>AG101+AF101*(AD101/14)*AH101/SUM(AF101:AJ101)+AF101*(AE101/14)*AI101/SUM(AF101:AJ101)-AG101/4</f>
        <v/>
      </c>
      <c r="AH102" s="77">
        <f>AH101+(AG101/4)*AH$16-AH101/14</f>
        <v/>
      </c>
      <c r="AI102" s="77">
        <f>AI101+(AG101/4)*AI$16-AI101/14</f>
        <v/>
      </c>
      <c r="AJ102" s="77">
        <f>AJ101+AI101/14+(AH101/14)*(1-AK$16)</f>
        <v/>
      </c>
      <c r="AK102" s="54">
        <f>AK101+(AH101/14)*(AK$16)</f>
        <v/>
      </c>
      <c r="AL102" s="53">
        <f>OFFSET('National statistics'!$A$6,MATCH(R0_estimation!$A102,'National statistics'!$A$7:$A$5000,0),MATCH(R0_estimation!AL$16 &amp; "_Running14daysNew",'National statistics'!$B$1:$HA$1,0))</f>
        <v/>
      </c>
      <c r="AM102" s="253">
        <f>IF(ISERROR(OFFSET($O$4,MATCH(AL$16,$N$5:$N$14,0),MATCH(TEXT($A102,"dd-mmm-yy") &amp; "_R0",$P$2:$AP$2,0))),AM101,OFFSET($O$4,MATCH(AL$16,$N$5:$N$14,0),MATCH(TEXT($A102,"dd-mmm-yy") &amp; "_R0",$P$2:$AP$2,0)))</f>
        <v/>
      </c>
      <c r="AN102" s="254">
        <f>AN101</f>
        <v/>
      </c>
      <c r="AO102" s="77">
        <f>AO101-AO101*(AM101/14)*AQ101/SUM(AO101:AS101)-AO101*(AN101/14)*AR101/SUM(AO101:AS101)</f>
        <v/>
      </c>
      <c r="AP102" s="77">
        <f>AP101+AO101*(AM101/14)*AQ101/SUM(AO101:AS101)+AO101*(AN101/14)*AR101/SUM(AO101:AS101)-AP101/4</f>
        <v/>
      </c>
      <c r="AQ102" s="77">
        <f>AQ101+(AP101/4)*AQ$16-AQ101/14</f>
        <v/>
      </c>
      <c r="AR102" s="77">
        <f>AR101+(AP101/4)*AR$16-AR101/14</f>
        <v/>
      </c>
      <c r="AS102" s="77">
        <f>AS101+AR101/14+(AQ101/14)*(1-AT$16)</f>
        <v/>
      </c>
      <c r="AT102" s="54">
        <f>AT101+(AQ101/14)*(AT$16)</f>
        <v/>
      </c>
      <c r="AU102" s="53">
        <f>OFFSET('National statistics'!$A$6,MATCH(R0_estimation!$A102,'National statistics'!$A$7:$A$5000,0),MATCH(R0_estimation!AU$16 &amp; "_Running14daysNew",'National statistics'!$B$1:$HA$1,0))</f>
        <v/>
      </c>
      <c r="AV102" s="253">
        <f>IF(ISERROR(OFFSET($O$4,MATCH(AU$16,$N$5:$N$14,0),MATCH(TEXT($A102,"dd-mmm-yy") &amp; "_R0",$P$2:$AP$2,0))),AV101,OFFSET($O$4,MATCH(AU$16,$N$5:$N$14,0),MATCH(TEXT($A102,"dd-mmm-yy") &amp; "_R0",$P$2:$AP$2,0)))</f>
        <v/>
      </c>
      <c r="AW102" s="254">
        <f>AW101</f>
        <v/>
      </c>
      <c r="AX102" s="77">
        <f>AX101-AX101*(AV101/14)*AZ101/SUM(AX101:BB101)-AX101*(AW101/14)*BA101/SUM(AX101:BB101)</f>
        <v/>
      </c>
      <c r="AY102" s="77">
        <f>AY101+AX101*(AV101/14)*AZ101/SUM(AX101:BB101)+AX101*(AW101/14)*BA101/SUM(AX101:BB101)-AY101/4</f>
        <v/>
      </c>
      <c r="AZ102" s="77">
        <f>AZ101+(AY101/4)*AZ$16-AZ101/14</f>
        <v/>
      </c>
      <c r="BA102" s="77">
        <f>BA101+(AY101/4)*BA$16-BA101/14</f>
        <v/>
      </c>
      <c r="BB102" s="77">
        <f>BB101+BA101/14+(AZ101/14)*(1-BC$16)</f>
        <v/>
      </c>
      <c r="BC102" s="54">
        <f>BC101+(AZ101/14)*(BC$16)</f>
        <v/>
      </c>
      <c r="BD102" s="53">
        <f>OFFSET('National statistics'!$A$6,MATCH(R0_estimation!$A102,'National statistics'!$A$7:$A$5000,0),MATCH(R0_estimation!BD$16 &amp; "_Running14daysNew",'National statistics'!$B$1:$HA$1,0))</f>
        <v/>
      </c>
      <c r="BE102" s="253">
        <f>IF(ISERROR(OFFSET($O$4,MATCH(BD$16,$N$5:$N$14,0),MATCH(TEXT($A102,"dd-mmm-yy") &amp; "_R0",$P$2:$AP$2,0))),BE101,OFFSET($O$4,MATCH(BD$16,$N$5:$N$14,0),MATCH(TEXT($A102,"dd-mmm-yy") &amp; "_R0",$P$2:$AP$2,0)))</f>
        <v/>
      </c>
      <c r="BF102" s="254">
        <f>BF101</f>
        <v/>
      </c>
      <c r="BG102" s="77">
        <f>BG101-BG101*(BE101/14)*BI101/SUM(BG101:BK101)-BG101*(BF101/14)*BJ101/SUM(BG101:BK101)</f>
        <v/>
      </c>
      <c r="BH102" s="77">
        <f>BH101+BG101*(BE101/14)*BI101/SUM(BG101:BK101)+BG101*(BF101/14)*BJ101/SUM(BG101:BK101)-BH101/4</f>
        <v/>
      </c>
      <c r="BI102" s="77">
        <f>BI101+(BH101/4)*BI$16-BI101/14</f>
        <v/>
      </c>
      <c r="BJ102" s="77">
        <f>BJ101+(BH101/4)*BJ$16-BJ101/14</f>
        <v/>
      </c>
      <c r="BK102" s="77">
        <f>BK101+BJ101/14+(BI101/14)*(1-BL$16)</f>
        <v/>
      </c>
      <c r="BL102" s="54">
        <f>BL101+(BI101/14)*(BL$16)</f>
        <v/>
      </c>
      <c r="BM102" s="53">
        <f>OFFSET('National statistics'!$A$6,MATCH(R0_estimation!$A102,'National statistics'!$A$7:$A$5000,0),MATCH(R0_estimation!BM$16 &amp; "_Running14daysNew",'National statistics'!$B$1:$HA$1,0))</f>
        <v/>
      </c>
      <c r="BN102" s="253">
        <f>IF(ISERROR(OFFSET($O$4,MATCH(BM$16,$N$5:$N$14,0),MATCH(TEXT($A102,"dd-mmm-yy") &amp; "_R0",$P$2:$AP$2,0))),BN101,OFFSET($O$4,MATCH(BM$16,$N$5:$N$14,0),MATCH(TEXT($A102,"dd-mmm-yy") &amp; "_R0",$P$2:$AP$2,0)))</f>
        <v/>
      </c>
      <c r="BO102" s="254">
        <f>BO101</f>
        <v/>
      </c>
      <c r="BP102" s="77">
        <f>BP101-BP101*(BN101/14)*BR101/SUM(BP101:BT101)-BP101*(BO101/14)*BS101/SUM(BP101:BT101)</f>
        <v/>
      </c>
      <c r="BQ102" s="77">
        <f>BQ101+BP101*(BN101/14)*BR101/SUM(BP101:BT101)+BP101*(BO101/14)*BS101/SUM(BP101:BT101)-BQ101/4</f>
        <v/>
      </c>
      <c r="BR102" s="77">
        <f>BR101+(BQ101/4)*BR$16-BR101/14</f>
        <v/>
      </c>
      <c r="BS102" s="77">
        <f>BS101+(BQ101/4)*BS$16-BS101/14</f>
        <v/>
      </c>
      <c r="BT102" s="77">
        <f>BT101+BS101/14+(BR101/14)*(1-BU$16)</f>
        <v/>
      </c>
      <c r="BU102" s="54">
        <f>BU101+(BR101/14)*(BU$16)</f>
        <v/>
      </c>
      <c r="BV102" s="53">
        <f>OFFSET('National statistics'!$A$6,MATCH(R0_estimation!$A102,'National statistics'!$A$7:$A$5000,0),MATCH(R0_estimation!BV$16 &amp; "_Running14daysNew",'National statistics'!$B$1:$HA$1,0))</f>
        <v/>
      </c>
      <c r="BW102" s="253">
        <f>IF(ISERROR(OFFSET($O$4,MATCH(BV$16,$N$5:$N$14,0),MATCH(TEXT($A102,"dd-mmm-yy") &amp; "_R0",$P$2:$AP$2,0))),BW101,OFFSET($O$4,MATCH(BV$16,$N$5:$N$14,0),MATCH(TEXT($A102,"dd-mmm-yy") &amp; "_R0",$P$2:$AP$2,0)))</f>
        <v/>
      </c>
      <c r="BX102" s="254">
        <f>BX101</f>
        <v/>
      </c>
      <c r="BY102" s="77">
        <f>BY101-BY101*(BW101/14)*CA101/SUM(BY101:CC101)-BY101*(BX101/14)*CB101/SUM(BY101:CC101)</f>
        <v/>
      </c>
      <c r="BZ102" s="77">
        <f>BZ101+BY101*(BW101/14)*CA101/SUM(BY101:CC101)+BY101*(BX101/14)*CB101/SUM(BY101:CC101)-BZ101/4</f>
        <v/>
      </c>
      <c r="CA102" s="77">
        <f>CA101+(BZ101/4)*CA$16-CA101/14</f>
        <v/>
      </c>
      <c r="CB102" s="77">
        <f>CB101+(BZ101/4)*CB$16-CB101/14</f>
        <v/>
      </c>
      <c r="CC102" s="77">
        <f>CC101+CB101/14+(CA101/14)*(1-CD$16)</f>
        <v/>
      </c>
      <c r="CD102" s="54">
        <f>CD101+(CA101/14)*(CD$16)</f>
        <v/>
      </c>
      <c r="CE102" s="53">
        <f>OFFSET('National statistics'!$A$6,MATCH(R0_estimation!$A102,'National statistics'!$A$7:$A$5000,0),MATCH(R0_estimation!CE$16 &amp; "_Running14daysNew",'National statistics'!$B$1:$HA$1,0))</f>
        <v/>
      </c>
      <c r="CF102" s="253">
        <f>IF(ISERROR(OFFSET($O$4,MATCH(CE$16,$N$5:$N$14,0),MATCH(TEXT($A102,"dd-mmm-yy") &amp; "_R0",$P$2:$AP$2,0))),CF101,OFFSET($O$4,MATCH(CE$16,$N$5:$N$14,0),MATCH(TEXT($A102,"dd-mmm-yy") &amp; "_R0",$P$2:$AP$2,0)))</f>
        <v/>
      </c>
      <c r="CG102" s="254">
        <f>CG101</f>
        <v/>
      </c>
      <c r="CH102" s="77">
        <f>CH101-CH101*(CF101/14)*CJ101/SUM(CH101:CL101)-CH101*(CG101/14)*CK101/SUM(CH101:CL101)</f>
        <v/>
      </c>
      <c r="CI102" s="77">
        <f>CI101+CH101*(CF101/14)*CJ101/SUM(CH101:CL101)+CH101*(CG101/14)*CK101/SUM(CH101:CL101)-CI101/4</f>
        <v/>
      </c>
      <c r="CJ102" s="77">
        <f>CJ101+(CI101/4)*CJ$16-CJ101/14</f>
        <v/>
      </c>
      <c r="CK102" s="77">
        <f>CK101+(CI101/4)*CK$16-CK101/14</f>
        <v/>
      </c>
      <c r="CL102" s="77">
        <f>CL101+CK101/14+(CJ101/14)*(1-CM$16)</f>
        <v/>
      </c>
      <c r="CM102" s="54">
        <f>CM101+(CJ101/14)*(CM$16)</f>
        <v/>
      </c>
      <c r="CO102" s="209" t="n"/>
      <c r="CP102" s="210" t="n"/>
    </row>
    <row r="103">
      <c r="A103" s="83" t="n">
        <v>44003</v>
      </c>
      <c r="B103" s="53">
        <f>OFFSET('National statistics'!$A$6,MATCH(R0_estimation!$A103,'National statistics'!$A$7:$A$5000,0),MATCH(R0_estimation!B$16 &amp; "_Running14daysNew",'National statistics'!$B$1:$HA$1,0))</f>
        <v/>
      </c>
      <c r="C103" s="253">
        <f>IF(ISERROR(OFFSET($O$4,MATCH(B$16,$N$5:$N$14,0),MATCH(TEXT($A103,"dd-mmm-yy") &amp; "_R0",$P$2:$AP$2,0))),C102,OFFSET($O$4,MATCH(B$16,$N$5:$N$14,0),MATCH(TEXT($A103,"dd-mmm-yy") &amp; "_R0",$P$2:$AP$2,0)))</f>
        <v/>
      </c>
      <c r="D103" s="254">
        <f>D102</f>
        <v/>
      </c>
      <c r="E103" s="77">
        <f>E102-E102*(C102/14)*G102*G$16/SUM(E102:I102)-E102*(D102/14)*H$16*H102/SUM(E102:I102)</f>
        <v/>
      </c>
      <c r="F103" s="77">
        <f>F102+E102*(C102/14)*G102*G$16/SUM(E102:I102)+E102*(D102/14)*H$16*H102/SUM(E102:I102)-F102/4</f>
        <v/>
      </c>
      <c r="G103" s="77">
        <f>G102+G$16*F102/4-G102/14</f>
        <v/>
      </c>
      <c r="H103" s="77">
        <f>H102+H$16*F102/4-H102/14</f>
        <v/>
      </c>
      <c r="I103" s="77">
        <f>I102+H102/14+(G102/14)*(1-J$16)</f>
        <v/>
      </c>
      <c r="J103" s="54">
        <f>J102+(G102/14)*(J$16)</f>
        <v/>
      </c>
      <c r="K103" s="53">
        <f>OFFSET('National statistics'!$A$6,MATCH(R0_estimation!$A103,'National statistics'!$A$7:$A$5000,0),MATCH(R0_estimation!K$16 &amp; "_Running14daysNew",'National statistics'!$B$1:$HA$1,0))</f>
        <v/>
      </c>
      <c r="L103" s="253">
        <f>IF(ISERROR(OFFSET($O$4,MATCH(K$16,$N$5:$N$14,0),MATCH(TEXT($A103,"dd-mmm-yy") &amp; "_R0",$P$2:$AP$2,0))),L102,OFFSET($O$4,MATCH(K$16,$N$5:$N$14,0),MATCH(TEXT($A103,"dd-mmm-yy") &amp; "_R0",$P$2:$AP$2,0)))</f>
        <v/>
      </c>
      <c r="M103" s="254">
        <f>M102</f>
        <v/>
      </c>
      <c r="N103" s="77">
        <f>N102-N102*(L102/14)*P102/SUM(N102:R102)-N102*(M102/14)*Q102/SUM(N102:R102)</f>
        <v/>
      </c>
      <c r="O103" s="77">
        <f>O102+N102*(L102/14)*P102/SUM(N102:R102)+N102*(M102/14)*Q102/SUM(N102:R102)-O102/4</f>
        <v/>
      </c>
      <c r="P103" s="77">
        <f>P102+(O102/4)*P$16-P102/14</f>
        <v/>
      </c>
      <c r="Q103" s="77">
        <f>Q102+(O102/4)*Q$16-Q102/14</f>
        <v/>
      </c>
      <c r="R103" s="77">
        <f>R102+Q102/14+(P102/14)*(1-S$16)</f>
        <v/>
      </c>
      <c r="S103" s="54">
        <f>S102+(P102/14)*(S$16)</f>
        <v/>
      </c>
      <c r="T103" s="53">
        <f>OFFSET('National statistics'!$A$6,MATCH(R0_estimation!$A103,'National statistics'!$A$7:$A$5000,0),MATCH(R0_estimation!T$16 &amp; "_Running14daysNew",'National statistics'!$B$1:$HA$1,0))</f>
        <v/>
      </c>
      <c r="U103" s="253">
        <f>IF(ISERROR(OFFSET($O$4,MATCH(T$16,$N$5:$N$14,0),MATCH(TEXT($A103,"dd-mmm-yy") &amp; "_R0",$P$2:$AP$2,0))),U102,OFFSET($O$4,MATCH(T$16,$N$5:$N$14,0),MATCH(TEXT($A103,"dd-mmm-yy") &amp; "_R0",$P$2:$AP$2,0)))</f>
        <v/>
      </c>
      <c r="V103" s="254">
        <f>V102</f>
        <v/>
      </c>
      <c r="W103" s="77">
        <f>W102-W102*(U102/14)*Y102/SUM(W102:AA102)-W102*(V102/14)*Z102/SUM(W102:AA102)</f>
        <v/>
      </c>
      <c r="X103" s="77">
        <f>X102+W102*(U102/14)*Y102/SUM(W102:AA102)+W102*(V102/14)*Z102/SUM(W102:AA102)-X102/4</f>
        <v/>
      </c>
      <c r="Y103" s="77">
        <f>Y102+(X102/4)*Y$16-Y102/14</f>
        <v/>
      </c>
      <c r="Z103" s="77">
        <f>Z102+(X102/4)*Z$16-Z102/14</f>
        <v/>
      </c>
      <c r="AA103" s="77">
        <f>AA102+Z102/14+(Y102/14)*(1-AB$16)</f>
        <v/>
      </c>
      <c r="AB103" s="54">
        <f>AB102+(Y102/14)*(AB$16)</f>
        <v/>
      </c>
      <c r="AC103" s="53">
        <f>OFFSET('National statistics'!$A$6,MATCH(R0_estimation!$A103,'National statistics'!$A$7:$A$5000,0),MATCH(R0_estimation!AC$16 &amp; "_Running14daysNew",'National statistics'!$B$1:$HA$1,0))</f>
        <v/>
      </c>
      <c r="AD103" s="253">
        <f>IF(ISERROR(OFFSET($O$4,MATCH(AC$16,$N$5:$N$14,0),MATCH(TEXT($A103,"dd-mmm-yy") &amp; "_R0",$P$2:$AP$2,0))),AD102,OFFSET($O$4,MATCH(AC$16,$N$5:$N$14,0),MATCH(TEXT($A103,"dd-mmm-yy") &amp; "_R0",$P$2:$AP$2,0)))</f>
        <v/>
      </c>
      <c r="AE103" s="254">
        <f>AE102</f>
        <v/>
      </c>
      <c r="AF103" s="77">
        <f>AF102-AF102*(AD102/14)*AH102/SUM(AF102:AJ102)-AF102*(AE102/14)*AI102/SUM(AF102:AJ102)</f>
        <v/>
      </c>
      <c r="AG103" s="77">
        <f>AG102+AF102*(AD102/14)*AH102/SUM(AF102:AJ102)+AF102*(AE102/14)*AI102/SUM(AF102:AJ102)-AG102/4</f>
        <v/>
      </c>
      <c r="AH103" s="77">
        <f>AH102+(AG102/4)*AH$16-AH102/14</f>
        <v/>
      </c>
      <c r="AI103" s="77">
        <f>AI102+(AG102/4)*AI$16-AI102/14</f>
        <v/>
      </c>
      <c r="AJ103" s="77">
        <f>AJ102+AI102/14+(AH102/14)*(1-AK$16)</f>
        <v/>
      </c>
      <c r="AK103" s="54">
        <f>AK102+(AH102/14)*(AK$16)</f>
        <v/>
      </c>
      <c r="AL103" s="53">
        <f>OFFSET('National statistics'!$A$6,MATCH(R0_estimation!$A103,'National statistics'!$A$7:$A$5000,0),MATCH(R0_estimation!AL$16 &amp; "_Running14daysNew",'National statistics'!$B$1:$HA$1,0))</f>
        <v/>
      </c>
      <c r="AM103" s="253">
        <f>IF(ISERROR(OFFSET($O$4,MATCH(AL$16,$N$5:$N$14,0),MATCH(TEXT($A103,"dd-mmm-yy") &amp; "_R0",$P$2:$AP$2,0))),AM102,OFFSET($O$4,MATCH(AL$16,$N$5:$N$14,0),MATCH(TEXT($A103,"dd-mmm-yy") &amp; "_R0",$P$2:$AP$2,0)))</f>
        <v/>
      </c>
      <c r="AN103" s="254">
        <f>AN102</f>
        <v/>
      </c>
      <c r="AO103" s="77">
        <f>AO102-AO102*(AM102/14)*AQ102/SUM(AO102:AS102)-AO102*(AN102/14)*AR102/SUM(AO102:AS102)</f>
        <v/>
      </c>
      <c r="AP103" s="77">
        <f>AP102+AO102*(AM102/14)*AQ102/SUM(AO102:AS102)+AO102*(AN102/14)*AR102/SUM(AO102:AS102)-AP102/4</f>
        <v/>
      </c>
      <c r="AQ103" s="77">
        <f>AQ102+(AP102/4)*AQ$16-AQ102/14</f>
        <v/>
      </c>
      <c r="AR103" s="77">
        <f>AR102+(AP102/4)*AR$16-AR102/14</f>
        <v/>
      </c>
      <c r="AS103" s="77">
        <f>AS102+AR102/14+(AQ102/14)*(1-AT$16)</f>
        <v/>
      </c>
      <c r="AT103" s="54">
        <f>AT102+(AQ102/14)*(AT$16)</f>
        <v/>
      </c>
      <c r="AU103" s="53">
        <f>OFFSET('National statistics'!$A$6,MATCH(R0_estimation!$A103,'National statistics'!$A$7:$A$5000,0),MATCH(R0_estimation!AU$16 &amp; "_Running14daysNew",'National statistics'!$B$1:$HA$1,0))</f>
        <v/>
      </c>
      <c r="AV103" s="253">
        <f>IF(ISERROR(OFFSET($O$4,MATCH(AU$16,$N$5:$N$14,0),MATCH(TEXT($A103,"dd-mmm-yy") &amp; "_R0",$P$2:$AP$2,0))),AV102,OFFSET($O$4,MATCH(AU$16,$N$5:$N$14,0),MATCH(TEXT($A103,"dd-mmm-yy") &amp; "_R0",$P$2:$AP$2,0)))</f>
        <v/>
      </c>
      <c r="AW103" s="254">
        <f>AW102</f>
        <v/>
      </c>
      <c r="AX103" s="77">
        <f>AX102-AX102*(AV102/14)*AZ102/SUM(AX102:BB102)-AX102*(AW102/14)*BA102/SUM(AX102:BB102)</f>
        <v/>
      </c>
      <c r="AY103" s="77">
        <f>AY102+AX102*(AV102/14)*AZ102/SUM(AX102:BB102)+AX102*(AW102/14)*BA102/SUM(AX102:BB102)-AY102/4</f>
        <v/>
      </c>
      <c r="AZ103" s="77">
        <f>AZ102+(AY102/4)*AZ$16-AZ102/14</f>
        <v/>
      </c>
      <c r="BA103" s="77">
        <f>BA102+(AY102/4)*BA$16-BA102/14</f>
        <v/>
      </c>
      <c r="BB103" s="77">
        <f>BB102+BA102/14+(AZ102/14)*(1-BC$16)</f>
        <v/>
      </c>
      <c r="BC103" s="54">
        <f>BC102+(AZ102/14)*(BC$16)</f>
        <v/>
      </c>
      <c r="BD103" s="53">
        <f>OFFSET('National statistics'!$A$6,MATCH(R0_estimation!$A103,'National statistics'!$A$7:$A$5000,0),MATCH(R0_estimation!BD$16 &amp; "_Running14daysNew",'National statistics'!$B$1:$HA$1,0))</f>
        <v/>
      </c>
      <c r="BE103" s="253">
        <f>IF(ISERROR(OFFSET($O$4,MATCH(BD$16,$N$5:$N$14,0),MATCH(TEXT($A103,"dd-mmm-yy") &amp; "_R0",$P$2:$AP$2,0))),BE102,OFFSET($O$4,MATCH(BD$16,$N$5:$N$14,0),MATCH(TEXT($A103,"dd-mmm-yy") &amp; "_R0",$P$2:$AP$2,0)))</f>
        <v/>
      </c>
      <c r="BF103" s="254">
        <f>BF102</f>
        <v/>
      </c>
      <c r="BG103" s="77">
        <f>BG102-BG102*(BE102/14)*BI102/SUM(BG102:BK102)-BG102*(BF102/14)*BJ102/SUM(BG102:BK102)</f>
        <v/>
      </c>
      <c r="BH103" s="77">
        <f>BH102+BG102*(BE102/14)*BI102/SUM(BG102:BK102)+BG102*(BF102/14)*BJ102/SUM(BG102:BK102)-BH102/4</f>
        <v/>
      </c>
      <c r="BI103" s="77">
        <f>BI102+(BH102/4)*BI$16-BI102/14</f>
        <v/>
      </c>
      <c r="BJ103" s="77">
        <f>BJ102+(BH102/4)*BJ$16-BJ102/14</f>
        <v/>
      </c>
      <c r="BK103" s="77">
        <f>BK102+BJ102/14+(BI102/14)*(1-BL$16)</f>
        <v/>
      </c>
      <c r="BL103" s="54">
        <f>BL102+(BI102/14)*(BL$16)</f>
        <v/>
      </c>
      <c r="BM103" s="53">
        <f>OFFSET('National statistics'!$A$6,MATCH(R0_estimation!$A103,'National statistics'!$A$7:$A$5000,0),MATCH(R0_estimation!BM$16 &amp; "_Running14daysNew",'National statistics'!$B$1:$HA$1,0))</f>
        <v/>
      </c>
      <c r="BN103" s="253">
        <f>IF(ISERROR(OFFSET($O$4,MATCH(BM$16,$N$5:$N$14,0),MATCH(TEXT($A103,"dd-mmm-yy") &amp; "_R0",$P$2:$AP$2,0))),BN102,OFFSET($O$4,MATCH(BM$16,$N$5:$N$14,0),MATCH(TEXT($A103,"dd-mmm-yy") &amp; "_R0",$P$2:$AP$2,0)))</f>
        <v/>
      </c>
      <c r="BO103" s="254">
        <f>BO102</f>
        <v/>
      </c>
      <c r="BP103" s="77">
        <f>BP102-BP102*(BN102/14)*BR102/SUM(BP102:BT102)-BP102*(BO102/14)*BS102/SUM(BP102:BT102)</f>
        <v/>
      </c>
      <c r="BQ103" s="77">
        <f>BQ102+BP102*(BN102/14)*BR102/SUM(BP102:BT102)+BP102*(BO102/14)*BS102/SUM(BP102:BT102)-BQ102/4</f>
        <v/>
      </c>
      <c r="BR103" s="77">
        <f>BR102+(BQ102/4)*BR$16-BR102/14</f>
        <v/>
      </c>
      <c r="BS103" s="77">
        <f>BS102+(BQ102/4)*BS$16-BS102/14</f>
        <v/>
      </c>
      <c r="BT103" s="77">
        <f>BT102+BS102/14+(BR102/14)*(1-BU$16)</f>
        <v/>
      </c>
      <c r="BU103" s="54">
        <f>BU102+(BR102/14)*(BU$16)</f>
        <v/>
      </c>
      <c r="BV103" s="53">
        <f>OFFSET('National statistics'!$A$6,MATCH(R0_estimation!$A103,'National statistics'!$A$7:$A$5000,0),MATCH(R0_estimation!BV$16 &amp; "_Running14daysNew",'National statistics'!$B$1:$HA$1,0))</f>
        <v/>
      </c>
      <c r="BW103" s="253">
        <f>IF(ISERROR(OFFSET($O$4,MATCH(BV$16,$N$5:$N$14,0),MATCH(TEXT($A103,"dd-mmm-yy") &amp; "_R0",$P$2:$AP$2,0))),BW102,OFFSET($O$4,MATCH(BV$16,$N$5:$N$14,0),MATCH(TEXT($A103,"dd-mmm-yy") &amp; "_R0",$P$2:$AP$2,0)))</f>
        <v/>
      </c>
      <c r="BX103" s="254">
        <f>BX102</f>
        <v/>
      </c>
      <c r="BY103" s="77">
        <f>BY102-BY102*(BW102/14)*CA102/SUM(BY102:CC102)-BY102*(BX102/14)*CB102/SUM(BY102:CC102)</f>
        <v/>
      </c>
      <c r="BZ103" s="77">
        <f>BZ102+BY102*(BW102/14)*CA102/SUM(BY102:CC102)+BY102*(BX102/14)*CB102/SUM(BY102:CC102)-BZ102/4</f>
        <v/>
      </c>
      <c r="CA103" s="77">
        <f>CA102+(BZ102/4)*CA$16-CA102/14</f>
        <v/>
      </c>
      <c r="CB103" s="77">
        <f>CB102+(BZ102/4)*CB$16-CB102/14</f>
        <v/>
      </c>
      <c r="CC103" s="77">
        <f>CC102+CB102/14+(CA102/14)*(1-CD$16)</f>
        <v/>
      </c>
      <c r="CD103" s="54">
        <f>CD102+(CA102/14)*(CD$16)</f>
        <v/>
      </c>
      <c r="CE103" s="53">
        <f>OFFSET('National statistics'!$A$6,MATCH(R0_estimation!$A103,'National statistics'!$A$7:$A$5000,0),MATCH(R0_estimation!CE$16 &amp; "_Running14daysNew",'National statistics'!$B$1:$HA$1,0))</f>
        <v/>
      </c>
      <c r="CF103" s="253">
        <f>IF(ISERROR(OFFSET($O$4,MATCH(CE$16,$N$5:$N$14,0),MATCH(TEXT($A103,"dd-mmm-yy") &amp; "_R0",$P$2:$AP$2,0))),CF102,OFFSET($O$4,MATCH(CE$16,$N$5:$N$14,0),MATCH(TEXT($A103,"dd-mmm-yy") &amp; "_R0",$P$2:$AP$2,0)))</f>
        <v/>
      </c>
      <c r="CG103" s="254">
        <f>CG102</f>
        <v/>
      </c>
      <c r="CH103" s="77">
        <f>CH102-CH102*(CF102/14)*CJ102/SUM(CH102:CL102)-CH102*(CG102/14)*CK102/SUM(CH102:CL102)</f>
        <v/>
      </c>
      <c r="CI103" s="77">
        <f>CI102+CH102*(CF102/14)*CJ102/SUM(CH102:CL102)+CH102*(CG102/14)*CK102/SUM(CH102:CL102)-CI102/4</f>
        <v/>
      </c>
      <c r="CJ103" s="77">
        <f>CJ102+(CI102/4)*CJ$16-CJ102/14</f>
        <v/>
      </c>
      <c r="CK103" s="77">
        <f>CK102+(CI102/4)*CK$16-CK102/14</f>
        <v/>
      </c>
      <c r="CL103" s="77">
        <f>CL102+CK102/14+(CJ102/14)*(1-CM$16)</f>
        <v/>
      </c>
      <c r="CM103" s="54">
        <f>CM102+(CJ102/14)*(CM$16)</f>
        <v/>
      </c>
      <c r="CO103" s="209" t="n"/>
      <c r="CP103" s="210" t="n"/>
    </row>
    <row r="104">
      <c r="A104" s="83" t="n">
        <v>44004</v>
      </c>
      <c r="B104" s="53">
        <f>OFFSET('National statistics'!$A$6,MATCH(R0_estimation!$A104,'National statistics'!$A$7:$A$5000,0),MATCH(R0_estimation!B$16 &amp; "_Running14daysNew",'National statistics'!$B$1:$HA$1,0))</f>
        <v/>
      </c>
      <c r="C104" s="253">
        <f>IF(ISERROR(OFFSET($O$4,MATCH(B$16,$N$5:$N$14,0),MATCH(TEXT($A104,"dd-mmm-yy") &amp; "_R0",$P$2:$AP$2,0))),C103,OFFSET($O$4,MATCH(B$16,$N$5:$N$14,0),MATCH(TEXT($A104,"dd-mmm-yy") &amp; "_R0",$P$2:$AP$2,0)))</f>
        <v/>
      </c>
      <c r="D104" s="254">
        <f>D103</f>
        <v/>
      </c>
      <c r="E104" s="77">
        <f>E103-E103*(C103/14)*G103*G$16/SUM(E103:I103)-E103*(D103/14)*H$16*H103/SUM(E103:I103)</f>
        <v/>
      </c>
      <c r="F104" s="77">
        <f>F103+E103*(C103/14)*G103*G$16/SUM(E103:I103)+E103*(D103/14)*H$16*H103/SUM(E103:I103)-F103/4</f>
        <v/>
      </c>
      <c r="G104" s="77">
        <f>G103+G$16*F103/4-G103/14</f>
        <v/>
      </c>
      <c r="H104" s="77">
        <f>H103+H$16*F103/4-H103/14</f>
        <v/>
      </c>
      <c r="I104" s="77">
        <f>I103+H103/14+(G103/14)*(1-J$16)</f>
        <v/>
      </c>
      <c r="J104" s="54">
        <f>J103+(G103/14)*(J$16)</f>
        <v/>
      </c>
      <c r="K104" s="53">
        <f>OFFSET('National statistics'!$A$6,MATCH(R0_estimation!$A104,'National statistics'!$A$7:$A$5000,0),MATCH(R0_estimation!K$16 &amp; "_Running14daysNew",'National statistics'!$B$1:$HA$1,0))</f>
        <v/>
      </c>
      <c r="L104" s="253">
        <f>IF(ISERROR(OFFSET($O$4,MATCH(K$16,$N$5:$N$14,0),MATCH(TEXT($A104,"dd-mmm-yy") &amp; "_R0",$P$2:$AP$2,0))),L103,OFFSET($O$4,MATCH(K$16,$N$5:$N$14,0),MATCH(TEXT($A104,"dd-mmm-yy") &amp; "_R0",$P$2:$AP$2,0)))</f>
        <v/>
      </c>
      <c r="M104" s="254">
        <f>M103</f>
        <v/>
      </c>
      <c r="N104" s="77">
        <f>N103-N103*(L103/14)*P103/SUM(N103:R103)-N103*(M103/14)*Q103/SUM(N103:R103)</f>
        <v/>
      </c>
      <c r="O104" s="77">
        <f>O103+N103*(L103/14)*P103/SUM(N103:R103)+N103*(M103/14)*Q103/SUM(N103:R103)-O103/4</f>
        <v/>
      </c>
      <c r="P104" s="77">
        <f>P103+(O103/4)*P$16-P103/14</f>
        <v/>
      </c>
      <c r="Q104" s="77">
        <f>Q103+(O103/4)*Q$16-Q103/14</f>
        <v/>
      </c>
      <c r="R104" s="77">
        <f>R103+Q103/14+(P103/14)*(1-S$16)</f>
        <v/>
      </c>
      <c r="S104" s="54">
        <f>S103+(P103/14)*(S$16)</f>
        <v/>
      </c>
      <c r="T104" s="53">
        <f>OFFSET('National statistics'!$A$6,MATCH(R0_estimation!$A104,'National statistics'!$A$7:$A$5000,0),MATCH(R0_estimation!T$16 &amp; "_Running14daysNew",'National statistics'!$B$1:$HA$1,0))</f>
        <v/>
      </c>
      <c r="U104" s="253">
        <f>IF(ISERROR(OFFSET($O$4,MATCH(T$16,$N$5:$N$14,0),MATCH(TEXT($A104,"dd-mmm-yy") &amp; "_R0",$P$2:$AP$2,0))),U103,OFFSET($O$4,MATCH(T$16,$N$5:$N$14,0),MATCH(TEXT($A104,"dd-mmm-yy") &amp; "_R0",$P$2:$AP$2,0)))</f>
        <v/>
      </c>
      <c r="V104" s="254">
        <f>V103</f>
        <v/>
      </c>
      <c r="W104" s="77">
        <f>W103-W103*(U103/14)*Y103/SUM(W103:AA103)-W103*(V103/14)*Z103/SUM(W103:AA103)</f>
        <v/>
      </c>
      <c r="X104" s="77">
        <f>X103+W103*(U103/14)*Y103/SUM(W103:AA103)+W103*(V103/14)*Z103/SUM(W103:AA103)-X103/4</f>
        <v/>
      </c>
      <c r="Y104" s="77">
        <f>Y103+(X103/4)*Y$16-Y103/14</f>
        <v/>
      </c>
      <c r="Z104" s="77">
        <f>Z103+(X103/4)*Z$16-Z103/14</f>
        <v/>
      </c>
      <c r="AA104" s="77">
        <f>AA103+Z103/14+(Y103/14)*(1-AB$16)</f>
        <v/>
      </c>
      <c r="AB104" s="54">
        <f>AB103+(Y103/14)*(AB$16)</f>
        <v/>
      </c>
      <c r="AC104" s="53">
        <f>OFFSET('National statistics'!$A$6,MATCH(R0_estimation!$A104,'National statistics'!$A$7:$A$5000,0),MATCH(R0_estimation!AC$16 &amp; "_Running14daysNew",'National statistics'!$B$1:$HA$1,0))</f>
        <v/>
      </c>
      <c r="AD104" s="253">
        <f>IF(ISERROR(OFFSET($O$4,MATCH(AC$16,$N$5:$N$14,0),MATCH(TEXT($A104,"dd-mmm-yy") &amp; "_R0",$P$2:$AP$2,0))),AD103,OFFSET($O$4,MATCH(AC$16,$N$5:$N$14,0),MATCH(TEXT($A104,"dd-mmm-yy") &amp; "_R0",$P$2:$AP$2,0)))</f>
        <v/>
      </c>
      <c r="AE104" s="254">
        <f>AE103</f>
        <v/>
      </c>
      <c r="AF104" s="77">
        <f>AF103-AF103*(AD103/14)*AH103/SUM(AF103:AJ103)-AF103*(AE103/14)*AI103/SUM(AF103:AJ103)</f>
        <v/>
      </c>
      <c r="AG104" s="77">
        <f>AG103+AF103*(AD103/14)*AH103/SUM(AF103:AJ103)+AF103*(AE103/14)*AI103/SUM(AF103:AJ103)-AG103/4</f>
        <v/>
      </c>
      <c r="AH104" s="77">
        <f>AH103+(AG103/4)*AH$16-AH103/14</f>
        <v/>
      </c>
      <c r="AI104" s="77">
        <f>AI103+(AG103/4)*AI$16-AI103/14</f>
        <v/>
      </c>
      <c r="AJ104" s="77">
        <f>AJ103+AI103/14+(AH103/14)*(1-AK$16)</f>
        <v/>
      </c>
      <c r="AK104" s="54">
        <f>AK103+(AH103/14)*(AK$16)</f>
        <v/>
      </c>
      <c r="AL104" s="53">
        <f>OFFSET('National statistics'!$A$6,MATCH(R0_estimation!$A104,'National statistics'!$A$7:$A$5000,0),MATCH(R0_estimation!AL$16 &amp; "_Running14daysNew",'National statistics'!$B$1:$HA$1,0))</f>
        <v/>
      </c>
      <c r="AM104" s="253">
        <f>IF(ISERROR(OFFSET($O$4,MATCH(AL$16,$N$5:$N$14,0),MATCH(TEXT($A104,"dd-mmm-yy") &amp; "_R0",$P$2:$AP$2,0))),AM103,OFFSET($O$4,MATCH(AL$16,$N$5:$N$14,0),MATCH(TEXT($A104,"dd-mmm-yy") &amp; "_R0",$P$2:$AP$2,0)))</f>
        <v/>
      </c>
      <c r="AN104" s="254">
        <f>AN103</f>
        <v/>
      </c>
      <c r="AO104" s="77">
        <f>AO103-AO103*(AM103/14)*AQ103/SUM(AO103:AS103)-AO103*(AN103/14)*AR103/SUM(AO103:AS103)</f>
        <v/>
      </c>
      <c r="AP104" s="77">
        <f>AP103+AO103*(AM103/14)*AQ103/SUM(AO103:AS103)+AO103*(AN103/14)*AR103/SUM(AO103:AS103)-AP103/4</f>
        <v/>
      </c>
      <c r="AQ104" s="77">
        <f>AQ103+(AP103/4)*AQ$16-AQ103/14</f>
        <v/>
      </c>
      <c r="AR104" s="77">
        <f>AR103+(AP103/4)*AR$16-AR103/14</f>
        <v/>
      </c>
      <c r="AS104" s="77">
        <f>AS103+AR103/14+(AQ103/14)*(1-AT$16)</f>
        <v/>
      </c>
      <c r="AT104" s="54">
        <f>AT103+(AQ103/14)*(AT$16)</f>
        <v/>
      </c>
      <c r="AU104" s="53">
        <f>OFFSET('National statistics'!$A$6,MATCH(R0_estimation!$A104,'National statistics'!$A$7:$A$5000,0),MATCH(R0_estimation!AU$16 &amp; "_Running14daysNew",'National statistics'!$B$1:$HA$1,0))</f>
        <v/>
      </c>
      <c r="AV104" s="253">
        <f>IF(ISERROR(OFFSET($O$4,MATCH(AU$16,$N$5:$N$14,0),MATCH(TEXT($A104,"dd-mmm-yy") &amp; "_R0",$P$2:$AP$2,0))),AV103,OFFSET($O$4,MATCH(AU$16,$N$5:$N$14,0),MATCH(TEXT($A104,"dd-mmm-yy") &amp; "_R0",$P$2:$AP$2,0)))</f>
        <v/>
      </c>
      <c r="AW104" s="254">
        <f>AW103</f>
        <v/>
      </c>
      <c r="AX104" s="77">
        <f>AX103-AX103*(AV103/14)*AZ103/SUM(AX103:BB103)-AX103*(AW103/14)*BA103/SUM(AX103:BB103)</f>
        <v/>
      </c>
      <c r="AY104" s="77">
        <f>AY103+AX103*(AV103/14)*AZ103/SUM(AX103:BB103)+AX103*(AW103/14)*BA103/SUM(AX103:BB103)-AY103/4</f>
        <v/>
      </c>
      <c r="AZ104" s="77">
        <f>AZ103+(AY103/4)*AZ$16-AZ103/14</f>
        <v/>
      </c>
      <c r="BA104" s="77">
        <f>BA103+(AY103/4)*BA$16-BA103/14</f>
        <v/>
      </c>
      <c r="BB104" s="77">
        <f>BB103+BA103/14+(AZ103/14)*(1-BC$16)</f>
        <v/>
      </c>
      <c r="BC104" s="54">
        <f>BC103+(AZ103/14)*(BC$16)</f>
        <v/>
      </c>
      <c r="BD104" s="53">
        <f>OFFSET('National statistics'!$A$6,MATCH(R0_estimation!$A104,'National statistics'!$A$7:$A$5000,0),MATCH(R0_estimation!BD$16 &amp; "_Running14daysNew",'National statistics'!$B$1:$HA$1,0))</f>
        <v/>
      </c>
      <c r="BE104" s="253">
        <f>IF(ISERROR(OFFSET($O$4,MATCH(BD$16,$N$5:$N$14,0),MATCH(TEXT($A104,"dd-mmm-yy") &amp; "_R0",$P$2:$AP$2,0))),BE103,OFFSET($O$4,MATCH(BD$16,$N$5:$N$14,0),MATCH(TEXT($A104,"dd-mmm-yy") &amp; "_R0",$P$2:$AP$2,0)))</f>
        <v/>
      </c>
      <c r="BF104" s="254">
        <f>BF103</f>
        <v/>
      </c>
      <c r="BG104" s="77">
        <f>BG103-BG103*(BE103/14)*BI103/SUM(BG103:BK103)-BG103*(BF103/14)*BJ103/SUM(BG103:BK103)</f>
        <v/>
      </c>
      <c r="BH104" s="77">
        <f>BH103+BG103*(BE103/14)*BI103/SUM(BG103:BK103)+BG103*(BF103/14)*BJ103/SUM(BG103:BK103)-BH103/4</f>
        <v/>
      </c>
      <c r="BI104" s="77">
        <f>BI103+(BH103/4)*BI$16-BI103/14</f>
        <v/>
      </c>
      <c r="BJ104" s="77">
        <f>BJ103+(BH103/4)*BJ$16-BJ103/14</f>
        <v/>
      </c>
      <c r="BK104" s="77">
        <f>BK103+BJ103/14+(BI103/14)*(1-BL$16)</f>
        <v/>
      </c>
      <c r="BL104" s="54">
        <f>BL103+(BI103/14)*(BL$16)</f>
        <v/>
      </c>
      <c r="BM104" s="53">
        <f>OFFSET('National statistics'!$A$6,MATCH(R0_estimation!$A104,'National statistics'!$A$7:$A$5000,0),MATCH(R0_estimation!BM$16 &amp; "_Running14daysNew",'National statistics'!$B$1:$HA$1,0))</f>
        <v/>
      </c>
      <c r="BN104" s="253">
        <f>IF(ISERROR(OFFSET($O$4,MATCH(BM$16,$N$5:$N$14,0),MATCH(TEXT($A104,"dd-mmm-yy") &amp; "_R0",$P$2:$AP$2,0))),BN103,OFFSET($O$4,MATCH(BM$16,$N$5:$N$14,0),MATCH(TEXT($A104,"dd-mmm-yy") &amp; "_R0",$P$2:$AP$2,0)))</f>
        <v/>
      </c>
      <c r="BO104" s="254">
        <f>BO103</f>
        <v/>
      </c>
      <c r="BP104" s="77">
        <f>BP103-BP103*(BN103/14)*BR103/SUM(BP103:BT103)-BP103*(BO103/14)*BS103/SUM(BP103:BT103)</f>
        <v/>
      </c>
      <c r="BQ104" s="77">
        <f>BQ103+BP103*(BN103/14)*BR103/SUM(BP103:BT103)+BP103*(BO103/14)*BS103/SUM(BP103:BT103)-BQ103/4</f>
        <v/>
      </c>
      <c r="BR104" s="77">
        <f>BR103+(BQ103/4)*BR$16-BR103/14</f>
        <v/>
      </c>
      <c r="BS104" s="77">
        <f>BS103+(BQ103/4)*BS$16-BS103/14</f>
        <v/>
      </c>
      <c r="BT104" s="77">
        <f>BT103+BS103/14+(BR103/14)*(1-BU$16)</f>
        <v/>
      </c>
      <c r="BU104" s="54">
        <f>BU103+(BR103/14)*(BU$16)</f>
        <v/>
      </c>
      <c r="BV104" s="53">
        <f>OFFSET('National statistics'!$A$6,MATCH(R0_estimation!$A104,'National statistics'!$A$7:$A$5000,0),MATCH(R0_estimation!BV$16 &amp; "_Running14daysNew",'National statistics'!$B$1:$HA$1,0))</f>
        <v/>
      </c>
      <c r="BW104" s="253">
        <f>IF(ISERROR(OFFSET($O$4,MATCH(BV$16,$N$5:$N$14,0),MATCH(TEXT($A104,"dd-mmm-yy") &amp; "_R0",$P$2:$AP$2,0))),BW103,OFFSET($O$4,MATCH(BV$16,$N$5:$N$14,0),MATCH(TEXT($A104,"dd-mmm-yy") &amp; "_R0",$P$2:$AP$2,0)))</f>
        <v/>
      </c>
      <c r="BX104" s="254">
        <f>BX103</f>
        <v/>
      </c>
      <c r="BY104" s="77">
        <f>BY103-BY103*(BW103/14)*CA103/SUM(BY103:CC103)-BY103*(BX103/14)*CB103/SUM(BY103:CC103)</f>
        <v/>
      </c>
      <c r="BZ104" s="77">
        <f>BZ103+BY103*(BW103/14)*CA103/SUM(BY103:CC103)+BY103*(BX103/14)*CB103/SUM(BY103:CC103)-BZ103/4</f>
        <v/>
      </c>
      <c r="CA104" s="77">
        <f>CA103+(BZ103/4)*CA$16-CA103/14</f>
        <v/>
      </c>
      <c r="CB104" s="77">
        <f>CB103+(BZ103/4)*CB$16-CB103/14</f>
        <v/>
      </c>
      <c r="CC104" s="77">
        <f>CC103+CB103/14+(CA103/14)*(1-CD$16)</f>
        <v/>
      </c>
      <c r="CD104" s="54">
        <f>CD103+(CA103/14)*(CD$16)</f>
        <v/>
      </c>
      <c r="CE104" s="53">
        <f>OFFSET('National statistics'!$A$6,MATCH(R0_estimation!$A104,'National statistics'!$A$7:$A$5000,0),MATCH(R0_estimation!CE$16 &amp; "_Running14daysNew",'National statistics'!$B$1:$HA$1,0))</f>
        <v/>
      </c>
      <c r="CF104" s="253">
        <f>IF(ISERROR(OFFSET($O$4,MATCH(CE$16,$N$5:$N$14,0),MATCH(TEXT($A104,"dd-mmm-yy") &amp; "_R0",$P$2:$AP$2,0))),CF103,OFFSET($O$4,MATCH(CE$16,$N$5:$N$14,0),MATCH(TEXT($A104,"dd-mmm-yy") &amp; "_R0",$P$2:$AP$2,0)))</f>
        <v/>
      </c>
      <c r="CG104" s="254">
        <f>CG103</f>
        <v/>
      </c>
      <c r="CH104" s="77">
        <f>CH103-CH103*(CF103/14)*CJ103/SUM(CH103:CL103)-CH103*(CG103/14)*CK103/SUM(CH103:CL103)</f>
        <v/>
      </c>
      <c r="CI104" s="77">
        <f>CI103+CH103*(CF103/14)*CJ103/SUM(CH103:CL103)+CH103*(CG103/14)*CK103/SUM(CH103:CL103)-CI103/4</f>
        <v/>
      </c>
      <c r="CJ104" s="77">
        <f>CJ103+(CI103/4)*CJ$16-CJ103/14</f>
        <v/>
      </c>
      <c r="CK104" s="77">
        <f>CK103+(CI103/4)*CK$16-CK103/14</f>
        <v/>
      </c>
      <c r="CL104" s="77">
        <f>CL103+CK103/14+(CJ103/14)*(1-CM$16)</f>
        <v/>
      </c>
      <c r="CM104" s="54">
        <f>CM103+(CJ103/14)*(CM$16)</f>
        <v/>
      </c>
      <c r="CO104" s="209" t="n"/>
      <c r="CP104" s="210" t="n"/>
    </row>
    <row r="105">
      <c r="A105" s="83" t="n">
        <v>44005</v>
      </c>
      <c r="B105" s="53">
        <f>OFFSET('National statistics'!$A$6,MATCH(R0_estimation!$A105,'National statistics'!$A$7:$A$5000,0),MATCH(R0_estimation!B$16 &amp; "_Running14daysNew",'National statistics'!$B$1:$HA$1,0))</f>
        <v/>
      </c>
      <c r="C105" s="253">
        <f>IF(ISERROR(OFFSET($O$4,MATCH(B$16,$N$5:$N$14,0),MATCH(TEXT($A105,"dd-mmm-yy") &amp; "_R0",$P$2:$AP$2,0))),C104,OFFSET($O$4,MATCH(B$16,$N$5:$N$14,0),MATCH(TEXT($A105,"dd-mmm-yy") &amp; "_R0",$P$2:$AP$2,0)))</f>
        <v/>
      </c>
      <c r="D105" s="254">
        <f>D104</f>
        <v/>
      </c>
      <c r="E105" s="77">
        <f>E104-E104*(C104/14)*G104*G$16/SUM(E104:I104)-E104*(D104/14)*H$16*H104/SUM(E104:I104)</f>
        <v/>
      </c>
      <c r="F105" s="77">
        <f>F104+E104*(C104/14)*G104*G$16/SUM(E104:I104)+E104*(D104/14)*H$16*H104/SUM(E104:I104)-F104/4</f>
        <v/>
      </c>
      <c r="G105" s="77">
        <f>G104+G$16*F104/4-G104/14</f>
        <v/>
      </c>
      <c r="H105" s="77">
        <f>H104+H$16*F104/4-H104/14</f>
        <v/>
      </c>
      <c r="I105" s="77">
        <f>I104+H104/14+(G104/14)*(1-J$16)</f>
        <v/>
      </c>
      <c r="J105" s="54">
        <f>J104+(G104/14)*(J$16)</f>
        <v/>
      </c>
      <c r="K105" s="53">
        <f>OFFSET('National statistics'!$A$6,MATCH(R0_estimation!$A105,'National statistics'!$A$7:$A$5000,0),MATCH(R0_estimation!K$16 &amp; "_Running14daysNew",'National statistics'!$B$1:$HA$1,0))</f>
        <v/>
      </c>
      <c r="L105" s="253">
        <f>IF(ISERROR(OFFSET($O$4,MATCH(K$16,$N$5:$N$14,0),MATCH(TEXT($A105,"dd-mmm-yy") &amp; "_R0",$P$2:$AP$2,0))),L104,OFFSET($O$4,MATCH(K$16,$N$5:$N$14,0),MATCH(TEXT($A105,"dd-mmm-yy") &amp; "_R0",$P$2:$AP$2,0)))</f>
        <v/>
      </c>
      <c r="M105" s="254">
        <f>M104</f>
        <v/>
      </c>
      <c r="N105" s="77">
        <f>N104-N104*(L104/14)*P104/SUM(N104:R104)-N104*(M104/14)*Q104/SUM(N104:R104)</f>
        <v/>
      </c>
      <c r="O105" s="77">
        <f>O104+N104*(L104/14)*P104/SUM(N104:R104)+N104*(M104/14)*Q104/SUM(N104:R104)-O104/4</f>
        <v/>
      </c>
      <c r="P105" s="77">
        <f>P104+(O104/4)*P$16-P104/14</f>
        <v/>
      </c>
      <c r="Q105" s="77">
        <f>Q104+(O104/4)*Q$16-Q104/14</f>
        <v/>
      </c>
      <c r="R105" s="77">
        <f>R104+Q104/14+(P104/14)*(1-S$16)</f>
        <v/>
      </c>
      <c r="S105" s="54">
        <f>S104+(P104/14)*(S$16)</f>
        <v/>
      </c>
      <c r="T105" s="53">
        <f>OFFSET('National statistics'!$A$6,MATCH(R0_estimation!$A105,'National statistics'!$A$7:$A$5000,0),MATCH(R0_estimation!T$16 &amp; "_Running14daysNew",'National statistics'!$B$1:$HA$1,0))</f>
        <v/>
      </c>
      <c r="U105" s="253">
        <f>IF(ISERROR(OFFSET($O$4,MATCH(T$16,$N$5:$N$14,0),MATCH(TEXT($A105,"dd-mmm-yy") &amp; "_R0",$P$2:$AP$2,0))),U104,OFFSET($O$4,MATCH(T$16,$N$5:$N$14,0),MATCH(TEXT($A105,"dd-mmm-yy") &amp; "_R0",$P$2:$AP$2,0)))</f>
        <v/>
      </c>
      <c r="V105" s="254">
        <f>V104</f>
        <v/>
      </c>
      <c r="W105" s="77">
        <f>W104-W104*(U104/14)*Y104/SUM(W104:AA104)-W104*(V104/14)*Z104/SUM(W104:AA104)</f>
        <v/>
      </c>
      <c r="X105" s="77">
        <f>X104+W104*(U104/14)*Y104/SUM(W104:AA104)+W104*(V104/14)*Z104/SUM(W104:AA104)-X104/4</f>
        <v/>
      </c>
      <c r="Y105" s="77">
        <f>Y104+(X104/4)*Y$16-Y104/14</f>
        <v/>
      </c>
      <c r="Z105" s="77">
        <f>Z104+(X104/4)*Z$16-Z104/14</f>
        <v/>
      </c>
      <c r="AA105" s="77">
        <f>AA104+Z104/14+(Y104/14)*(1-AB$16)</f>
        <v/>
      </c>
      <c r="AB105" s="54">
        <f>AB104+(Y104/14)*(AB$16)</f>
        <v/>
      </c>
      <c r="AC105" s="53">
        <f>OFFSET('National statistics'!$A$6,MATCH(R0_estimation!$A105,'National statistics'!$A$7:$A$5000,0),MATCH(R0_estimation!AC$16 &amp; "_Running14daysNew",'National statistics'!$B$1:$HA$1,0))</f>
        <v/>
      </c>
      <c r="AD105" s="253">
        <f>IF(ISERROR(OFFSET($O$4,MATCH(AC$16,$N$5:$N$14,0),MATCH(TEXT($A105,"dd-mmm-yy") &amp; "_R0",$P$2:$AP$2,0))),AD104,OFFSET($O$4,MATCH(AC$16,$N$5:$N$14,0),MATCH(TEXT($A105,"dd-mmm-yy") &amp; "_R0",$P$2:$AP$2,0)))</f>
        <v/>
      </c>
      <c r="AE105" s="254">
        <f>AE104</f>
        <v/>
      </c>
      <c r="AF105" s="77">
        <f>AF104-AF104*(AD104/14)*AH104/SUM(AF104:AJ104)-AF104*(AE104/14)*AI104/SUM(AF104:AJ104)</f>
        <v/>
      </c>
      <c r="AG105" s="77">
        <f>AG104+AF104*(AD104/14)*AH104/SUM(AF104:AJ104)+AF104*(AE104/14)*AI104/SUM(AF104:AJ104)-AG104/4</f>
        <v/>
      </c>
      <c r="AH105" s="77">
        <f>AH104+(AG104/4)*AH$16-AH104/14</f>
        <v/>
      </c>
      <c r="AI105" s="77">
        <f>AI104+(AG104/4)*AI$16-AI104/14</f>
        <v/>
      </c>
      <c r="AJ105" s="77">
        <f>AJ104+AI104/14+(AH104/14)*(1-AK$16)</f>
        <v/>
      </c>
      <c r="AK105" s="54">
        <f>AK104+(AH104/14)*(AK$16)</f>
        <v/>
      </c>
      <c r="AL105" s="53">
        <f>OFFSET('National statistics'!$A$6,MATCH(R0_estimation!$A105,'National statistics'!$A$7:$A$5000,0),MATCH(R0_estimation!AL$16 &amp; "_Running14daysNew",'National statistics'!$B$1:$HA$1,0))</f>
        <v/>
      </c>
      <c r="AM105" s="253">
        <f>IF(ISERROR(OFFSET($O$4,MATCH(AL$16,$N$5:$N$14,0),MATCH(TEXT($A105,"dd-mmm-yy") &amp; "_R0",$P$2:$AP$2,0))),AM104,OFFSET($O$4,MATCH(AL$16,$N$5:$N$14,0),MATCH(TEXT($A105,"dd-mmm-yy") &amp; "_R0",$P$2:$AP$2,0)))</f>
        <v/>
      </c>
      <c r="AN105" s="254">
        <f>AN104</f>
        <v/>
      </c>
      <c r="AO105" s="77">
        <f>AO104-AO104*(AM104/14)*AQ104/SUM(AO104:AS104)-AO104*(AN104/14)*AR104/SUM(AO104:AS104)</f>
        <v/>
      </c>
      <c r="AP105" s="77">
        <f>AP104+AO104*(AM104/14)*AQ104/SUM(AO104:AS104)+AO104*(AN104/14)*AR104/SUM(AO104:AS104)-AP104/4</f>
        <v/>
      </c>
      <c r="AQ105" s="77">
        <f>AQ104+(AP104/4)*AQ$16-AQ104/14</f>
        <v/>
      </c>
      <c r="AR105" s="77">
        <f>AR104+(AP104/4)*AR$16-AR104/14</f>
        <v/>
      </c>
      <c r="AS105" s="77">
        <f>AS104+AR104/14+(AQ104/14)*(1-AT$16)</f>
        <v/>
      </c>
      <c r="AT105" s="54">
        <f>AT104+(AQ104/14)*(AT$16)</f>
        <v/>
      </c>
      <c r="AU105" s="53">
        <f>OFFSET('National statistics'!$A$6,MATCH(R0_estimation!$A105,'National statistics'!$A$7:$A$5000,0),MATCH(R0_estimation!AU$16 &amp; "_Running14daysNew",'National statistics'!$B$1:$HA$1,0))</f>
        <v/>
      </c>
      <c r="AV105" s="253">
        <f>IF(ISERROR(OFFSET($O$4,MATCH(AU$16,$N$5:$N$14,0),MATCH(TEXT($A105,"dd-mmm-yy") &amp; "_R0",$P$2:$AP$2,0))),AV104,OFFSET($O$4,MATCH(AU$16,$N$5:$N$14,0),MATCH(TEXT($A105,"dd-mmm-yy") &amp; "_R0",$P$2:$AP$2,0)))</f>
        <v/>
      </c>
      <c r="AW105" s="254">
        <f>AW104</f>
        <v/>
      </c>
      <c r="AX105" s="77">
        <f>AX104-AX104*(AV104/14)*AZ104/SUM(AX104:BB104)-AX104*(AW104/14)*BA104/SUM(AX104:BB104)</f>
        <v/>
      </c>
      <c r="AY105" s="77">
        <f>AY104+AX104*(AV104/14)*AZ104/SUM(AX104:BB104)+AX104*(AW104/14)*BA104/SUM(AX104:BB104)-AY104/4</f>
        <v/>
      </c>
      <c r="AZ105" s="77">
        <f>AZ104+(AY104/4)*AZ$16-AZ104/14</f>
        <v/>
      </c>
      <c r="BA105" s="77">
        <f>BA104+(AY104/4)*BA$16-BA104/14</f>
        <v/>
      </c>
      <c r="BB105" s="77">
        <f>BB104+BA104/14+(AZ104/14)*(1-BC$16)</f>
        <v/>
      </c>
      <c r="BC105" s="54">
        <f>BC104+(AZ104/14)*(BC$16)</f>
        <v/>
      </c>
      <c r="BD105" s="53">
        <f>OFFSET('National statistics'!$A$6,MATCH(R0_estimation!$A105,'National statistics'!$A$7:$A$5000,0),MATCH(R0_estimation!BD$16 &amp; "_Running14daysNew",'National statistics'!$B$1:$HA$1,0))</f>
        <v/>
      </c>
      <c r="BE105" s="253">
        <f>IF(ISERROR(OFFSET($O$4,MATCH(BD$16,$N$5:$N$14,0),MATCH(TEXT($A105,"dd-mmm-yy") &amp; "_R0",$P$2:$AP$2,0))),BE104,OFFSET($O$4,MATCH(BD$16,$N$5:$N$14,0),MATCH(TEXT($A105,"dd-mmm-yy") &amp; "_R0",$P$2:$AP$2,0)))</f>
        <v/>
      </c>
      <c r="BF105" s="254">
        <f>BF104</f>
        <v/>
      </c>
      <c r="BG105" s="77">
        <f>BG104-BG104*(BE104/14)*BI104/SUM(BG104:BK104)-BG104*(BF104/14)*BJ104/SUM(BG104:BK104)</f>
        <v/>
      </c>
      <c r="BH105" s="77">
        <f>BH104+BG104*(BE104/14)*BI104/SUM(BG104:BK104)+BG104*(BF104/14)*BJ104/SUM(BG104:BK104)-BH104/4</f>
        <v/>
      </c>
      <c r="BI105" s="77">
        <f>BI104+(BH104/4)*BI$16-BI104/14</f>
        <v/>
      </c>
      <c r="BJ105" s="77">
        <f>BJ104+(BH104/4)*BJ$16-BJ104/14</f>
        <v/>
      </c>
      <c r="BK105" s="77">
        <f>BK104+BJ104/14+(BI104/14)*(1-BL$16)</f>
        <v/>
      </c>
      <c r="BL105" s="54">
        <f>BL104+(BI104/14)*(BL$16)</f>
        <v/>
      </c>
      <c r="BM105" s="53">
        <f>OFFSET('National statistics'!$A$6,MATCH(R0_estimation!$A105,'National statistics'!$A$7:$A$5000,0),MATCH(R0_estimation!BM$16 &amp; "_Running14daysNew",'National statistics'!$B$1:$HA$1,0))</f>
        <v/>
      </c>
      <c r="BN105" s="253">
        <f>IF(ISERROR(OFFSET($O$4,MATCH(BM$16,$N$5:$N$14,0),MATCH(TEXT($A105,"dd-mmm-yy") &amp; "_R0",$P$2:$AP$2,0))),BN104,OFFSET($O$4,MATCH(BM$16,$N$5:$N$14,0),MATCH(TEXT($A105,"dd-mmm-yy") &amp; "_R0",$P$2:$AP$2,0)))</f>
        <v/>
      </c>
      <c r="BO105" s="254">
        <f>BO104</f>
        <v/>
      </c>
      <c r="BP105" s="77">
        <f>BP104-BP104*(BN104/14)*BR104/SUM(BP104:BT104)-BP104*(BO104/14)*BS104/SUM(BP104:BT104)</f>
        <v/>
      </c>
      <c r="BQ105" s="77">
        <f>BQ104+BP104*(BN104/14)*BR104/SUM(BP104:BT104)+BP104*(BO104/14)*BS104/SUM(BP104:BT104)-BQ104/4</f>
        <v/>
      </c>
      <c r="BR105" s="77">
        <f>BR104+(BQ104/4)*BR$16-BR104/14</f>
        <v/>
      </c>
      <c r="BS105" s="77">
        <f>BS104+(BQ104/4)*BS$16-BS104/14</f>
        <v/>
      </c>
      <c r="BT105" s="77">
        <f>BT104+BS104/14+(BR104/14)*(1-BU$16)</f>
        <v/>
      </c>
      <c r="BU105" s="54">
        <f>BU104+(BR104/14)*(BU$16)</f>
        <v/>
      </c>
      <c r="BV105" s="53">
        <f>OFFSET('National statistics'!$A$6,MATCH(R0_estimation!$A105,'National statistics'!$A$7:$A$5000,0),MATCH(R0_estimation!BV$16 &amp; "_Running14daysNew",'National statistics'!$B$1:$HA$1,0))</f>
        <v/>
      </c>
      <c r="BW105" s="253">
        <f>IF(ISERROR(OFFSET($O$4,MATCH(BV$16,$N$5:$N$14,0),MATCH(TEXT($A105,"dd-mmm-yy") &amp; "_R0",$P$2:$AP$2,0))),BW104,OFFSET($O$4,MATCH(BV$16,$N$5:$N$14,0),MATCH(TEXT($A105,"dd-mmm-yy") &amp; "_R0",$P$2:$AP$2,0)))</f>
        <v/>
      </c>
      <c r="BX105" s="254">
        <f>BX104</f>
        <v/>
      </c>
      <c r="BY105" s="77">
        <f>BY104-BY104*(BW104/14)*CA104/SUM(BY104:CC104)-BY104*(BX104/14)*CB104/SUM(BY104:CC104)</f>
        <v/>
      </c>
      <c r="BZ105" s="77">
        <f>BZ104+BY104*(BW104/14)*CA104/SUM(BY104:CC104)+BY104*(BX104/14)*CB104/SUM(BY104:CC104)-BZ104/4</f>
        <v/>
      </c>
      <c r="CA105" s="77">
        <f>CA104+(BZ104/4)*CA$16-CA104/14</f>
        <v/>
      </c>
      <c r="CB105" s="77">
        <f>CB104+(BZ104/4)*CB$16-CB104/14</f>
        <v/>
      </c>
      <c r="CC105" s="77">
        <f>CC104+CB104/14+(CA104/14)*(1-CD$16)</f>
        <v/>
      </c>
      <c r="CD105" s="54">
        <f>CD104+(CA104/14)*(CD$16)</f>
        <v/>
      </c>
      <c r="CE105" s="53">
        <f>OFFSET('National statistics'!$A$6,MATCH(R0_estimation!$A105,'National statistics'!$A$7:$A$5000,0),MATCH(R0_estimation!CE$16 &amp; "_Running14daysNew",'National statistics'!$B$1:$HA$1,0))</f>
        <v/>
      </c>
      <c r="CF105" s="253">
        <f>IF(ISERROR(OFFSET($O$4,MATCH(CE$16,$N$5:$N$14,0),MATCH(TEXT($A105,"dd-mmm-yy") &amp; "_R0",$P$2:$AP$2,0))),CF104,OFFSET($O$4,MATCH(CE$16,$N$5:$N$14,0),MATCH(TEXT($A105,"dd-mmm-yy") &amp; "_R0",$P$2:$AP$2,0)))</f>
        <v/>
      </c>
      <c r="CG105" s="254">
        <f>CG104</f>
        <v/>
      </c>
      <c r="CH105" s="77">
        <f>CH104-CH104*(CF104/14)*CJ104/SUM(CH104:CL104)-CH104*(CG104/14)*CK104/SUM(CH104:CL104)</f>
        <v/>
      </c>
      <c r="CI105" s="77">
        <f>CI104+CH104*(CF104/14)*CJ104/SUM(CH104:CL104)+CH104*(CG104/14)*CK104/SUM(CH104:CL104)-CI104/4</f>
        <v/>
      </c>
      <c r="CJ105" s="77">
        <f>CJ104+(CI104/4)*CJ$16-CJ104/14</f>
        <v/>
      </c>
      <c r="CK105" s="77">
        <f>CK104+(CI104/4)*CK$16-CK104/14</f>
        <v/>
      </c>
      <c r="CL105" s="77">
        <f>CL104+CK104/14+(CJ104/14)*(1-CM$16)</f>
        <v/>
      </c>
      <c r="CM105" s="54">
        <f>CM104+(CJ104/14)*(CM$16)</f>
        <v/>
      </c>
      <c r="CO105" s="209" t="n"/>
      <c r="CP105" s="210" t="n"/>
    </row>
    <row r="106">
      <c r="A106" s="83" t="n">
        <v>44006</v>
      </c>
      <c r="B106" s="53">
        <f>OFFSET('National statistics'!$A$6,MATCH(R0_estimation!$A106,'National statistics'!$A$7:$A$5000,0),MATCH(R0_estimation!B$16 &amp; "_Running14daysNew",'National statistics'!$B$1:$HA$1,0))</f>
        <v/>
      </c>
      <c r="C106" s="253">
        <f>IF(ISERROR(OFFSET($O$4,MATCH(B$16,$N$5:$N$14,0),MATCH(TEXT($A106,"dd-mmm-yy") &amp; "_R0",$P$2:$AP$2,0))),C105,OFFSET($O$4,MATCH(B$16,$N$5:$N$14,0),MATCH(TEXT($A106,"dd-mmm-yy") &amp; "_R0",$P$2:$AP$2,0)))</f>
        <v/>
      </c>
      <c r="D106" s="254">
        <f>D105</f>
        <v/>
      </c>
      <c r="E106" s="77">
        <f>E105-E105*(C105/14)*G105*G$16/SUM(E105:I105)-E105*(D105/14)*H$16*H105/SUM(E105:I105)</f>
        <v/>
      </c>
      <c r="F106" s="77">
        <f>F105+E105*(C105/14)*G105*G$16/SUM(E105:I105)+E105*(D105/14)*H$16*H105/SUM(E105:I105)-F105/4</f>
        <v/>
      </c>
      <c r="G106" s="77">
        <f>G105+G$16*F105/4-G105/14</f>
        <v/>
      </c>
      <c r="H106" s="77">
        <f>H105+H$16*F105/4-H105/14</f>
        <v/>
      </c>
      <c r="I106" s="77">
        <f>I105+H105/14+(G105/14)*(1-J$16)</f>
        <v/>
      </c>
      <c r="J106" s="54">
        <f>J105+(G105/14)*(J$16)</f>
        <v/>
      </c>
      <c r="K106" s="53">
        <f>OFFSET('National statistics'!$A$6,MATCH(R0_estimation!$A106,'National statistics'!$A$7:$A$5000,0),MATCH(R0_estimation!K$16 &amp; "_Running14daysNew",'National statistics'!$B$1:$HA$1,0))</f>
        <v/>
      </c>
      <c r="L106" s="253">
        <f>IF(ISERROR(OFFSET($O$4,MATCH(K$16,$N$5:$N$14,0),MATCH(TEXT($A106,"dd-mmm-yy") &amp; "_R0",$P$2:$AP$2,0))),L105,OFFSET($O$4,MATCH(K$16,$N$5:$N$14,0),MATCH(TEXT($A106,"dd-mmm-yy") &amp; "_R0",$P$2:$AP$2,0)))</f>
        <v/>
      </c>
      <c r="M106" s="254">
        <f>M105</f>
        <v/>
      </c>
      <c r="N106" s="77">
        <f>N105-N105*(L105/14)*P105/SUM(N105:R105)-N105*(M105/14)*Q105/SUM(N105:R105)</f>
        <v/>
      </c>
      <c r="O106" s="77">
        <f>O105+N105*(L105/14)*P105/SUM(N105:R105)+N105*(M105/14)*Q105/SUM(N105:R105)-O105/4</f>
        <v/>
      </c>
      <c r="P106" s="77">
        <f>P105+(O105/4)*P$16-P105/14</f>
        <v/>
      </c>
      <c r="Q106" s="77">
        <f>Q105+(O105/4)*Q$16-Q105/14</f>
        <v/>
      </c>
      <c r="R106" s="77">
        <f>R105+Q105/14+(P105/14)*(1-S$16)</f>
        <v/>
      </c>
      <c r="S106" s="54">
        <f>S105+(P105/14)*(S$16)</f>
        <v/>
      </c>
      <c r="T106" s="53">
        <f>OFFSET('National statistics'!$A$6,MATCH(R0_estimation!$A106,'National statistics'!$A$7:$A$5000,0),MATCH(R0_estimation!T$16 &amp; "_Running14daysNew",'National statistics'!$B$1:$HA$1,0))</f>
        <v/>
      </c>
      <c r="U106" s="253">
        <f>IF(ISERROR(OFFSET($O$4,MATCH(T$16,$N$5:$N$14,0),MATCH(TEXT($A106,"dd-mmm-yy") &amp; "_R0",$P$2:$AP$2,0))),U105,OFFSET($O$4,MATCH(T$16,$N$5:$N$14,0),MATCH(TEXT($A106,"dd-mmm-yy") &amp; "_R0",$P$2:$AP$2,0)))</f>
        <v/>
      </c>
      <c r="V106" s="254">
        <f>V105</f>
        <v/>
      </c>
      <c r="W106" s="77">
        <f>W105-W105*(U105/14)*Y105/SUM(W105:AA105)-W105*(V105/14)*Z105/SUM(W105:AA105)</f>
        <v/>
      </c>
      <c r="X106" s="77">
        <f>X105+W105*(U105/14)*Y105/SUM(W105:AA105)+W105*(V105/14)*Z105/SUM(W105:AA105)-X105/4</f>
        <v/>
      </c>
      <c r="Y106" s="77">
        <f>Y105+(X105/4)*Y$16-Y105/14</f>
        <v/>
      </c>
      <c r="Z106" s="77">
        <f>Z105+(X105/4)*Z$16-Z105/14</f>
        <v/>
      </c>
      <c r="AA106" s="77">
        <f>AA105+Z105/14+(Y105/14)*(1-AB$16)</f>
        <v/>
      </c>
      <c r="AB106" s="54">
        <f>AB105+(Y105/14)*(AB$16)</f>
        <v/>
      </c>
      <c r="AC106" s="53">
        <f>OFFSET('National statistics'!$A$6,MATCH(R0_estimation!$A106,'National statistics'!$A$7:$A$5000,0),MATCH(R0_estimation!AC$16 &amp; "_Running14daysNew",'National statistics'!$B$1:$HA$1,0))</f>
        <v/>
      </c>
      <c r="AD106" s="253">
        <f>IF(ISERROR(OFFSET($O$4,MATCH(AC$16,$N$5:$N$14,0),MATCH(TEXT($A106,"dd-mmm-yy") &amp; "_R0",$P$2:$AP$2,0))),AD105,OFFSET($O$4,MATCH(AC$16,$N$5:$N$14,0),MATCH(TEXT($A106,"dd-mmm-yy") &amp; "_R0",$P$2:$AP$2,0)))</f>
        <v/>
      </c>
      <c r="AE106" s="254">
        <f>AE105</f>
        <v/>
      </c>
      <c r="AF106" s="77">
        <f>AF105-AF105*(AD105/14)*AH105/SUM(AF105:AJ105)-AF105*(AE105/14)*AI105/SUM(AF105:AJ105)</f>
        <v/>
      </c>
      <c r="AG106" s="77">
        <f>AG105+AF105*(AD105/14)*AH105/SUM(AF105:AJ105)+AF105*(AE105/14)*AI105/SUM(AF105:AJ105)-AG105/4</f>
        <v/>
      </c>
      <c r="AH106" s="77">
        <f>AH105+(AG105/4)*AH$16-AH105/14</f>
        <v/>
      </c>
      <c r="AI106" s="77">
        <f>AI105+(AG105/4)*AI$16-AI105/14</f>
        <v/>
      </c>
      <c r="AJ106" s="77">
        <f>AJ105+AI105/14+(AH105/14)*(1-AK$16)</f>
        <v/>
      </c>
      <c r="AK106" s="54">
        <f>AK105+(AH105/14)*(AK$16)</f>
        <v/>
      </c>
      <c r="AL106" s="53">
        <f>OFFSET('National statistics'!$A$6,MATCH(R0_estimation!$A106,'National statistics'!$A$7:$A$5000,0),MATCH(R0_estimation!AL$16 &amp; "_Running14daysNew",'National statistics'!$B$1:$HA$1,0))</f>
        <v/>
      </c>
      <c r="AM106" s="253">
        <f>IF(ISERROR(OFFSET($O$4,MATCH(AL$16,$N$5:$N$14,0),MATCH(TEXT($A106,"dd-mmm-yy") &amp; "_R0",$P$2:$AP$2,0))),AM105,OFFSET($O$4,MATCH(AL$16,$N$5:$N$14,0),MATCH(TEXT($A106,"dd-mmm-yy") &amp; "_R0",$P$2:$AP$2,0)))</f>
        <v/>
      </c>
      <c r="AN106" s="254">
        <f>AN105</f>
        <v/>
      </c>
      <c r="AO106" s="77">
        <f>AO105-AO105*(AM105/14)*AQ105/SUM(AO105:AS105)-AO105*(AN105/14)*AR105/SUM(AO105:AS105)</f>
        <v/>
      </c>
      <c r="AP106" s="77">
        <f>AP105+AO105*(AM105/14)*AQ105/SUM(AO105:AS105)+AO105*(AN105/14)*AR105/SUM(AO105:AS105)-AP105/4</f>
        <v/>
      </c>
      <c r="AQ106" s="77">
        <f>AQ105+(AP105/4)*AQ$16-AQ105/14</f>
        <v/>
      </c>
      <c r="AR106" s="77">
        <f>AR105+(AP105/4)*AR$16-AR105/14</f>
        <v/>
      </c>
      <c r="AS106" s="77">
        <f>AS105+AR105/14+(AQ105/14)*(1-AT$16)</f>
        <v/>
      </c>
      <c r="AT106" s="54">
        <f>AT105+(AQ105/14)*(AT$16)</f>
        <v/>
      </c>
      <c r="AU106" s="53">
        <f>OFFSET('National statistics'!$A$6,MATCH(R0_estimation!$A106,'National statistics'!$A$7:$A$5000,0),MATCH(R0_estimation!AU$16 &amp; "_Running14daysNew",'National statistics'!$B$1:$HA$1,0))</f>
        <v/>
      </c>
      <c r="AV106" s="253">
        <f>IF(ISERROR(OFFSET($O$4,MATCH(AU$16,$N$5:$N$14,0),MATCH(TEXT($A106,"dd-mmm-yy") &amp; "_R0",$P$2:$AP$2,0))),AV105,OFFSET($O$4,MATCH(AU$16,$N$5:$N$14,0),MATCH(TEXT($A106,"dd-mmm-yy") &amp; "_R0",$P$2:$AP$2,0)))</f>
        <v/>
      </c>
      <c r="AW106" s="254">
        <f>AW105</f>
        <v/>
      </c>
      <c r="AX106" s="77">
        <f>AX105-AX105*(AV105/14)*AZ105/SUM(AX105:BB105)-AX105*(AW105/14)*BA105/SUM(AX105:BB105)</f>
        <v/>
      </c>
      <c r="AY106" s="77">
        <f>AY105+AX105*(AV105/14)*AZ105/SUM(AX105:BB105)+AX105*(AW105/14)*BA105/SUM(AX105:BB105)-AY105/4</f>
        <v/>
      </c>
      <c r="AZ106" s="77">
        <f>AZ105+(AY105/4)*AZ$16-AZ105/14</f>
        <v/>
      </c>
      <c r="BA106" s="77">
        <f>BA105+(AY105/4)*BA$16-BA105/14</f>
        <v/>
      </c>
      <c r="BB106" s="77">
        <f>BB105+BA105/14+(AZ105/14)*(1-BC$16)</f>
        <v/>
      </c>
      <c r="BC106" s="54">
        <f>BC105+(AZ105/14)*(BC$16)</f>
        <v/>
      </c>
      <c r="BD106" s="53">
        <f>OFFSET('National statistics'!$A$6,MATCH(R0_estimation!$A106,'National statistics'!$A$7:$A$5000,0),MATCH(R0_estimation!BD$16 &amp; "_Running14daysNew",'National statistics'!$B$1:$HA$1,0))</f>
        <v/>
      </c>
      <c r="BE106" s="253">
        <f>IF(ISERROR(OFFSET($O$4,MATCH(BD$16,$N$5:$N$14,0),MATCH(TEXT($A106,"dd-mmm-yy") &amp; "_R0",$P$2:$AP$2,0))),BE105,OFFSET($O$4,MATCH(BD$16,$N$5:$N$14,0),MATCH(TEXT($A106,"dd-mmm-yy") &amp; "_R0",$P$2:$AP$2,0)))</f>
        <v/>
      </c>
      <c r="BF106" s="254">
        <f>BF105</f>
        <v/>
      </c>
      <c r="BG106" s="77">
        <f>BG105-BG105*(BE105/14)*BI105/SUM(BG105:BK105)-BG105*(BF105/14)*BJ105/SUM(BG105:BK105)</f>
        <v/>
      </c>
      <c r="BH106" s="77">
        <f>BH105+BG105*(BE105/14)*BI105/SUM(BG105:BK105)+BG105*(BF105/14)*BJ105/SUM(BG105:BK105)-BH105/4</f>
        <v/>
      </c>
      <c r="BI106" s="77">
        <f>BI105+(BH105/4)*BI$16-BI105/14</f>
        <v/>
      </c>
      <c r="BJ106" s="77">
        <f>BJ105+(BH105/4)*BJ$16-BJ105/14</f>
        <v/>
      </c>
      <c r="BK106" s="77">
        <f>BK105+BJ105/14+(BI105/14)*(1-BL$16)</f>
        <v/>
      </c>
      <c r="BL106" s="54">
        <f>BL105+(BI105/14)*(BL$16)</f>
        <v/>
      </c>
      <c r="BM106" s="53">
        <f>OFFSET('National statistics'!$A$6,MATCH(R0_estimation!$A106,'National statistics'!$A$7:$A$5000,0),MATCH(R0_estimation!BM$16 &amp; "_Running14daysNew",'National statistics'!$B$1:$HA$1,0))</f>
        <v/>
      </c>
      <c r="BN106" s="253">
        <f>IF(ISERROR(OFFSET($O$4,MATCH(BM$16,$N$5:$N$14,0),MATCH(TEXT($A106,"dd-mmm-yy") &amp; "_R0",$P$2:$AP$2,0))),BN105,OFFSET($O$4,MATCH(BM$16,$N$5:$N$14,0),MATCH(TEXT($A106,"dd-mmm-yy") &amp; "_R0",$P$2:$AP$2,0)))</f>
        <v/>
      </c>
      <c r="BO106" s="254">
        <f>BO105</f>
        <v/>
      </c>
      <c r="BP106" s="77">
        <f>BP105-BP105*(BN105/14)*BR105/SUM(BP105:BT105)-BP105*(BO105/14)*BS105/SUM(BP105:BT105)</f>
        <v/>
      </c>
      <c r="BQ106" s="77">
        <f>BQ105+BP105*(BN105/14)*BR105/SUM(BP105:BT105)+BP105*(BO105/14)*BS105/SUM(BP105:BT105)-BQ105/4</f>
        <v/>
      </c>
      <c r="BR106" s="77">
        <f>BR105+(BQ105/4)*BR$16-BR105/14</f>
        <v/>
      </c>
      <c r="BS106" s="77">
        <f>BS105+(BQ105/4)*BS$16-BS105/14</f>
        <v/>
      </c>
      <c r="BT106" s="77">
        <f>BT105+BS105/14+(BR105/14)*(1-BU$16)</f>
        <v/>
      </c>
      <c r="BU106" s="54">
        <f>BU105+(BR105/14)*(BU$16)</f>
        <v/>
      </c>
      <c r="BV106" s="53">
        <f>OFFSET('National statistics'!$A$6,MATCH(R0_estimation!$A106,'National statistics'!$A$7:$A$5000,0),MATCH(R0_estimation!BV$16 &amp; "_Running14daysNew",'National statistics'!$B$1:$HA$1,0))</f>
        <v/>
      </c>
      <c r="BW106" s="253">
        <f>IF(ISERROR(OFFSET($O$4,MATCH(BV$16,$N$5:$N$14,0),MATCH(TEXT($A106,"dd-mmm-yy") &amp; "_R0",$P$2:$AP$2,0))),BW105,OFFSET($O$4,MATCH(BV$16,$N$5:$N$14,0),MATCH(TEXT($A106,"dd-mmm-yy") &amp; "_R0",$P$2:$AP$2,0)))</f>
        <v/>
      </c>
      <c r="BX106" s="254">
        <f>BX105</f>
        <v/>
      </c>
      <c r="BY106" s="77">
        <f>BY105-BY105*(BW105/14)*CA105/SUM(BY105:CC105)-BY105*(BX105/14)*CB105/SUM(BY105:CC105)</f>
        <v/>
      </c>
      <c r="BZ106" s="77">
        <f>BZ105+BY105*(BW105/14)*CA105/SUM(BY105:CC105)+BY105*(BX105/14)*CB105/SUM(BY105:CC105)-BZ105/4</f>
        <v/>
      </c>
      <c r="CA106" s="77">
        <f>CA105+(BZ105/4)*CA$16-CA105/14</f>
        <v/>
      </c>
      <c r="CB106" s="77">
        <f>CB105+(BZ105/4)*CB$16-CB105/14</f>
        <v/>
      </c>
      <c r="CC106" s="77">
        <f>CC105+CB105/14+(CA105/14)*(1-CD$16)</f>
        <v/>
      </c>
      <c r="CD106" s="54">
        <f>CD105+(CA105/14)*(CD$16)</f>
        <v/>
      </c>
      <c r="CE106" s="53">
        <f>OFFSET('National statistics'!$A$6,MATCH(R0_estimation!$A106,'National statistics'!$A$7:$A$5000,0),MATCH(R0_estimation!CE$16 &amp; "_Running14daysNew",'National statistics'!$B$1:$HA$1,0))</f>
        <v/>
      </c>
      <c r="CF106" s="253">
        <f>IF(ISERROR(OFFSET($O$4,MATCH(CE$16,$N$5:$N$14,0),MATCH(TEXT($A106,"dd-mmm-yy") &amp; "_R0",$P$2:$AP$2,0))),CF105,OFFSET($O$4,MATCH(CE$16,$N$5:$N$14,0),MATCH(TEXT($A106,"dd-mmm-yy") &amp; "_R0",$P$2:$AP$2,0)))</f>
        <v/>
      </c>
      <c r="CG106" s="254">
        <f>CG105</f>
        <v/>
      </c>
      <c r="CH106" s="77">
        <f>CH105-CH105*(CF105/14)*CJ105/SUM(CH105:CL105)-CH105*(CG105/14)*CK105/SUM(CH105:CL105)</f>
        <v/>
      </c>
      <c r="CI106" s="77">
        <f>CI105+CH105*(CF105/14)*CJ105/SUM(CH105:CL105)+CH105*(CG105/14)*CK105/SUM(CH105:CL105)-CI105/4</f>
        <v/>
      </c>
      <c r="CJ106" s="77">
        <f>CJ105+(CI105/4)*CJ$16-CJ105/14</f>
        <v/>
      </c>
      <c r="CK106" s="77">
        <f>CK105+(CI105/4)*CK$16-CK105/14</f>
        <v/>
      </c>
      <c r="CL106" s="77">
        <f>CL105+CK105/14+(CJ105/14)*(1-CM$16)</f>
        <v/>
      </c>
      <c r="CM106" s="54">
        <f>CM105+(CJ105/14)*(CM$16)</f>
        <v/>
      </c>
      <c r="CO106" s="209" t="n"/>
      <c r="CP106" s="210" t="n"/>
    </row>
    <row r="107">
      <c r="A107" s="83" t="n">
        <v>44007</v>
      </c>
      <c r="B107" s="53">
        <f>OFFSET('National statistics'!$A$6,MATCH(R0_estimation!$A107,'National statistics'!$A$7:$A$5000,0),MATCH(R0_estimation!B$16 &amp; "_Running14daysNew",'National statistics'!$B$1:$HA$1,0))</f>
        <v/>
      </c>
      <c r="C107" s="253">
        <f>IF(ISERROR(OFFSET($O$4,MATCH(B$16,$N$5:$N$14,0),MATCH(TEXT($A107,"dd-mmm-yy") &amp; "_R0",$P$2:$AP$2,0))),C106,OFFSET($O$4,MATCH(B$16,$N$5:$N$14,0),MATCH(TEXT($A107,"dd-mmm-yy") &amp; "_R0",$P$2:$AP$2,0)))</f>
        <v/>
      </c>
      <c r="D107" s="254">
        <f>D106</f>
        <v/>
      </c>
      <c r="E107" s="77">
        <f>E106-E106*(C106/14)*G106*G$16/SUM(E106:I106)-E106*(D106/14)*H$16*H106/SUM(E106:I106)</f>
        <v/>
      </c>
      <c r="F107" s="77">
        <f>F106+E106*(C106/14)*G106*G$16/SUM(E106:I106)+E106*(D106/14)*H$16*H106/SUM(E106:I106)-F106/4</f>
        <v/>
      </c>
      <c r="G107" s="77">
        <f>G106+G$16*F106/4-G106/14</f>
        <v/>
      </c>
      <c r="H107" s="77">
        <f>H106+H$16*F106/4-H106/14</f>
        <v/>
      </c>
      <c r="I107" s="77">
        <f>I106+H106/14+(G106/14)*(1-J$16)</f>
        <v/>
      </c>
      <c r="J107" s="54">
        <f>J106+(G106/14)*(J$16)</f>
        <v/>
      </c>
      <c r="K107" s="53">
        <f>OFFSET('National statistics'!$A$6,MATCH(R0_estimation!$A107,'National statistics'!$A$7:$A$5000,0),MATCH(R0_estimation!K$16 &amp; "_Running14daysNew",'National statistics'!$B$1:$HA$1,0))</f>
        <v/>
      </c>
      <c r="L107" s="253">
        <f>IF(ISERROR(OFFSET($O$4,MATCH(K$16,$N$5:$N$14,0),MATCH(TEXT($A107,"dd-mmm-yy") &amp; "_R0",$P$2:$AP$2,0))),L106,OFFSET($O$4,MATCH(K$16,$N$5:$N$14,0),MATCH(TEXT($A107,"dd-mmm-yy") &amp; "_R0",$P$2:$AP$2,0)))</f>
        <v/>
      </c>
      <c r="M107" s="254">
        <f>M106</f>
        <v/>
      </c>
      <c r="N107" s="77">
        <f>N106-N106*(L106/14)*P106/SUM(N106:R106)-N106*(M106/14)*Q106/SUM(N106:R106)</f>
        <v/>
      </c>
      <c r="O107" s="77">
        <f>O106+N106*(L106/14)*P106/SUM(N106:R106)+N106*(M106/14)*Q106/SUM(N106:R106)-O106/4</f>
        <v/>
      </c>
      <c r="P107" s="77">
        <f>P106+(O106/4)*P$16-P106/14</f>
        <v/>
      </c>
      <c r="Q107" s="77">
        <f>Q106+(O106/4)*Q$16-Q106/14</f>
        <v/>
      </c>
      <c r="R107" s="77">
        <f>R106+Q106/14+(P106/14)*(1-S$16)</f>
        <v/>
      </c>
      <c r="S107" s="54">
        <f>S106+(P106/14)*(S$16)</f>
        <v/>
      </c>
      <c r="T107" s="53">
        <f>OFFSET('National statistics'!$A$6,MATCH(R0_estimation!$A107,'National statistics'!$A$7:$A$5000,0),MATCH(R0_estimation!T$16 &amp; "_Running14daysNew",'National statistics'!$B$1:$HA$1,0))</f>
        <v/>
      </c>
      <c r="U107" s="253">
        <f>IF(ISERROR(OFFSET($O$4,MATCH(T$16,$N$5:$N$14,0),MATCH(TEXT($A107,"dd-mmm-yy") &amp; "_R0",$P$2:$AP$2,0))),U106,OFFSET($O$4,MATCH(T$16,$N$5:$N$14,0),MATCH(TEXT($A107,"dd-mmm-yy") &amp; "_R0",$P$2:$AP$2,0)))</f>
        <v/>
      </c>
      <c r="V107" s="254">
        <f>V106</f>
        <v/>
      </c>
      <c r="W107" s="77">
        <f>W106-W106*(U106/14)*Y106/SUM(W106:AA106)-W106*(V106/14)*Z106/SUM(W106:AA106)</f>
        <v/>
      </c>
      <c r="X107" s="77">
        <f>X106+W106*(U106/14)*Y106/SUM(W106:AA106)+W106*(V106/14)*Z106/SUM(W106:AA106)-X106/4</f>
        <v/>
      </c>
      <c r="Y107" s="77">
        <f>Y106+(X106/4)*Y$16-Y106/14</f>
        <v/>
      </c>
      <c r="Z107" s="77">
        <f>Z106+(X106/4)*Z$16-Z106/14</f>
        <v/>
      </c>
      <c r="AA107" s="77">
        <f>AA106+Z106/14+(Y106/14)*(1-AB$16)</f>
        <v/>
      </c>
      <c r="AB107" s="54">
        <f>AB106+(Y106/14)*(AB$16)</f>
        <v/>
      </c>
      <c r="AC107" s="53">
        <f>OFFSET('National statistics'!$A$6,MATCH(R0_estimation!$A107,'National statistics'!$A$7:$A$5000,0),MATCH(R0_estimation!AC$16 &amp; "_Running14daysNew",'National statistics'!$B$1:$HA$1,0))</f>
        <v/>
      </c>
      <c r="AD107" s="253">
        <f>IF(ISERROR(OFFSET($O$4,MATCH(AC$16,$N$5:$N$14,0),MATCH(TEXT($A107,"dd-mmm-yy") &amp; "_R0",$P$2:$AP$2,0))),AD106,OFFSET($O$4,MATCH(AC$16,$N$5:$N$14,0),MATCH(TEXT($A107,"dd-mmm-yy") &amp; "_R0",$P$2:$AP$2,0)))</f>
        <v/>
      </c>
      <c r="AE107" s="254">
        <f>AE106</f>
        <v/>
      </c>
      <c r="AF107" s="77">
        <f>AF106-AF106*(AD106/14)*AH106/SUM(AF106:AJ106)-AF106*(AE106/14)*AI106/SUM(AF106:AJ106)</f>
        <v/>
      </c>
      <c r="AG107" s="77">
        <f>AG106+AF106*(AD106/14)*AH106/SUM(AF106:AJ106)+AF106*(AE106/14)*AI106/SUM(AF106:AJ106)-AG106/4</f>
        <v/>
      </c>
      <c r="AH107" s="77">
        <f>AH106+(AG106/4)*AH$16-AH106/14</f>
        <v/>
      </c>
      <c r="AI107" s="77">
        <f>AI106+(AG106/4)*AI$16-AI106/14</f>
        <v/>
      </c>
      <c r="AJ107" s="77">
        <f>AJ106+AI106/14+(AH106/14)*(1-AK$16)</f>
        <v/>
      </c>
      <c r="AK107" s="54">
        <f>AK106+(AH106/14)*(AK$16)</f>
        <v/>
      </c>
      <c r="AL107" s="53">
        <f>OFFSET('National statistics'!$A$6,MATCH(R0_estimation!$A107,'National statistics'!$A$7:$A$5000,0),MATCH(R0_estimation!AL$16 &amp; "_Running14daysNew",'National statistics'!$B$1:$HA$1,0))</f>
        <v/>
      </c>
      <c r="AM107" s="253">
        <f>IF(ISERROR(OFFSET($O$4,MATCH(AL$16,$N$5:$N$14,0),MATCH(TEXT($A107,"dd-mmm-yy") &amp; "_R0",$P$2:$AP$2,0))),AM106,OFFSET($O$4,MATCH(AL$16,$N$5:$N$14,0),MATCH(TEXT($A107,"dd-mmm-yy") &amp; "_R0",$P$2:$AP$2,0)))</f>
        <v/>
      </c>
      <c r="AN107" s="254">
        <f>AN106</f>
        <v/>
      </c>
      <c r="AO107" s="77">
        <f>AO106-AO106*(AM106/14)*AQ106/SUM(AO106:AS106)-AO106*(AN106/14)*AR106/SUM(AO106:AS106)</f>
        <v/>
      </c>
      <c r="AP107" s="77">
        <f>AP106+AO106*(AM106/14)*AQ106/SUM(AO106:AS106)+AO106*(AN106/14)*AR106/SUM(AO106:AS106)-AP106/4</f>
        <v/>
      </c>
      <c r="AQ107" s="77">
        <f>AQ106+(AP106/4)*AQ$16-AQ106/14</f>
        <v/>
      </c>
      <c r="AR107" s="77">
        <f>AR106+(AP106/4)*AR$16-AR106/14</f>
        <v/>
      </c>
      <c r="AS107" s="77">
        <f>AS106+AR106/14+(AQ106/14)*(1-AT$16)</f>
        <v/>
      </c>
      <c r="AT107" s="54">
        <f>AT106+(AQ106/14)*(AT$16)</f>
        <v/>
      </c>
      <c r="AU107" s="53">
        <f>OFFSET('National statistics'!$A$6,MATCH(R0_estimation!$A107,'National statistics'!$A$7:$A$5000,0),MATCH(R0_estimation!AU$16 &amp; "_Running14daysNew",'National statistics'!$B$1:$HA$1,0))</f>
        <v/>
      </c>
      <c r="AV107" s="253">
        <f>IF(ISERROR(OFFSET($O$4,MATCH(AU$16,$N$5:$N$14,0),MATCH(TEXT($A107,"dd-mmm-yy") &amp; "_R0",$P$2:$AP$2,0))),AV106,OFFSET($O$4,MATCH(AU$16,$N$5:$N$14,0),MATCH(TEXT($A107,"dd-mmm-yy") &amp; "_R0",$P$2:$AP$2,0)))</f>
        <v/>
      </c>
      <c r="AW107" s="254">
        <f>AW106</f>
        <v/>
      </c>
      <c r="AX107" s="77">
        <f>AX106-AX106*(AV106/14)*AZ106/SUM(AX106:BB106)-AX106*(AW106/14)*BA106/SUM(AX106:BB106)</f>
        <v/>
      </c>
      <c r="AY107" s="77">
        <f>AY106+AX106*(AV106/14)*AZ106/SUM(AX106:BB106)+AX106*(AW106/14)*BA106/SUM(AX106:BB106)-AY106/4</f>
        <v/>
      </c>
      <c r="AZ107" s="77">
        <f>AZ106+(AY106/4)*AZ$16-AZ106/14</f>
        <v/>
      </c>
      <c r="BA107" s="77">
        <f>BA106+(AY106/4)*BA$16-BA106/14</f>
        <v/>
      </c>
      <c r="BB107" s="77">
        <f>BB106+BA106/14+(AZ106/14)*(1-BC$16)</f>
        <v/>
      </c>
      <c r="BC107" s="54">
        <f>BC106+(AZ106/14)*(BC$16)</f>
        <v/>
      </c>
      <c r="BD107" s="53">
        <f>OFFSET('National statistics'!$A$6,MATCH(R0_estimation!$A107,'National statistics'!$A$7:$A$5000,0),MATCH(R0_estimation!BD$16 &amp; "_Running14daysNew",'National statistics'!$B$1:$HA$1,0))</f>
        <v/>
      </c>
      <c r="BE107" s="253">
        <f>IF(ISERROR(OFFSET($O$4,MATCH(BD$16,$N$5:$N$14,0),MATCH(TEXT($A107,"dd-mmm-yy") &amp; "_R0",$P$2:$AP$2,0))),BE106,OFFSET($O$4,MATCH(BD$16,$N$5:$N$14,0),MATCH(TEXT($A107,"dd-mmm-yy") &amp; "_R0",$P$2:$AP$2,0)))</f>
        <v/>
      </c>
      <c r="BF107" s="254">
        <f>BF106</f>
        <v/>
      </c>
      <c r="BG107" s="77">
        <f>BG106-BG106*(BE106/14)*BI106/SUM(BG106:BK106)-BG106*(BF106/14)*BJ106/SUM(BG106:BK106)</f>
        <v/>
      </c>
      <c r="BH107" s="77">
        <f>BH106+BG106*(BE106/14)*BI106/SUM(BG106:BK106)+BG106*(BF106/14)*BJ106/SUM(BG106:BK106)-BH106/4</f>
        <v/>
      </c>
      <c r="BI107" s="77">
        <f>BI106+(BH106/4)*BI$16-BI106/14</f>
        <v/>
      </c>
      <c r="BJ107" s="77">
        <f>BJ106+(BH106/4)*BJ$16-BJ106/14</f>
        <v/>
      </c>
      <c r="BK107" s="77">
        <f>BK106+BJ106/14+(BI106/14)*(1-BL$16)</f>
        <v/>
      </c>
      <c r="BL107" s="54">
        <f>BL106+(BI106/14)*(BL$16)</f>
        <v/>
      </c>
      <c r="BM107" s="53">
        <f>OFFSET('National statistics'!$A$6,MATCH(R0_estimation!$A107,'National statistics'!$A$7:$A$5000,0),MATCH(R0_estimation!BM$16 &amp; "_Running14daysNew",'National statistics'!$B$1:$HA$1,0))</f>
        <v/>
      </c>
      <c r="BN107" s="253">
        <f>IF(ISERROR(OFFSET($O$4,MATCH(BM$16,$N$5:$N$14,0),MATCH(TEXT($A107,"dd-mmm-yy") &amp; "_R0",$P$2:$AP$2,0))),BN106,OFFSET($O$4,MATCH(BM$16,$N$5:$N$14,0),MATCH(TEXT($A107,"dd-mmm-yy") &amp; "_R0",$P$2:$AP$2,0)))</f>
        <v/>
      </c>
      <c r="BO107" s="254">
        <f>BO106</f>
        <v/>
      </c>
      <c r="BP107" s="77">
        <f>BP106-BP106*(BN106/14)*BR106/SUM(BP106:BT106)-BP106*(BO106/14)*BS106/SUM(BP106:BT106)</f>
        <v/>
      </c>
      <c r="BQ107" s="77">
        <f>BQ106+BP106*(BN106/14)*BR106/SUM(BP106:BT106)+BP106*(BO106/14)*BS106/SUM(BP106:BT106)-BQ106/4</f>
        <v/>
      </c>
      <c r="BR107" s="77">
        <f>BR106+(BQ106/4)*BR$16-BR106/14</f>
        <v/>
      </c>
      <c r="BS107" s="77">
        <f>BS106+(BQ106/4)*BS$16-BS106/14</f>
        <v/>
      </c>
      <c r="BT107" s="77">
        <f>BT106+BS106/14+(BR106/14)*(1-BU$16)</f>
        <v/>
      </c>
      <c r="BU107" s="54">
        <f>BU106+(BR106/14)*(BU$16)</f>
        <v/>
      </c>
      <c r="BV107" s="53">
        <f>OFFSET('National statistics'!$A$6,MATCH(R0_estimation!$A107,'National statistics'!$A$7:$A$5000,0),MATCH(R0_estimation!BV$16 &amp; "_Running14daysNew",'National statistics'!$B$1:$HA$1,0))</f>
        <v/>
      </c>
      <c r="BW107" s="253">
        <f>IF(ISERROR(OFFSET($O$4,MATCH(BV$16,$N$5:$N$14,0),MATCH(TEXT($A107,"dd-mmm-yy") &amp; "_R0",$P$2:$AP$2,0))),BW106,OFFSET($O$4,MATCH(BV$16,$N$5:$N$14,0),MATCH(TEXT($A107,"dd-mmm-yy") &amp; "_R0",$P$2:$AP$2,0)))</f>
        <v/>
      </c>
      <c r="BX107" s="254">
        <f>BX106</f>
        <v/>
      </c>
      <c r="BY107" s="77">
        <f>BY106-BY106*(BW106/14)*CA106/SUM(BY106:CC106)-BY106*(BX106/14)*CB106/SUM(BY106:CC106)</f>
        <v/>
      </c>
      <c r="BZ107" s="77">
        <f>BZ106+BY106*(BW106/14)*CA106/SUM(BY106:CC106)+BY106*(BX106/14)*CB106/SUM(BY106:CC106)-BZ106/4</f>
        <v/>
      </c>
      <c r="CA107" s="77">
        <f>CA106+(BZ106/4)*CA$16-CA106/14</f>
        <v/>
      </c>
      <c r="CB107" s="77">
        <f>CB106+(BZ106/4)*CB$16-CB106/14</f>
        <v/>
      </c>
      <c r="CC107" s="77">
        <f>CC106+CB106/14+(CA106/14)*(1-CD$16)</f>
        <v/>
      </c>
      <c r="CD107" s="54">
        <f>CD106+(CA106/14)*(CD$16)</f>
        <v/>
      </c>
      <c r="CE107" s="53">
        <f>OFFSET('National statistics'!$A$6,MATCH(R0_estimation!$A107,'National statistics'!$A$7:$A$5000,0),MATCH(R0_estimation!CE$16 &amp; "_Running14daysNew",'National statistics'!$B$1:$HA$1,0))</f>
        <v/>
      </c>
      <c r="CF107" s="253">
        <f>IF(ISERROR(OFFSET($O$4,MATCH(CE$16,$N$5:$N$14,0),MATCH(TEXT($A107,"dd-mmm-yy") &amp; "_R0",$P$2:$AP$2,0))),CF106,OFFSET($O$4,MATCH(CE$16,$N$5:$N$14,0),MATCH(TEXT($A107,"dd-mmm-yy") &amp; "_R0",$P$2:$AP$2,0)))</f>
        <v/>
      </c>
      <c r="CG107" s="254">
        <f>CG106</f>
        <v/>
      </c>
      <c r="CH107" s="77">
        <f>CH106-CH106*(CF106/14)*CJ106/SUM(CH106:CL106)-CH106*(CG106/14)*CK106/SUM(CH106:CL106)</f>
        <v/>
      </c>
      <c r="CI107" s="77">
        <f>CI106+CH106*(CF106/14)*CJ106/SUM(CH106:CL106)+CH106*(CG106/14)*CK106/SUM(CH106:CL106)-CI106/4</f>
        <v/>
      </c>
      <c r="CJ107" s="77">
        <f>CJ106+(CI106/4)*CJ$16-CJ106/14</f>
        <v/>
      </c>
      <c r="CK107" s="77">
        <f>CK106+(CI106/4)*CK$16-CK106/14</f>
        <v/>
      </c>
      <c r="CL107" s="77">
        <f>CL106+CK106/14+(CJ106/14)*(1-CM$16)</f>
        <v/>
      </c>
      <c r="CM107" s="54">
        <f>CM106+(CJ106/14)*(CM$16)</f>
        <v/>
      </c>
      <c r="CO107" s="209" t="n"/>
      <c r="CP107" s="210" t="n"/>
    </row>
    <row r="108">
      <c r="A108" s="83" t="n">
        <v>44008</v>
      </c>
      <c r="B108" s="53">
        <f>OFFSET('National statistics'!$A$6,MATCH(R0_estimation!$A108,'National statistics'!$A$7:$A$5000,0),MATCH(R0_estimation!B$16 &amp; "_Running14daysNew",'National statistics'!$B$1:$HA$1,0))</f>
        <v/>
      </c>
      <c r="C108" s="253">
        <f>IF(ISERROR(OFFSET($O$4,MATCH(B$16,$N$5:$N$14,0),MATCH(TEXT($A108,"dd-mmm-yy") &amp; "_R0",$P$2:$AP$2,0))),C107,OFFSET($O$4,MATCH(B$16,$N$5:$N$14,0),MATCH(TEXT($A108,"dd-mmm-yy") &amp; "_R0",$P$2:$AP$2,0)))</f>
        <v/>
      </c>
      <c r="D108" s="254">
        <f>D107</f>
        <v/>
      </c>
      <c r="E108" s="77">
        <f>E107-E107*(C107/14)*G107*G$16/SUM(E107:I107)-E107*(D107/14)*H$16*H107/SUM(E107:I107)</f>
        <v/>
      </c>
      <c r="F108" s="77">
        <f>F107+E107*(C107/14)*G107*G$16/SUM(E107:I107)+E107*(D107/14)*H$16*H107/SUM(E107:I107)-F107/4</f>
        <v/>
      </c>
      <c r="G108" s="77">
        <f>G107+G$16*F107/4-G107/14</f>
        <v/>
      </c>
      <c r="H108" s="77">
        <f>H107+H$16*F107/4-H107/14</f>
        <v/>
      </c>
      <c r="I108" s="77">
        <f>I107+H107/14+(G107/14)*(1-J$16)</f>
        <v/>
      </c>
      <c r="J108" s="54">
        <f>J107+(G107/14)*(J$16)</f>
        <v/>
      </c>
      <c r="K108" s="53">
        <f>OFFSET('National statistics'!$A$6,MATCH(R0_estimation!$A108,'National statistics'!$A$7:$A$5000,0),MATCH(R0_estimation!K$16 &amp; "_Running14daysNew",'National statistics'!$B$1:$HA$1,0))</f>
        <v/>
      </c>
      <c r="L108" s="253">
        <f>IF(ISERROR(OFFSET($O$4,MATCH(K$16,$N$5:$N$14,0),MATCH(TEXT($A108,"dd-mmm-yy") &amp; "_R0",$P$2:$AP$2,0))),L107,OFFSET($O$4,MATCH(K$16,$N$5:$N$14,0),MATCH(TEXT($A108,"dd-mmm-yy") &amp; "_R0",$P$2:$AP$2,0)))</f>
        <v/>
      </c>
      <c r="M108" s="254">
        <f>M107</f>
        <v/>
      </c>
      <c r="N108" s="77">
        <f>N107-N107*(L107/14)*P107/SUM(N107:R107)-N107*(M107/14)*Q107/SUM(N107:R107)</f>
        <v/>
      </c>
      <c r="O108" s="77">
        <f>O107+N107*(L107/14)*P107/SUM(N107:R107)+N107*(M107/14)*Q107/SUM(N107:R107)-O107/4</f>
        <v/>
      </c>
      <c r="P108" s="77">
        <f>P107+(O107/4)*P$16-P107/14</f>
        <v/>
      </c>
      <c r="Q108" s="77">
        <f>Q107+(O107/4)*Q$16-Q107/14</f>
        <v/>
      </c>
      <c r="R108" s="77">
        <f>R107+Q107/14+(P107/14)*(1-S$16)</f>
        <v/>
      </c>
      <c r="S108" s="54">
        <f>S107+(P107/14)*(S$16)</f>
        <v/>
      </c>
      <c r="T108" s="53">
        <f>OFFSET('National statistics'!$A$6,MATCH(R0_estimation!$A108,'National statistics'!$A$7:$A$5000,0),MATCH(R0_estimation!T$16 &amp; "_Running14daysNew",'National statistics'!$B$1:$HA$1,0))</f>
        <v/>
      </c>
      <c r="U108" s="253">
        <f>IF(ISERROR(OFFSET($O$4,MATCH(T$16,$N$5:$N$14,0),MATCH(TEXT($A108,"dd-mmm-yy") &amp; "_R0",$P$2:$AP$2,0))),U107,OFFSET($O$4,MATCH(T$16,$N$5:$N$14,0),MATCH(TEXT($A108,"dd-mmm-yy") &amp; "_R0",$P$2:$AP$2,0)))</f>
        <v/>
      </c>
      <c r="V108" s="254">
        <f>V107</f>
        <v/>
      </c>
      <c r="W108" s="77">
        <f>W107-W107*(U107/14)*Y107/SUM(W107:AA107)-W107*(V107/14)*Z107/SUM(W107:AA107)</f>
        <v/>
      </c>
      <c r="X108" s="77">
        <f>X107+W107*(U107/14)*Y107/SUM(W107:AA107)+W107*(V107/14)*Z107/SUM(W107:AA107)-X107/4</f>
        <v/>
      </c>
      <c r="Y108" s="77">
        <f>Y107+(X107/4)*Y$16-Y107/14</f>
        <v/>
      </c>
      <c r="Z108" s="77">
        <f>Z107+(X107/4)*Z$16-Z107/14</f>
        <v/>
      </c>
      <c r="AA108" s="77">
        <f>AA107+Z107/14+(Y107/14)*(1-AB$16)</f>
        <v/>
      </c>
      <c r="AB108" s="54">
        <f>AB107+(Y107/14)*(AB$16)</f>
        <v/>
      </c>
      <c r="AC108" s="53">
        <f>OFFSET('National statistics'!$A$6,MATCH(R0_estimation!$A108,'National statistics'!$A$7:$A$5000,0),MATCH(R0_estimation!AC$16 &amp; "_Running14daysNew",'National statistics'!$B$1:$HA$1,0))</f>
        <v/>
      </c>
      <c r="AD108" s="253">
        <f>IF(ISERROR(OFFSET($O$4,MATCH(AC$16,$N$5:$N$14,0),MATCH(TEXT($A108,"dd-mmm-yy") &amp; "_R0",$P$2:$AP$2,0))),AD107,OFFSET($O$4,MATCH(AC$16,$N$5:$N$14,0),MATCH(TEXT($A108,"dd-mmm-yy") &amp; "_R0",$P$2:$AP$2,0)))</f>
        <v/>
      </c>
      <c r="AE108" s="254">
        <f>AE107</f>
        <v/>
      </c>
      <c r="AF108" s="77">
        <f>AF107-AF107*(AD107/14)*AH107/SUM(AF107:AJ107)-AF107*(AE107/14)*AI107/SUM(AF107:AJ107)</f>
        <v/>
      </c>
      <c r="AG108" s="77">
        <f>AG107+AF107*(AD107/14)*AH107/SUM(AF107:AJ107)+AF107*(AE107/14)*AI107/SUM(AF107:AJ107)-AG107/4</f>
        <v/>
      </c>
      <c r="AH108" s="77">
        <f>AH107+(AG107/4)*AH$16-AH107/14</f>
        <v/>
      </c>
      <c r="AI108" s="77">
        <f>AI107+(AG107/4)*AI$16-AI107/14</f>
        <v/>
      </c>
      <c r="AJ108" s="77">
        <f>AJ107+AI107/14+(AH107/14)*(1-AK$16)</f>
        <v/>
      </c>
      <c r="AK108" s="54">
        <f>AK107+(AH107/14)*(AK$16)</f>
        <v/>
      </c>
      <c r="AL108" s="53">
        <f>OFFSET('National statistics'!$A$6,MATCH(R0_estimation!$A108,'National statistics'!$A$7:$A$5000,0),MATCH(R0_estimation!AL$16 &amp; "_Running14daysNew",'National statistics'!$B$1:$HA$1,0))</f>
        <v/>
      </c>
      <c r="AM108" s="253">
        <f>IF(ISERROR(OFFSET($O$4,MATCH(AL$16,$N$5:$N$14,0),MATCH(TEXT($A108,"dd-mmm-yy") &amp; "_R0",$P$2:$AP$2,0))),AM107,OFFSET($O$4,MATCH(AL$16,$N$5:$N$14,0),MATCH(TEXT($A108,"dd-mmm-yy") &amp; "_R0",$P$2:$AP$2,0)))</f>
        <v/>
      </c>
      <c r="AN108" s="254">
        <f>AN107</f>
        <v/>
      </c>
      <c r="AO108" s="77">
        <f>AO107-AO107*(AM107/14)*AQ107/SUM(AO107:AS107)-AO107*(AN107/14)*AR107/SUM(AO107:AS107)</f>
        <v/>
      </c>
      <c r="AP108" s="77">
        <f>AP107+AO107*(AM107/14)*AQ107/SUM(AO107:AS107)+AO107*(AN107/14)*AR107/SUM(AO107:AS107)-AP107/4</f>
        <v/>
      </c>
      <c r="AQ108" s="77">
        <f>AQ107+(AP107/4)*AQ$16-AQ107/14</f>
        <v/>
      </c>
      <c r="AR108" s="77">
        <f>AR107+(AP107/4)*AR$16-AR107/14</f>
        <v/>
      </c>
      <c r="AS108" s="77">
        <f>AS107+AR107/14+(AQ107/14)*(1-AT$16)</f>
        <v/>
      </c>
      <c r="AT108" s="54">
        <f>AT107+(AQ107/14)*(AT$16)</f>
        <v/>
      </c>
      <c r="AU108" s="53">
        <f>OFFSET('National statistics'!$A$6,MATCH(R0_estimation!$A108,'National statistics'!$A$7:$A$5000,0),MATCH(R0_estimation!AU$16 &amp; "_Running14daysNew",'National statistics'!$B$1:$HA$1,0))</f>
        <v/>
      </c>
      <c r="AV108" s="253">
        <f>IF(ISERROR(OFFSET($O$4,MATCH(AU$16,$N$5:$N$14,0),MATCH(TEXT($A108,"dd-mmm-yy") &amp; "_R0",$P$2:$AP$2,0))),AV107,OFFSET($O$4,MATCH(AU$16,$N$5:$N$14,0),MATCH(TEXT($A108,"dd-mmm-yy") &amp; "_R0",$P$2:$AP$2,0)))</f>
        <v/>
      </c>
      <c r="AW108" s="254">
        <f>AW107</f>
        <v/>
      </c>
      <c r="AX108" s="77">
        <f>AX107-AX107*(AV107/14)*AZ107/SUM(AX107:BB107)-AX107*(AW107/14)*BA107/SUM(AX107:BB107)</f>
        <v/>
      </c>
      <c r="AY108" s="77">
        <f>AY107+AX107*(AV107/14)*AZ107/SUM(AX107:BB107)+AX107*(AW107/14)*BA107/SUM(AX107:BB107)-AY107/4</f>
        <v/>
      </c>
      <c r="AZ108" s="77">
        <f>AZ107+(AY107/4)*AZ$16-AZ107/14</f>
        <v/>
      </c>
      <c r="BA108" s="77">
        <f>BA107+(AY107/4)*BA$16-BA107/14</f>
        <v/>
      </c>
      <c r="BB108" s="77">
        <f>BB107+BA107/14+(AZ107/14)*(1-BC$16)</f>
        <v/>
      </c>
      <c r="BC108" s="54">
        <f>BC107+(AZ107/14)*(BC$16)</f>
        <v/>
      </c>
      <c r="BD108" s="53">
        <f>OFFSET('National statistics'!$A$6,MATCH(R0_estimation!$A108,'National statistics'!$A$7:$A$5000,0),MATCH(R0_estimation!BD$16 &amp; "_Running14daysNew",'National statistics'!$B$1:$HA$1,0))</f>
        <v/>
      </c>
      <c r="BE108" s="253">
        <f>IF(ISERROR(OFFSET($O$4,MATCH(BD$16,$N$5:$N$14,0),MATCH(TEXT($A108,"dd-mmm-yy") &amp; "_R0",$P$2:$AP$2,0))),BE107,OFFSET($O$4,MATCH(BD$16,$N$5:$N$14,0),MATCH(TEXT($A108,"dd-mmm-yy") &amp; "_R0",$P$2:$AP$2,0)))</f>
        <v/>
      </c>
      <c r="BF108" s="254">
        <f>BF107</f>
        <v/>
      </c>
      <c r="BG108" s="77">
        <f>BG107-BG107*(BE107/14)*BI107/SUM(BG107:BK107)-BG107*(BF107/14)*BJ107/SUM(BG107:BK107)</f>
        <v/>
      </c>
      <c r="BH108" s="77">
        <f>BH107+BG107*(BE107/14)*BI107/SUM(BG107:BK107)+BG107*(BF107/14)*BJ107/SUM(BG107:BK107)-BH107/4</f>
        <v/>
      </c>
      <c r="BI108" s="77">
        <f>BI107+(BH107/4)*BI$16-BI107/14</f>
        <v/>
      </c>
      <c r="BJ108" s="77">
        <f>BJ107+(BH107/4)*BJ$16-BJ107/14</f>
        <v/>
      </c>
      <c r="BK108" s="77">
        <f>BK107+BJ107/14+(BI107/14)*(1-BL$16)</f>
        <v/>
      </c>
      <c r="BL108" s="54">
        <f>BL107+(BI107/14)*(BL$16)</f>
        <v/>
      </c>
      <c r="BM108" s="53">
        <f>OFFSET('National statistics'!$A$6,MATCH(R0_estimation!$A108,'National statistics'!$A$7:$A$5000,0),MATCH(R0_estimation!BM$16 &amp; "_Running14daysNew",'National statistics'!$B$1:$HA$1,0))</f>
        <v/>
      </c>
      <c r="BN108" s="253">
        <f>IF(ISERROR(OFFSET($O$4,MATCH(BM$16,$N$5:$N$14,0),MATCH(TEXT($A108,"dd-mmm-yy") &amp; "_R0",$P$2:$AP$2,0))),BN107,OFFSET($O$4,MATCH(BM$16,$N$5:$N$14,0),MATCH(TEXT($A108,"dd-mmm-yy") &amp; "_R0",$P$2:$AP$2,0)))</f>
        <v/>
      </c>
      <c r="BO108" s="254">
        <f>BO107</f>
        <v/>
      </c>
      <c r="BP108" s="77">
        <f>BP107-BP107*(BN107/14)*BR107/SUM(BP107:BT107)-BP107*(BO107/14)*BS107/SUM(BP107:BT107)</f>
        <v/>
      </c>
      <c r="BQ108" s="77">
        <f>BQ107+BP107*(BN107/14)*BR107/SUM(BP107:BT107)+BP107*(BO107/14)*BS107/SUM(BP107:BT107)-BQ107/4</f>
        <v/>
      </c>
      <c r="BR108" s="77">
        <f>BR107+(BQ107/4)*BR$16-BR107/14</f>
        <v/>
      </c>
      <c r="BS108" s="77">
        <f>BS107+(BQ107/4)*BS$16-BS107/14</f>
        <v/>
      </c>
      <c r="BT108" s="77">
        <f>BT107+BS107/14+(BR107/14)*(1-BU$16)</f>
        <v/>
      </c>
      <c r="BU108" s="54">
        <f>BU107+(BR107/14)*(BU$16)</f>
        <v/>
      </c>
      <c r="BV108" s="53">
        <f>OFFSET('National statistics'!$A$6,MATCH(R0_estimation!$A108,'National statistics'!$A$7:$A$5000,0),MATCH(R0_estimation!BV$16 &amp; "_Running14daysNew",'National statistics'!$B$1:$HA$1,0))</f>
        <v/>
      </c>
      <c r="BW108" s="253">
        <f>IF(ISERROR(OFFSET($O$4,MATCH(BV$16,$N$5:$N$14,0),MATCH(TEXT($A108,"dd-mmm-yy") &amp; "_R0",$P$2:$AP$2,0))),BW107,OFFSET($O$4,MATCH(BV$16,$N$5:$N$14,0),MATCH(TEXT($A108,"dd-mmm-yy") &amp; "_R0",$P$2:$AP$2,0)))</f>
        <v/>
      </c>
      <c r="BX108" s="254">
        <f>BX107</f>
        <v/>
      </c>
      <c r="BY108" s="77">
        <f>BY107-BY107*(BW107/14)*CA107/SUM(BY107:CC107)-BY107*(BX107/14)*CB107/SUM(BY107:CC107)</f>
        <v/>
      </c>
      <c r="BZ108" s="77">
        <f>BZ107+BY107*(BW107/14)*CA107/SUM(BY107:CC107)+BY107*(BX107/14)*CB107/SUM(BY107:CC107)-BZ107/4</f>
        <v/>
      </c>
      <c r="CA108" s="77">
        <f>CA107+(BZ107/4)*CA$16-CA107/14</f>
        <v/>
      </c>
      <c r="CB108" s="77">
        <f>CB107+(BZ107/4)*CB$16-CB107/14</f>
        <v/>
      </c>
      <c r="CC108" s="77">
        <f>CC107+CB107/14+(CA107/14)*(1-CD$16)</f>
        <v/>
      </c>
      <c r="CD108" s="54">
        <f>CD107+(CA107/14)*(CD$16)</f>
        <v/>
      </c>
      <c r="CE108" s="53">
        <f>OFFSET('National statistics'!$A$6,MATCH(R0_estimation!$A108,'National statistics'!$A$7:$A$5000,0),MATCH(R0_estimation!CE$16 &amp; "_Running14daysNew",'National statistics'!$B$1:$HA$1,0))</f>
        <v/>
      </c>
      <c r="CF108" s="253">
        <f>IF(ISERROR(OFFSET($O$4,MATCH(CE$16,$N$5:$N$14,0),MATCH(TEXT($A108,"dd-mmm-yy") &amp; "_R0",$P$2:$AP$2,0))),CF107,OFFSET($O$4,MATCH(CE$16,$N$5:$N$14,0),MATCH(TEXT($A108,"dd-mmm-yy") &amp; "_R0",$P$2:$AP$2,0)))</f>
        <v/>
      </c>
      <c r="CG108" s="254">
        <f>CG107</f>
        <v/>
      </c>
      <c r="CH108" s="77">
        <f>CH107-CH107*(CF107/14)*CJ107/SUM(CH107:CL107)-CH107*(CG107/14)*CK107/SUM(CH107:CL107)</f>
        <v/>
      </c>
      <c r="CI108" s="77">
        <f>CI107+CH107*(CF107/14)*CJ107/SUM(CH107:CL107)+CH107*(CG107/14)*CK107/SUM(CH107:CL107)-CI107/4</f>
        <v/>
      </c>
      <c r="CJ108" s="77">
        <f>CJ107+(CI107/4)*CJ$16-CJ107/14</f>
        <v/>
      </c>
      <c r="CK108" s="77">
        <f>CK107+(CI107/4)*CK$16-CK107/14</f>
        <v/>
      </c>
      <c r="CL108" s="77">
        <f>CL107+CK107/14+(CJ107/14)*(1-CM$16)</f>
        <v/>
      </c>
      <c r="CM108" s="54">
        <f>CM107+(CJ107/14)*(CM$16)</f>
        <v/>
      </c>
      <c r="CO108" s="209" t="n"/>
      <c r="CP108" s="210" t="n"/>
    </row>
    <row r="109">
      <c r="A109" s="83" t="n">
        <v>44009</v>
      </c>
      <c r="B109" s="53">
        <f>OFFSET('National statistics'!$A$6,MATCH(R0_estimation!$A109,'National statistics'!$A$7:$A$5000,0),MATCH(R0_estimation!B$16 &amp; "_Running14daysNew",'National statistics'!$B$1:$HA$1,0))</f>
        <v/>
      </c>
      <c r="C109" s="253">
        <f>IF(ISERROR(OFFSET($O$4,MATCH(B$16,$N$5:$N$14,0),MATCH(TEXT($A109,"dd-mmm-yy") &amp; "_R0",$P$2:$AP$2,0))),C108,OFFSET($O$4,MATCH(B$16,$N$5:$N$14,0),MATCH(TEXT($A109,"dd-mmm-yy") &amp; "_R0",$P$2:$AP$2,0)))</f>
        <v/>
      </c>
      <c r="D109" s="254">
        <f>D108</f>
        <v/>
      </c>
      <c r="E109" s="77">
        <f>E108-E108*(C108/14)*G108*G$16/SUM(E108:I108)-E108*(D108/14)*H$16*H108/SUM(E108:I108)</f>
        <v/>
      </c>
      <c r="F109" s="77">
        <f>F108+E108*(C108/14)*G108*G$16/SUM(E108:I108)+E108*(D108/14)*H$16*H108/SUM(E108:I108)-F108/4</f>
        <v/>
      </c>
      <c r="G109" s="77">
        <f>G108+G$16*F108/4-G108/14</f>
        <v/>
      </c>
      <c r="H109" s="77">
        <f>H108+H$16*F108/4-H108/14</f>
        <v/>
      </c>
      <c r="I109" s="77">
        <f>I108+H108/14+(G108/14)*(1-J$16)</f>
        <v/>
      </c>
      <c r="J109" s="54">
        <f>J108+(G108/14)*(J$16)</f>
        <v/>
      </c>
      <c r="K109" s="53">
        <f>OFFSET('National statistics'!$A$6,MATCH(R0_estimation!$A109,'National statistics'!$A$7:$A$5000,0),MATCH(R0_estimation!K$16 &amp; "_Running14daysNew",'National statistics'!$B$1:$HA$1,0))</f>
        <v/>
      </c>
      <c r="L109" s="253">
        <f>IF(ISERROR(OFFSET($O$4,MATCH(K$16,$N$5:$N$14,0),MATCH(TEXT($A109,"dd-mmm-yy") &amp; "_R0",$P$2:$AP$2,0))),L108,OFFSET($O$4,MATCH(K$16,$N$5:$N$14,0),MATCH(TEXT($A109,"dd-mmm-yy") &amp; "_R0",$P$2:$AP$2,0)))</f>
        <v/>
      </c>
      <c r="M109" s="254">
        <f>M108</f>
        <v/>
      </c>
      <c r="N109" s="77">
        <f>N108-N108*(L108/14)*P108/SUM(N108:R108)-N108*(M108/14)*Q108/SUM(N108:R108)</f>
        <v/>
      </c>
      <c r="O109" s="77">
        <f>O108+N108*(L108/14)*P108/SUM(N108:R108)+N108*(M108/14)*Q108/SUM(N108:R108)-O108/4</f>
        <v/>
      </c>
      <c r="P109" s="77">
        <f>P108+(O108/4)*P$16-P108/14</f>
        <v/>
      </c>
      <c r="Q109" s="77">
        <f>Q108+(O108/4)*Q$16-Q108/14</f>
        <v/>
      </c>
      <c r="R109" s="77">
        <f>R108+Q108/14+(P108/14)*(1-S$16)</f>
        <v/>
      </c>
      <c r="S109" s="54">
        <f>S108+(P108/14)*(S$16)</f>
        <v/>
      </c>
      <c r="T109" s="53">
        <f>OFFSET('National statistics'!$A$6,MATCH(R0_estimation!$A109,'National statistics'!$A$7:$A$5000,0),MATCH(R0_estimation!T$16 &amp; "_Running14daysNew",'National statistics'!$B$1:$HA$1,0))</f>
        <v/>
      </c>
      <c r="U109" s="253">
        <f>IF(ISERROR(OFFSET($O$4,MATCH(T$16,$N$5:$N$14,0),MATCH(TEXT($A109,"dd-mmm-yy") &amp; "_R0",$P$2:$AP$2,0))),U108,OFFSET($O$4,MATCH(T$16,$N$5:$N$14,0),MATCH(TEXT($A109,"dd-mmm-yy") &amp; "_R0",$P$2:$AP$2,0)))</f>
        <v/>
      </c>
      <c r="V109" s="254">
        <f>V108</f>
        <v/>
      </c>
      <c r="W109" s="77">
        <f>W108-W108*(U108/14)*Y108/SUM(W108:AA108)-W108*(V108/14)*Z108/SUM(W108:AA108)</f>
        <v/>
      </c>
      <c r="X109" s="77">
        <f>X108+W108*(U108/14)*Y108/SUM(W108:AA108)+W108*(V108/14)*Z108/SUM(W108:AA108)-X108/4</f>
        <v/>
      </c>
      <c r="Y109" s="77">
        <f>Y108+(X108/4)*Y$16-Y108/14</f>
        <v/>
      </c>
      <c r="Z109" s="77">
        <f>Z108+(X108/4)*Z$16-Z108/14</f>
        <v/>
      </c>
      <c r="AA109" s="77">
        <f>AA108+Z108/14+(Y108/14)*(1-AB$16)</f>
        <v/>
      </c>
      <c r="AB109" s="54">
        <f>AB108+(Y108/14)*(AB$16)</f>
        <v/>
      </c>
      <c r="AC109" s="53">
        <f>OFFSET('National statistics'!$A$6,MATCH(R0_estimation!$A109,'National statistics'!$A$7:$A$5000,0),MATCH(R0_estimation!AC$16 &amp; "_Running14daysNew",'National statistics'!$B$1:$HA$1,0))</f>
        <v/>
      </c>
      <c r="AD109" s="253">
        <f>IF(ISERROR(OFFSET($O$4,MATCH(AC$16,$N$5:$N$14,0),MATCH(TEXT($A109,"dd-mmm-yy") &amp; "_R0",$P$2:$AP$2,0))),AD108,OFFSET($O$4,MATCH(AC$16,$N$5:$N$14,0),MATCH(TEXT($A109,"dd-mmm-yy") &amp; "_R0",$P$2:$AP$2,0)))</f>
        <v/>
      </c>
      <c r="AE109" s="254">
        <f>AE108</f>
        <v/>
      </c>
      <c r="AF109" s="77">
        <f>AF108-AF108*(AD108/14)*AH108/SUM(AF108:AJ108)-AF108*(AE108/14)*AI108/SUM(AF108:AJ108)</f>
        <v/>
      </c>
      <c r="AG109" s="77">
        <f>AG108+AF108*(AD108/14)*AH108/SUM(AF108:AJ108)+AF108*(AE108/14)*AI108/SUM(AF108:AJ108)-AG108/4</f>
        <v/>
      </c>
      <c r="AH109" s="77">
        <f>AH108+(AG108/4)*AH$16-AH108/14</f>
        <v/>
      </c>
      <c r="AI109" s="77">
        <f>AI108+(AG108/4)*AI$16-AI108/14</f>
        <v/>
      </c>
      <c r="AJ109" s="77">
        <f>AJ108+AI108/14+(AH108/14)*(1-AK$16)</f>
        <v/>
      </c>
      <c r="AK109" s="54">
        <f>AK108+(AH108/14)*(AK$16)</f>
        <v/>
      </c>
      <c r="AL109" s="53">
        <f>OFFSET('National statistics'!$A$6,MATCH(R0_estimation!$A109,'National statistics'!$A$7:$A$5000,0),MATCH(R0_estimation!AL$16 &amp; "_Running14daysNew",'National statistics'!$B$1:$HA$1,0))</f>
        <v/>
      </c>
      <c r="AM109" s="253">
        <f>IF(ISERROR(OFFSET($O$4,MATCH(AL$16,$N$5:$N$14,0),MATCH(TEXT($A109,"dd-mmm-yy") &amp; "_R0",$P$2:$AP$2,0))),AM108,OFFSET($O$4,MATCH(AL$16,$N$5:$N$14,0),MATCH(TEXT($A109,"dd-mmm-yy") &amp; "_R0",$P$2:$AP$2,0)))</f>
        <v/>
      </c>
      <c r="AN109" s="254">
        <f>AN108</f>
        <v/>
      </c>
      <c r="AO109" s="77">
        <f>AO108-AO108*(AM108/14)*AQ108/SUM(AO108:AS108)-AO108*(AN108/14)*AR108/SUM(AO108:AS108)</f>
        <v/>
      </c>
      <c r="AP109" s="77">
        <f>AP108+AO108*(AM108/14)*AQ108/SUM(AO108:AS108)+AO108*(AN108/14)*AR108/SUM(AO108:AS108)-AP108/4</f>
        <v/>
      </c>
      <c r="AQ109" s="77">
        <f>AQ108+(AP108/4)*AQ$16-AQ108/14</f>
        <v/>
      </c>
      <c r="AR109" s="77">
        <f>AR108+(AP108/4)*AR$16-AR108/14</f>
        <v/>
      </c>
      <c r="AS109" s="77">
        <f>AS108+AR108/14+(AQ108/14)*(1-AT$16)</f>
        <v/>
      </c>
      <c r="AT109" s="54">
        <f>AT108+(AQ108/14)*(AT$16)</f>
        <v/>
      </c>
      <c r="AU109" s="53">
        <f>OFFSET('National statistics'!$A$6,MATCH(R0_estimation!$A109,'National statistics'!$A$7:$A$5000,0),MATCH(R0_estimation!AU$16 &amp; "_Running14daysNew",'National statistics'!$B$1:$HA$1,0))</f>
        <v/>
      </c>
      <c r="AV109" s="253">
        <f>IF(ISERROR(OFFSET($O$4,MATCH(AU$16,$N$5:$N$14,0),MATCH(TEXT($A109,"dd-mmm-yy") &amp; "_R0",$P$2:$AP$2,0))),AV108,OFFSET($O$4,MATCH(AU$16,$N$5:$N$14,0),MATCH(TEXT($A109,"dd-mmm-yy") &amp; "_R0",$P$2:$AP$2,0)))</f>
        <v/>
      </c>
      <c r="AW109" s="254">
        <f>AW108</f>
        <v/>
      </c>
      <c r="AX109" s="77">
        <f>AX108-AX108*(AV108/14)*AZ108/SUM(AX108:BB108)-AX108*(AW108/14)*BA108/SUM(AX108:BB108)</f>
        <v/>
      </c>
      <c r="AY109" s="77">
        <f>AY108+AX108*(AV108/14)*AZ108/SUM(AX108:BB108)+AX108*(AW108/14)*BA108/SUM(AX108:BB108)-AY108/4</f>
        <v/>
      </c>
      <c r="AZ109" s="77">
        <f>AZ108+(AY108/4)*AZ$16-AZ108/14</f>
        <v/>
      </c>
      <c r="BA109" s="77">
        <f>BA108+(AY108/4)*BA$16-BA108/14</f>
        <v/>
      </c>
      <c r="BB109" s="77">
        <f>BB108+BA108/14+(AZ108/14)*(1-BC$16)</f>
        <v/>
      </c>
      <c r="BC109" s="54">
        <f>BC108+(AZ108/14)*(BC$16)</f>
        <v/>
      </c>
      <c r="BD109" s="53">
        <f>OFFSET('National statistics'!$A$6,MATCH(R0_estimation!$A109,'National statistics'!$A$7:$A$5000,0),MATCH(R0_estimation!BD$16 &amp; "_Running14daysNew",'National statistics'!$B$1:$HA$1,0))</f>
        <v/>
      </c>
      <c r="BE109" s="253">
        <f>IF(ISERROR(OFFSET($O$4,MATCH(BD$16,$N$5:$N$14,0),MATCH(TEXT($A109,"dd-mmm-yy") &amp; "_R0",$P$2:$AP$2,0))),BE108,OFFSET($O$4,MATCH(BD$16,$N$5:$N$14,0),MATCH(TEXT($A109,"dd-mmm-yy") &amp; "_R0",$P$2:$AP$2,0)))</f>
        <v/>
      </c>
      <c r="BF109" s="254">
        <f>BF108</f>
        <v/>
      </c>
      <c r="BG109" s="77">
        <f>BG108-BG108*(BE108/14)*BI108/SUM(BG108:BK108)-BG108*(BF108/14)*BJ108/SUM(BG108:BK108)</f>
        <v/>
      </c>
      <c r="BH109" s="77">
        <f>BH108+BG108*(BE108/14)*BI108/SUM(BG108:BK108)+BG108*(BF108/14)*BJ108/SUM(BG108:BK108)-BH108/4</f>
        <v/>
      </c>
      <c r="BI109" s="77">
        <f>BI108+(BH108/4)*BI$16-BI108/14</f>
        <v/>
      </c>
      <c r="BJ109" s="77">
        <f>BJ108+(BH108/4)*BJ$16-BJ108/14</f>
        <v/>
      </c>
      <c r="BK109" s="77">
        <f>BK108+BJ108/14+(BI108/14)*(1-BL$16)</f>
        <v/>
      </c>
      <c r="BL109" s="54">
        <f>BL108+(BI108/14)*(BL$16)</f>
        <v/>
      </c>
      <c r="BM109" s="53">
        <f>OFFSET('National statistics'!$A$6,MATCH(R0_estimation!$A109,'National statistics'!$A$7:$A$5000,0),MATCH(R0_estimation!BM$16 &amp; "_Running14daysNew",'National statistics'!$B$1:$HA$1,0))</f>
        <v/>
      </c>
      <c r="BN109" s="253">
        <f>IF(ISERROR(OFFSET($O$4,MATCH(BM$16,$N$5:$N$14,0),MATCH(TEXT($A109,"dd-mmm-yy") &amp; "_R0",$P$2:$AP$2,0))),BN108,OFFSET($O$4,MATCH(BM$16,$N$5:$N$14,0),MATCH(TEXT($A109,"dd-mmm-yy") &amp; "_R0",$P$2:$AP$2,0)))</f>
        <v/>
      </c>
      <c r="BO109" s="254">
        <f>BO108</f>
        <v/>
      </c>
      <c r="BP109" s="77">
        <f>BP108-BP108*(BN108/14)*BR108/SUM(BP108:BT108)-BP108*(BO108/14)*BS108/SUM(BP108:BT108)</f>
        <v/>
      </c>
      <c r="BQ109" s="77">
        <f>BQ108+BP108*(BN108/14)*BR108/SUM(BP108:BT108)+BP108*(BO108/14)*BS108/SUM(BP108:BT108)-BQ108/4</f>
        <v/>
      </c>
      <c r="BR109" s="77">
        <f>BR108+(BQ108/4)*BR$16-BR108/14</f>
        <v/>
      </c>
      <c r="BS109" s="77">
        <f>BS108+(BQ108/4)*BS$16-BS108/14</f>
        <v/>
      </c>
      <c r="BT109" s="77">
        <f>BT108+BS108/14+(BR108/14)*(1-BU$16)</f>
        <v/>
      </c>
      <c r="BU109" s="54">
        <f>BU108+(BR108/14)*(BU$16)</f>
        <v/>
      </c>
      <c r="BV109" s="53">
        <f>OFFSET('National statistics'!$A$6,MATCH(R0_estimation!$A109,'National statistics'!$A$7:$A$5000,0),MATCH(R0_estimation!BV$16 &amp; "_Running14daysNew",'National statistics'!$B$1:$HA$1,0))</f>
        <v/>
      </c>
      <c r="BW109" s="253">
        <f>IF(ISERROR(OFFSET($O$4,MATCH(BV$16,$N$5:$N$14,0),MATCH(TEXT($A109,"dd-mmm-yy") &amp; "_R0",$P$2:$AP$2,0))),BW108,OFFSET($O$4,MATCH(BV$16,$N$5:$N$14,0),MATCH(TEXT($A109,"dd-mmm-yy") &amp; "_R0",$P$2:$AP$2,0)))</f>
        <v/>
      </c>
      <c r="BX109" s="254">
        <f>BX108</f>
        <v/>
      </c>
      <c r="BY109" s="77">
        <f>BY108-BY108*(BW108/14)*CA108/SUM(BY108:CC108)-BY108*(BX108/14)*CB108/SUM(BY108:CC108)</f>
        <v/>
      </c>
      <c r="BZ109" s="77">
        <f>BZ108+BY108*(BW108/14)*CA108/SUM(BY108:CC108)+BY108*(BX108/14)*CB108/SUM(BY108:CC108)-BZ108/4</f>
        <v/>
      </c>
      <c r="CA109" s="77">
        <f>CA108+(BZ108/4)*CA$16-CA108/14</f>
        <v/>
      </c>
      <c r="CB109" s="77">
        <f>CB108+(BZ108/4)*CB$16-CB108/14</f>
        <v/>
      </c>
      <c r="CC109" s="77">
        <f>CC108+CB108/14+(CA108/14)*(1-CD$16)</f>
        <v/>
      </c>
      <c r="CD109" s="54">
        <f>CD108+(CA108/14)*(CD$16)</f>
        <v/>
      </c>
      <c r="CE109" s="53">
        <f>OFFSET('National statistics'!$A$6,MATCH(R0_estimation!$A109,'National statistics'!$A$7:$A$5000,0),MATCH(R0_estimation!CE$16 &amp; "_Running14daysNew",'National statistics'!$B$1:$HA$1,0))</f>
        <v/>
      </c>
      <c r="CF109" s="253">
        <f>IF(ISERROR(OFFSET($O$4,MATCH(CE$16,$N$5:$N$14,0),MATCH(TEXT($A109,"dd-mmm-yy") &amp; "_R0",$P$2:$AP$2,0))),CF108,OFFSET($O$4,MATCH(CE$16,$N$5:$N$14,0),MATCH(TEXT($A109,"dd-mmm-yy") &amp; "_R0",$P$2:$AP$2,0)))</f>
        <v/>
      </c>
      <c r="CG109" s="254">
        <f>CG108</f>
        <v/>
      </c>
      <c r="CH109" s="77">
        <f>CH108-CH108*(CF108/14)*CJ108/SUM(CH108:CL108)-CH108*(CG108/14)*CK108/SUM(CH108:CL108)</f>
        <v/>
      </c>
      <c r="CI109" s="77">
        <f>CI108+CH108*(CF108/14)*CJ108/SUM(CH108:CL108)+CH108*(CG108/14)*CK108/SUM(CH108:CL108)-CI108/4</f>
        <v/>
      </c>
      <c r="CJ109" s="77">
        <f>CJ108+(CI108/4)*CJ$16-CJ108/14</f>
        <v/>
      </c>
      <c r="CK109" s="77">
        <f>CK108+(CI108/4)*CK$16-CK108/14</f>
        <v/>
      </c>
      <c r="CL109" s="77">
        <f>CL108+CK108/14+(CJ108/14)*(1-CM$16)</f>
        <v/>
      </c>
      <c r="CM109" s="54">
        <f>CM108+(CJ108/14)*(CM$16)</f>
        <v/>
      </c>
      <c r="CO109" s="209" t="n"/>
      <c r="CP109" s="210" t="n"/>
    </row>
    <row r="110">
      <c r="A110" s="83" t="n">
        <v>44010</v>
      </c>
      <c r="B110" s="53">
        <f>OFFSET('National statistics'!$A$6,MATCH(R0_estimation!$A110,'National statistics'!$A$7:$A$5000,0),MATCH(R0_estimation!B$16 &amp; "_Running14daysNew",'National statistics'!$B$1:$HA$1,0))</f>
        <v/>
      </c>
      <c r="C110" s="253">
        <f>IF(ISERROR(OFFSET($O$4,MATCH(B$16,$N$5:$N$14,0),MATCH(TEXT($A110,"dd-mmm-yy") &amp; "_R0",$P$2:$AP$2,0))),C109,OFFSET($O$4,MATCH(B$16,$N$5:$N$14,0),MATCH(TEXT($A110,"dd-mmm-yy") &amp; "_R0",$P$2:$AP$2,0)))</f>
        <v/>
      </c>
      <c r="D110" s="254">
        <f>D109</f>
        <v/>
      </c>
      <c r="E110" s="77">
        <f>E109-E109*(C109/14)*G109*G$16/SUM(E109:I109)-E109*(D109/14)*H$16*H109/SUM(E109:I109)</f>
        <v/>
      </c>
      <c r="F110" s="77">
        <f>F109+E109*(C109/14)*G109*G$16/SUM(E109:I109)+E109*(D109/14)*H$16*H109/SUM(E109:I109)-F109/4</f>
        <v/>
      </c>
      <c r="G110" s="77">
        <f>G109+G$16*F109/4-G109/14</f>
        <v/>
      </c>
      <c r="H110" s="77">
        <f>H109+H$16*F109/4-H109/14</f>
        <v/>
      </c>
      <c r="I110" s="77">
        <f>I109+H109/14+(G109/14)*(1-J$16)</f>
        <v/>
      </c>
      <c r="J110" s="54">
        <f>J109+(G109/14)*(J$16)</f>
        <v/>
      </c>
      <c r="K110" s="53">
        <f>OFFSET('National statistics'!$A$6,MATCH(R0_estimation!$A110,'National statistics'!$A$7:$A$5000,0),MATCH(R0_estimation!K$16 &amp; "_Running14daysNew",'National statistics'!$B$1:$HA$1,0))</f>
        <v/>
      </c>
      <c r="L110" s="253">
        <f>IF(ISERROR(OFFSET($O$4,MATCH(K$16,$N$5:$N$14,0),MATCH(TEXT($A110,"dd-mmm-yy") &amp; "_R0",$P$2:$AP$2,0))),L109,OFFSET($O$4,MATCH(K$16,$N$5:$N$14,0),MATCH(TEXT($A110,"dd-mmm-yy") &amp; "_R0",$P$2:$AP$2,0)))</f>
        <v/>
      </c>
      <c r="M110" s="254">
        <f>M109</f>
        <v/>
      </c>
      <c r="N110" s="77">
        <f>N109-N109*(L109/14)*P109/SUM(N109:R109)-N109*(M109/14)*Q109/SUM(N109:R109)</f>
        <v/>
      </c>
      <c r="O110" s="77">
        <f>O109+N109*(L109/14)*P109/SUM(N109:R109)+N109*(M109/14)*Q109/SUM(N109:R109)-O109/4</f>
        <v/>
      </c>
      <c r="P110" s="77">
        <f>P109+(O109/4)*P$16-P109/14</f>
        <v/>
      </c>
      <c r="Q110" s="77">
        <f>Q109+(O109/4)*Q$16-Q109/14</f>
        <v/>
      </c>
      <c r="R110" s="77">
        <f>R109+Q109/14+(P109/14)*(1-S$16)</f>
        <v/>
      </c>
      <c r="S110" s="54">
        <f>S109+(P109/14)*(S$16)</f>
        <v/>
      </c>
      <c r="T110" s="53">
        <f>OFFSET('National statistics'!$A$6,MATCH(R0_estimation!$A110,'National statistics'!$A$7:$A$5000,0),MATCH(R0_estimation!T$16 &amp; "_Running14daysNew",'National statistics'!$B$1:$HA$1,0))</f>
        <v/>
      </c>
      <c r="U110" s="253">
        <f>IF(ISERROR(OFFSET($O$4,MATCH(T$16,$N$5:$N$14,0),MATCH(TEXT($A110,"dd-mmm-yy") &amp; "_R0",$P$2:$AP$2,0))),U109,OFFSET($O$4,MATCH(T$16,$N$5:$N$14,0),MATCH(TEXT($A110,"dd-mmm-yy") &amp; "_R0",$P$2:$AP$2,0)))</f>
        <v/>
      </c>
      <c r="V110" s="254">
        <f>V109</f>
        <v/>
      </c>
      <c r="W110" s="77">
        <f>W109-W109*(U109/14)*Y109/SUM(W109:AA109)-W109*(V109/14)*Z109/SUM(W109:AA109)</f>
        <v/>
      </c>
      <c r="X110" s="77">
        <f>X109+W109*(U109/14)*Y109/SUM(W109:AA109)+W109*(V109/14)*Z109/SUM(W109:AA109)-X109/4</f>
        <v/>
      </c>
      <c r="Y110" s="77">
        <f>Y109+(X109/4)*Y$16-Y109/14</f>
        <v/>
      </c>
      <c r="Z110" s="77">
        <f>Z109+(X109/4)*Z$16-Z109/14</f>
        <v/>
      </c>
      <c r="AA110" s="77">
        <f>AA109+Z109/14+(Y109/14)*(1-AB$16)</f>
        <v/>
      </c>
      <c r="AB110" s="54">
        <f>AB109+(Y109/14)*(AB$16)</f>
        <v/>
      </c>
      <c r="AC110" s="53">
        <f>OFFSET('National statistics'!$A$6,MATCH(R0_estimation!$A110,'National statistics'!$A$7:$A$5000,0),MATCH(R0_estimation!AC$16 &amp; "_Running14daysNew",'National statistics'!$B$1:$HA$1,0))</f>
        <v/>
      </c>
      <c r="AD110" s="253">
        <f>IF(ISERROR(OFFSET($O$4,MATCH(AC$16,$N$5:$N$14,0),MATCH(TEXT($A110,"dd-mmm-yy") &amp; "_R0",$P$2:$AP$2,0))),AD109,OFFSET($O$4,MATCH(AC$16,$N$5:$N$14,0),MATCH(TEXT($A110,"dd-mmm-yy") &amp; "_R0",$P$2:$AP$2,0)))</f>
        <v/>
      </c>
      <c r="AE110" s="254">
        <f>AE109</f>
        <v/>
      </c>
      <c r="AF110" s="77">
        <f>AF109-AF109*(AD109/14)*AH109/SUM(AF109:AJ109)-AF109*(AE109/14)*AI109/SUM(AF109:AJ109)</f>
        <v/>
      </c>
      <c r="AG110" s="77">
        <f>AG109+AF109*(AD109/14)*AH109/SUM(AF109:AJ109)+AF109*(AE109/14)*AI109/SUM(AF109:AJ109)-AG109/4</f>
        <v/>
      </c>
      <c r="AH110" s="77">
        <f>AH109+(AG109/4)*AH$16-AH109/14</f>
        <v/>
      </c>
      <c r="AI110" s="77">
        <f>AI109+(AG109/4)*AI$16-AI109/14</f>
        <v/>
      </c>
      <c r="AJ110" s="77">
        <f>AJ109+AI109/14+(AH109/14)*(1-AK$16)</f>
        <v/>
      </c>
      <c r="AK110" s="54">
        <f>AK109+(AH109/14)*(AK$16)</f>
        <v/>
      </c>
      <c r="AL110" s="53">
        <f>OFFSET('National statistics'!$A$6,MATCH(R0_estimation!$A110,'National statistics'!$A$7:$A$5000,0),MATCH(R0_estimation!AL$16 &amp; "_Running14daysNew",'National statistics'!$B$1:$HA$1,0))</f>
        <v/>
      </c>
      <c r="AM110" s="253">
        <f>IF(ISERROR(OFFSET($O$4,MATCH(AL$16,$N$5:$N$14,0),MATCH(TEXT($A110,"dd-mmm-yy") &amp; "_R0",$P$2:$AP$2,0))),AM109,OFFSET($O$4,MATCH(AL$16,$N$5:$N$14,0),MATCH(TEXT($A110,"dd-mmm-yy") &amp; "_R0",$P$2:$AP$2,0)))</f>
        <v/>
      </c>
      <c r="AN110" s="254">
        <f>AN109</f>
        <v/>
      </c>
      <c r="AO110" s="77">
        <f>AO109-AO109*(AM109/14)*AQ109/SUM(AO109:AS109)-AO109*(AN109/14)*AR109/SUM(AO109:AS109)</f>
        <v/>
      </c>
      <c r="AP110" s="77">
        <f>AP109+AO109*(AM109/14)*AQ109/SUM(AO109:AS109)+AO109*(AN109/14)*AR109/SUM(AO109:AS109)-AP109/4</f>
        <v/>
      </c>
      <c r="AQ110" s="77">
        <f>AQ109+(AP109/4)*AQ$16-AQ109/14</f>
        <v/>
      </c>
      <c r="AR110" s="77">
        <f>AR109+(AP109/4)*AR$16-AR109/14</f>
        <v/>
      </c>
      <c r="AS110" s="77">
        <f>AS109+AR109/14+(AQ109/14)*(1-AT$16)</f>
        <v/>
      </c>
      <c r="AT110" s="54">
        <f>AT109+(AQ109/14)*(AT$16)</f>
        <v/>
      </c>
      <c r="AU110" s="53">
        <f>OFFSET('National statistics'!$A$6,MATCH(R0_estimation!$A110,'National statistics'!$A$7:$A$5000,0),MATCH(R0_estimation!AU$16 &amp; "_Running14daysNew",'National statistics'!$B$1:$HA$1,0))</f>
        <v/>
      </c>
      <c r="AV110" s="253">
        <f>IF(ISERROR(OFFSET($O$4,MATCH(AU$16,$N$5:$N$14,0),MATCH(TEXT($A110,"dd-mmm-yy") &amp; "_R0",$P$2:$AP$2,0))),AV109,OFFSET($O$4,MATCH(AU$16,$N$5:$N$14,0),MATCH(TEXT($A110,"dd-mmm-yy") &amp; "_R0",$P$2:$AP$2,0)))</f>
        <v/>
      </c>
      <c r="AW110" s="254">
        <f>AW109</f>
        <v/>
      </c>
      <c r="AX110" s="77">
        <f>AX109-AX109*(AV109/14)*AZ109/SUM(AX109:BB109)-AX109*(AW109/14)*BA109/SUM(AX109:BB109)</f>
        <v/>
      </c>
      <c r="AY110" s="77">
        <f>AY109+AX109*(AV109/14)*AZ109/SUM(AX109:BB109)+AX109*(AW109/14)*BA109/SUM(AX109:BB109)-AY109/4</f>
        <v/>
      </c>
      <c r="AZ110" s="77">
        <f>AZ109+(AY109/4)*AZ$16-AZ109/14</f>
        <v/>
      </c>
      <c r="BA110" s="77">
        <f>BA109+(AY109/4)*BA$16-BA109/14</f>
        <v/>
      </c>
      <c r="BB110" s="77">
        <f>BB109+BA109/14+(AZ109/14)*(1-BC$16)</f>
        <v/>
      </c>
      <c r="BC110" s="54">
        <f>BC109+(AZ109/14)*(BC$16)</f>
        <v/>
      </c>
      <c r="BD110" s="53">
        <f>OFFSET('National statistics'!$A$6,MATCH(R0_estimation!$A110,'National statistics'!$A$7:$A$5000,0),MATCH(R0_estimation!BD$16 &amp; "_Running14daysNew",'National statistics'!$B$1:$HA$1,0))</f>
        <v/>
      </c>
      <c r="BE110" s="253">
        <f>IF(ISERROR(OFFSET($O$4,MATCH(BD$16,$N$5:$N$14,0),MATCH(TEXT($A110,"dd-mmm-yy") &amp; "_R0",$P$2:$AP$2,0))),BE109,OFFSET($O$4,MATCH(BD$16,$N$5:$N$14,0),MATCH(TEXT($A110,"dd-mmm-yy") &amp; "_R0",$P$2:$AP$2,0)))</f>
        <v/>
      </c>
      <c r="BF110" s="254">
        <f>BF109</f>
        <v/>
      </c>
      <c r="BG110" s="77">
        <f>BG109-BG109*(BE109/14)*BI109/SUM(BG109:BK109)-BG109*(BF109/14)*BJ109/SUM(BG109:BK109)</f>
        <v/>
      </c>
      <c r="BH110" s="77">
        <f>BH109+BG109*(BE109/14)*BI109/SUM(BG109:BK109)+BG109*(BF109/14)*BJ109/SUM(BG109:BK109)-BH109/4</f>
        <v/>
      </c>
      <c r="BI110" s="77">
        <f>BI109+(BH109/4)*BI$16-BI109/14</f>
        <v/>
      </c>
      <c r="BJ110" s="77">
        <f>BJ109+(BH109/4)*BJ$16-BJ109/14</f>
        <v/>
      </c>
      <c r="BK110" s="77">
        <f>BK109+BJ109/14+(BI109/14)*(1-BL$16)</f>
        <v/>
      </c>
      <c r="BL110" s="54">
        <f>BL109+(BI109/14)*(BL$16)</f>
        <v/>
      </c>
      <c r="BM110" s="53">
        <f>OFFSET('National statistics'!$A$6,MATCH(R0_estimation!$A110,'National statistics'!$A$7:$A$5000,0),MATCH(R0_estimation!BM$16 &amp; "_Running14daysNew",'National statistics'!$B$1:$HA$1,0))</f>
        <v/>
      </c>
      <c r="BN110" s="253">
        <f>IF(ISERROR(OFFSET($O$4,MATCH(BM$16,$N$5:$N$14,0),MATCH(TEXT($A110,"dd-mmm-yy") &amp; "_R0",$P$2:$AP$2,0))),BN109,OFFSET($O$4,MATCH(BM$16,$N$5:$N$14,0),MATCH(TEXT($A110,"dd-mmm-yy") &amp; "_R0",$P$2:$AP$2,0)))</f>
        <v/>
      </c>
      <c r="BO110" s="254">
        <f>BO109</f>
        <v/>
      </c>
      <c r="BP110" s="77">
        <f>BP109-BP109*(BN109/14)*BR109/SUM(BP109:BT109)-BP109*(BO109/14)*BS109/SUM(BP109:BT109)</f>
        <v/>
      </c>
      <c r="BQ110" s="77">
        <f>BQ109+BP109*(BN109/14)*BR109/SUM(BP109:BT109)+BP109*(BO109/14)*BS109/SUM(BP109:BT109)-BQ109/4</f>
        <v/>
      </c>
      <c r="BR110" s="77">
        <f>BR109+(BQ109/4)*BR$16-BR109/14</f>
        <v/>
      </c>
      <c r="BS110" s="77">
        <f>BS109+(BQ109/4)*BS$16-BS109/14</f>
        <v/>
      </c>
      <c r="BT110" s="77">
        <f>BT109+BS109/14+(BR109/14)*(1-BU$16)</f>
        <v/>
      </c>
      <c r="BU110" s="54">
        <f>BU109+(BR109/14)*(BU$16)</f>
        <v/>
      </c>
      <c r="BV110" s="53">
        <f>OFFSET('National statistics'!$A$6,MATCH(R0_estimation!$A110,'National statistics'!$A$7:$A$5000,0),MATCH(R0_estimation!BV$16 &amp; "_Running14daysNew",'National statistics'!$B$1:$HA$1,0))</f>
        <v/>
      </c>
      <c r="BW110" s="253">
        <f>IF(ISERROR(OFFSET($O$4,MATCH(BV$16,$N$5:$N$14,0),MATCH(TEXT($A110,"dd-mmm-yy") &amp; "_R0",$P$2:$AP$2,0))),BW109,OFFSET($O$4,MATCH(BV$16,$N$5:$N$14,0),MATCH(TEXT($A110,"dd-mmm-yy") &amp; "_R0",$P$2:$AP$2,0)))</f>
        <v/>
      </c>
      <c r="BX110" s="254">
        <f>BX109</f>
        <v/>
      </c>
      <c r="BY110" s="77">
        <f>BY109-BY109*(BW109/14)*CA109/SUM(BY109:CC109)-BY109*(BX109/14)*CB109/SUM(BY109:CC109)</f>
        <v/>
      </c>
      <c r="BZ110" s="77">
        <f>BZ109+BY109*(BW109/14)*CA109/SUM(BY109:CC109)+BY109*(BX109/14)*CB109/SUM(BY109:CC109)-BZ109/4</f>
        <v/>
      </c>
      <c r="CA110" s="77">
        <f>CA109+(BZ109/4)*CA$16-CA109/14</f>
        <v/>
      </c>
      <c r="CB110" s="77">
        <f>CB109+(BZ109/4)*CB$16-CB109/14</f>
        <v/>
      </c>
      <c r="CC110" s="77">
        <f>CC109+CB109/14+(CA109/14)*(1-CD$16)</f>
        <v/>
      </c>
      <c r="CD110" s="54">
        <f>CD109+(CA109/14)*(CD$16)</f>
        <v/>
      </c>
      <c r="CE110" s="53">
        <f>OFFSET('National statistics'!$A$6,MATCH(R0_estimation!$A110,'National statistics'!$A$7:$A$5000,0),MATCH(R0_estimation!CE$16 &amp; "_Running14daysNew",'National statistics'!$B$1:$HA$1,0))</f>
        <v/>
      </c>
      <c r="CF110" s="253">
        <f>IF(ISERROR(OFFSET($O$4,MATCH(CE$16,$N$5:$N$14,0),MATCH(TEXT($A110,"dd-mmm-yy") &amp; "_R0",$P$2:$AP$2,0))),CF109,OFFSET($O$4,MATCH(CE$16,$N$5:$N$14,0),MATCH(TEXT($A110,"dd-mmm-yy") &amp; "_R0",$P$2:$AP$2,0)))</f>
        <v/>
      </c>
      <c r="CG110" s="254">
        <f>CG109</f>
        <v/>
      </c>
      <c r="CH110" s="77">
        <f>CH109-CH109*(CF109/14)*CJ109/SUM(CH109:CL109)-CH109*(CG109/14)*CK109/SUM(CH109:CL109)</f>
        <v/>
      </c>
      <c r="CI110" s="77">
        <f>CI109+CH109*(CF109/14)*CJ109/SUM(CH109:CL109)+CH109*(CG109/14)*CK109/SUM(CH109:CL109)-CI109/4</f>
        <v/>
      </c>
      <c r="CJ110" s="77">
        <f>CJ109+(CI109/4)*CJ$16-CJ109/14</f>
        <v/>
      </c>
      <c r="CK110" s="77">
        <f>CK109+(CI109/4)*CK$16-CK109/14</f>
        <v/>
      </c>
      <c r="CL110" s="77">
        <f>CL109+CK109/14+(CJ109/14)*(1-CM$16)</f>
        <v/>
      </c>
      <c r="CM110" s="54">
        <f>CM109+(CJ109/14)*(CM$16)</f>
        <v/>
      </c>
      <c r="CO110" s="209" t="n"/>
      <c r="CP110" s="210" t="n"/>
    </row>
    <row r="111">
      <c r="A111" s="83" t="n">
        <v>44011</v>
      </c>
      <c r="B111" s="53">
        <f>OFFSET('National statistics'!$A$6,MATCH(R0_estimation!$A111,'National statistics'!$A$7:$A$5000,0),MATCH(R0_estimation!B$16 &amp; "_Running14daysNew",'National statistics'!$B$1:$HA$1,0))</f>
        <v/>
      </c>
      <c r="C111" s="253">
        <f>IF(ISERROR(OFFSET($O$4,MATCH(B$16,$N$5:$N$14,0),MATCH(TEXT($A111,"dd-mmm-yy") &amp; "_R0",$P$2:$AP$2,0))),C110,OFFSET($O$4,MATCH(B$16,$N$5:$N$14,0),MATCH(TEXT($A111,"dd-mmm-yy") &amp; "_R0",$P$2:$AP$2,0)))</f>
        <v/>
      </c>
      <c r="D111" s="254">
        <f>D110</f>
        <v/>
      </c>
      <c r="E111" s="77">
        <f>E110-E110*(C110/14)*G110*G$16/SUM(E110:I110)-E110*(D110/14)*H$16*H110/SUM(E110:I110)</f>
        <v/>
      </c>
      <c r="F111" s="77">
        <f>F110+E110*(C110/14)*G110*G$16/SUM(E110:I110)+E110*(D110/14)*H$16*H110/SUM(E110:I110)-F110/4</f>
        <v/>
      </c>
      <c r="G111" s="77">
        <f>G110+G$16*F110/4-G110/14</f>
        <v/>
      </c>
      <c r="H111" s="77">
        <f>H110+H$16*F110/4-H110/14</f>
        <v/>
      </c>
      <c r="I111" s="77">
        <f>I110+H110/14+(G110/14)*(1-J$16)</f>
        <v/>
      </c>
      <c r="J111" s="54">
        <f>J110+(G110/14)*(J$16)</f>
        <v/>
      </c>
      <c r="K111" s="53">
        <f>OFFSET('National statistics'!$A$6,MATCH(R0_estimation!$A111,'National statistics'!$A$7:$A$5000,0),MATCH(R0_estimation!K$16 &amp; "_Running14daysNew",'National statistics'!$B$1:$HA$1,0))</f>
        <v/>
      </c>
      <c r="L111" s="253">
        <f>IF(ISERROR(OFFSET($O$4,MATCH(K$16,$N$5:$N$14,0),MATCH(TEXT($A111,"dd-mmm-yy") &amp; "_R0",$P$2:$AP$2,0))),L110,OFFSET($O$4,MATCH(K$16,$N$5:$N$14,0),MATCH(TEXT($A111,"dd-mmm-yy") &amp; "_R0",$P$2:$AP$2,0)))</f>
        <v/>
      </c>
      <c r="M111" s="254">
        <f>M110</f>
        <v/>
      </c>
      <c r="N111" s="77">
        <f>N110-N110*(L110/14)*P110/SUM(N110:R110)-N110*(M110/14)*Q110/SUM(N110:R110)</f>
        <v/>
      </c>
      <c r="O111" s="77">
        <f>O110+N110*(L110/14)*P110/SUM(N110:R110)+N110*(M110/14)*Q110/SUM(N110:R110)-O110/4</f>
        <v/>
      </c>
      <c r="P111" s="77">
        <f>P110+(O110/4)*P$16-P110/14</f>
        <v/>
      </c>
      <c r="Q111" s="77">
        <f>Q110+(O110/4)*Q$16-Q110/14</f>
        <v/>
      </c>
      <c r="R111" s="77">
        <f>R110+Q110/14+(P110/14)*(1-S$16)</f>
        <v/>
      </c>
      <c r="S111" s="54">
        <f>S110+(P110/14)*(S$16)</f>
        <v/>
      </c>
      <c r="T111" s="53">
        <f>OFFSET('National statistics'!$A$6,MATCH(R0_estimation!$A111,'National statistics'!$A$7:$A$5000,0),MATCH(R0_estimation!T$16 &amp; "_Running14daysNew",'National statistics'!$B$1:$HA$1,0))</f>
        <v/>
      </c>
      <c r="U111" s="253">
        <f>IF(ISERROR(OFFSET($O$4,MATCH(T$16,$N$5:$N$14,0),MATCH(TEXT($A111,"dd-mmm-yy") &amp; "_R0",$P$2:$AP$2,0))),U110,OFFSET($O$4,MATCH(T$16,$N$5:$N$14,0),MATCH(TEXT($A111,"dd-mmm-yy") &amp; "_R0",$P$2:$AP$2,0)))</f>
        <v/>
      </c>
      <c r="V111" s="254">
        <f>V110</f>
        <v/>
      </c>
      <c r="W111" s="77">
        <f>W110-W110*(U110/14)*Y110/SUM(W110:AA110)-W110*(V110/14)*Z110/SUM(W110:AA110)</f>
        <v/>
      </c>
      <c r="X111" s="77">
        <f>X110+W110*(U110/14)*Y110/SUM(W110:AA110)+W110*(V110/14)*Z110/SUM(W110:AA110)-X110/4</f>
        <v/>
      </c>
      <c r="Y111" s="77">
        <f>Y110+(X110/4)*Y$16-Y110/14</f>
        <v/>
      </c>
      <c r="Z111" s="77">
        <f>Z110+(X110/4)*Z$16-Z110/14</f>
        <v/>
      </c>
      <c r="AA111" s="77">
        <f>AA110+Z110/14+(Y110/14)*(1-AB$16)</f>
        <v/>
      </c>
      <c r="AB111" s="54">
        <f>AB110+(Y110/14)*(AB$16)</f>
        <v/>
      </c>
      <c r="AC111" s="53">
        <f>OFFSET('National statistics'!$A$6,MATCH(R0_estimation!$A111,'National statistics'!$A$7:$A$5000,0),MATCH(R0_estimation!AC$16 &amp; "_Running14daysNew",'National statistics'!$B$1:$HA$1,0))</f>
        <v/>
      </c>
      <c r="AD111" s="253">
        <f>IF(ISERROR(OFFSET($O$4,MATCH(AC$16,$N$5:$N$14,0),MATCH(TEXT($A111,"dd-mmm-yy") &amp; "_R0",$P$2:$AP$2,0))),AD110,OFFSET($O$4,MATCH(AC$16,$N$5:$N$14,0),MATCH(TEXT($A111,"dd-mmm-yy") &amp; "_R0",$P$2:$AP$2,0)))</f>
        <v/>
      </c>
      <c r="AE111" s="254">
        <f>AE110</f>
        <v/>
      </c>
      <c r="AF111" s="77">
        <f>AF110-AF110*(AD110/14)*AH110/SUM(AF110:AJ110)-AF110*(AE110/14)*AI110/SUM(AF110:AJ110)</f>
        <v/>
      </c>
      <c r="AG111" s="77">
        <f>AG110+AF110*(AD110/14)*AH110/SUM(AF110:AJ110)+AF110*(AE110/14)*AI110/SUM(AF110:AJ110)-AG110/4</f>
        <v/>
      </c>
      <c r="AH111" s="77">
        <f>AH110+(AG110/4)*AH$16-AH110/14</f>
        <v/>
      </c>
      <c r="AI111" s="77">
        <f>AI110+(AG110/4)*AI$16-AI110/14</f>
        <v/>
      </c>
      <c r="AJ111" s="77">
        <f>AJ110+AI110/14+(AH110/14)*(1-AK$16)</f>
        <v/>
      </c>
      <c r="AK111" s="54">
        <f>AK110+(AH110/14)*(AK$16)</f>
        <v/>
      </c>
      <c r="AL111" s="53">
        <f>OFFSET('National statistics'!$A$6,MATCH(R0_estimation!$A111,'National statistics'!$A$7:$A$5000,0),MATCH(R0_estimation!AL$16 &amp; "_Running14daysNew",'National statistics'!$B$1:$HA$1,0))</f>
        <v/>
      </c>
      <c r="AM111" s="253">
        <f>IF(ISERROR(OFFSET($O$4,MATCH(AL$16,$N$5:$N$14,0),MATCH(TEXT($A111,"dd-mmm-yy") &amp; "_R0",$P$2:$AP$2,0))),AM110,OFFSET($O$4,MATCH(AL$16,$N$5:$N$14,0),MATCH(TEXT($A111,"dd-mmm-yy") &amp; "_R0",$P$2:$AP$2,0)))</f>
        <v/>
      </c>
      <c r="AN111" s="254">
        <f>AN110</f>
        <v/>
      </c>
      <c r="AO111" s="77">
        <f>AO110-AO110*(AM110/14)*AQ110/SUM(AO110:AS110)-AO110*(AN110/14)*AR110/SUM(AO110:AS110)</f>
        <v/>
      </c>
      <c r="AP111" s="77">
        <f>AP110+AO110*(AM110/14)*AQ110/SUM(AO110:AS110)+AO110*(AN110/14)*AR110/SUM(AO110:AS110)-AP110/4</f>
        <v/>
      </c>
      <c r="AQ111" s="77">
        <f>AQ110+(AP110/4)*AQ$16-AQ110/14</f>
        <v/>
      </c>
      <c r="AR111" s="77">
        <f>AR110+(AP110/4)*AR$16-AR110/14</f>
        <v/>
      </c>
      <c r="AS111" s="77">
        <f>AS110+AR110/14+(AQ110/14)*(1-AT$16)</f>
        <v/>
      </c>
      <c r="AT111" s="54">
        <f>AT110+(AQ110/14)*(AT$16)</f>
        <v/>
      </c>
      <c r="AU111" s="53">
        <f>OFFSET('National statistics'!$A$6,MATCH(R0_estimation!$A111,'National statistics'!$A$7:$A$5000,0),MATCH(R0_estimation!AU$16 &amp; "_Running14daysNew",'National statistics'!$B$1:$HA$1,0))</f>
        <v/>
      </c>
      <c r="AV111" s="253">
        <f>IF(ISERROR(OFFSET($O$4,MATCH(AU$16,$N$5:$N$14,0),MATCH(TEXT($A111,"dd-mmm-yy") &amp; "_R0",$P$2:$AP$2,0))),AV110,OFFSET($O$4,MATCH(AU$16,$N$5:$N$14,0),MATCH(TEXT($A111,"dd-mmm-yy") &amp; "_R0",$P$2:$AP$2,0)))</f>
        <v/>
      </c>
      <c r="AW111" s="254">
        <f>AW110</f>
        <v/>
      </c>
      <c r="AX111" s="77">
        <f>AX110-AX110*(AV110/14)*AZ110/SUM(AX110:BB110)-AX110*(AW110/14)*BA110/SUM(AX110:BB110)</f>
        <v/>
      </c>
      <c r="AY111" s="77">
        <f>AY110+AX110*(AV110/14)*AZ110/SUM(AX110:BB110)+AX110*(AW110/14)*BA110/SUM(AX110:BB110)-AY110/4</f>
        <v/>
      </c>
      <c r="AZ111" s="77">
        <f>AZ110+(AY110/4)*AZ$16-AZ110/14</f>
        <v/>
      </c>
      <c r="BA111" s="77">
        <f>BA110+(AY110/4)*BA$16-BA110/14</f>
        <v/>
      </c>
      <c r="BB111" s="77">
        <f>BB110+BA110/14+(AZ110/14)*(1-BC$16)</f>
        <v/>
      </c>
      <c r="BC111" s="54">
        <f>BC110+(AZ110/14)*(BC$16)</f>
        <v/>
      </c>
      <c r="BD111" s="53">
        <f>OFFSET('National statistics'!$A$6,MATCH(R0_estimation!$A111,'National statistics'!$A$7:$A$5000,0),MATCH(R0_estimation!BD$16 &amp; "_Running14daysNew",'National statistics'!$B$1:$HA$1,0))</f>
        <v/>
      </c>
      <c r="BE111" s="253">
        <f>IF(ISERROR(OFFSET($O$4,MATCH(BD$16,$N$5:$N$14,0),MATCH(TEXT($A111,"dd-mmm-yy") &amp; "_R0",$P$2:$AP$2,0))),BE110,OFFSET($O$4,MATCH(BD$16,$N$5:$N$14,0),MATCH(TEXT($A111,"dd-mmm-yy") &amp; "_R0",$P$2:$AP$2,0)))</f>
        <v/>
      </c>
      <c r="BF111" s="254">
        <f>BF110</f>
        <v/>
      </c>
      <c r="BG111" s="77">
        <f>BG110-BG110*(BE110/14)*BI110/SUM(BG110:BK110)-BG110*(BF110/14)*BJ110/SUM(BG110:BK110)</f>
        <v/>
      </c>
      <c r="BH111" s="77">
        <f>BH110+BG110*(BE110/14)*BI110/SUM(BG110:BK110)+BG110*(BF110/14)*BJ110/SUM(BG110:BK110)-BH110/4</f>
        <v/>
      </c>
      <c r="BI111" s="77">
        <f>BI110+(BH110/4)*BI$16-BI110/14</f>
        <v/>
      </c>
      <c r="BJ111" s="77">
        <f>BJ110+(BH110/4)*BJ$16-BJ110/14</f>
        <v/>
      </c>
      <c r="BK111" s="77">
        <f>BK110+BJ110/14+(BI110/14)*(1-BL$16)</f>
        <v/>
      </c>
      <c r="BL111" s="54">
        <f>BL110+(BI110/14)*(BL$16)</f>
        <v/>
      </c>
      <c r="BM111" s="53">
        <f>OFFSET('National statistics'!$A$6,MATCH(R0_estimation!$A111,'National statistics'!$A$7:$A$5000,0),MATCH(R0_estimation!BM$16 &amp; "_Running14daysNew",'National statistics'!$B$1:$HA$1,0))</f>
        <v/>
      </c>
      <c r="BN111" s="253">
        <f>IF(ISERROR(OFFSET($O$4,MATCH(BM$16,$N$5:$N$14,0),MATCH(TEXT($A111,"dd-mmm-yy") &amp; "_R0",$P$2:$AP$2,0))),BN110,OFFSET($O$4,MATCH(BM$16,$N$5:$N$14,0),MATCH(TEXT($A111,"dd-mmm-yy") &amp; "_R0",$P$2:$AP$2,0)))</f>
        <v/>
      </c>
      <c r="BO111" s="254">
        <f>BO110</f>
        <v/>
      </c>
      <c r="BP111" s="77">
        <f>BP110-BP110*(BN110/14)*BR110/SUM(BP110:BT110)-BP110*(BO110/14)*BS110/SUM(BP110:BT110)</f>
        <v/>
      </c>
      <c r="BQ111" s="77">
        <f>BQ110+BP110*(BN110/14)*BR110/SUM(BP110:BT110)+BP110*(BO110/14)*BS110/SUM(BP110:BT110)-BQ110/4</f>
        <v/>
      </c>
      <c r="BR111" s="77">
        <f>BR110+(BQ110/4)*BR$16-BR110/14</f>
        <v/>
      </c>
      <c r="BS111" s="77">
        <f>BS110+(BQ110/4)*BS$16-BS110/14</f>
        <v/>
      </c>
      <c r="BT111" s="77">
        <f>BT110+BS110/14+(BR110/14)*(1-BU$16)</f>
        <v/>
      </c>
      <c r="BU111" s="54">
        <f>BU110+(BR110/14)*(BU$16)</f>
        <v/>
      </c>
      <c r="BV111" s="53">
        <f>OFFSET('National statistics'!$A$6,MATCH(R0_estimation!$A111,'National statistics'!$A$7:$A$5000,0),MATCH(R0_estimation!BV$16 &amp; "_Running14daysNew",'National statistics'!$B$1:$HA$1,0))</f>
        <v/>
      </c>
      <c r="BW111" s="253">
        <f>IF(ISERROR(OFFSET($O$4,MATCH(BV$16,$N$5:$N$14,0),MATCH(TEXT($A111,"dd-mmm-yy") &amp; "_R0",$P$2:$AP$2,0))),BW110,OFFSET($O$4,MATCH(BV$16,$N$5:$N$14,0),MATCH(TEXT($A111,"dd-mmm-yy") &amp; "_R0",$P$2:$AP$2,0)))</f>
        <v/>
      </c>
      <c r="BX111" s="254">
        <f>BX110</f>
        <v/>
      </c>
      <c r="BY111" s="77">
        <f>BY110-BY110*(BW110/14)*CA110/SUM(BY110:CC110)-BY110*(BX110/14)*CB110/SUM(BY110:CC110)</f>
        <v/>
      </c>
      <c r="BZ111" s="77">
        <f>BZ110+BY110*(BW110/14)*CA110/SUM(BY110:CC110)+BY110*(BX110/14)*CB110/SUM(BY110:CC110)-BZ110/4</f>
        <v/>
      </c>
      <c r="CA111" s="77">
        <f>CA110+(BZ110/4)*CA$16-CA110/14</f>
        <v/>
      </c>
      <c r="CB111" s="77">
        <f>CB110+(BZ110/4)*CB$16-CB110/14</f>
        <v/>
      </c>
      <c r="CC111" s="77">
        <f>CC110+CB110/14+(CA110/14)*(1-CD$16)</f>
        <v/>
      </c>
      <c r="CD111" s="54">
        <f>CD110+(CA110/14)*(CD$16)</f>
        <v/>
      </c>
      <c r="CE111" s="53">
        <f>OFFSET('National statistics'!$A$6,MATCH(R0_estimation!$A111,'National statistics'!$A$7:$A$5000,0),MATCH(R0_estimation!CE$16 &amp; "_Running14daysNew",'National statistics'!$B$1:$HA$1,0))</f>
        <v/>
      </c>
      <c r="CF111" s="253">
        <f>IF(ISERROR(OFFSET($O$4,MATCH(CE$16,$N$5:$N$14,0),MATCH(TEXT($A111,"dd-mmm-yy") &amp; "_R0",$P$2:$AP$2,0))),CF110,OFFSET($O$4,MATCH(CE$16,$N$5:$N$14,0),MATCH(TEXT($A111,"dd-mmm-yy") &amp; "_R0",$P$2:$AP$2,0)))</f>
        <v/>
      </c>
      <c r="CG111" s="254">
        <f>CG110</f>
        <v/>
      </c>
      <c r="CH111" s="77">
        <f>CH110-CH110*(CF110/14)*CJ110/SUM(CH110:CL110)-CH110*(CG110/14)*CK110/SUM(CH110:CL110)</f>
        <v/>
      </c>
      <c r="CI111" s="77">
        <f>CI110+CH110*(CF110/14)*CJ110/SUM(CH110:CL110)+CH110*(CG110/14)*CK110/SUM(CH110:CL110)-CI110/4</f>
        <v/>
      </c>
      <c r="CJ111" s="77">
        <f>CJ110+(CI110/4)*CJ$16-CJ110/14</f>
        <v/>
      </c>
      <c r="CK111" s="77">
        <f>CK110+(CI110/4)*CK$16-CK110/14</f>
        <v/>
      </c>
      <c r="CL111" s="77">
        <f>CL110+CK110/14+(CJ110/14)*(1-CM$16)</f>
        <v/>
      </c>
      <c r="CM111" s="54">
        <f>CM110+(CJ110/14)*(CM$16)</f>
        <v/>
      </c>
      <c r="CO111" s="209" t="n"/>
      <c r="CP111" s="210" t="n"/>
    </row>
    <row r="112">
      <c r="A112" s="83" t="n">
        <v>44012</v>
      </c>
      <c r="B112" s="53">
        <f>OFFSET('National statistics'!$A$6,MATCH(R0_estimation!$A112,'National statistics'!$A$7:$A$5000,0),MATCH(R0_estimation!B$16 &amp; "_Running14daysNew",'National statistics'!$B$1:$HA$1,0))</f>
        <v/>
      </c>
      <c r="C112" s="253">
        <f>IF(ISERROR(OFFSET($O$4,MATCH(B$16,$N$5:$N$14,0),MATCH(TEXT($A112,"dd-mmm-yy") &amp; "_R0",$P$2:$AP$2,0))),C111,OFFSET($O$4,MATCH(B$16,$N$5:$N$14,0),MATCH(TEXT($A112,"dd-mmm-yy") &amp; "_R0",$P$2:$AP$2,0)))</f>
        <v/>
      </c>
      <c r="D112" s="254">
        <f>D111</f>
        <v/>
      </c>
      <c r="E112" s="77">
        <f>E111-E111*(C111/14)*G111*G$16/SUM(E111:I111)-E111*(D111/14)*H$16*H111/SUM(E111:I111)</f>
        <v/>
      </c>
      <c r="F112" s="77">
        <f>F111+E111*(C111/14)*G111*G$16/SUM(E111:I111)+E111*(D111/14)*H$16*H111/SUM(E111:I111)-F111/4</f>
        <v/>
      </c>
      <c r="G112" s="77">
        <f>G111+G$16*F111/4-G111/14</f>
        <v/>
      </c>
      <c r="H112" s="77">
        <f>H111+H$16*F111/4-H111/14</f>
        <v/>
      </c>
      <c r="I112" s="77">
        <f>I111+H111/14+(G111/14)*(1-J$16)</f>
        <v/>
      </c>
      <c r="J112" s="54">
        <f>J111+(G111/14)*(J$16)</f>
        <v/>
      </c>
      <c r="K112" s="53">
        <f>OFFSET('National statistics'!$A$6,MATCH(R0_estimation!$A112,'National statistics'!$A$7:$A$5000,0),MATCH(R0_estimation!K$16 &amp; "_Running14daysNew",'National statistics'!$B$1:$HA$1,0))</f>
        <v/>
      </c>
      <c r="L112" s="253">
        <f>IF(ISERROR(OFFSET($O$4,MATCH(K$16,$N$5:$N$14,0),MATCH(TEXT($A112,"dd-mmm-yy") &amp; "_R0",$P$2:$AP$2,0))),L111,OFFSET($O$4,MATCH(K$16,$N$5:$N$14,0),MATCH(TEXT($A112,"dd-mmm-yy") &amp; "_R0",$P$2:$AP$2,0)))</f>
        <v/>
      </c>
      <c r="M112" s="254">
        <f>M111</f>
        <v/>
      </c>
      <c r="N112" s="77">
        <f>N111-N111*(L111/14)*P111/SUM(N111:R111)-N111*(M111/14)*Q111/SUM(N111:R111)</f>
        <v/>
      </c>
      <c r="O112" s="77">
        <f>O111+N111*(L111/14)*P111/SUM(N111:R111)+N111*(M111/14)*Q111/SUM(N111:R111)-O111/4</f>
        <v/>
      </c>
      <c r="P112" s="77">
        <f>P111+(O111/4)*P$16-P111/14</f>
        <v/>
      </c>
      <c r="Q112" s="77">
        <f>Q111+(O111/4)*Q$16-Q111/14</f>
        <v/>
      </c>
      <c r="R112" s="77">
        <f>R111+Q111/14+(P111/14)*(1-S$16)</f>
        <v/>
      </c>
      <c r="S112" s="54">
        <f>S111+(P111/14)*(S$16)</f>
        <v/>
      </c>
      <c r="T112" s="53">
        <f>OFFSET('National statistics'!$A$6,MATCH(R0_estimation!$A112,'National statistics'!$A$7:$A$5000,0),MATCH(R0_estimation!T$16 &amp; "_Running14daysNew",'National statistics'!$B$1:$HA$1,0))</f>
        <v/>
      </c>
      <c r="U112" s="253">
        <f>IF(ISERROR(OFFSET($O$4,MATCH(T$16,$N$5:$N$14,0),MATCH(TEXT($A112,"dd-mmm-yy") &amp; "_R0",$P$2:$AP$2,0))),U111,OFFSET($O$4,MATCH(T$16,$N$5:$N$14,0),MATCH(TEXT($A112,"dd-mmm-yy") &amp; "_R0",$P$2:$AP$2,0)))</f>
        <v/>
      </c>
      <c r="V112" s="254">
        <f>V111</f>
        <v/>
      </c>
      <c r="W112" s="77">
        <f>W111-W111*(U111/14)*Y111/SUM(W111:AA111)-W111*(V111/14)*Z111/SUM(W111:AA111)</f>
        <v/>
      </c>
      <c r="X112" s="77">
        <f>X111+W111*(U111/14)*Y111/SUM(W111:AA111)+W111*(V111/14)*Z111/SUM(W111:AA111)-X111/4</f>
        <v/>
      </c>
      <c r="Y112" s="77">
        <f>Y111+(X111/4)*Y$16-Y111/14</f>
        <v/>
      </c>
      <c r="Z112" s="77">
        <f>Z111+(X111/4)*Z$16-Z111/14</f>
        <v/>
      </c>
      <c r="AA112" s="77">
        <f>AA111+Z111/14+(Y111/14)*(1-AB$16)</f>
        <v/>
      </c>
      <c r="AB112" s="54">
        <f>AB111+(Y111/14)*(AB$16)</f>
        <v/>
      </c>
      <c r="AC112" s="53">
        <f>OFFSET('National statistics'!$A$6,MATCH(R0_estimation!$A112,'National statistics'!$A$7:$A$5000,0),MATCH(R0_estimation!AC$16 &amp; "_Running14daysNew",'National statistics'!$B$1:$HA$1,0))</f>
        <v/>
      </c>
      <c r="AD112" s="253">
        <f>IF(ISERROR(OFFSET($O$4,MATCH(AC$16,$N$5:$N$14,0),MATCH(TEXT($A112,"dd-mmm-yy") &amp; "_R0",$P$2:$AP$2,0))),AD111,OFFSET($O$4,MATCH(AC$16,$N$5:$N$14,0),MATCH(TEXT($A112,"dd-mmm-yy") &amp; "_R0",$P$2:$AP$2,0)))</f>
        <v/>
      </c>
      <c r="AE112" s="254">
        <f>AE111</f>
        <v/>
      </c>
      <c r="AF112" s="77">
        <f>AF111-AF111*(AD111/14)*AH111/SUM(AF111:AJ111)-AF111*(AE111/14)*AI111/SUM(AF111:AJ111)</f>
        <v/>
      </c>
      <c r="AG112" s="77">
        <f>AG111+AF111*(AD111/14)*AH111/SUM(AF111:AJ111)+AF111*(AE111/14)*AI111/SUM(AF111:AJ111)-AG111/4</f>
        <v/>
      </c>
      <c r="AH112" s="77">
        <f>AH111+(AG111/4)*AH$16-AH111/14</f>
        <v/>
      </c>
      <c r="AI112" s="77">
        <f>AI111+(AG111/4)*AI$16-AI111/14</f>
        <v/>
      </c>
      <c r="AJ112" s="77">
        <f>AJ111+AI111/14+(AH111/14)*(1-AK$16)</f>
        <v/>
      </c>
      <c r="AK112" s="54">
        <f>AK111+(AH111/14)*(AK$16)</f>
        <v/>
      </c>
      <c r="AL112" s="53">
        <f>OFFSET('National statistics'!$A$6,MATCH(R0_estimation!$A112,'National statistics'!$A$7:$A$5000,0),MATCH(R0_estimation!AL$16 &amp; "_Running14daysNew",'National statistics'!$B$1:$HA$1,0))</f>
        <v/>
      </c>
      <c r="AM112" s="253">
        <f>IF(ISERROR(OFFSET($O$4,MATCH(AL$16,$N$5:$N$14,0),MATCH(TEXT($A112,"dd-mmm-yy") &amp; "_R0",$P$2:$AP$2,0))),AM111,OFFSET($O$4,MATCH(AL$16,$N$5:$N$14,0),MATCH(TEXT($A112,"dd-mmm-yy") &amp; "_R0",$P$2:$AP$2,0)))</f>
        <v/>
      </c>
      <c r="AN112" s="254">
        <f>AN111</f>
        <v/>
      </c>
      <c r="AO112" s="77">
        <f>AO111-AO111*(AM111/14)*AQ111/SUM(AO111:AS111)-AO111*(AN111/14)*AR111/SUM(AO111:AS111)</f>
        <v/>
      </c>
      <c r="AP112" s="77">
        <f>AP111+AO111*(AM111/14)*AQ111/SUM(AO111:AS111)+AO111*(AN111/14)*AR111/SUM(AO111:AS111)-AP111/4</f>
        <v/>
      </c>
      <c r="AQ112" s="77">
        <f>AQ111+(AP111/4)*AQ$16-AQ111/14</f>
        <v/>
      </c>
      <c r="AR112" s="77">
        <f>AR111+(AP111/4)*AR$16-AR111/14</f>
        <v/>
      </c>
      <c r="AS112" s="77">
        <f>AS111+AR111/14+(AQ111/14)*(1-AT$16)</f>
        <v/>
      </c>
      <c r="AT112" s="54">
        <f>AT111+(AQ111/14)*(AT$16)</f>
        <v/>
      </c>
      <c r="AU112" s="53">
        <f>OFFSET('National statistics'!$A$6,MATCH(R0_estimation!$A112,'National statistics'!$A$7:$A$5000,0),MATCH(R0_estimation!AU$16 &amp; "_Running14daysNew",'National statistics'!$B$1:$HA$1,0))</f>
        <v/>
      </c>
      <c r="AV112" s="253">
        <f>IF(ISERROR(OFFSET($O$4,MATCH(AU$16,$N$5:$N$14,0),MATCH(TEXT($A112,"dd-mmm-yy") &amp; "_R0",$P$2:$AP$2,0))),AV111,OFFSET($O$4,MATCH(AU$16,$N$5:$N$14,0),MATCH(TEXT($A112,"dd-mmm-yy") &amp; "_R0",$P$2:$AP$2,0)))</f>
        <v/>
      </c>
      <c r="AW112" s="254">
        <f>AW111</f>
        <v/>
      </c>
      <c r="AX112" s="77">
        <f>AX111-AX111*(AV111/14)*AZ111/SUM(AX111:BB111)-AX111*(AW111/14)*BA111/SUM(AX111:BB111)</f>
        <v/>
      </c>
      <c r="AY112" s="77">
        <f>AY111+AX111*(AV111/14)*AZ111/SUM(AX111:BB111)+AX111*(AW111/14)*BA111/SUM(AX111:BB111)-AY111/4</f>
        <v/>
      </c>
      <c r="AZ112" s="77">
        <f>AZ111+(AY111/4)*AZ$16-AZ111/14</f>
        <v/>
      </c>
      <c r="BA112" s="77">
        <f>BA111+(AY111/4)*BA$16-BA111/14</f>
        <v/>
      </c>
      <c r="BB112" s="77">
        <f>BB111+BA111/14+(AZ111/14)*(1-BC$16)</f>
        <v/>
      </c>
      <c r="BC112" s="54">
        <f>BC111+(AZ111/14)*(BC$16)</f>
        <v/>
      </c>
      <c r="BD112" s="53">
        <f>OFFSET('National statistics'!$A$6,MATCH(R0_estimation!$A112,'National statistics'!$A$7:$A$5000,0),MATCH(R0_estimation!BD$16 &amp; "_Running14daysNew",'National statistics'!$B$1:$HA$1,0))</f>
        <v/>
      </c>
      <c r="BE112" s="253">
        <f>IF(ISERROR(OFFSET($O$4,MATCH(BD$16,$N$5:$N$14,0),MATCH(TEXT($A112,"dd-mmm-yy") &amp; "_R0",$P$2:$AP$2,0))),BE111,OFFSET($O$4,MATCH(BD$16,$N$5:$N$14,0),MATCH(TEXT($A112,"dd-mmm-yy") &amp; "_R0",$P$2:$AP$2,0)))</f>
        <v/>
      </c>
      <c r="BF112" s="254">
        <f>BF111</f>
        <v/>
      </c>
      <c r="BG112" s="77">
        <f>BG111-BG111*(BE111/14)*BI111/SUM(BG111:BK111)-BG111*(BF111/14)*BJ111/SUM(BG111:BK111)</f>
        <v/>
      </c>
      <c r="BH112" s="77">
        <f>BH111+BG111*(BE111/14)*BI111/SUM(BG111:BK111)+BG111*(BF111/14)*BJ111/SUM(BG111:BK111)-BH111/4</f>
        <v/>
      </c>
      <c r="BI112" s="77">
        <f>BI111+(BH111/4)*BI$16-BI111/14</f>
        <v/>
      </c>
      <c r="BJ112" s="77">
        <f>BJ111+(BH111/4)*BJ$16-BJ111/14</f>
        <v/>
      </c>
      <c r="BK112" s="77">
        <f>BK111+BJ111/14+(BI111/14)*(1-BL$16)</f>
        <v/>
      </c>
      <c r="BL112" s="54">
        <f>BL111+(BI111/14)*(BL$16)</f>
        <v/>
      </c>
      <c r="BM112" s="53">
        <f>OFFSET('National statistics'!$A$6,MATCH(R0_estimation!$A112,'National statistics'!$A$7:$A$5000,0),MATCH(R0_estimation!BM$16 &amp; "_Running14daysNew",'National statistics'!$B$1:$HA$1,0))</f>
        <v/>
      </c>
      <c r="BN112" s="253">
        <f>IF(ISERROR(OFFSET($O$4,MATCH(BM$16,$N$5:$N$14,0),MATCH(TEXT($A112,"dd-mmm-yy") &amp; "_R0",$P$2:$AP$2,0))),BN111,OFFSET($O$4,MATCH(BM$16,$N$5:$N$14,0),MATCH(TEXT($A112,"dd-mmm-yy") &amp; "_R0",$P$2:$AP$2,0)))</f>
        <v/>
      </c>
      <c r="BO112" s="254">
        <f>BO111</f>
        <v/>
      </c>
      <c r="BP112" s="77">
        <f>BP111-BP111*(BN111/14)*BR111/SUM(BP111:BT111)-BP111*(BO111/14)*BS111/SUM(BP111:BT111)</f>
        <v/>
      </c>
      <c r="BQ112" s="77">
        <f>BQ111+BP111*(BN111/14)*BR111/SUM(BP111:BT111)+BP111*(BO111/14)*BS111/SUM(BP111:BT111)-BQ111/4</f>
        <v/>
      </c>
      <c r="BR112" s="77">
        <f>BR111+(BQ111/4)*BR$16-BR111/14</f>
        <v/>
      </c>
      <c r="BS112" s="77">
        <f>BS111+(BQ111/4)*BS$16-BS111/14</f>
        <v/>
      </c>
      <c r="BT112" s="77">
        <f>BT111+BS111/14+(BR111/14)*(1-BU$16)</f>
        <v/>
      </c>
      <c r="BU112" s="54">
        <f>BU111+(BR111/14)*(BU$16)</f>
        <v/>
      </c>
      <c r="BV112" s="53">
        <f>OFFSET('National statistics'!$A$6,MATCH(R0_estimation!$A112,'National statistics'!$A$7:$A$5000,0),MATCH(R0_estimation!BV$16 &amp; "_Running14daysNew",'National statistics'!$B$1:$HA$1,0))</f>
        <v/>
      </c>
      <c r="BW112" s="253">
        <f>IF(ISERROR(OFFSET($O$4,MATCH(BV$16,$N$5:$N$14,0),MATCH(TEXT($A112,"dd-mmm-yy") &amp; "_R0",$P$2:$AP$2,0))),BW111,OFFSET($O$4,MATCH(BV$16,$N$5:$N$14,0),MATCH(TEXT($A112,"dd-mmm-yy") &amp; "_R0",$P$2:$AP$2,0)))</f>
        <v/>
      </c>
      <c r="BX112" s="254">
        <f>BX111</f>
        <v/>
      </c>
      <c r="BY112" s="77">
        <f>BY111-BY111*(BW111/14)*CA111/SUM(BY111:CC111)-BY111*(BX111/14)*CB111/SUM(BY111:CC111)</f>
        <v/>
      </c>
      <c r="BZ112" s="77">
        <f>BZ111+BY111*(BW111/14)*CA111/SUM(BY111:CC111)+BY111*(BX111/14)*CB111/SUM(BY111:CC111)-BZ111/4</f>
        <v/>
      </c>
      <c r="CA112" s="77">
        <f>CA111+(BZ111/4)*CA$16-CA111/14</f>
        <v/>
      </c>
      <c r="CB112" s="77">
        <f>CB111+(BZ111/4)*CB$16-CB111/14</f>
        <v/>
      </c>
      <c r="CC112" s="77">
        <f>CC111+CB111/14+(CA111/14)*(1-CD$16)</f>
        <v/>
      </c>
      <c r="CD112" s="54">
        <f>CD111+(CA111/14)*(CD$16)</f>
        <v/>
      </c>
      <c r="CE112" s="53">
        <f>OFFSET('National statistics'!$A$6,MATCH(R0_estimation!$A112,'National statistics'!$A$7:$A$5000,0),MATCH(R0_estimation!CE$16 &amp; "_Running14daysNew",'National statistics'!$B$1:$HA$1,0))</f>
        <v/>
      </c>
      <c r="CF112" s="253">
        <f>IF(ISERROR(OFFSET($O$4,MATCH(CE$16,$N$5:$N$14,0),MATCH(TEXT($A112,"dd-mmm-yy") &amp; "_R0",$P$2:$AP$2,0))),CF111,OFFSET($O$4,MATCH(CE$16,$N$5:$N$14,0),MATCH(TEXT($A112,"dd-mmm-yy") &amp; "_R0",$P$2:$AP$2,0)))</f>
        <v/>
      </c>
      <c r="CG112" s="254">
        <f>CG111</f>
        <v/>
      </c>
      <c r="CH112" s="77">
        <f>CH111-CH111*(CF111/14)*CJ111/SUM(CH111:CL111)-CH111*(CG111/14)*CK111/SUM(CH111:CL111)</f>
        <v/>
      </c>
      <c r="CI112" s="77">
        <f>CI111+CH111*(CF111/14)*CJ111/SUM(CH111:CL111)+CH111*(CG111/14)*CK111/SUM(CH111:CL111)-CI111/4</f>
        <v/>
      </c>
      <c r="CJ112" s="77">
        <f>CJ111+(CI111/4)*CJ$16-CJ111/14</f>
        <v/>
      </c>
      <c r="CK112" s="77">
        <f>CK111+(CI111/4)*CK$16-CK111/14</f>
        <v/>
      </c>
      <c r="CL112" s="77">
        <f>CL111+CK111/14+(CJ111/14)*(1-CM$16)</f>
        <v/>
      </c>
      <c r="CM112" s="54">
        <f>CM111+(CJ111/14)*(CM$16)</f>
        <v/>
      </c>
      <c r="CO112" s="209" t="n"/>
      <c r="CP112" s="210" t="n"/>
    </row>
    <row r="113">
      <c r="A113" s="83" t="n">
        <v>44013</v>
      </c>
      <c r="B113" s="53">
        <f>OFFSET('National statistics'!$A$6,MATCH(R0_estimation!$A113,'National statistics'!$A$7:$A$5000,0),MATCH(R0_estimation!B$16 &amp; "_Running14daysNew",'National statistics'!$B$1:$HA$1,0))</f>
        <v/>
      </c>
      <c r="C113" s="253">
        <f>IF(ISERROR(OFFSET($O$4,MATCH(B$16,$N$5:$N$14,0),MATCH(TEXT($A113,"dd-mmm-yy") &amp; "_R0",$P$2:$AP$2,0))),C112,OFFSET($O$4,MATCH(B$16,$N$5:$N$14,0),MATCH(TEXT($A113,"dd-mmm-yy") &amp; "_R0",$P$2:$AP$2,0)))</f>
        <v/>
      </c>
      <c r="D113" s="254">
        <f>D112</f>
        <v/>
      </c>
      <c r="E113" s="77">
        <f>E112-E112*(C112/14)*G112*G$16/SUM(E112:I112)-E112*(D112/14)*H$16*H112/SUM(E112:I112)</f>
        <v/>
      </c>
      <c r="F113" s="77">
        <f>F112+E112*(C112/14)*G112*G$16/SUM(E112:I112)+E112*(D112/14)*H$16*H112/SUM(E112:I112)-F112/4</f>
        <v/>
      </c>
      <c r="G113" s="77">
        <f>G112+G$16*F112/4-G112/14</f>
        <v/>
      </c>
      <c r="H113" s="77">
        <f>H112+H$16*F112/4-H112/14</f>
        <v/>
      </c>
      <c r="I113" s="77">
        <f>I112+H112/14+(G112/14)*(1-J$16)</f>
        <v/>
      </c>
      <c r="J113" s="54">
        <f>J112+(G112/14)*(J$16)</f>
        <v/>
      </c>
      <c r="K113" s="53">
        <f>OFFSET('National statistics'!$A$6,MATCH(R0_estimation!$A113,'National statistics'!$A$7:$A$5000,0),MATCH(R0_estimation!K$16 &amp; "_Running14daysNew",'National statistics'!$B$1:$HA$1,0))</f>
        <v/>
      </c>
      <c r="L113" s="253">
        <f>IF(ISERROR(OFFSET($O$4,MATCH(K$16,$N$5:$N$14,0),MATCH(TEXT($A113,"dd-mmm-yy") &amp; "_R0",$P$2:$AP$2,0))),L112,OFFSET($O$4,MATCH(K$16,$N$5:$N$14,0),MATCH(TEXT($A113,"dd-mmm-yy") &amp; "_R0",$P$2:$AP$2,0)))</f>
        <v/>
      </c>
      <c r="M113" s="254">
        <f>M112</f>
        <v/>
      </c>
      <c r="N113" s="77">
        <f>N112-N112*(L112/14)*P112/SUM(N112:R112)-N112*(M112/14)*Q112/SUM(N112:R112)</f>
        <v/>
      </c>
      <c r="O113" s="77">
        <f>O112+N112*(L112/14)*P112/SUM(N112:R112)+N112*(M112/14)*Q112/SUM(N112:R112)-O112/4</f>
        <v/>
      </c>
      <c r="P113" s="77">
        <f>P112+(O112/4)*P$16-P112/14</f>
        <v/>
      </c>
      <c r="Q113" s="77">
        <f>Q112+(O112/4)*Q$16-Q112/14</f>
        <v/>
      </c>
      <c r="R113" s="77">
        <f>R112+Q112/14+(P112/14)*(1-S$16)</f>
        <v/>
      </c>
      <c r="S113" s="54">
        <f>S112+(P112/14)*(S$16)</f>
        <v/>
      </c>
      <c r="T113" s="53">
        <f>OFFSET('National statistics'!$A$6,MATCH(R0_estimation!$A113,'National statistics'!$A$7:$A$5000,0),MATCH(R0_estimation!T$16 &amp; "_Running14daysNew",'National statistics'!$B$1:$HA$1,0))</f>
        <v/>
      </c>
      <c r="U113" s="253">
        <f>IF(ISERROR(OFFSET($O$4,MATCH(T$16,$N$5:$N$14,0),MATCH(TEXT($A113,"dd-mmm-yy") &amp; "_R0",$P$2:$AP$2,0))),U112,OFFSET($O$4,MATCH(T$16,$N$5:$N$14,0),MATCH(TEXT($A113,"dd-mmm-yy") &amp; "_R0",$P$2:$AP$2,0)))</f>
        <v/>
      </c>
      <c r="V113" s="254">
        <f>V112</f>
        <v/>
      </c>
      <c r="W113" s="77">
        <f>W112-W112*(U112/14)*Y112/SUM(W112:AA112)-W112*(V112/14)*Z112/SUM(W112:AA112)</f>
        <v/>
      </c>
      <c r="X113" s="77">
        <f>X112+W112*(U112/14)*Y112/SUM(W112:AA112)+W112*(V112/14)*Z112/SUM(W112:AA112)-X112/4</f>
        <v/>
      </c>
      <c r="Y113" s="77">
        <f>Y112+(X112/4)*Y$16-Y112/14</f>
        <v/>
      </c>
      <c r="Z113" s="77">
        <f>Z112+(X112/4)*Z$16-Z112/14</f>
        <v/>
      </c>
      <c r="AA113" s="77">
        <f>AA112+Z112/14+(Y112/14)*(1-AB$16)</f>
        <v/>
      </c>
      <c r="AB113" s="54">
        <f>AB112+(Y112/14)*(AB$16)</f>
        <v/>
      </c>
      <c r="AC113" s="53">
        <f>OFFSET('National statistics'!$A$6,MATCH(R0_estimation!$A113,'National statistics'!$A$7:$A$5000,0),MATCH(R0_estimation!AC$16 &amp; "_Running14daysNew",'National statistics'!$B$1:$HA$1,0))</f>
        <v/>
      </c>
      <c r="AD113" s="253">
        <f>IF(ISERROR(OFFSET($O$4,MATCH(AC$16,$N$5:$N$14,0),MATCH(TEXT($A113,"dd-mmm-yy") &amp; "_R0",$P$2:$AP$2,0))),AD112,OFFSET($O$4,MATCH(AC$16,$N$5:$N$14,0),MATCH(TEXT($A113,"dd-mmm-yy") &amp; "_R0",$P$2:$AP$2,0)))</f>
        <v/>
      </c>
      <c r="AE113" s="254">
        <f>AE112</f>
        <v/>
      </c>
      <c r="AF113" s="77">
        <f>AF112-AF112*(AD112/14)*AH112/SUM(AF112:AJ112)-AF112*(AE112/14)*AI112/SUM(AF112:AJ112)</f>
        <v/>
      </c>
      <c r="AG113" s="77">
        <f>AG112+AF112*(AD112/14)*AH112/SUM(AF112:AJ112)+AF112*(AE112/14)*AI112/SUM(AF112:AJ112)-AG112/4</f>
        <v/>
      </c>
      <c r="AH113" s="77">
        <f>AH112+(AG112/4)*AH$16-AH112/14</f>
        <v/>
      </c>
      <c r="AI113" s="77">
        <f>AI112+(AG112/4)*AI$16-AI112/14</f>
        <v/>
      </c>
      <c r="AJ113" s="77">
        <f>AJ112+AI112/14+(AH112/14)*(1-AK$16)</f>
        <v/>
      </c>
      <c r="AK113" s="54">
        <f>AK112+(AH112/14)*(AK$16)</f>
        <v/>
      </c>
      <c r="AL113" s="53">
        <f>OFFSET('National statistics'!$A$6,MATCH(R0_estimation!$A113,'National statistics'!$A$7:$A$5000,0),MATCH(R0_estimation!AL$16 &amp; "_Running14daysNew",'National statistics'!$B$1:$HA$1,0))</f>
        <v/>
      </c>
      <c r="AM113" s="253">
        <f>IF(ISERROR(OFFSET($O$4,MATCH(AL$16,$N$5:$N$14,0),MATCH(TEXT($A113,"dd-mmm-yy") &amp; "_R0",$P$2:$AP$2,0))),AM112,OFFSET($O$4,MATCH(AL$16,$N$5:$N$14,0),MATCH(TEXT($A113,"dd-mmm-yy") &amp; "_R0",$P$2:$AP$2,0)))</f>
        <v/>
      </c>
      <c r="AN113" s="254">
        <f>AN112</f>
        <v/>
      </c>
      <c r="AO113" s="77">
        <f>AO112-AO112*(AM112/14)*AQ112/SUM(AO112:AS112)-AO112*(AN112/14)*AR112/SUM(AO112:AS112)</f>
        <v/>
      </c>
      <c r="AP113" s="77">
        <f>AP112+AO112*(AM112/14)*AQ112/SUM(AO112:AS112)+AO112*(AN112/14)*AR112/SUM(AO112:AS112)-AP112/4</f>
        <v/>
      </c>
      <c r="AQ113" s="77">
        <f>AQ112+(AP112/4)*AQ$16-AQ112/14</f>
        <v/>
      </c>
      <c r="AR113" s="77">
        <f>AR112+(AP112/4)*AR$16-AR112/14</f>
        <v/>
      </c>
      <c r="AS113" s="77">
        <f>AS112+AR112/14+(AQ112/14)*(1-AT$16)</f>
        <v/>
      </c>
      <c r="AT113" s="54">
        <f>AT112+(AQ112/14)*(AT$16)</f>
        <v/>
      </c>
      <c r="AU113" s="53">
        <f>OFFSET('National statistics'!$A$6,MATCH(R0_estimation!$A113,'National statistics'!$A$7:$A$5000,0),MATCH(R0_estimation!AU$16 &amp; "_Running14daysNew",'National statistics'!$B$1:$HA$1,0))</f>
        <v/>
      </c>
      <c r="AV113" s="253">
        <f>IF(ISERROR(OFFSET($O$4,MATCH(AU$16,$N$5:$N$14,0),MATCH(TEXT($A113,"dd-mmm-yy") &amp; "_R0",$P$2:$AP$2,0))),AV112,OFFSET($O$4,MATCH(AU$16,$N$5:$N$14,0),MATCH(TEXT($A113,"dd-mmm-yy") &amp; "_R0",$P$2:$AP$2,0)))</f>
        <v/>
      </c>
      <c r="AW113" s="254">
        <f>AW112</f>
        <v/>
      </c>
      <c r="AX113" s="77">
        <f>AX112-AX112*(AV112/14)*AZ112/SUM(AX112:BB112)-AX112*(AW112/14)*BA112/SUM(AX112:BB112)</f>
        <v/>
      </c>
      <c r="AY113" s="77">
        <f>AY112+AX112*(AV112/14)*AZ112/SUM(AX112:BB112)+AX112*(AW112/14)*BA112/SUM(AX112:BB112)-AY112/4</f>
        <v/>
      </c>
      <c r="AZ113" s="77">
        <f>AZ112+(AY112/4)*AZ$16-AZ112/14</f>
        <v/>
      </c>
      <c r="BA113" s="77">
        <f>BA112+(AY112/4)*BA$16-BA112/14</f>
        <v/>
      </c>
      <c r="BB113" s="77">
        <f>BB112+BA112/14+(AZ112/14)*(1-BC$16)</f>
        <v/>
      </c>
      <c r="BC113" s="54">
        <f>BC112+(AZ112/14)*(BC$16)</f>
        <v/>
      </c>
      <c r="BD113" s="53">
        <f>OFFSET('National statistics'!$A$6,MATCH(R0_estimation!$A113,'National statistics'!$A$7:$A$5000,0),MATCH(R0_estimation!BD$16 &amp; "_Running14daysNew",'National statistics'!$B$1:$HA$1,0))</f>
        <v/>
      </c>
      <c r="BE113" s="253">
        <f>IF(ISERROR(OFFSET($O$4,MATCH(BD$16,$N$5:$N$14,0),MATCH(TEXT($A113,"dd-mmm-yy") &amp; "_R0",$P$2:$AP$2,0))),BE112,OFFSET($O$4,MATCH(BD$16,$N$5:$N$14,0),MATCH(TEXT($A113,"dd-mmm-yy") &amp; "_R0",$P$2:$AP$2,0)))</f>
        <v/>
      </c>
      <c r="BF113" s="254">
        <f>BF112</f>
        <v/>
      </c>
      <c r="BG113" s="77">
        <f>BG112-BG112*(BE112/14)*BI112/SUM(BG112:BK112)-BG112*(BF112/14)*BJ112/SUM(BG112:BK112)</f>
        <v/>
      </c>
      <c r="BH113" s="77">
        <f>BH112+BG112*(BE112/14)*BI112/SUM(BG112:BK112)+BG112*(BF112/14)*BJ112/SUM(BG112:BK112)-BH112/4</f>
        <v/>
      </c>
      <c r="BI113" s="77">
        <f>BI112+(BH112/4)*BI$16-BI112/14</f>
        <v/>
      </c>
      <c r="BJ113" s="77">
        <f>BJ112+(BH112/4)*BJ$16-BJ112/14</f>
        <v/>
      </c>
      <c r="BK113" s="77">
        <f>BK112+BJ112/14+(BI112/14)*(1-BL$16)</f>
        <v/>
      </c>
      <c r="BL113" s="54">
        <f>BL112+(BI112/14)*(BL$16)</f>
        <v/>
      </c>
      <c r="BM113" s="53">
        <f>OFFSET('National statistics'!$A$6,MATCH(R0_estimation!$A113,'National statistics'!$A$7:$A$5000,0),MATCH(R0_estimation!BM$16 &amp; "_Running14daysNew",'National statistics'!$B$1:$HA$1,0))</f>
        <v/>
      </c>
      <c r="BN113" s="253">
        <f>IF(ISERROR(OFFSET($O$4,MATCH(BM$16,$N$5:$N$14,0),MATCH(TEXT($A113,"dd-mmm-yy") &amp; "_R0",$P$2:$AP$2,0))),BN112,OFFSET($O$4,MATCH(BM$16,$N$5:$N$14,0),MATCH(TEXT($A113,"dd-mmm-yy") &amp; "_R0",$P$2:$AP$2,0)))</f>
        <v/>
      </c>
      <c r="BO113" s="254">
        <f>BO112</f>
        <v/>
      </c>
      <c r="BP113" s="77">
        <f>BP112-BP112*(BN112/14)*BR112/SUM(BP112:BT112)-BP112*(BO112/14)*BS112/SUM(BP112:BT112)</f>
        <v/>
      </c>
      <c r="BQ113" s="77">
        <f>BQ112+BP112*(BN112/14)*BR112/SUM(BP112:BT112)+BP112*(BO112/14)*BS112/SUM(BP112:BT112)-BQ112/4</f>
        <v/>
      </c>
      <c r="BR113" s="77">
        <f>BR112+(BQ112/4)*BR$16-BR112/14</f>
        <v/>
      </c>
      <c r="BS113" s="77">
        <f>BS112+(BQ112/4)*BS$16-BS112/14</f>
        <v/>
      </c>
      <c r="BT113" s="77">
        <f>BT112+BS112/14+(BR112/14)*(1-BU$16)</f>
        <v/>
      </c>
      <c r="BU113" s="54">
        <f>BU112+(BR112/14)*(BU$16)</f>
        <v/>
      </c>
      <c r="BV113" s="53">
        <f>OFFSET('National statistics'!$A$6,MATCH(R0_estimation!$A113,'National statistics'!$A$7:$A$5000,0),MATCH(R0_estimation!BV$16 &amp; "_Running14daysNew",'National statistics'!$B$1:$HA$1,0))</f>
        <v/>
      </c>
      <c r="BW113" s="253">
        <f>IF(ISERROR(OFFSET($O$4,MATCH(BV$16,$N$5:$N$14,0),MATCH(TEXT($A113,"dd-mmm-yy") &amp; "_R0",$P$2:$AP$2,0))),BW112,OFFSET($O$4,MATCH(BV$16,$N$5:$N$14,0),MATCH(TEXT($A113,"dd-mmm-yy") &amp; "_R0",$P$2:$AP$2,0)))</f>
        <v/>
      </c>
      <c r="BX113" s="254">
        <f>BX112</f>
        <v/>
      </c>
      <c r="BY113" s="77">
        <f>BY112-BY112*(BW112/14)*CA112/SUM(BY112:CC112)-BY112*(BX112/14)*CB112/SUM(BY112:CC112)</f>
        <v/>
      </c>
      <c r="BZ113" s="77">
        <f>BZ112+BY112*(BW112/14)*CA112/SUM(BY112:CC112)+BY112*(BX112/14)*CB112/SUM(BY112:CC112)-BZ112/4</f>
        <v/>
      </c>
      <c r="CA113" s="77">
        <f>CA112+(BZ112/4)*CA$16-CA112/14</f>
        <v/>
      </c>
      <c r="CB113" s="77">
        <f>CB112+(BZ112/4)*CB$16-CB112/14</f>
        <v/>
      </c>
      <c r="CC113" s="77">
        <f>CC112+CB112/14+(CA112/14)*(1-CD$16)</f>
        <v/>
      </c>
      <c r="CD113" s="54">
        <f>CD112+(CA112/14)*(CD$16)</f>
        <v/>
      </c>
      <c r="CE113" s="53">
        <f>OFFSET('National statistics'!$A$6,MATCH(R0_estimation!$A113,'National statistics'!$A$7:$A$5000,0),MATCH(R0_estimation!CE$16 &amp; "_Running14daysNew",'National statistics'!$B$1:$HA$1,0))</f>
        <v/>
      </c>
      <c r="CF113" s="253">
        <f>IF(ISERROR(OFFSET($O$4,MATCH(CE$16,$N$5:$N$14,0),MATCH(TEXT($A113,"dd-mmm-yy") &amp; "_R0",$P$2:$AP$2,0))),CF112,OFFSET($O$4,MATCH(CE$16,$N$5:$N$14,0),MATCH(TEXT($A113,"dd-mmm-yy") &amp; "_R0",$P$2:$AP$2,0)))</f>
        <v/>
      </c>
      <c r="CG113" s="254">
        <f>CG112</f>
        <v/>
      </c>
      <c r="CH113" s="77">
        <f>CH112-CH112*(CF112/14)*CJ112/SUM(CH112:CL112)-CH112*(CG112/14)*CK112/SUM(CH112:CL112)</f>
        <v/>
      </c>
      <c r="CI113" s="77">
        <f>CI112+CH112*(CF112/14)*CJ112/SUM(CH112:CL112)+CH112*(CG112/14)*CK112/SUM(CH112:CL112)-CI112/4</f>
        <v/>
      </c>
      <c r="CJ113" s="77">
        <f>CJ112+(CI112/4)*CJ$16-CJ112/14</f>
        <v/>
      </c>
      <c r="CK113" s="77">
        <f>CK112+(CI112/4)*CK$16-CK112/14</f>
        <v/>
      </c>
      <c r="CL113" s="77">
        <f>CL112+CK112/14+(CJ112/14)*(1-CM$16)</f>
        <v/>
      </c>
      <c r="CM113" s="54">
        <f>CM112+(CJ112/14)*(CM$16)</f>
        <v/>
      </c>
      <c r="CO113" s="209" t="n"/>
      <c r="CP113" s="210" t="n"/>
    </row>
    <row r="114">
      <c r="A114" s="83" t="n">
        <v>44014</v>
      </c>
      <c r="B114" s="53">
        <f>OFFSET('National statistics'!$A$6,MATCH(R0_estimation!$A114,'National statistics'!$A$7:$A$5000,0),MATCH(R0_estimation!B$16 &amp; "_Running14daysNew",'National statistics'!$B$1:$HA$1,0))</f>
        <v/>
      </c>
      <c r="C114" s="253">
        <f>IF(ISERROR(OFFSET($O$4,MATCH(B$16,$N$5:$N$14,0),MATCH(TEXT($A114,"dd-mmm-yy") &amp; "_R0",$P$2:$AP$2,0))),C113,OFFSET($O$4,MATCH(B$16,$N$5:$N$14,0),MATCH(TEXT($A114,"dd-mmm-yy") &amp; "_R0",$P$2:$AP$2,0)))</f>
        <v/>
      </c>
      <c r="D114" s="254">
        <f>D113</f>
        <v/>
      </c>
      <c r="E114" s="77">
        <f>E113-E113*(C113/14)*G113*G$16/SUM(E113:I113)-E113*(D113/14)*H$16*H113/SUM(E113:I113)</f>
        <v/>
      </c>
      <c r="F114" s="77">
        <f>F113+E113*(C113/14)*G113*G$16/SUM(E113:I113)+E113*(D113/14)*H$16*H113/SUM(E113:I113)-F113/4</f>
        <v/>
      </c>
      <c r="G114" s="77">
        <f>G113+G$16*F113/4-G113/14</f>
        <v/>
      </c>
      <c r="H114" s="77">
        <f>H113+H$16*F113/4-H113/14</f>
        <v/>
      </c>
      <c r="I114" s="77">
        <f>I113+H113/14+(G113/14)*(1-J$16)</f>
        <v/>
      </c>
      <c r="J114" s="54">
        <f>J113+(G113/14)*(J$16)</f>
        <v/>
      </c>
      <c r="K114" s="53">
        <f>OFFSET('National statistics'!$A$6,MATCH(R0_estimation!$A114,'National statistics'!$A$7:$A$5000,0),MATCH(R0_estimation!K$16 &amp; "_Running14daysNew",'National statistics'!$B$1:$HA$1,0))</f>
        <v/>
      </c>
      <c r="L114" s="253">
        <f>IF(ISERROR(OFFSET($O$4,MATCH(K$16,$N$5:$N$14,0),MATCH(TEXT($A114,"dd-mmm-yy") &amp; "_R0",$P$2:$AP$2,0))),L113,OFFSET($O$4,MATCH(K$16,$N$5:$N$14,0),MATCH(TEXT($A114,"dd-mmm-yy") &amp; "_R0",$P$2:$AP$2,0)))</f>
        <v/>
      </c>
      <c r="M114" s="254">
        <f>M113</f>
        <v/>
      </c>
      <c r="N114" s="77">
        <f>N113-N113*(L113/14)*P113/SUM(N113:R113)-N113*(M113/14)*Q113/SUM(N113:R113)</f>
        <v/>
      </c>
      <c r="O114" s="77">
        <f>O113+N113*(L113/14)*P113/SUM(N113:R113)+N113*(M113/14)*Q113/SUM(N113:R113)-O113/4</f>
        <v/>
      </c>
      <c r="P114" s="77">
        <f>P113+(O113/4)*P$16-P113/14</f>
        <v/>
      </c>
      <c r="Q114" s="77">
        <f>Q113+(O113/4)*Q$16-Q113/14</f>
        <v/>
      </c>
      <c r="R114" s="77">
        <f>R113+Q113/14+(P113/14)*(1-S$16)</f>
        <v/>
      </c>
      <c r="S114" s="54">
        <f>S113+(P113/14)*(S$16)</f>
        <v/>
      </c>
      <c r="T114" s="53">
        <f>OFFSET('National statistics'!$A$6,MATCH(R0_estimation!$A114,'National statistics'!$A$7:$A$5000,0),MATCH(R0_estimation!T$16 &amp; "_Running14daysNew",'National statistics'!$B$1:$HA$1,0))</f>
        <v/>
      </c>
      <c r="U114" s="253">
        <f>IF(ISERROR(OFFSET($O$4,MATCH(T$16,$N$5:$N$14,0),MATCH(TEXT($A114,"dd-mmm-yy") &amp; "_R0",$P$2:$AP$2,0))),U113,OFFSET($O$4,MATCH(T$16,$N$5:$N$14,0),MATCH(TEXT($A114,"dd-mmm-yy") &amp; "_R0",$P$2:$AP$2,0)))</f>
        <v/>
      </c>
      <c r="V114" s="254">
        <f>V113</f>
        <v/>
      </c>
      <c r="W114" s="77">
        <f>W113-W113*(U113/14)*Y113/SUM(W113:AA113)-W113*(V113/14)*Z113/SUM(W113:AA113)</f>
        <v/>
      </c>
      <c r="X114" s="77">
        <f>X113+W113*(U113/14)*Y113/SUM(W113:AA113)+W113*(V113/14)*Z113/SUM(W113:AA113)-X113/4</f>
        <v/>
      </c>
      <c r="Y114" s="77">
        <f>Y113+(X113/4)*Y$16-Y113/14</f>
        <v/>
      </c>
      <c r="Z114" s="77">
        <f>Z113+(X113/4)*Z$16-Z113/14</f>
        <v/>
      </c>
      <c r="AA114" s="77">
        <f>AA113+Z113/14+(Y113/14)*(1-AB$16)</f>
        <v/>
      </c>
      <c r="AB114" s="54">
        <f>AB113+(Y113/14)*(AB$16)</f>
        <v/>
      </c>
      <c r="AC114" s="53">
        <f>OFFSET('National statistics'!$A$6,MATCH(R0_estimation!$A114,'National statistics'!$A$7:$A$5000,0),MATCH(R0_estimation!AC$16 &amp; "_Running14daysNew",'National statistics'!$B$1:$HA$1,0))</f>
        <v/>
      </c>
      <c r="AD114" s="253">
        <f>IF(ISERROR(OFFSET($O$4,MATCH(AC$16,$N$5:$N$14,0),MATCH(TEXT($A114,"dd-mmm-yy") &amp; "_R0",$P$2:$AP$2,0))),AD113,OFFSET($O$4,MATCH(AC$16,$N$5:$N$14,0),MATCH(TEXT($A114,"dd-mmm-yy") &amp; "_R0",$P$2:$AP$2,0)))</f>
        <v/>
      </c>
      <c r="AE114" s="254">
        <f>AE113</f>
        <v/>
      </c>
      <c r="AF114" s="77">
        <f>AF113-AF113*(AD113/14)*AH113/SUM(AF113:AJ113)-AF113*(AE113/14)*AI113/SUM(AF113:AJ113)</f>
        <v/>
      </c>
      <c r="AG114" s="77">
        <f>AG113+AF113*(AD113/14)*AH113/SUM(AF113:AJ113)+AF113*(AE113/14)*AI113/SUM(AF113:AJ113)-AG113/4</f>
        <v/>
      </c>
      <c r="AH114" s="77">
        <f>AH113+(AG113/4)*AH$16-AH113/14</f>
        <v/>
      </c>
      <c r="AI114" s="77">
        <f>AI113+(AG113/4)*AI$16-AI113/14</f>
        <v/>
      </c>
      <c r="AJ114" s="77">
        <f>AJ113+AI113/14+(AH113/14)*(1-AK$16)</f>
        <v/>
      </c>
      <c r="AK114" s="54">
        <f>AK113+(AH113/14)*(AK$16)</f>
        <v/>
      </c>
      <c r="AL114" s="53">
        <f>OFFSET('National statistics'!$A$6,MATCH(R0_estimation!$A114,'National statistics'!$A$7:$A$5000,0),MATCH(R0_estimation!AL$16 &amp; "_Running14daysNew",'National statistics'!$B$1:$HA$1,0))</f>
        <v/>
      </c>
      <c r="AM114" s="253">
        <f>IF(ISERROR(OFFSET($O$4,MATCH(AL$16,$N$5:$N$14,0),MATCH(TEXT($A114,"dd-mmm-yy") &amp; "_R0",$P$2:$AP$2,0))),AM113,OFFSET($O$4,MATCH(AL$16,$N$5:$N$14,0),MATCH(TEXT($A114,"dd-mmm-yy") &amp; "_R0",$P$2:$AP$2,0)))</f>
        <v/>
      </c>
      <c r="AN114" s="254">
        <f>AN113</f>
        <v/>
      </c>
      <c r="AO114" s="77">
        <f>AO113-AO113*(AM113/14)*AQ113/SUM(AO113:AS113)-AO113*(AN113/14)*AR113/SUM(AO113:AS113)</f>
        <v/>
      </c>
      <c r="AP114" s="77">
        <f>AP113+AO113*(AM113/14)*AQ113/SUM(AO113:AS113)+AO113*(AN113/14)*AR113/SUM(AO113:AS113)-AP113/4</f>
        <v/>
      </c>
      <c r="AQ114" s="77">
        <f>AQ113+(AP113/4)*AQ$16-AQ113/14</f>
        <v/>
      </c>
      <c r="AR114" s="77">
        <f>AR113+(AP113/4)*AR$16-AR113/14</f>
        <v/>
      </c>
      <c r="AS114" s="77">
        <f>AS113+AR113/14+(AQ113/14)*(1-AT$16)</f>
        <v/>
      </c>
      <c r="AT114" s="54">
        <f>AT113+(AQ113/14)*(AT$16)</f>
        <v/>
      </c>
      <c r="AU114" s="53">
        <f>OFFSET('National statistics'!$A$6,MATCH(R0_estimation!$A114,'National statistics'!$A$7:$A$5000,0),MATCH(R0_estimation!AU$16 &amp; "_Running14daysNew",'National statistics'!$B$1:$HA$1,0))</f>
        <v/>
      </c>
      <c r="AV114" s="253">
        <f>IF(ISERROR(OFFSET($O$4,MATCH(AU$16,$N$5:$N$14,0),MATCH(TEXT($A114,"dd-mmm-yy") &amp; "_R0",$P$2:$AP$2,0))),AV113,OFFSET($O$4,MATCH(AU$16,$N$5:$N$14,0),MATCH(TEXT($A114,"dd-mmm-yy") &amp; "_R0",$P$2:$AP$2,0)))</f>
        <v/>
      </c>
      <c r="AW114" s="254">
        <f>AW113</f>
        <v/>
      </c>
      <c r="AX114" s="77">
        <f>AX113-AX113*(AV113/14)*AZ113/SUM(AX113:BB113)-AX113*(AW113/14)*BA113/SUM(AX113:BB113)</f>
        <v/>
      </c>
      <c r="AY114" s="77">
        <f>AY113+AX113*(AV113/14)*AZ113/SUM(AX113:BB113)+AX113*(AW113/14)*BA113/SUM(AX113:BB113)-AY113/4</f>
        <v/>
      </c>
      <c r="AZ114" s="77">
        <f>AZ113+(AY113/4)*AZ$16-AZ113/14</f>
        <v/>
      </c>
      <c r="BA114" s="77">
        <f>BA113+(AY113/4)*BA$16-BA113/14</f>
        <v/>
      </c>
      <c r="BB114" s="77">
        <f>BB113+BA113/14+(AZ113/14)*(1-BC$16)</f>
        <v/>
      </c>
      <c r="BC114" s="54">
        <f>BC113+(AZ113/14)*(BC$16)</f>
        <v/>
      </c>
      <c r="BD114" s="53">
        <f>OFFSET('National statistics'!$A$6,MATCH(R0_estimation!$A114,'National statistics'!$A$7:$A$5000,0),MATCH(R0_estimation!BD$16 &amp; "_Running14daysNew",'National statistics'!$B$1:$HA$1,0))</f>
        <v/>
      </c>
      <c r="BE114" s="253">
        <f>IF(ISERROR(OFFSET($O$4,MATCH(BD$16,$N$5:$N$14,0),MATCH(TEXT($A114,"dd-mmm-yy") &amp; "_R0",$P$2:$AP$2,0))),BE113,OFFSET($O$4,MATCH(BD$16,$N$5:$N$14,0),MATCH(TEXT($A114,"dd-mmm-yy") &amp; "_R0",$P$2:$AP$2,0)))</f>
        <v/>
      </c>
      <c r="BF114" s="254">
        <f>BF113</f>
        <v/>
      </c>
      <c r="BG114" s="77">
        <f>BG113-BG113*(BE113/14)*BI113/SUM(BG113:BK113)-BG113*(BF113/14)*BJ113/SUM(BG113:BK113)</f>
        <v/>
      </c>
      <c r="BH114" s="77">
        <f>BH113+BG113*(BE113/14)*BI113/SUM(BG113:BK113)+BG113*(BF113/14)*BJ113/SUM(BG113:BK113)-BH113/4</f>
        <v/>
      </c>
      <c r="BI114" s="77">
        <f>BI113+(BH113/4)*BI$16-BI113/14</f>
        <v/>
      </c>
      <c r="BJ114" s="77">
        <f>BJ113+(BH113/4)*BJ$16-BJ113/14</f>
        <v/>
      </c>
      <c r="BK114" s="77">
        <f>BK113+BJ113/14+(BI113/14)*(1-BL$16)</f>
        <v/>
      </c>
      <c r="BL114" s="54">
        <f>BL113+(BI113/14)*(BL$16)</f>
        <v/>
      </c>
      <c r="BM114" s="53">
        <f>OFFSET('National statistics'!$A$6,MATCH(R0_estimation!$A114,'National statistics'!$A$7:$A$5000,0),MATCH(R0_estimation!BM$16 &amp; "_Running14daysNew",'National statistics'!$B$1:$HA$1,0))</f>
        <v/>
      </c>
      <c r="BN114" s="253">
        <f>IF(ISERROR(OFFSET($O$4,MATCH(BM$16,$N$5:$N$14,0),MATCH(TEXT($A114,"dd-mmm-yy") &amp; "_R0",$P$2:$AP$2,0))),BN113,OFFSET($O$4,MATCH(BM$16,$N$5:$N$14,0),MATCH(TEXT($A114,"dd-mmm-yy") &amp; "_R0",$P$2:$AP$2,0)))</f>
        <v/>
      </c>
      <c r="BO114" s="254">
        <f>BO113</f>
        <v/>
      </c>
      <c r="BP114" s="77">
        <f>BP113-BP113*(BN113/14)*BR113/SUM(BP113:BT113)-BP113*(BO113/14)*BS113/SUM(BP113:BT113)</f>
        <v/>
      </c>
      <c r="BQ114" s="77">
        <f>BQ113+BP113*(BN113/14)*BR113/SUM(BP113:BT113)+BP113*(BO113/14)*BS113/SUM(BP113:BT113)-BQ113/4</f>
        <v/>
      </c>
      <c r="BR114" s="77">
        <f>BR113+(BQ113/4)*BR$16-BR113/14</f>
        <v/>
      </c>
      <c r="BS114" s="77">
        <f>BS113+(BQ113/4)*BS$16-BS113/14</f>
        <v/>
      </c>
      <c r="BT114" s="77">
        <f>BT113+BS113/14+(BR113/14)*(1-BU$16)</f>
        <v/>
      </c>
      <c r="BU114" s="54">
        <f>BU113+(BR113/14)*(BU$16)</f>
        <v/>
      </c>
      <c r="BV114" s="53">
        <f>OFFSET('National statistics'!$A$6,MATCH(R0_estimation!$A114,'National statistics'!$A$7:$A$5000,0),MATCH(R0_estimation!BV$16 &amp; "_Running14daysNew",'National statistics'!$B$1:$HA$1,0))</f>
        <v/>
      </c>
      <c r="BW114" s="253">
        <f>IF(ISERROR(OFFSET($O$4,MATCH(BV$16,$N$5:$N$14,0),MATCH(TEXT($A114,"dd-mmm-yy") &amp; "_R0",$P$2:$AP$2,0))),BW113,OFFSET($O$4,MATCH(BV$16,$N$5:$N$14,0),MATCH(TEXT($A114,"dd-mmm-yy") &amp; "_R0",$P$2:$AP$2,0)))</f>
        <v/>
      </c>
      <c r="BX114" s="254">
        <f>BX113</f>
        <v/>
      </c>
      <c r="BY114" s="77">
        <f>BY113-BY113*(BW113/14)*CA113/SUM(BY113:CC113)-BY113*(BX113/14)*CB113/SUM(BY113:CC113)</f>
        <v/>
      </c>
      <c r="BZ114" s="77">
        <f>BZ113+BY113*(BW113/14)*CA113/SUM(BY113:CC113)+BY113*(BX113/14)*CB113/SUM(BY113:CC113)-BZ113/4</f>
        <v/>
      </c>
      <c r="CA114" s="77">
        <f>CA113+(BZ113/4)*CA$16-CA113/14</f>
        <v/>
      </c>
      <c r="CB114" s="77">
        <f>CB113+(BZ113/4)*CB$16-CB113/14</f>
        <v/>
      </c>
      <c r="CC114" s="77">
        <f>CC113+CB113/14+(CA113/14)*(1-CD$16)</f>
        <v/>
      </c>
      <c r="CD114" s="54">
        <f>CD113+(CA113/14)*(CD$16)</f>
        <v/>
      </c>
      <c r="CE114" s="53">
        <f>OFFSET('National statistics'!$A$6,MATCH(R0_estimation!$A114,'National statistics'!$A$7:$A$5000,0),MATCH(R0_estimation!CE$16 &amp; "_Running14daysNew",'National statistics'!$B$1:$HA$1,0))</f>
        <v/>
      </c>
      <c r="CF114" s="253">
        <f>IF(ISERROR(OFFSET($O$4,MATCH(CE$16,$N$5:$N$14,0),MATCH(TEXT($A114,"dd-mmm-yy") &amp; "_R0",$P$2:$AP$2,0))),CF113,OFFSET($O$4,MATCH(CE$16,$N$5:$N$14,0),MATCH(TEXT($A114,"dd-mmm-yy") &amp; "_R0",$P$2:$AP$2,0)))</f>
        <v/>
      </c>
      <c r="CG114" s="254">
        <f>CG113</f>
        <v/>
      </c>
      <c r="CH114" s="77">
        <f>CH113-CH113*(CF113/14)*CJ113/SUM(CH113:CL113)-CH113*(CG113/14)*CK113/SUM(CH113:CL113)</f>
        <v/>
      </c>
      <c r="CI114" s="77">
        <f>CI113+CH113*(CF113/14)*CJ113/SUM(CH113:CL113)+CH113*(CG113/14)*CK113/SUM(CH113:CL113)-CI113/4</f>
        <v/>
      </c>
      <c r="CJ114" s="77">
        <f>CJ113+(CI113/4)*CJ$16-CJ113/14</f>
        <v/>
      </c>
      <c r="CK114" s="77">
        <f>CK113+(CI113/4)*CK$16-CK113/14</f>
        <v/>
      </c>
      <c r="CL114" s="77">
        <f>CL113+CK113/14+(CJ113/14)*(1-CM$16)</f>
        <v/>
      </c>
      <c r="CM114" s="54">
        <f>CM113+(CJ113/14)*(CM$16)</f>
        <v/>
      </c>
      <c r="CO114" s="209" t="n"/>
      <c r="CP114" s="210" t="n"/>
    </row>
    <row r="115">
      <c r="A115" s="83" t="n">
        <v>44015</v>
      </c>
      <c r="B115" s="53">
        <f>OFFSET('National statistics'!$A$6,MATCH(R0_estimation!$A115,'National statistics'!$A$7:$A$5000,0),MATCH(R0_estimation!B$16 &amp; "_Running14daysNew",'National statistics'!$B$1:$HA$1,0))</f>
        <v/>
      </c>
      <c r="C115" s="253">
        <f>IF(ISERROR(OFFSET($O$4,MATCH(B$16,$N$5:$N$14,0),MATCH(TEXT($A115,"dd-mmm-yy") &amp; "_R0",$P$2:$AP$2,0))),C114,OFFSET($O$4,MATCH(B$16,$N$5:$N$14,0),MATCH(TEXT($A115,"dd-mmm-yy") &amp; "_R0",$P$2:$AP$2,0)))</f>
        <v/>
      </c>
      <c r="D115" s="254">
        <f>D114</f>
        <v/>
      </c>
      <c r="E115" s="77">
        <f>E114-E114*(C114/14)*G114*G$16/SUM(E114:I114)-E114*(D114/14)*H$16*H114/SUM(E114:I114)</f>
        <v/>
      </c>
      <c r="F115" s="77">
        <f>F114+E114*(C114/14)*G114*G$16/SUM(E114:I114)+E114*(D114/14)*H$16*H114/SUM(E114:I114)-F114/4</f>
        <v/>
      </c>
      <c r="G115" s="77">
        <f>G114+G$16*F114/4-G114/14</f>
        <v/>
      </c>
      <c r="H115" s="77">
        <f>H114+H$16*F114/4-H114/14</f>
        <v/>
      </c>
      <c r="I115" s="77">
        <f>I114+H114/14+(G114/14)*(1-J$16)</f>
        <v/>
      </c>
      <c r="J115" s="54">
        <f>J114+(G114/14)*(J$16)</f>
        <v/>
      </c>
      <c r="K115" s="53">
        <f>OFFSET('National statistics'!$A$6,MATCH(R0_estimation!$A115,'National statistics'!$A$7:$A$5000,0),MATCH(R0_estimation!K$16 &amp; "_Running14daysNew",'National statistics'!$B$1:$HA$1,0))</f>
        <v/>
      </c>
      <c r="L115" s="253">
        <f>IF(ISERROR(OFFSET($O$4,MATCH(K$16,$N$5:$N$14,0),MATCH(TEXT($A115,"dd-mmm-yy") &amp; "_R0",$P$2:$AP$2,0))),L114,OFFSET($O$4,MATCH(K$16,$N$5:$N$14,0),MATCH(TEXT($A115,"dd-mmm-yy") &amp; "_R0",$P$2:$AP$2,0)))</f>
        <v/>
      </c>
      <c r="M115" s="254">
        <f>M114</f>
        <v/>
      </c>
      <c r="N115" s="77">
        <f>N114-N114*(L114/14)*P114/SUM(N114:R114)-N114*(M114/14)*Q114/SUM(N114:R114)</f>
        <v/>
      </c>
      <c r="O115" s="77">
        <f>O114+N114*(L114/14)*P114/SUM(N114:R114)+N114*(M114/14)*Q114/SUM(N114:R114)-O114/4</f>
        <v/>
      </c>
      <c r="P115" s="77">
        <f>P114+(O114/4)*P$16-P114/14</f>
        <v/>
      </c>
      <c r="Q115" s="77">
        <f>Q114+(O114/4)*Q$16-Q114/14</f>
        <v/>
      </c>
      <c r="R115" s="77">
        <f>R114+Q114/14+(P114/14)*(1-S$16)</f>
        <v/>
      </c>
      <c r="S115" s="54">
        <f>S114+(P114/14)*(S$16)</f>
        <v/>
      </c>
      <c r="T115" s="53">
        <f>OFFSET('National statistics'!$A$6,MATCH(R0_estimation!$A115,'National statistics'!$A$7:$A$5000,0),MATCH(R0_estimation!T$16 &amp; "_Running14daysNew",'National statistics'!$B$1:$HA$1,0))</f>
        <v/>
      </c>
      <c r="U115" s="253">
        <f>IF(ISERROR(OFFSET($O$4,MATCH(T$16,$N$5:$N$14,0),MATCH(TEXT($A115,"dd-mmm-yy") &amp; "_R0",$P$2:$AP$2,0))),U114,OFFSET($O$4,MATCH(T$16,$N$5:$N$14,0),MATCH(TEXT($A115,"dd-mmm-yy") &amp; "_R0",$P$2:$AP$2,0)))</f>
        <v/>
      </c>
      <c r="V115" s="254">
        <f>V114</f>
        <v/>
      </c>
      <c r="W115" s="77">
        <f>W114-W114*(U114/14)*Y114/SUM(W114:AA114)-W114*(V114/14)*Z114/SUM(W114:AA114)</f>
        <v/>
      </c>
      <c r="X115" s="77">
        <f>X114+W114*(U114/14)*Y114/SUM(W114:AA114)+W114*(V114/14)*Z114/SUM(W114:AA114)-X114/4</f>
        <v/>
      </c>
      <c r="Y115" s="77">
        <f>Y114+(X114/4)*Y$16-Y114/14</f>
        <v/>
      </c>
      <c r="Z115" s="77">
        <f>Z114+(X114/4)*Z$16-Z114/14</f>
        <v/>
      </c>
      <c r="AA115" s="77">
        <f>AA114+Z114/14+(Y114/14)*(1-AB$16)</f>
        <v/>
      </c>
      <c r="AB115" s="54">
        <f>AB114+(Y114/14)*(AB$16)</f>
        <v/>
      </c>
      <c r="AC115" s="53">
        <f>OFFSET('National statistics'!$A$6,MATCH(R0_estimation!$A115,'National statistics'!$A$7:$A$5000,0),MATCH(R0_estimation!AC$16 &amp; "_Running14daysNew",'National statistics'!$B$1:$HA$1,0))</f>
        <v/>
      </c>
      <c r="AD115" s="253">
        <f>IF(ISERROR(OFFSET($O$4,MATCH(AC$16,$N$5:$N$14,0),MATCH(TEXT($A115,"dd-mmm-yy") &amp; "_R0",$P$2:$AP$2,0))),AD114,OFFSET($O$4,MATCH(AC$16,$N$5:$N$14,0),MATCH(TEXT($A115,"dd-mmm-yy") &amp; "_R0",$P$2:$AP$2,0)))</f>
        <v/>
      </c>
      <c r="AE115" s="254">
        <f>AE114</f>
        <v/>
      </c>
      <c r="AF115" s="77">
        <f>AF114-AF114*(AD114/14)*AH114/SUM(AF114:AJ114)-AF114*(AE114/14)*AI114/SUM(AF114:AJ114)</f>
        <v/>
      </c>
      <c r="AG115" s="77">
        <f>AG114+AF114*(AD114/14)*AH114/SUM(AF114:AJ114)+AF114*(AE114/14)*AI114/SUM(AF114:AJ114)-AG114/4</f>
        <v/>
      </c>
      <c r="AH115" s="77">
        <f>AH114+(AG114/4)*AH$16-AH114/14</f>
        <v/>
      </c>
      <c r="AI115" s="77">
        <f>AI114+(AG114/4)*AI$16-AI114/14</f>
        <v/>
      </c>
      <c r="AJ115" s="77">
        <f>AJ114+AI114/14+(AH114/14)*(1-AK$16)</f>
        <v/>
      </c>
      <c r="AK115" s="54">
        <f>AK114+(AH114/14)*(AK$16)</f>
        <v/>
      </c>
      <c r="AL115" s="53">
        <f>OFFSET('National statistics'!$A$6,MATCH(R0_estimation!$A115,'National statistics'!$A$7:$A$5000,0),MATCH(R0_estimation!AL$16 &amp; "_Running14daysNew",'National statistics'!$B$1:$HA$1,0))</f>
        <v/>
      </c>
      <c r="AM115" s="253">
        <f>IF(ISERROR(OFFSET($O$4,MATCH(AL$16,$N$5:$N$14,0),MATCH(TEXT($A115,"dd-mmm-yy") &amp; "_R0",$P$2:$AP$2,0))),AM114,OFFSET($O$4,MATCH(AL$16,$N$5:$N$14,0),MATCH(TEXT($A115,"dd-mmm-yy") &amp; "_R0",$P$2:$AP$2,0)))</f>
        <v/>
      </c>
      <c r="AN115" s="254">
        <f>AN114</f>
        <v/>
      </c>
      <c r="AO115" s="77">
        <f>AO114-AO114*(AM114/14)*AQ114/SUM(AO114:AS114)-AO114*(AN114/14)*AR114/SUM(AO114:AS114)</f>
        <v/>
      </c>
      <c r="AP115" s="77">
        <f>AP114+AO114*(AM114/14)*AQ114/SUM(AO114:AS114)+AO114*(AN114/14)*AR114/SUM(AO114:AS114)-AP114/4</f>
        <v/>
      </c>
      <c r="AQ115" s="77">
        <f>AQ114+(AP114/4)*AQ$16-AQ114/14</f>
        <v/>
      </c>
      <c r="AR115" s="77">
        <f>AR114+(AP114/4)*AR$16-AR114/14</f>
        <v/>
      </c>
      <c r="AS115" s="77">
        <f>AS114+AR114/14+(AQ114/14)*(1-AT$16)</f>
        <v/>
      </c>
      <c r="AT115" s="54">
        <f>AT114+(AQ114/14)*(AT$16)</f>
        <v/>
      </c>
      <c r="AU115" s="53">
        <f>OFFSET('National statistics'!$A$6,MATCH(R0_estimation!$A115,'National statistics'!$A$7:$A$5000,0),MATCH(R0_estimation!AU$16 &amp; "_Running14daysNew",'National statistics'!$B$1:$HA$1,0))</f>
        <v/>
      </c>
      <c r="AV115" s="253">
        <f>IF(ISERROR(OFFSET($O$4,MATCH(AU$16,$N$5:$N$14,0),MATCH(TEXT($A115,"dd-mmm-yy") &amp; "_R0",$P$2:$AP$2,0))),AV114,OFFSET($O$4,MATCH(AU$16,$N$5:$N$14,0),MATCH(TEXT($A115,"dd-mmm-yy") &amp; "_R0",$P$2:$AP$2,0)))</f>
        <v/>
      </c>
      <c r="AW115" s="254">
        <f>AW114</f>
        <v/>
      </c>
      <c r="AX115" s="77">
        <f>AX114-AX114*(AV114/14)*AZ114/SUM(AX114:BB114)-AX114*(AW114/14)*BA114/SUM(AX114:BB114)</f>
        <v/>
      </c>
      <c r="AY115" s="77">
        <f>AY114+AX114*(AV114/14)*AZ114/SUM(AX114:BB114)+AX114*(AW114/14)*BA114/SUM(AX114:BB114)-AY114/4</f>
        <v/>
      </c>
      <c r="AZ115" s="77">
        <f>AZ114+(AY114/4)*AZ$16-AZ114/14</f>
        <v/>
      </c>
      <c r="BA115" s="77">
        <f>BA114+(AY114/4)*BA$16-BA114/14</f>
        <v/>
      </c>
      <c r="BB115" s="77">
        <f>BB114+BA114/14+(AZ114/14)*(1-BC$16)</f>
        <v/>
      </c>
      <c r="BC115" s="54">
        <f>BC114+(AZ114/14)*(BC$16)</f>
        <v/>
      </c>
      <c r="BD115" s="53">
        <f>OFFSET('National statistics'!$A$6,MATCH(R0_estimation!$A115,'National statistics'!$A$7:$A$5000,0),MATCH(R0_estimation!BD$16 &amp; "_Running14daysNew",'National statistics'!$B$1:$HA$1,0))</f>
        <v/>
      </c>
      <c r="BE115" s="253">
        <f>IF(ISERROR(OFFSET($O$4,MATCH(BD$16,$N$5:$N$14,0),MATCH(TEXT($A115,"dd-mmm-yy") &amp; "_R0",$P$2:$AP$2,0))),BE114,OFFSET($O$4,MATCH(BD$16,$N$5:$N$14,0),MATCH(TEXT($A115,"dd-mmm-yy") &amp; "_R0",$P$2:$AP$2,0)))</f>
        <v/>
      </c>
      <c r="BF115" s="254">
        <f>BF114</f>
        <v/>
      </c>
      <c r="BG115" s="77">
        <f>BG114-BG114*(BE114/14)*BI114/SUM(BG114:BK114)-BG114*(BF114/14)*BJ114/SUM(BG114:BK114)</f>
        <v/>
      </c>
      <c r="BH115" s="77">
        <f>BH114+BG114*(BE114/14)*BI114/SUM(BG114:BK114)+BG114*(BF114/14)*BJ114/SUM(BG114:BK114)-BH114/4</f>
        <v/>
      </c>
      <c r="BI115" s="77">
        <f>BI114+(BH114/4)*BI$16-BI114/14</f>
        <v/>
      </c>
      <c r="BJ115" s="77">
        <f>BJ114+(BH114/4)*BJ$16-BJ114/14</f>
        <v/>
      </c>
      <c r="BK115" s="77">
        <f>BK114+BJ114/14+(BI114/14)*(1-BL$16)</f>
        <v/>
      </c>
      <c r="BL115" s="54">
        <f>BL114+(BI114/14)*(BL$16)</f>
        <v/>
      </c>
      <c r="BM115" s="53">
        <f>OFFSET('National statistics'!$A$6,MATCH(R0_estimation!$A115,'National statistics'!$A$7:$A$5000,0),MATCH(R0_estimation!BM$16 &amp; "_Running14daysNew",'National statistics'!$B$1:$HA$1,0))</f>
        <v/>
      </c>
      <c r="BN115" s="253">
        <f>IF(ISERROR(OFFSET($O$4,MATCH(BM$16,$N$5:$N$14,0),MATCH(TEXT($A115,"dd-mmm-yy") &amp; "_R0",$P$2:$AP$2,0))),BN114,OFFSET($O$4,MATCH(BM$16,$N$5:$N$14,0),MATCH(TEXT($A115,"dd-mmm-yy") &amp; "_R0",$P$2:$AP$2,0)))</f>
        <v/>
      </c>
      <c r="BO115" s="254">
        <f>BO114</f>
        <v/>
      </c>
      <c r="BP115" s="77">
        <f>BP114-BP114*(BN114/14)*BR114/SUM(BP114:BT114)-BP114*(BO114/14)*BS114/SUM(BP114:BT114)</f>
        <v/>
      </c>
      <c r="BQ115" s="77">
        <f>BQ114+BP114*(BN114/14)*BR114/SUM(BP114:BT114)+BP114*(BO114/14)*BS114/SUM(BP114:BT114)-BQ114/4</f>
        <v/>
      </c>
      <c r="BR115" s="77">
        <f>BR114+(BQ114/4)*BR$16-BR114/14</f>
        <v/>
      </c>
      <c r="BS115" s="77">
        <f>BS114+(BQ114/4)*BS$16-BS114/14</f>
        <v/>
      </c>
      <c r="BT115" s="77">
        <f>BT114+BS114/14+(BR114/14)*(1-BU$16)</f>
        <v/>
      </c>
      <c r="BU115" s="54">
        <f>BU114+(BR114/14)*(BU$16)</f>
        <v/>
      </c>
      <c r="BV115" s="53">
        <f>OFFSET('National statistics'!$A$6,MATCH(R0_estimation!$A115,'National statistics'!$A$7:$A$5000,0),MATCH(R0_estimation!BV$16 &amp; "_Running14daysNew",'National statistics'!$B$1:$HA$1,0))</f>
        <v/>
      </c>
      <c r="BW115" s="253">
        <f>IF(ISERROR(OFFSET($O$4,MATCH(BV$16,$N$5:$N$14,0),MATCH(TEXT($A115,"dd-mmm-yy") &amp; "_R0",$P$2:$AP$2,0))),BW114,OFFSET($O$4,MATCH(BV$16,$N$5:$N$14,0),MATCH(TEXT($A115,"dd-mmm-yy") &amp; "_R0",$P$2:$AP$2,0)))</f>
        <v/>
      </c>
      <c r="BX115" s="254">
        <f>BX114</f>
        <v/>
      </c>
      <c r="BY115" s="77">
        <f>BY114-BY114*(BW114/14)*CA114/SUM(BY114:CC114)-BY114*(BX114/14)*CB114/SUM(BY114:CC114)</f>
        <v/>
      </c>
      <c r="BZ115" s="77">
        <f>BZ114+BY114*(BW114/14)*CA114/SUM(BY114:CC114)+BY114*(BX114/14)*CB114/SUM(BY114:CC114)-BZ114/4</f>
        <v/>
      </c>
      <c r="CA115" s="77">
        <f>CA114+(BZ114/4)*CA$16-CA114/14</f>
        <v/>
      </c>
      <c r="CB115" s="77">
        <f>CB114+(BZ114/4)*CB$16-CB114/14</f>
        <v/>
      </c>
      <c r="CC115" s="77">
        <f>CC114+CB114/14+(CA114/14)*(1-CD$16)</f>
        <v/>
      </c>
      <c r="CD115" s="54">
        <f>CD114+(CA114/14)*(CD$16)</f>
        <v/>
      </c>
      <c r="CE115" s="53">
        <f>OFFSET('National statistics'!$A$6,MATCH(R0_estimation!$A115,'National statistics'!$A$7:$A$5000,0),MATCH(R0_estimation!CE$16 &amp; "_Running14daysNew",'National statistics'!$B$1:$HA$1,0))</f>
        <v/>
      </c>
      <c r="CF115" s="253">
        <f>IF(ISERROR(OFFSET($O$4,MATCH(CE$16,$N$5:$N$14,0),MATCH(TEXT($A115,"dd-mmm-yy") &amp; "_R0",$P$2:$AP$2,0))),CF114,OFFSET($O$4,MATCH(CE$16,$N$5:$N$14,0),MATCH(TEXT($A115,"dd-mmm-yy") &amp; "_R0",$P$2:$AP$2,0)))</f>
        <v/>
      </c>
      <c r="CG115" s="254">
        <f>CG114</f>
        <v/>
      </c>
      <c r="CH115" s="77">
        <f>CH114-CH114*(CF114/14)*CJ114/SUM(CH114:CL114)-CH114*(CG114/14)*CK114/SUM(CH114:CL114)</f>
        <v/>
      </c>
      <c r="CI115" s="77">
        <f>CI114+CH114*(CF114/14)*CJ114/SUM(CH114:CL114)+CH114*(CG114/14)*CK114/SUM(CH114:CL114)-CI114/4</f>
        <v/>
      </c>
      <c r="CJ115" s="77">
        <f>CJ114+(CI114/4)*CJ$16-CJ114/14</f>
        <v/>
      </c>
      <c r="CK115" s="77">
        <f>CK114+(CI114/4)*CK$16-CK114/14</f>
        <v/>
      </c>
      <c r="CL115" s="77">
        <f>CL114+CK114/14+(CJ114/14)*(1-CM$16)</f>
        <v/>
      </c>
      <c r="CM115" s="54">
        <f>CM114+(CJ114/14)*(CM$16)</f>
        <v/>
      </c>
      <c r="CO115" s="209" t="n"/>
      <c r="CP115" s="210" t="n"/>
    </row>
    <row r="116">
      <c r="A116" s="83" t="n">
        <v>44016</v>
      </c>
      <c r="B116" s="53">
        <f>OFFSET('National statistics'!$A$6,MATCH(R0_estimation!$A116,'National statistics'!$A$7:$A$5000,0),MATCH(R0_estimation!B$16 &amp; "_Running14daysNew",'National statistics'!$B$1:$HA$1,0))</f>
        <v/>
      </c>
      <c r="C116" s="253">
        <f>IF(ISERROR(OFFSET($O$4,MATCH(B$16,$N$5:$N$14,0),MATCH(TEXT($A116,"dd-mmm-yy") &amp; "_R0",$P$2:$AP$2,0))),C115,OFFSET($O$4,MATCH(B$16,$N$5:$N$14,0),MATCH(TEXT($A116,"dd-mmm-yy") &amp; "_R0",$P$2:$AP$2,0)))</f>
        <v/>
      </c>
      <c r="D116" s="254">
        <f>D115</f>
        <v/>
      </c>
      <c r="E116" s="77">
        <f>E115-E115*(C115/14)*G115*G$16/SUM(E115:I115)-E115*(D115/14)*H$16*H115/SUM(E115:I115)</f>
        <v/>
      </c>
      <c r="F116" s="77">
        <f>F115+E115*(C115/14)*G115*G$16/SUM(E115:I115)+E115*(D115/14)*H$16*H115/SUM(E115:I115)-F115/4</f>
        <v/>
      </c>
      <c r="G116" s="77">
        <f>G115+G$16*F115/4-G115/14</f>
        <v/>
      </c>
      <c r="H116" s="77">
        <f>H115+H$16*F115/4-H115/14</f>
        <v/>
      </c>
      <c r="I116" s="77">
        <f>I115+H115/14+(G115/14)*(1-J$16)</f>
        <v/>
      </c>
      <c r="J116" s="54">
        <f>J115+(G115/14)*(J$16)</f>
        <v/>
      </c>
      <c r="K116" s="53">
        <f>OFFSET('National statistics'!$A$6,MATCH(R0_estimation!$A116,'National statistics'!$A$7:$A$5000,0),MATCH(R0_estimation!K$16 &amp; "_Running14daysNew",'National statistics'!$B$1:$HA$1,0))</f>
        <v/>
      </c>
      <c r="L116" s="253">
        <f>IF(ISERROR(OFFSET($O$4,MATCH(K$16,$N$5:$N$14,0),MATCH(TEXT($A116,"dd-mmm-yy") &amp; "_R0",$P$2:$AP$2,0))),L115,OFFSET($O$4,MATCH(K$16,$N$5:$N$14,0),MATCH(TEXT($A116,"dd-mmm-yy") &amp; "_R0",$P$2:$AP$2,0)))</f>
        <v/>
      </c>
      <c r="M116" s="254">
        <f>M115</f>
        <v/>
      </c>
      <c r="N116" s="77">
        <f>N115-N115*(L115/14)*P115/SUM(N115:R115)-N115*(M115/14)*Q115/SUM(N115:R115)</f>
        <v/>
      </c>
      <c r="O116" s="77">
        <f>O115+N115*(L115/14)*P115/SUM(N115:R115)+N115*(M115/14)*Q115/SUM(N115:R115)-O115/4</f>
        <v/>
      </c>
      <c r="P116" s="77">
        <f>P115+(O115/4)*P$16-P115/14</f>
        <v/>
      </c>
      <c r="Q116" s="77">
        <f>Q115+(O115/4)*Q$16-Q115/14</f>
        <v/>
      </c>
      <c r="R116" s="77">
        <f>R115+Q115/14+(P115/14)*(1-S$16)</f>
        <v/>
      </c>
      <c r="S116" s="54">
        <f>S115+(P115/14)*(S$16)</f>
        <v/>
      </c>
      <c r="T116" s="53">
        <f>OFFSET('National statistics'!$A$6,MATCH(R0_estimation!$A116,'National statistics'!$A$7:$A$5000,0),MATCH(R0_estimation!T$16 &amp; "_Running14daysNew",'National statistics'!$B$1:$HA$1,0))</f>
        <v/>
      </c>
      <c r="U116" s="253">
        <f>IF(ISERROR(OFFSET($O$4,MATCH(T$16,$N$5:$N$14,0),MATCH(TEXT($A116,"dd-mmm-yy") &amp; "_R0",$P$2:$AP$2,0))),U115,OFFSET($O$4,MATCH(T$16,$N$5:$N$14,0),MATCH(TEXT($A116,"dd-mmm-yy") &amp; "_R0",$P$2:$AP$2,0)))</f>
        <v/>
      </c>
      <c r="V116" s="254">
        <f>V115</f>
        <v/>
      </c>
      <c r="W116" s="77">
        <f>W115-W115*(U115/14)*Y115/SUM(W115:AA115)-W115*(V115/14)*Z115/SUM(W115:AA115)</f>
        <v/>
      </c>
      <c r="X116" s="77">
        <f>X115+W115*(U115/14)*Y115/SUM(W115:AA115)+W115*(V115/14)*Z115/SUM(W115:AA115)-X115/4</f>
        <v/>
      </c>
      <c r="Y116" s="77">
        <f>Y115+(X115/4)*Y$16-Y115/14</f>
        <v/>
      </c>
      <c r="Z116" s="77">
        <f>Z115+(X115/4)*Z$16-Z115/14</f>
        <v/>
      </c>
      <c r="AA116" s="77">
        <f>AA115+Z115/14+(Y115/14)*(1-AB$16)</f>
        <v/>
      </c>
      <c r="AB116" s="54">
        <f>AB115+(Y115/14)*(AB$16)</f>
        <v/>
      </c>
      <c r="AC116" s="53">
        <f>OFFSET('National statistics'!$A$6,MATCH(R0_estimation!$A116,'National statistics'!$A$7:$A$5000,0),MATCH(R0_estimation!AC$16 &amp; "_Running14daysNew",'National statistics'!$B$1:$HA$1,0))</f>
        <v/>
      </c>
      <c r="AD116" s="253">
        <f>IF(ISERROR(OFFSET($O$4,MATCH(AC$16,$N$5:$N$14,0),MATCH(TEXT($A116,"dd-mmm-yy") &amp; "_R0",$P$2:$AP$2,0))),AD115,OFFSET($O$4,MATCH(AC$16,$N$5:$N$14,0),MATCH(TEXT($A116,"dd-mmm-yy") &amp; "_R0",$P$2:$AP$2,0)))</f>
        <v/>
      </c>
      <c r="AE116" s="254">
        <f>AE115</f>
        <v/>
      </c>
      <c r="AF116" s="77">
        <f>AF115-AF115*(AD115/14)*AH115/SUM(AF115:AJ115)-AF115*(AE115/14)*AI115/SUM(AF115:AJ115)</f>
        <v/>
      </c>
      <c r="AG116" s="77">
        <f>AG115+AF115*(AD115/14)*AH115/SUM(AF115:AJ115)+AF115*(AE115/14)*AI115/SUM(AF115:AJ115)-AG115/4</f>
        <v/>
      </c>
      <c r="AH116" s="77">
        <f>AH115+(AG115/4)*AH$16-AH115/14</f>
        <v/>
      </c>
      <c r="AI116" s="77">
        <f>AI115+(AG115/4)*AI$16-AI115/14</f>
        <v/>
      </c>
      <c r="AJ116" s="77">
        <f>AJ115+AI115/14+(AH115/14)*(1-AK$16)</f>
        <v/>
      </c>
      <c r="AK116" s="54">
        <f>AK115+(AH115/14)*(AK$16)</f>
        <v/>
      </c>
      <c r="AL116" s="53">
        <f>OFFSET('National statistics'!$A$6,MATCH(R0_estimation!$A116,'National statistics'!$A$7:$A$5000,0),MATCH(R0_estimation!AL$16 &amp; "_Running14daysNew",'National statistics'!$B$1:$HA$1,0))</f>
        <v/>
      </c>
      <c r="AM116" s="253">
        <f>IF(ISERROR(OFFSET($O$4,MATCH(AL$16,$N$5:$N$14,0),MATCH(TEXT($A116,"dd-mmm-yy") &amp; "_R0",$P$2:$AP$2,0))),AM115,OFFSET($O$4,MATCH(AL$16,$N$5:$N$14,0),MATCH(TEXT($A116,"dd-mmm-yy") &amp; "_R0",$P$2:$AP$2,0)))</f>
        <v/>
      </c>
      <c r="AN116" s="254">
        <f>AN115</f>
        <v/>
      </c>
      <c r="AO116" s="77">
        <f>AO115-AO115*(AM115/14)*AQ115/SUM(AO115:AS115)-AO115*(AN115/14)*AR115/SUM(AO115:AS115)</f>
        <v/>
      </c>
      <c r="AP116" s="77">
        <f>AP115+AO115*(AM115/14)*AQ115/SUM(AO115:AS115)+AO115*(AN115/14)*AR115/SUM(AO115:AS115)-AP115/4</f>
        <v/>
      </c>
      <c r="AQ116" s="77">
        <f>AQ115+(AP115/4)*AQ$16-AQ115/14</f>
        <v/>
      </c>
      <c r="AR116" s="77">
        <f>AR115+(AP115/4)*AR$16-AR115/14</f>
        <v/>
      </c>
      <c r="AS116" s="77">
        <f>AS115+AR115/14+(AQ115/14)*(1-AT$16)</f>
        <v/>
      </c>
      <c r="AT116" s="54">
        <f>AT115+(AQ115/14)*(AT$16)</f>
        <v/>
      </c>
      <c r="AU116" s="53">
        <f>OFFSET('National statistics'!$A$6,MATCH(R0_estimation!$A116,'National statistics'!$A$7:$A$5000,0),MATCH(R0_estimation!AU$16 &amp; "_Running14daysNew",'National statistics'!$B$1:$HA$1,0))</f>
        <v/>
      </c>
      <c r="AV116" s="253">
        <f>IF(ISERROR(OFFSET($O$4,MATCH(AU$16,$N$5:$N$14,0),MATCH(TEXT($A116,"dd-mmm-yy") &amp; "_R0",$P$2:$AP$2,0))),AV115,OFFSET($O$4,MATCH(AU$16,$N$5:$N$14,0),MATCH(TEXT($A116,"dd-mmm-yy") &amp; "_R0",$P$2:$AP$2,0)))</f>
        <v/>
      </c>
      <c r="AW116" s="254">
        <f>AW115</f>
        <v/>
      </c>
      <c r="AX116" s="77">
        <f>AX115-AX115*(AV115/14)*AZ115/SUM(AX115:BB115)-AX115*(AW115/14)*BA115/SUM(AX115:BB115)</f>
        <v/>
      </c>
      <c r="AY116" s="77">
        <f>AY115+AX115*(AV115/14)*AZ115/SUM(AX115:BB115)+AX115*(AW115/14)*BA115/SUM(AX115:BB115)-AY115/4</f>
        <v/>
      </c>
      <c r="AZ116" s="77">
        <f>AZ115+(AY115/4)*AZ$16-AZ115/14</f>
        <v/>
      </c>
      <c r="BA116" s="77">
        <f>BA115+(AY115/4)*BA$16-BA115/14</f>
        <v/>
      </c>
      <c r="BB116" s="77">
        <f>BB115+BA115/14+(AZ115/14)*(1-BC$16)</f>
        <v/>
      </c>
      <c r="BC116" s="54">
        <f>BC115+(AZ115/14)*(BC$16)</f>
        <v/>
      </c>
      <c r="BD116" s="53">
        <f>OFFSET('National statistics'!$A$6,MATCH(R0_estimation!$A116,'National statistics'!$A$7:$A$5000,0),MATCH(R0_estimation!BD$16 &amp; "_Running14daysNew",'National statistics'!$B$1:$HA$1,0))</f>
        <v/>
      </c>
      <c r="BE116" s="253">
        <f>IF(ISERROR(OFFSET($O$4,MATCH(BD$16,$N$5:$N$14,0),MATCH(TEXT($A116,"dd-mmm-yy") &amp; "_R0",$P$2:$AP$2,0))),BE115,OFFSET($O$4,MATCH(BD$16,$N$5:$N$14,0),MATCH(TEXT($A116,"dd-mmm-yy") &amp; "_R0",$P$2:$AP$2,0)))</f>
        <v/>
      </c>
      <c r="BF116" s="254">
        <f>BF115</f>
        <v/>
      </c>
      <c r="BG116" s="77">
        <f>BG115-BG115*(BE115/14)*BI115/SUM(BG115:BK115)-BG115*(BF115/14)*BJ115/SUM(BG115:BK115)</f>
        <v/>
      </c>
      <c r="BH116" s="77">
        <f>BH115+BG115*(BE115/14)*BI115/SUM(BG115:BK115)+BG115*(BF115/14)*BJ115/SUM(BG115:BK115)-BH115/4</f>
        <v/>
      </c>
      <c r="BI116" s="77">
        <f>BI115+(BH115/4)*BI$16-BI115/14</f>
        <v/>
      </c>
      <c r="BJ116" s="77">
        <f>BJ115+(BH115/4)*BJ$16-BJ115/14</f>
        <v/>
      </c>
      <c r="BK116" s="77">
        <f>BK115+BJ115/14+(BI115/14)*(1-BL$16)</f>
        <v/>
      </c>
      <c r="BL116" s="54">
        <f>BL115+(BI115/14)*(BL$16)</f>
        <v/>
      </c>
      <c r="BM116" s="53">
        <f>OFFSET('National statistics'!$A$6,MATCH(R0_estimation!$A116,'National statistics'!$A$7:$A$5000,0),MATCH(R0_estimation!BM$16 &amp; "_Running14daysNew",'National statistics'!$B$1:$HA$1,0))</f>
        <v/>
      </c>
      <c r="BN116" s="253">
        <f>IF(ISERROR(OFFSET($O$4,MATCH(BM$16,$N$5:$N$14,0),MATCH(TEXT($A116,"dd-mmm-yy") &amp; "_R0",$P$2:$AP$2,0))),BN115,OFFSET($O$4,MATCH(BM$16,$N$5:$N$14,0),MATCH(TEXT($A116,"dd-mmm-yy") &amp; "_R0",$P$2:$AP$2,0)))</f>
        <v/>
      </c>
      <c r="BO116" s="254">
        <f>BO115</f>
        <v/>
      </c>
      <c r="BP116" s="77">
        <f>BP115-BP115*(BN115/14)*BR115/SUM(BP115:BT115)-BP115*(BO115/14)*BS115/SUM(BP115:BT115)</f>
        <v/>
      </c>
      <c r="BQ116" s="77">
        <f>BQ115+BP115*(BN115/14)*BR115/SUM(BP115:BT115)+BP115*(BO115/14)*BS115/SUM(BP115:BT115)-BQ115/4</f>
        <v/>
      </c>
      <c r="BR116" s="77">
        <f>BR115+(BQ115/4)*BR$16-BR115/14</f>
        <v/>
      </c>
      <c r="BS116" s="77">
        <f>BS115+(BQ115/4)*BS$16-BS115/14</f>
        <v/>
      </c>
      <c r="BT116" s="77">
        <f>BT115+BS115/14+(BR115/14)*(1-BU$16)</f>
        <v/>
      </c>
      <c r="BU116" s="54">
        <f>BU115+(BR115/14)*(BU$16)</f>
        <v/>
      </c>
      <c r="BV116" s="53">
        <f>OFFSET('National statistics'!$A$6,MATCH(R0_estimation!$A116,'National statistics'!$A$7:$A$5000,0),MATCH(R0_estimation!BV$16 &amp; "_Running14daysNew",'National statistics'!$B$1:$HA$1,0))</f>
        <v/>
      </c>
      <c r="BW116" s="253">
        <f>IF(ISERROR(OFFSET($O$4,MATCH(BV$16,$N$5:$N$14,0),MATCH(TEXT($A116,"dd-mmm-yy") &amp; "_R0",$P$2:$AP$2,0))),BW115,OFFSET($O$4,MATCH(BV$16,$N$5:$N$14,0),MATCH(TEXT($A116,"dd-mmm-yy") &amp; "_R0",$P$2:$AP$2,0)))</f>
        <v/>
      </c>
      <c r="BX116" s="254">
        <f>BX115</f>
        <v/>
      </c>
      <c r="BY116" s="77">
        <f>BY115-BY115*(BW115/14)*CA115/SUM(BY115:CC115)-BY115*(BX115/14)*CB115/SUM(BY115:CC115)</f>
        <v/>
      </c>
      <c r="BZ116" s="77">
        <f>BZ115+BY115*(BW115/14)*CA115/SUM(BY115:CC115)+BY115*(BX115/14)*CB115/SUM(BY115:CC115)-BZ115/4</f>
        <v/>
      </c>
      <c r="CA116" s="77">
        <f>CA115+(BZ115/4)*CA$16-CA115/14</f>
        <v/>
      </c>
      <c r="CB116" s="77">
        <f>CB115+(BZ115/4)*CB$16-CB115/14</f>
        <v/>
      </c>
      <c r="CC116" s="77">
        <f>CC115+CB115/14+(CA115/14)*(1-CD$16)</f>
        <v/>
      </c>
      <c r="CD116" s="54">
        <f>CD115+(CA115/14)*(CD$16)</f>
        <v/>
      </c>
      <c r="CE116" s="53">
        <f>OFFSET('National statistics'!$A$6,MATCH(R0_estimation!$A116,'National statistics'!$A$7:$A$5000,0),MATCH(R0_estimation!CE$16 &amp; "_Running14daysNew",'National statistics'!$B$1:$HA$1,0))</f>
        <v/>
      </c>
      <c r="CF116" s="253">
        <f>IF(ISERROR(OFFSET($O$4,MATCH(CE$16,$N$5:$N$14,0),MATCH(TEXT($A116,"dd-mmm-yy") &amp; "_R0",$P$2:$AP$2,0))),CF115,OFFSET($O$4,MATCH(CE$16,$N$5:$N$14,0),MATCH(TEXT($A116,"dd-mmm-yy") &amp; "_R0",$P$2:$AP$2,0)))</f>
        <v/>
      </c>
      <c r="CG116" s="254">
        <f>CG115</f>
        <v/>
      </c>
      <c r="CH116" s="77">
        <f>CH115-CH115*(CF115/14)*CJ115/SUM(CH115:CL115)-CH115*(CG115/14)*CK115/SUM(CH115:CL115)</f>
        <v/>
      </c>
      <c r="CI116" s="77">
        <f>CI115+CH115*(CF115/14)*CJ115/SUM(CH115:CL115)+CH115*(CG115/14)*CK115/SUM(CH115:CL115)-CI115/4</f>
        <v/>
      </c>
      <c r="CJ116" s="77">
        <f>CJ115+(CI115/4)*CJ$16-CJ115/14</f>
        <v/>
      </c>
      <c r="CK116" s="77">
        <f>CK115+(CI115/4)*CK$16-CK115/14</f>
        <v/>
      </c>
      <c r="CL116" s="77">
        <f>CL115+CK115/14+(CJ115/14)*(1-CM$16)</f>
        <v/>
      </c>
      <c r="CM116" s="54">
        <f>CM115+(CJ115/14)*(CM$16)</f>
        <v/>
      </c>
      <c r="CO116" s="209" t="n"/>
      <c r="CP116" s="210" t="n"/>
    </row>
    <row r="117">
      <c r="A117" s="83" t="n">
        <v>44017</v>
      </c>
      <c r="B117" s="53">
        <f>OFFSET('National statistics'!$A$6,MATCH(R0_estimation!$A117,'National statistics'!$A$7:$A$5000,0),MATCH(R0_estimation!B$16 &amp; "_Running14daysNew",'National statistics'!$B$1:$HA$1,0))</f>
        <v/>
      </c>
      <c r="C117" s="253">
        <f>IF(ISERROR(OFFSET($O$4,MATCH(B$16,$N$5:$N$14,0),MATCH(TEXT($A117,"dd-mmm-yy") &amp; "_R0",$P$2:$AP$2,0))),C116,OFFSET($O$4,MATCH(B$16,$N$5:$N$14,0),MATCH(TEXT($A117,"dd-mmm-yy") &amp; "_R0",$P$2:$AP$2,0)))</f>
        <v/>
      </c>
      <c r="D117" s="254">
        <f>D116</f>
        <v/>
      </c>
      <c r="E117" s="77">
        <f>E116-E116*(C116/14)*G116*G$16/SUM(E116:I116)-E116*(D116/14)*H$16*H116/SUM(E116:I116)</f>
        <v/>
      </c>
      <c r="F117" s="77">
        <f>F116+E116*(C116/14)*G116*G$16/SUM(E116:I116)+E116*(D116/14)*H$16*H116/SUM(E116:I116)-F116/4</f>
        <v/>
      </c>
      <c r="G117" s="77">
        <f>G116+G$16*F116/4-G116/14</f>
        <v/>
      </c>
      <c r="H117" s="77">
        <f>H116+H$16*F116/4-H116/14</f>
        <v/>
      </c>
      <c r="I117" s="77">
        <f>I116+H116/14+(G116/14)*(1-J$16)</f>
        <v/>
      </c>
      <c r="J117" s="54">
        <f>J116+(G116/14)*(J$16)</f>
        <v/>
      </c>
      <c r="K117" s="53">
        <f>OFFSET('National statistics'!$A$6,MATCH(R0_estimation!$A117,'National statistics'!$A$7:$A$5000,0),MATCH(R0_estimation!K$16 &amp; "_Running14daysNew",'National statistics'!$B$1:$HA$1,0))</f>
        <v/>
      </c>
      <c r="L117" s="253">
        <f>IF(ISERROR(OFFSET($O$4,MATCH(K$16,$N$5:$N$14,0),MATCH(TEXT($A117,"dd-mmm-yy") &amp; "_R0",$P$2:$AP$2,0))),L116,OFFSET($O$4,MATCH(K$16,$N$5:$N$14,0),MATCH(TEXT($A117,"dd-mmm-yy") &amp; "_R0",$P$2:$AP$2,0)))</f>
        <v/>
      </c>
      <c r="M117" s="254">
        <f>M116</f>
        <v/>
      </c>
      <c r="N117" s="77">
        <f>N116-N116*(L116/14)*P116/SUM(N116:R116)-N116*(M116/14)*Q116/SUM(N116:R116)</f>
        <v/>
      </c>
      <c r="O117" s="77">
        <f>O116+N116*(L116/14)*P116/SUM(N116:R116)+N116*(M116/14)*Q116/SUM(N116:R116)-O116/4</f>
        <v/>
      </c>
      <c r="P117" s="77">
        <f>P116+(O116/4)*P$16-P116/14</f>
        <v/>
      </c>
      <c r="Q117" s="77">
        <f>Q116+(O116/4)*Q$16-Q116/14</f>
        <v/>
      </c>
      <c r="R117" s="77">
        <f>R116+Q116/14+(P116/14)*(1-S$16)</f>
        <v/>
      </c>
      <c r="S117" s="54">
        <f>S116+(P116/14)*(S$16)</f>
        <v/>
      </c>
      <c r="T117" s="53">
        <f>OFFSET('National statistics'!$A$6,MATCH(R0_estimation!$A117,'National statistics'!$A$7:$A$5000,0),MATCH(R0_estimation!T$16 &amp; "_Running14daysNew",'National statistics'!$B$1:$HA$1,0))</f>
        <v/>
      </c>
      <c r="U117" s="253">
        <f>IF(ISERROR(OFFSET($O$4,MATCH(T$16,$N$5:$N$14,0),MATCH(TEXT($A117,"dd-mmm-yy") &amp; "_R0",$P$2:$AP$2,0))),U116,OFFSET($O$4,MATCH(T$16,$N$5:$N$14,0),MATCH(TEXT($A117,"dd-mmm-yy") &amp; "_R0",$P$2:$AP$2,0)))</f>
        <v/>
      </c>
      <c r="V117" s="254">
        <f>V116</f>
        <v/>
      </c>
      <c r="W117" s="77">
        <f>W116-W116*(U116/14)*Y116/SUM(W116:AA116)-W116*(V116/14)*Z116/SUM(W116:AA116)</f>
        <v/>
      </c>
      <c r="X117" s="77">
        <f>X116+W116*(U116/14)*Y116/SUM(W116:AA116)+W116*(V116/14)*Z116/SUM(W116:AA116)-X116/4</f>
        <v/>
      </c>
      <c r="Y117" s="77">
        <f>Y116+(X116/4)*Y$16-Y116/14</f>
        <v/>
      </c>
      <c r="Z117" s="77">
        <f>Z116+(X116/4)*Z$16-Z116/14</f>
        <v/>
      </c>
      <c r="AA117" s="77">
        <f>AA116+Z116/14+(Y116/14)*(1-AB$16)</f>
        <v/>
      </c>
      <c r="AB117" s="54">
        <f>AB116+(Y116/14)*(AB$16)</f>
        <v/>
      </c>
      <c r="AC117" s="53">
        <f>OFFSET('National statistics'!$A$6,MATCH(R0_estimation!$A117,'National statistics'!$A$7:$A$5000,0),MATCH(R0_estimation!AC$16 &amp; "_Running14daysNew",'National statistics'!$B$1:$HA$1,0))</f>
        <v/>
      </c>
      <c r="AD117" s="253">
        <f>IF(ISERROR(OFFSET($O$4,MATCH(AC$16,$N$5:$N$14,0),MATCH(TEXT($A117,"dd-mmm-yy") &amp; "_R0",$P$2:$AP$2,0))),AD116,OFFSET($O$4,MATCH(AC$16,$N$5:$N$14,0),MATCH(TEXT($A117,"dd-mmm-yy") &amp; "_R0",$P$2:$AP$2,0)))</f>
        <v/>
      </c>
      <c r="AE117" s="254">
        <f>AE116</f>
        <v/>
      </c>
      <c r="AF117" s="77">
        <f>AF116-AF116*(AD116/14)*AH116/SUM(AF116:AJ116)-AF116*(AE116/14)*AI116/SUM(AF116:AJ116)</f>
        <v/>
      </c>
      <c r="AG117" s="77">
        <f>AG116+AF116*(AD116/14)*AH116/SUM(AF116:AJ116)+AF116*(AE116/14)*AI116/SUM(AF116:AJ116)-AG116/4</f>
        <v/>
      </c>
      <c r="AH117" s="77">
        <f>AH116+(AG116/4)*AH$16-AH116/14</f>
        <v/>
      </c>
      <c r="AI117" s="77">
        <f>AI116+(AG116/4)*AI$16-AI116/14</f>
        <v/>
      </c>
      <c r="AJ117" s="77">
        <f>AJ116+AI116/14+(AH116/14)*(1-AK$16)</f>
        <v/>
      </c>
      <c r="AK117" s="54">
        <f>AK116+(AH116/14)*(AK$16)</f>
        <v/>
      </c>
      <c r="AL117" s="53">
        <f>OFFSET('National statistics'!$A$6,MATCH(R0_estimation!$A117,'National statistics'!$A$7:$A$5000,0),MATCH(R0_estimation!AL$16 &amp; "_Running14daysNew",'National statistics'!$B$1:$HA$1,0))</f>
        <v/>
      </c>
      <c r="AM117" s="253">
        <f>IF(ISERROR(OFFSET($O$4,MATCH(AL$16,$N$5:$N$14,0),MATCH(TEXT($A117,"dd-mmm-yy") &amp; "_R0",$P$2:$AP$2,0))),AM116,OFFSET($O$4,MATCH(AL$16,$N$5:$N$14,0),MATCH(TEXT($A117,"dd-mmm-yy") &amp; "_R0",$P$2:$AP$2,0)))</f>
        <v/>
      </c>
      <c r="AN117" s="254">
        <f>AN116</f>
        <v/>
      </c>
      <c r="AO117" s="77">
        <f>AO116-AO116*(AM116/14)*AQ116/SUM(AO116:AS116)-AO116*(AN116/14)*AR116/SUM(AO116:AS116)</f>
        <v/>
      </c>
      <c r="AP117" s="77">
        <f>AP116+AO116*(AM116/14)*AQ116/SUM(AO116:AS116)+AO116*(AN116/14)*AR116/SUM(AO116:AS116)-AP116/4</f>
        <v/>
      </c>
      <c r="AQ117" s="77">
        <f>AQ116+(AP116/4)*AQ$16-AQ116/14</f>
        <v/>
      </c>
      <c r="AR117" s="77">
        <f>AR116+(AP116/4)*AR$16-AR116/14</f>
        <v/>
      </c>
      <c r="AS117" s="77">
        <f>AS116+AR116/14+(AQ116/14)*(1-AT$16)</f>
        <v/>
      </c>
      <c r="AT117" s="54">
        <f>AT116+(AQ116/14)*(AT$16)</f>
        <v/>
      </c>
      <c r="AU117" s="53">
        <f>OFFSET('National statistics'!$A$6,MATCH(R0_estimation!$A117,'National statistics'!$A$7:$A$5000,0),MATCH(R0_estimation!AU$16 &amp; "_Running14daysNew",'National statistics'!$B$1:$HA$1,0))</f>
        <v/>
      </c>
      <c r="AV117" s="253">
        <f>IF(ISERROR(OFFSET($O$4,MATCH(AU$16,$N$5:$N$14,0),MATCH(TEXT($A117,"dd-mmm-yy") &amp; "_R0",$P$2:$AP$2,0))),AV116,OFFSET($O$4,MATCH(AU$16,$N$5:$N$14,0),MATCH(TEXT($A117,"dd-mmm-yy") &amp; "_R0",$P$2:$AP$2,0)))</f>
        <v/>
      </c>
      <c r="AW117" s="254">
        <f>AW116</f>
        <v/>
      </c>
      <c r="AX117" s="77">
        <f>AX116-AX116*(AV116/14)*AZ116/SUM(AX116:BB116)-AX116*(AW116/14)*BA116/SUM(AX116:BB116)</f>
        <v/>
      </c>
      <c r="AY117" s="77">
        <f>AY116+AX116*(AV116/14)*AZ116/SUM(AX116:BB116)+AX116*(AW116/14)*BA116/SUM(AX116:BB116)-AY116/4</f>
        <v/>
      </c>
      <c r="AZ117" s="77">
        <f>AZ116+(AY116/4)*AZ$16-AZ116/14</f>
        <v/>
      </c>
      <c r="BA117" s="77">
        <f>BA116+(AY116/4)*BA$16-BA116/14</f>
        <v/>
      </c>
      <c r="BB117" s="77">
        <f>BB116+BA116/14+(AZ116/14)*(1-BC$16)</f>
        <v/>
      </c>
      <c r="BC117" s="54">
        <f>BC116+(AZ116/14)*(BC$16)</f>
        <v/>
      </c>
      <c r="BD117" s="53">
        <f>OFFSET('National statistics'!$A$6,MATCH(R0_estimation!$A117,'National statistics'!$A$7:$A$5000,0),MATCH(R0_estimation!BD$16 &amp; "_Running14daysNew",'National statistics'!$B$1:$HA$1,0))</f>
        <v/>
      </c>
      <c r="BE117" s="253">
        <f>IF(ISERROR(OFFSET($O$4,MATCH(BD$16,$N$5:$N$14,0),MATCH(TEXT($A117,"dd-mmm-yy") &amp; "_R0",$P$2:$AP$2,0))),BE116,OFFSET($O$4,MATCH(BD$16,$N$5:$N$14,0),MATCH(TEXT($A117,"dd-mmm-yy") &amp; "_R0",$P$2:$AP$2,0)))</f>
        <v/>
      </c>
      <c r="BF117" s="254">
        <f>BF116</f>
        <v/>
      </c>
      <c r="BG117" s="77">
        <f>BG116-BG116*(BE116/14)*BI116/SUM(BG116:BK116)-BG116*(BF116/14)*BJ116/SUM(BG116:BK116)</f>
        <v/>
      </c>
      <c r="BH117" s="77">
        <f>BH116+BG116*(BE116/14)*BI116/SUM(BG116:BK116)+BG116*(BF116/14)*BJ116/SUM(BG116:BK116)-BH116/4</f>
        <v/>
      </c>
      <c r="BI117" s="77">
        <f>BI116+(BH116/4)*BI$16-BI116/14</f>
        <v/>
      </c>
      <c r="BJ117" s="77">
        <f>BJ116+(BH116/4)*BJ$16-BJ116/14</f>
        <v/>
      </c>
      <c r="BK117" s="77">
        <f>BK116+BJ116/14+(BI116/14)*(1-BL$16)</f>
        <v/>
      </c>
      <c r="BL117" s="54">
        <f>BL116+(BI116/14)*(BL$16)</f>
        <v/>
      </c>
      <c r="BM117" s="53">
        <f>OFFSET('National statistics'!$A$6,MATCH(R0_estimation!$A117,'National statistics'!$A$7:$A$5000,0),MATCH(R0_estimation!BM$16 &amp; "_Running14daysNew",'National statistics'!$B$1:$HA$1,0))</f>
        <v/>
      </c>
      <c r="BN117" s="253">
        <f>IF(ISERROR(OFFSET($O$4,MATCH(BM$16,$N$5:$N$14,0),MATCH(TEXT($A117,"dd-mmm-yy") &amp; "_R0",$P$2:$AP$2,0))),BN116,OFFSET($O$4,MATCH(BM$16,$N$5:$N$14,0),MATCH(TEXT($A117,"dd-mmm-yy") &amp; "_R0",$P$2:$AP$2,0)))</f>
        <v/>
      </c>
      <c r="BO117" s="254">
        <f>BO116</f>
        <v/>
      </c>
      <c r="BP117" s="77">
        <f>BP116-BP116*(BN116/14)*BR116/SUM(BP116:BT116)-BP116*(BO116/14)*BS116/SUM(BP116:BT116)</f>
        <v/>
      </c>
      <c r="BQ117" s="77">
        <f>BQ116+BP116*(BN116/14)*BR116/SUM(BP116:BT116)+BP116*(BO116/14)*BS116/SUM(BP116:BT116)-BQ116/4</f>
        <v/>
      </c>
      <c r="BR117" s="77">
        <f>BR116+(BQ116/4)*BR$16-BR116/14</f>
        <v/>
      </c>
      <c r="BS117" s="77">
        <f>BS116+(BQ116/4)*BS$16-BS116/14</f>
        <v/>
      </c>
      <c r="BT117" s="77">
        <f>BT116+BS116/14+(BR116/14)*(1-BU$16)</f>
        <v/>
      </c>
      <c r="BU117" s="54">
        <f>BU116+(BR116/14)*(BU$16)</f>
        <v/>
      </c>
      <c r="BV117" s="53">
        <f>OFFSET('National statistics'!$A$6,MATCH(R0_estimation!$A117,'National statistics'!$A$7:$A$5000,0),MATCH(R0_estimation!BV$16 &amp; "_Running14daysNew",'National statistics'!$B$1:$HA$1,0))</f>
        <v/>
      </c>
      <c r="BW117" s="253">
        <f>IF(ISERROR(OFFSET($O$4,MATCH(BV$16,$N$5:$N$14,0),MATCH(TEXT($A117,"dd-mmm-yy") &amp; "_R0",$P$2:$AP$2,0))),BW116,OFFSET($O$4,MATCH(BV$16,$N$5:$N$14,0),MATCH(TEXT($A117,"dd-mmm-yy") &amp; "_R0",$P$2:$AP$2,0)))</f>
        <v/>
      </c>
      <c r="BX117" s="254">
        <f>BX116</f>
        <v/>
      </c>
      <c r="BY117" s="77">
        <f>BY116-BY116*(BW116/14)*CA116/SUM(BY116:CC116)-BY116*(BX116/14)*CB116/SUM(BY116:CC116)</f>
        <v/>
      </c>
      <c r="BZ117" s="77">
        <f>BZ116+BY116*(BW116/14)*CA116/SUM(BY116:CC116)+BY116*(BX116/14)*CB116/SUM(BY116:CC116)-BZ116/4</f>
        <v/>
      </c>
      <c r="CA117" s="77">
        <f>CA116+(BZ116/4)*CA$16-CA116/14</f>
        <v/>
      </c>
      <c r="CB117" s="77">
        <f>CB116+(BZ116/4)*CB$16-CB116/14</f>
        <v/>
      </c>
      <c r="CC117" s="77">
        <f>CC116+CB116/14+(CA116/14)*(1-CD$16)</f>
        <v/>
      </c>
      <c r="CD117" s="54">
        <f>CD116+(CA116/14)*(CD$16)</f>
        <v/>
      </c>
      <c r="CE117" s="53">
        <f>OFFSET('National statistics'!$A$6,MATCH(R0_estimation!$A117,'National statistics'!$A$7:$A$5000,0),MATCH(R0_estimation!CE$16 &amp; "_Running14daysNew",'National statistics'!$B$1:$HA$1,0))</f>
        <v/>
      </c>
      <c r="CF117" s="253">
        <f>IF(ISERROR(OFFSET($O$4,MATCH(CE$16,$N$5:$N$14,0),MATCH(TEXT($A117,"dd-mmm-yy") &amp; "_R0",$P$2:$AP$2,0))),CF116,OFFSET($O$4,MATCH(CE$16,$N$5:$N$14,0),MATCH(TEXT($A117,"dd-mmm-yy") &amp; "_R0",$P$2:$AP$2,0)))</f>
        <v/>
      </c>
      <c r="CG117" s="254">
        <f>CG116</f>
        <v/>
      </c>
      <c r="CH117" s="77">
        <f>CH116-CH116*(CF116/14)*CJ116/SUM(CH116:CL116)-CH116*(CG116/14)*CK116/SUM(CH116:CL116)</f>
        <v/>
      </c>
      <c r="CI117" s="77">
        <f>CI116+CH116*(CF116/14)*CJ116/SUM(CH116:CL116)+CH116*(CG116/14)*CK116/SUM(CH116:CL116)-CI116/4</f>
        <v/>
      </c>
      <c r="CJ117" s="77">
        <f>CJ116+(CI116/4)*CJ$16-CJ116/14</f>
        <v/>
      </c>
      <c r="CK117" s="77">
        <f>CK116+(CI116/4)*CK$16-CK116/14</f>
        <v/>
      </c>
      <c r="CL117" s="77">
        <f>CL116+CK116/14+(CJ116/14)*(1-CM$16)</f>
        <v/>
      </c>
      <c r="CM117" s="54">
        <f>CM116+(CJ116/14)*(CM$16)</f>
        <v/>
      </c>
      <c r="CO117" s="209" t="n"/>
      <c r="CP117" s="210" t="n"/>
    </row>
    <row r="118">
      <c r="A118" s="83" t="n">
        <v>44018</v>
      </c>
      <c r="B118" s="53">
        <f>OFFSET('National statistics'!$A$6,MATCH(R0_estimation!$A118,'National statistics'!$A$7:$A$5000,0),MATCH(R0_estimation!B$16 &amp; "_Running14daysNew",'National statistics'!$B$1:$HA$1,0))</f>
        <v/>
      </c>
      <c r="C118" s="253">
        <f>IF(ISERROR(OFFSET($O$4,MATCH(B$16,$N$5:$N$14,0),MATCH(TEXT($A118,"dd-mmm-yy") &amp; "_R0",$P$2:$AP$2,0))),C117,OFFSET($O$4,MATCH(B$16,$N$5:$N$14,0),MATCH(TEXT($A118,"dd-mmm-yy") &amp; "_R0",$P$2:$AP$2,0)))</f>
        <v/>
      </c>
      <c r="D118" s="254">
        <f>D117</f>
        <v/>
      </c>
      <c r="E118" s="77">
        <f>E117-E117*(C117/14)*G117*G$16/SUM(E117:I117)-E117*(D117/14)*H$16*H117/SUM(E117:I117)</f>
        <v/>
      </c>
      <c r="F118" s="77">
        <f>F117+E117*(C117/14)*G117*G$16/SUM(E117:I117)+E117*(D117/14)*H$16*H117/SUM(E117:I117)-F117/4</f>
        <v/>
      </c>
      <c r="G118" s="77">
        <f>G117+G$16*F117/4-G117/14</f>
        <v/>
      </c>
      <c r="H118" s="77">
        <f>H117+H$16*F117/4-H117/14</f>
        <v/>
      </c>
      <c r="I118" s="77">
        <f>I117+H117/14+(G117/14)*(1-J$16)</f>
        <v/>
      </c>
      <c r="J118" s="54">
        <f>J117+(G117/14)*(J$16)</f>
        <v/>
      </c>
      <c r="K118" s="53">
        <f>OFFSET('National statistics'!$A$6,MATCH(R0_estimation!$A118,'National statistics'!$A$7:$A$5000,0),MATCH(R0_estimation!K$16 &amp; "_Running14daysNew",'National statistics'!$B$1:$HA$1,0))</f>
        <v/>
      </c>
      <c r="L118" s="253">
        <f>IF(ISERROR(OFFSET($O$4,MATCH(K$16,$N$5:$N$14,0),MATCH(TEXT($A118,"dd-mmm-yy") &amp; "_R0",$P$2:$AP$2,0))),L117,OFFSET($O$4,MATCH(K$16,$N$5:$N$14,0),MATCH(TEXT($A118,"dd-mmm-yy") &amp; "_R0",$P$2:$AP$2,0)))</f>
        <v/>
      </c>
      <c r="M118" s="254">
        <f>M117</f>
        <v/>
      </c>
      <c r="N118" s="77">
        <f>N117-N117*(L117/14)*P117/SUM(N117:R117)-N117*(M117/14)*Q117/SUM(N117:R117)</f>
        <v/>
      </c>
      <c r="O118" s="77">
        <f>O117+N117*(L117/14)*P117/SUM(N117:R117)+N117*(M117/14)*Q117/SUM(N117:R117)-O117/4</f>
        <v/>
      </c>
      <c r="P118" s="77">
        <f>P117+(O117/4)*P$16-P117/14</f>
        <v/>
      </c>
      <c r="Q118" s="77">
        <f>Q117+(O117/4)*Q$16-Q117/14</f>
        <v/>
      </c>
      <c r="R118" s="77">
        <f>R117+Q117/14+(P117/14)*(1-S$16)</f>
        <v/>
      </c>
      <c r="S118" s="54">
        <f>S117+(P117/14)*(S$16)</f>
        <v/>
      </c>
      <c r="T118" s="53">
        <f>OFFSET('National statistics'!$A$6,MATCH(R0_estimation!$A118,'National statistics'!$A$7:$A$5000,0),MATCH(R0_estimation!T$16 &amp; "_Running14daysNew",'National statistics'!$B$1:$HA$1,0))</f>
        <v/>
      </c>
      <c r="U118" s="253">
        <f>IF(ISERROR(OFFSET($O$4,MATCH(T$16,$N$5:$N$14,0),MATCH(TEXT($A118,"dd-mmm-yy") &amp; "_R0",$P$2:$AP$2,0))),U117,OFFSET($O$4,MATCH(T$16,$N$5:$N$14,0),MATCH(TEXT($A118,"dd-mmm-yy") &amp; "_R0",$P$2:$AP$2,0)))</f>
        <v/>
      </c>
      <c r="V118" s="254">
        <f>V117</f>
        <v/>
      </c>
      <c r="W118" s="77">
        <f>W117-W117*(U117/14)*Y117/SUM(W117:AA117)-W117*(V117/14)*Z117/SUM(W117:AA117)</f>
        <v/>
      </c>
      <c r="X118" s="77">
        <f>X117+W117*(U117/14)*Y117/SUM(W117:AA117)+W117*(V117/14)*Z117/SUM(W117:AA117)-X117/4</f>
        <v/>
      </c>
      <c r="Y118" s="77">
        <f>Y117+(X117/4)*Y$16-Y117/14</f>
        <v/>
      </c>
      <c r="Z118" s="77">
        <f>Z117+(X117/4)*Z$16-Z117/14</f>
        <v/>
      </c>
      <c r="AA118" s="77">
        <f>AA117+Z117/14+(Y117/14)*(1-AB$16)</f>
        <v/>
      </c>
      <c r="AB118" s="54">
        <f>AB117+(Y117/14)*(AB$16)</f>
        <v/>
      </c>
      <c r="AC118" s="53">
        <f>OFFSET('National statistics'!$A$6,MATCH(R0_estimation!$A118,'National statistics'!$A$7:$A$5000,0),MATCH(R0_estimation!AC$16 &amp; "_Running14daysNew",'National statistics'!$B$1:$HA$1,0))</f>
        <v/>
      </c>
      <c r="AD118" s="253">
        <f>IF(ISERROR(OFFSET($O$4,MATCH(AC$16,$N$5:$N$14,0),MATCH(TEXT($A118,"dd-mmm-yy") &amp; "_R0",$P$2:$AP$2,0))),AD117,OFFSET($O$4,MATCH(AC$16,$N$5:$N$14,0),MATCH(TEXT($A118,"dd-mmm-yy") &amp; "_R0",$P$2:$AP$2,0)))</f>
        <v/>
      </c>
      <c r="AE118" s="254">
        <f>AE117</f>
        <v/>
      </c>
      <c r="AF118" s="77">
        <f>AF117-AF117*(AD117/14)*AH117/SUM(AF117:AJ117)-AF117*(AE117/14)*AI117/SUM(AF117:AJ117)</f>
        <v/>
      </c>
      <c r="AG118" s="77">
        <f>AG117+AF117*(AD117/14)*AH117/SUM(AF117:AJ117)+AF117*(AE117/14)*AI117/SUM(AF117:AJ117)-AG117/4</f>
        <v/>
      </c>
      <c r="AH118" s="77">
        <f>AH117+(AG117/4)*AH$16-AH117/14</f>
        <v/>
      </c>
      <c r="AI118" s="77">
        <f>AI117+(AG117/4)*AI$16-AI117/14</f>
        <v/>
      </c>
      <c r="AJ118" s="77">
        <f>AJ117+AI117/14+(AH117/14)*(1-AK$16)</f>
        <v/>
      </c>
      <c r="AK118" s="54">
        <f>AK117+(AH117/14)*(AK$16)</f>
        <v/>
      </c>
      <c r="AL118" s="53">
        <f>OFFSET('National statistics'!$A$6,MATCH(R0_estimation!$A118,'National statistics'!$A$7:$A$5000,0),MATCH(R0_estimation!AL$16 &amp; "_Running14daysNew",'National statistics'!$B$1:$HA$1,0))</f>
        <v/>
      </c>
      <c r="AM118" s="253">
        <f>IF(ISERROR(OFFSET($O$4,MATCH(AL$16,$N$5:$N$14,0),MATCH(TEXT($A118,"dd-mmm-yy") &amp; "_R0",$P$2:$AP$2,0))),AM117,OFFSET($O$4,MATCH(AL$16,$N$5:$N$14,0),MATCH(TEXT($A118,"dd-mmm-yy") &amp; "_R0",$P$2:$AP$2,0)))</f>
        <v/>
      </c>
      <c r="AN118" s="254">
        <f>AN117</f>
        <v/>
      </c>
      <c r="AO118" s="77">
        <f>AO117-AO117*(AM117/14)*AQ117/SUM(AO117:AS117)-AO117*(AN117/14)*AR117/SUM(AO117:AS117)</f>
        <v/>
      </c>
      <c r="AP118" s="77">
        <f>AP117+AO117*(AM117/14)*AQ117/SUM(AO117:AS117)+AO117*(AN117/14)*AR117/SUM(AO117:AS117)-AP117/4</f>
        <v/>
      </c>
      <c r="AQ118" s="77">
        <f>AQ117+(AP117/4)*AQ$16-AQ117/14</f>
        <v/>
      </c>
      <c r="AR118" s="77">
        <f>AR117+(AP117/4)*AR$16-AR117/14</f>
        <v/>
      </c>
      <c r="AS118" s="77">
        <f>AS117+AR117/14+(AQ117/14)*(1-AT$16)</f>
        <v/>
      </c>
      <c r="AT118" s="54">
        <f>AT117+(AQ117/14)*(AT$16)</f>
        <v/>
      </c>
      <c r="AU118" s="53">
        <f>OFFSET('National statistics'!$A$6,MATCH(R0_estimation!$A118,'National statistics'!$A$7:$A$5000,0),MATCH(R0_estimation!AU$16 &amp; "_Running14daysNew",'National statistics'!$B$1:$HA$1,0))</f>
        <v/>
      </c>
      <c r="AV118" s="253">
        <f>IF(ISERROR(OFFSET($O$4,MATCH(AU$16,$N$5:$N$14,0),MATCH(TEXT($A118,"dd-mmm-yy") &amp; "_R0",$P$2:$AP$2,0))),AV117,OFFSET($O$4,MATCH(AU$16,$N$5:$N$14,0),MATCH(TEXT($A118,"dd-mmm-yy") &amp; "_R0",$P$2:$AP$2,0)))</f>
        <v/>
      </c>
      <c r="AW118" s="254">
        <f>AW117</f>
        <v/>
      </c>
      <c r="AX118" s="77">
        <f>AX117-AX117*(AV117/14)*AZ117/SUM(AX117:BB117)-AX117*(AW117/14)*BA117/SUM(AX117:BB117)</f>
        <v/>
      </c>
      <c r="AY118" s="77">
        <f>AY117+AX117*(AV117/14)*AZ117/SUM(AX117:BB117)+AX117*(AW117/14)*BA117/SUM(AX117:BB117)-AY117/4</f>
        <v/>
      </c>
      <c r="AZ118" s="77">
        <f>AZ117+(AY117/4)*AZ$16-AZ117/14</f>
        <v/>
      </c>
      <c r="BA118" s="77">
        <f>BA117+(AY117/4)*BA$16-BA117/14</f>
        <v/>
      </c>
      <c r="BB118" s="77">
        <f>BB117+BA117/14+(AZ117/14)*(1-BC$16)</f>
        <v/>
      </c>
      <c r="BC118" s="54">
        <f>BC117+(AZ117/14)*(BC$16)</f>
        <v/>
      </c>
      <c r="BD118" s="53">
        <f>OFFSET('National statistics'!$A$6,MATCH(R0_estimation!$A118,'National statistics'!$A$7:$A$5000,0),MATCH(R0_estimation!BD$16 &amp; "_Running14daysNew",'National statistics'!$B$1:$HA$1,0))</f>
        <v/>
      </c>
      <c r="BE118" s="253">
        <f>IF(ISERROR(OFFSET($O$4,MATCH(BD$16,$N$5:$N$14,0),MATCH(TEXT($A118,"dd-mmm-yy") &amp; "_R0",$P$2:$AP$2,0))),BE117,OFFSET($O$4,MATCH(BD$16,$N$5:$N$14,0),MATCH(TEXT($A118,"dd-mmm-yy") &amp; "_R0",$P$2:$AP$2,0)))</f>
        <v/>
      </c>
      <c r="BF118" s="254">
        <f>BF117</f>
        <v/>
      </c>
      <c r="BG118" s="77">
        <f>BG117-BG117*(BE117/14)*BI117/SUM(BG117:BK117)-BG117*(BF117/14)*BJ117/SUM(BG117:BK117)</f>
        <v/>
      </c>
      <c r="BH118" s="77">
        <f>BH117+BG117*(BE117/14)*BI117/SUM(BG117:BK117)+BG117*(BF117/14)*BJ117/SUM(BG117:BK117)-BH117/4</f>
        <v/>
      </c>
      <c r="BI118" s="77">
        <f>BI117+(BH117/4)*BI$16-BI117/14</f>
        <v/>
      </c>
      <c r="BJ118" s="77">
        <f>BJ117+(BH117/4)*BJ$16-BJ117/14</f>
        <v/>
      </c>
      <c r="BK118" s="77">
        <f>BK117+BJ117/14+(BI117/14)*(1-BL$16)</f>
        <v/>
      </c>
      <c r="BL118" s="54">
        <f>BL117+(BI117/14)*(BL$16)</f>
        <v/>
      </c>
      <c r="BM118" s="53">
        <f>OFFSET('National statistics'!$A$6,MATCH(R0_estimation!$A118,'National statistics'!$A$7:$A$5000,0),MATCH(R0_estimation!BM$16 &amp; "_Running14daysNew",'National statistics'!$B$1:$HA$1,0))</f>
        <v/>
      </c>
      <c r="BN118" s="253">
        <f>IF(ISERROR(OFFSET($O$4,MATCH(BM$16,$N$5:$N$14,0),MATCH(TEXT($A118,"dd-mmm-yy") &amp; "_R0",$P$2:$AP$2,0))),BN117,OFFSET($O$4,MATCH(BM$16,$N$5:$N$14,0),MATCH(TEXT($A118,"dd-mmm-yy") &amp; "_R0",$P$2:$AP$2,0)))</f>
        <v/>
      </c>
      <c r="BO118" s="254">
        <f>BO117</f>
        <v/>
      </c>
      <c r="BP118" s="77">
        <f>BP117-BP117*(BN117/14)*BR117/SUM(BP117:BT117)-BP117*(BO117/14)*BS117/SUM(BP117:BT117)</f>
        <v/>
      </c>
      <c r="BQ118" s="77">
        <f>BQ117+BP117*(BN117/14)*BR117/SUM(BP117:BT117)+BP117*(BO117/14)*BS117/SUM(BP117:BT117)-BQ117/4</f>
        <v/>
      </c>
      <c r="BR118" s="77">
        <f>BR117+(BQ117/4)*BR$16-BR117/14</f>
        <v/>
      </c>
      <c r="BS118" s="77">
        <f>BS117+(BQ117/4)*BS$16-BS117/14</f>
        <v/>
      </c>
      <c r="BT118" s="77">
        <f>BT117+BS117/14+(BR117/14)*(1-BU$16)</f>
        <v/>
      </c>
      <c r="BU118" s="54">
        <f>BU117+(BR117/14)*(BU$16)</f>
        <v/>
      </c>
      <c r="BV118" s="53">
        <f>OFFSET('National statistics'!$A$6,MATCH(R0_estimation!$A118,'National statistics'!$A$7:$A$5000,0),MATCH(R0_estimation!BV$16 &amp; "_Running14daysNew",'National statistics'!$B$1:$HA$1,0))</f>
        <v/>
      </c>
      <c r="BW118" s="253">
        <f>IF(ISERROR(OFFSET($O$4,MATCH(BV$16,$N$5:$N$14,0),MATCH(TEXT($A118,"dd-mmm-yy") &amp; "_R0",$P$2:$AP$2,0))),BW117,OFFSET($O$4,MATCH(BV$16,$N$5:$N$14,0),MATCH(TEXT($A118,"dd-mmm-yy") &amp; "_R0",$P$2:$AP$2,0)))</f>
        <v/>
      </c>
      <c r="BX118" s="254">
        <f>BX117</f>
        <v/>
      </c>
      <c r="BY118" s="77">
        <f>BY117-BY117*(BW117/14)*CA117/SUM(BY117:CC117)-BY117*(BX117/14)*CB117/SUM(BY117:CC117)</f>
        <v/>
      </c>
      <c r="BZ118" s="77">
        <f>BZ117+BY117*(BW117/14)*CA117/SUM(BY117:CC117)+BY117*(BX117/14)*CB117/SUM(BY117:CC117)-BZ117/4</f>
        <v/>
      </c>
      <c r="CA118" s="77">
        <f>CA117+(BZ117/4)*CA$16-CA117/14</f>
        <v/>
      </c>
      <c r="CB118" s="77">
        <f>CB117+(BZ117/4)*CB$16-CB117/14</f>
        <v/>
      </c>
      <c r="CC118" s="77">
        <f>CC117+CB117/14+(CA117/14)*(1-CD$16)</f>
        <v/>
      </c>
      <c r="CD118" s="54">
        <f>CD117+(CA117/14)*(CD$16)</f>
        <v/>
      </c>
      <c r="CE118" s="53">
        <f>OFFSET('National statistics'!$A$6,MATCH(R0_estimation!$A118,'National statistics'!$A$7:$A$5000,0),MATCH(R0_estimation!CE$16 &amp; "_Running14daysNew",'National statistics'!$B$1:$HA$1,0))</f>
        <v/>
      </c>
      <c r="CF118" s="253">
        <f>IF(ISERROR(OFFSET($O$4,MATCH(CE$16,$N$5:$N$14,0),MATCH(TEXT($A118,"dd-mmm-yy") &amp; "_R0",$P$2:$AP$2,0))),CF117,OFFSET($O$4,MATCH(CE$16,$N$5:$N$14,0),MATCH(TEXT($A118,"dd-mmm-yy") &amp; "_R0",$P$2:$AP$2,0)))</f>
        <v/>
      </c>
      <c r="CG118" s="254">
        <f>CG117</f>
        <v/>
      </c>
      <c r="CH118" s="77">
        <f>CH117-CH117*(CF117/14)*CJ117/SUM(CH117:CL117)-CH117*(CG117/14)*CK117/SUM(CH117:CL117)</f>
        <v/>
      </c>
      <c r="CI118" s="77">
        <f>CI117+CH117*(CF117/14)*CJ117/SUM(CH117:CL117)+CH117*(CG117/14)*CK117/SUM(CH117:CL117)-CI117/4</f>
        <v/>
      </c>
      <c r="CJ118" s="77">
        <f>CJ117+(CI117/4)*CJ$16-CJ117/14</f>
        <v/>
      </c>
      <c r="CK118" s="77">
        <f>CK117+(CI117/4)*CK$16-CK117/14</f>
        <v/>
      </c>
      <c r="CL118" s="77">
        <f>CL117+CK117/14+(CJ117/14)*(1-CM$16)</f>
        <v/>
      </c>
      <c r="CM118" s="54">
        <f>CM117+(CJ117/14)*(CM$16)</f>
        <v/>
      </c>
      <c r="CO118" s="209" t="n"/>
      <c r="CP118" s="210" t="n"/>
    </row>
    <row r="119">
      <c r="A119" s="83" t="n">
        <v>44019</v>
      </c>
      <c r="B119" s="53">
        <f>OFFSET('National statistics'!$A$6,MATCH(R0_estimation!$A119,'National statistics'!$A$7:$A$5000,0),MATCH(R0_estimation!B$16 &amp; "_Running14daysNew",'National statistics'!$B$1:$HA$1,0))</f>
        <v/>
      </c>
      <c r="C119" s="253">
        <f>IF(ISERROR(OFFSET($O$4,MATCH(B$16,$N$5:$N$14,0),MATCH(TEXT($A119,"dd-mmm-yy") &amp; "_R0",$P$2:$AP$2,0))),C118,OFFSET($O$4,MATCH(B$16,$N$5:$N$14,0),MATCH(TEXT($A119,"dd-mmm-yy") &amp; "_R0",$P$2:$AP$2,0)))</f>
        <v/>
      </c>
      <c r="D119" s="254">
        <f>D118</f>
        <v/>
      </c>
      <c r="E119" s="77">
        <f>E118-E118*(C118/14)*G118*G$16/SUM(E118:I118)-E118*(D118/14)*H$16*H118/SUM(E118:I118)</f>
        <v/>
      </c>
      <c r="F119" s="77">
        <f>F118+E118*(C118/14)*G118*G$16/SUM(E118:I118)+E118*(D118/14)*H$16*H118/SUM(E118:I118)-F118/4</f>
        <v/>
      </c>
      <c r="G119" s="77">
        <f>G118+G$16*F118/4-G118/14</f>
        <v/>
      </c>
      <c r="H119" s="77">
        <f>H118+H$16*F118/4-H118/14</f>
        <v/>
      </c>
      <c r="I119" s="77">
        <f>I118+H118/14+(G118/14)*(1-J$16)</f>
        <v/>
      </c>
      <c r="J119" s="54">
        <f>J118+(G118/14)*(J$16)</f>
        <v/>
      </c>
      <c r="K119" s="53">
        <f>OFFSET('National statistics'!$A$6,MATCH(R0_estimation!$A119,'National statistics'!$A$7:$A$5000,0),MATCH(R0_estimation!K$16 &amp; "_Running14daysNew",'National statistics'!$B$1:$HA$1,0))</f>
        <v/>
      </c>
      <c r="L119" s="253">
        <f>IF(ISERROR(OFFSET($O$4,MATCH(K$16,$N$5:$N$14,0),MATCH(TEXT($A119,"dd-mmm-yy") &amp; "_R0",$P$2:$AP$2,0))),L118,OFFSET($O$4,MATCH(K$16,$N$5:$N$14,0),MATCH(TEXT($A119,"dd-mmm-yy") &amp; "_R0",$P$2:$AP$2,0)))</f>
        <v/>
      </c>
      <c r="M119" s="254">
        <f>M118</f>
        <v/>
      </c>
      <c r="N119" s="77">
        <f>N118-N118*(L118/14)*P118/SUM(N118:R118)-N118*(M118/14)*Q118/SUM(N118:R118)</f>
        <v/>
      </c>
      <c r="O119" s="77">
        <f>O118+N118*(L118/14)*P118/SUM(N118:R118)+N118*(M118/14)*Q118/SUM(N118:R118)-O118/4</f>
        <v/>
      </c>
      <c r="P119" s="77">
        <f>P118+(O118/4)*P$16-P118/14</f>
        <v/>
      </c>
      <c r="Q119" s="77">
        <f>Q118+(O118/4)*Q$16-Q118/14</f>
        <v/>
      </c>
      <c r="R119" s="77">
        <f>R118+Q118/14+(P118/14)*(1-S$16)</f>
        <v/>
      </c>
      <c r="S119" s="54">
        <f>S118+(P118/14)*(S$16)</f>
        <v/>
      </c>
      <c r="T119" s="53">
        <f>OFFSET('National statistics'!$A$6,MATCH(R0_estimation!$A119,'National statistics'!$A$7:$A$5000,0),MATCH(R0_estimation!T$16 &amp; "_Running14daysNew",'National statistics'!$B$1:$HA$1,0))</f>
        <v/>
      </c>
      <c r="U119" s="253">
        <f>IF(ISERROR(OFFSET($O$4,MATCH(T$16,$N$5:$N$14,0),MATCH(TEXT($A119,"dd-mmm-yy") &amp; "_R0",$P$2:$AP$2,0))),U118,OFFSET($O$4,MATCH(T$16,$N$5:$N$14,0),MATCH(TEXT($A119,"dd-mmm-yy") &amp; "_R0",$P$2:$AP$2,0)))</f>
        <v/>
      </c>
      <c r="V119" s="254">
        <f>V118</f>
        <v/>
      </c>
      <c r="W119" s="77">
        <f>W118-W118*(U118/14)*Y118/SUM(W118:AA118)-W118*(V118/14)*Z118/SUM(W118:AA118)</f>
        <v/>
      </c>
      <c r="X119" s="77">
        <f>X118+W118*(U118/14)*Y118/SUM(W118:AA118)+W118*(V118/14)*Z118/SUM(W118:AA118)-X118/4</f>
        <v/>
      </c>
      <c r="Y119" s="77">
        <f>Y118+(X118/4)*Y$16-Y118/14</f>
        <v/>
      </c>
      <c r="Z119" s="77">
        <f>Z118+(X118/4)*Z$16-Z118/14</f>
        <v/>
      </c>
      <c r="AA119" s="77">
        <f>AA118+Z118/14+(Y118/14)*(1-AB$16)</f>
        <v/>
      </c>
      <c r="AB119" s="54">
        <f>AB118+(Y118/14)*(AB$16)</f>
        <v/>
      </c>
      <c r="AC119" s="53">
        <f>OFFSET('National statistics'!$A$6,MATCH(R0_estimation!$A119,'National statistics'!$A$7:$A$5000,0),MATCH(R0_estimation!AC$16 &amp; "_Running14daysNew",'National statistics'!$B$1:$HA$1,0))</f>
        <v/>
      </c>
      <c r="AD119" s="253">
        <f>IF(ISERROR(OFFSET($O$4,MATCH(AC$16,$N$5:$N$14,0),MATCH(TEXT($A119,"dd-mmm-yy") &amp; "_R0",$P$2:$AP$2,0))),AD118,OFFSET($O$4,MATCH(AC$16,$N$5:$N$14,0),MATCH(TEXT($A119,"dd-mmm-yy") &amp; "_R0",$P$2:$AP$2,0)))</f>
        <v/>
      </c>
      <c r="AE119" s="254">
        <f>AE118</f>
        <v/>
      </c>
      <c r="AF119" s="77">
        <f>AF118-AF118*(AD118/14)*AH118/SUM(AF118:AJ118)-AF118*(AE118/14)*AI118/SUM(AF118:AJ118)</f>
        <v/>
      </c>
      <c r="AG119" s="77">
        <f>AG118+AF118*(AD118/14)*AH118/SUM(AF118:AJ118)+AF118*(AE118/14)*AI118/SUM(AF118:AJ118)-AG118/4</f>
        <v/>
      </c>
      <c r="AH119" s="77">
        <f>AH118+(AG118/4)*AH$16-AH118/14</f>
        <v/>
      </c>
      <c r="AI119" s="77">
        <f>AI118+(AG118/4)*AI$16-AI118/14</f>
        <v/>
      </c>
      <c r="AJ119" s="77">
        <f>AJ118+AI118/14+(AH118/14)*(1-AK$16)</f>
        <v/>
      </c>
      <c r="AK119" s="54">
        <f>AK118+(AH118/14)*(AK$16)</f>
        <v/>
      </c>
      <c r="AL119" s="53">
        <f>OFFSET('National statistics'!$A$6,MATCH(R0_estimation!$A119,'National statistics'!$A$7:$A$5000,0),MATCH(R0_estimation!AL$16 &amp; "_Running14daysNew",'National statistics'!$B$1:$HA$1,0))</f>
        <v/>
      </c>
      <c r="AM119" s="253">
        <f>IF(ISERROR(OFFSET($O$4,MATCH(AL$16,$N$5:$N$14,0),MATCH(TEXT($A119,"dd-mmm-yy") &amp; "_R0",$P$2:$AP$2,0))),AM118,OFFSET($O$4,MATCH(AL$16,$N$5:$N$14,0),MATCH(TEXT($A119,"dd-mmm-yy") &amp; "_R0",$P$2:$AP$2,0)))</f>
        <v/>
      </c>
      <c r="AN119" s="254">
        <f>AN118</f>
        <v/>
      </c>
      <c r="AO119" s="77">
        <f>AO118-AO118*(AM118/14)*AQ118/SUM(AO118:AS118)-AO118*(AN118/14)*AR118/SUM(AO118:AS118)</f>
        <v/>
      </c>
      <c r="AP119" s="77">
        <f>AP118+AO118*(AM118/14)*AQ118/SUM(AO118:AS118)+AO118*(AN118/14)*AR118/SUM(AO118:AS118)-AP118/4</f>
        <v/>
      </c>
      <c r="AQ119" s="77">
        <f>AQ118+(AP118/4)*AQ$16-AQ118/14</f>
        <v/>
      </c>
      <c r="AR119" s="77">
        <f>AR118+(AP118/4)*AR$16-AR118/14</f>
        <v/>
      </c>
      <c r="AS119" s="77">
        <f>AS118+AR118/14+(AQ118/14)*(1-AT$16)</f>
        <v/>
      </c>
      <c r="AT119" s="54">
        <f>AT118+(AQ118/14)*(AT$16)</f>
        <v/>
      </c>
      <c r="AU119" s="53">
        <f>OFFSET('National statistics'!$A$6,MATCH(R0_estimation!$A119,'National statistics'!$A$7:$A$5000,0),MATCH(R0_estimation!AU$16 &amp; "_Running14daysNew",'National statistics'!$B$1:$HA$1,0))</f>
        <v/>
      </c>
      <c r="AV119" s="253">
        <f>IF(ISERROR(OFFSET($O$4,MATCH(AU$16,$N$5:$N$14,0),MATCH(TEXT($A119,"dd-mmm-yy") &amp; "_R0",$P$2:$AP$2,0))),AV118,OFFSET($O$4,MATCH(AU$16,$N$5:$N$14,0),MATCH(TEXT($A119,"dd-mmm-yy") &amp; "_R0",$P$2:$AP$2,0)))</f>
        <v/>
      </c>
      <c r="AW119" s="254">
        <f>AW118</f>
        <v/>
      </c>
      <c r="AX119" s="77">
        <f>AX118-AX118*(AV118/14)*AZ118/SUM(AX118:BB118)-AX118*(AW118/14)*BA118/SUM(AX118:BB118)</f>
        <v/>
      </c>
      <c r="AY119" s="77">
        <f>AY118+AX118*(AV118/14)*AZ118/SUM(AX118:BB118)+AX118*(AW118/14)*BA118/SUM(AX118:BB118)-AY118/4</f>
        <v/>
      </c>
      <c r="AZ119" s="77">
        <f>AZ118+(AY118/4)*AZ$16-AZ118/14</f>
        <v/>
      </c>
      <c r="BA119" s="77">
        <f>BA118+(AY118/4)*BA$16-BA118/14</f>
        <v/>
      </c>
      <c r="BB119" s="77">
        <f>BB118+BA118/14+(AZ118/14)*(1-BC$16)</f>
        <v/>
      </c>
      <c r="BC119" s="54">
        <f>BC118+(AZ118/14)*(BC$16)</f>
        <v/>
      </c>
      <c r="BD119" s="53">
        <f>OFFSET('National statistics'!$A$6,MATCH(R0_estimation!$A119,'National statistics'!$A$7:$A$5000,0),MATCH(R0_estimation!BD$16 &amp; "_Running14daysNew",'National statistics'!$B$1:$HA$1,0))</f>
        <v/>
      </c>
      <c r="BE119" s="253">
        <f>IF(ISERROR(OFFSET($O$4,MATCH(BD$16,$N$5:$N$14,0),MATCH(TEXT($A119,"dd-mmm-yy") &amp; "_R0",$P$2:$AP$2,0))),BE118,OFFSET($O$4,MATCH(BD$16,$N$5:$N$14,0),MATCH(TEXT($A119,"dd-mmm-yy") &amp; "_R0",$P$2:$AP$2,0)))</f>
        <v/>
      </c>
      <c r="BF119" s="254">
        <f>BF118</f>
        <v/>
      </c>
      <c r="BG119" s="77">
        <f>BG118-BG118*(BE118/14)*BI118/SUM(BG118:BK118)-BG118*(BF118/14)*BJ118/SUM(BG118:BK118)</f>
        <v/>
      </c>
      <c r="BH119" s="77">
        <f>BH118+BG118*(BE118/14)*BI118/SUM(BG118:BK118)+BG118*(BF118/14)*BJ118/SUM(BG118:BK118)-BH118/4</f>
        <v/>
      </c>
      <c r="BI119" s="77">
        <f>BI118+(BH118/4)*BI$16-BI118/14</f>
        <v/>
      </c>
      <c r="BJ119" s="77">
        <f>BJ118+(BH118/4)*BJ$16-BJ118/14</f>
        <v/>
      </c>
      <c r="BK119" s="77">
        <f>BK118+BJ118/14+(BI118/14)*(1-BL$16)</f>
        <v/>
      </c>
      <c r="BL119" s="54">
        <f>BL118+(BI118/14)*(BL$16)</f>
        <v/>
      </c>
      <c r="BM119" s="53">
        <f>OFFSET('National statistics'!$A$6,MATCH(R0_estimation!$A119,'National statistics'!$A$7:$A$5000,0),MATCH(R0_estimation!BM$16 &amp; "_Running14daysNew",'National statistics'!$B$1:$HA$1,0))</f>
        <v/>
      </c>
      <c r="BN119" s="253">
        <f>IF(ISERROR(OFFSET($O$4,MATCH(BM$16,$N$5:$N$14,0),MATCH(TEXT($A119,"dd-mmm-yy") &amp; "_R0",$P$2:$AP$2,0))),BN118,OFFSET($O$4,MATCH(BM$16,$N$5:$N$14,0),MATCH(TEXT($A119,"dd-mmm-yy") &amp; "_R0",$P$2:$AP$2,0)))</f>
        <v/>
      </c>
      <c r="BO119" s="254">
        <f>BO118</f>
        <v/>
      </c>
      <c r="BP119" s="77">
        <f>BP118-BP118*(BN118/14)*BR118/SUM(BP118:BT118)-BP118*(BO118/14)*BS118/SUM(BP118:BT118)</f>
        <v/>
      </c>
      <c r="BQ119" s="77">
        <f>BQ118+BP118*(BN118/14)*BR118/SUM(BP118:BT118)+BP118*(BO118/14)*BS118/SUM(BP118:BT118)-BQ118/4</f>
        <v/>
      </c>
      <c r="BR119" s="77">
        <f>BR118+(BQ118/4)*BR$16-BR118/14</f>
        <v/>
      </c>
      <c r="BS119" s="77">
        <f>BS118+(BQ118/4)*BS$16-BS118/14</f>
        <v/>
      </c>
      <c r="BT119" s="77">
        <f>BT118+BS118/14+(BR118/14)*(1-BU$16)</f>
        <v/>
      </c>
      <c r="BU119" s="54">
        <f>BU118+(BR118/14)*(BU$16)</f>
        <v/>
      </c>
      <c r="BV119" s="53">
        <f>OFFSET('National statistics'!$A$6,MATCH(R0_estimation!$A119,'National statistics'!$A$7:$A$5000,0),MATCH(R0_estimation!BV$16 &amp; "_Running14daysNew",'National statistics'!$B$1:$HA$1,0))</f>
        <v/>
      </c>
      <c r="BW119" s="253">
        <f>IF(ISERROR(OFFSET($O$4,MATCH(BV$16,$N$5:$N$14,0),MATCH(TEXT($A119,"dd-mmm-yy") &amp; "_R0",$P$2:$AP$2,0))),BW118,OFFSET($O$4,MATCH(BV$16,$N$5:$N$14,0),MATCH(TEXT($A119,"dd-mmm-yy") &amp; "_R0",$P$2:$AP$2,0)))</f>
        <v/>
      </c>
      <c r="BX119" s="254">
        <f>BX118</f>
        <v/>
      </c>
      <c r="BY119" s="77">
        <f>BY118-BY118*(BW118/14)*CA118/SUM(BY118:CC118)-BY118*(BX118/14)*CB118/SUM(BY118:CC118)</f>
        <v/>
      </c>
      <c r="BZ119" s="77">
        <f>BZ118+BY118*(BW118/14)*CA118/SUM(BY118:CC118)+BY118*(BX118/14)*CB118/SUM(BY118:CC118)-BZ118/4</f>
        <v/>
      </c>
      <c r="CA119" s="77">
        <f>CA118+(BZ118/4)*CA$16-CA118/14</f>
        <v/>
      </c>
      <c r="CB119" s="77">
        <f>CB118+(BZ118/4)*CB$16-CB118/14</f>
        <v/>
      </c>
      <c r="CC119" s="77">
        <f>CC118+CB118/14+(CA118/14)*(1-CD$16)</f>
        <v/>
      </c>
      <c r="CD119" s="54">
        <f>CD118+(CA118/14)*(CD$16)</f>
        <v/>
      </c>
      <c r="CE119" s="53">
        <f>OFFSET('National statistics'!$A$6,MATCH(R0_estimation!$A119,'National statistics'!$A$7:$A$5000,0),MATCH(R0_estimation!CE$16 &amp; "_Running14daysNew",'National statistics'!$B$1:$HA$1,0))</f>
        <v/>
      </c>
      <c r="CF119" s="253">
        <f>IF(ISERROR(OFFSET($O$4,MATCH(CE$16,$N$5:$N$14,0),MATCH(TEXT($A119,"dd-mmm-yy") &amp; "_R0",$P$2:$AP$2,0))),CF118,OFFSET($O$4,MATCH(CE$16,$N$5:$N$14,0),MATCH(TEXT($A119,"dd-mmm-yy") &amp; "_R0",$P$2:$AP$2,0)))</f>
        <v/>
      </c>
      <c r="CG119" s="254">
        <f>CG118</f>
        <v/>
      </c>
      <c r="CH119" s="77">
        <f>CH118-CH118*(CF118/14)*CJ118/SUM(CH118:CL118)-CH118*(CG118/14)*CK118/SUM(CH118:CL118)</f>
        <v/>
      </c>
      <c r="CI119" s="77">
        <f>CI118+CH118*(CF118/14)*CJ118/SUM(CH118:CL118)+CH118*(CG118/14)*CK118/SUM(CH118:CL118)-CI118/4</f>
        <v/>
      </c>
      <c r="CJ119" s="77">
        <f>CJ118+(CI118/4)*CJ$16-CJ118/14</f>
        <v/>
      </c>
      <c r="CK119" s="77">
        <f>CK118+(CI118/4)*CK$16-CK118/14</f>
        <v/>
      </c>
      <c r="CL119" s="77">
        <f>CL118+CK118/14+(CJ118/14)*(1-CM$16)</f>
        <v/>
      </c>
      <c r="CM119" s="54">
        <f>CM118+(CJ118/14)*(CM$16)</f>
        <v/>
      </c>
      <c r="CO119" s="209" t="n"/>
      <c r="CP119" s="210" t="n"/>
    </row>
    <row r="120">
      <c r="A120" s="83" t="n">
        <v>44020</v>
      </c>
      <c r="B120" s="53">
        <f>OFFSET('National statistics'!$A$6,MATCH(R0_estimation!$A120,'National statistics'!$A$7:$A$5000,0),MATCH(R0_estimation!B$16 &amp; "_Running14daysNew",'National statistics'!$B$1:$HA$1,0))</f>
        <v/>
      </c>
      <c r="C120" s="253">
        <f>IF(ISERROR(OFFSET($O$4,MATCH(B$16,$N$5:$N$14,0),MATCH(TEXT($A120,"dd-mmm-yy") &amp; "_R0",$P$2:$AP$2,0))),C119,OFFSET($O$4,MATCH(B$16,$N$5:$N$14,0),MATCH(TEXT($A120,"dd-mmm-yy") &amp; "_R0",$P$2:$AP$2,0)))</f>
        <v/>
      </c>
      <c r="D120" s="254">
        <f>D119</f>
        <v/>
      </c>
      <c r="E120" s="77">
        <f>E119-E119*(C119/14)*G119*G$16/SUM(E119:I119)-E119*(D119/14)*H$16*H119/SUM(E119:I119)</f>
        <v/>
      </c>
      <c r="F120" s="77">
        <f>F119+E119*(C119/14)*G119*G$16/SUM(E119:I119)+E119*(D119/14)*H$16*H119/SUM(E119:I119)-F119/4</f>
        <v/>
      </c>
      <c r="G120" s="77">
        <f>G119+G$16*F119/4-G119/14</f>
        <v/>
      </c>
      <c r="H120" s="77">
        <f>H119+H$16*F119/4-H119/14</f>
        <v/>
      </c>
      <c r="I120" s="77">
        <f>I119+H119/14+(G119/14)*(1-J$16)</f>
        <v/>
      </c>
      <c r="J120" s="54">
        <f>J119+(G119/14)*(J$16)</f>
        <v/>
      </c>
      <c r="K120" s="53">
        <f>OFFSET('National statistics'!$A$6,MATCH(R0_estimation!$A120,'National statistics'!$A$7:$A$5000,0),MATCH(R0_estimation!K$16 &amp; "_Running14daysNew",'National statistics'!$B$1:$HA$1,0))</f>
        <v/>
      </c>
      <c r="L120" s="253">
        <f>IF(ISERROR(OFFSET($O$4,MATCH(K$16,$N$5:$N$14,0),MATCH(TEXT($A120,"dd-mmm-yy") &amp; "_R0",$P$2:$AP$2,0))),L119,OFFSET($O$4,MATCH(K$16,$N$5:$N$14,0),MATCH(TEXT($A120,"dd-mmm-yy") &amp; "_R0",$P$2:$AP$2,0)))</f>
        <v/>
      </c>
      <c r="M120" s="254">
        <f>M119</f>
        <v/>
      </c>
      <c r="N120" s="77">
        <f>N119-N119*(L119/14)*P119/SUM(N119:R119)-N119*(M119/14)*Q119/SUM(N119:R119)</f>
        <v/>
      </c>
      <c r="O120" s="77">
        <f>O119+N119*(L119/14)*P119/SUM(N119:R119)+N119*(M119/14)*Q119/SUM(N119:R119)-O119/4</f>
        <v/>
      </c>
      <c r="P120" s="77">
        <f>P119+(O119/4)*P$16-P119/14</f>
        <v/>
      </c>
      <c r="Q120" s="77">
        <f>Q119+(O119/4)*Q$16-Q119/14</f>
        <v/>
      </c>
      <c r="R120" s="77">
        <f>R119+Q119/14+(P119/14)*(1-S$16)</f>
        <v/>
      </c>
      <c r="S120" s="54">
        <f>S119+(P119/14)*(S$16)</f>
        <v/>
      </c>
      <c r="T120" s="53">
        <f>OFFSET('National statistics'!$A$6,MATCH(R0_estimation!$A120,'National statistics'!$A$7:$A$5000,0),MATCH(R0_estimation!T$16 &amp; "_Running14daysNew",'National statistics'!$B$1:$HA$1,0))</f>
        <v/>
      </c>
      <c r="U120" s="253">
        <f>IF(ISERROR(OFFSET($O$4,MATCH(T$16,$N$5:$N$14,0),MATCH(TEXT($A120,"dd-mmm-yy") &amp; "_R0",$P$2:$AP$2,0))),U119,OFFSET($O$4,MATCH(T$16,$N$5:$N$14,0),MATCH(TEXT($A120,"dd-mmm-yy") &amp; "_R0",$P$2:$AP$2,0)))</f>
        <v/>
      </c>
      <c r="V120" s="254">
        <f>V119</f>
        <v/>
      </c>
      <c r="W120" s="77">
        <f>W119-W119*(U119/14)*Y119/SUM(W119:AA119)-W119*(V119/14)*Z119/SUM(W119:AA119)</f>
        <v/>
      </c>
      <c r="X120" s="77">
        <f>X119+W119*(U119/14)*Y119/SUM(W119:AA119)+W119*(V119/14)*Z119/SUM(W119:AA119)-X119/4</f>
        <v/>
      </c>
      <c r="Y120" s="77">
        <f>Y119+(X119/4)*Y$16-Y119/14</f>
        <v/>
      </c>
      <c r="Z120" s="77">
        <f>Z119+(X119/4)*Z$16-Z119/14</f>
        <v/>
      </c>
      <c r="AA120" s="77">
        <f>AA119+Z119/14+(Y119/14)*(1-AB$16)</f>
        <v/>
      </c>
      <c r="AB120" s="54">
        <f>AB119+(Y119/14)*(AB$16)</f>
        <v/>
      </c>
      <c r="AC120" s="53">
        <f>OFFSET('National statistics'!$A$6,MATCH(R0_estimation!$A120,'National statistics'!$A$7:$A$5000,0),MATCH(R0_estimation!AC$16 &amp; "_Running14daysNew",'National statistics'!$B$1:$HA$1,0))</f>
        <v/>
      </c>
      <c r="AD120" s="253">
        <f>IF(ISERROR(OFFSET($O$4,MATCH(AC$16,$N$5:$N$14,0),MATCH(TEXT($A120,"dd-mmm-yy") &amp; "_R0",$P$2:$AP$2,0))),AD119,OFFSET($O$4,MATCH(AC$16,$N$5:$N$14,0),MATCH(TEXT($A120,"dd-mmm-yy") &amp; "_R0",$P$2:$AP$2,0)))</f>
        <v/>
      </c>
      <c r="AE120" s="254">
        <f>AE119</f>
        <v/>
      </c>
      <c r="AF120" s="77">
        <f>AF119-AF119*(AD119/14)*AH119/SUM(AF119:AJ119)-AF119*(AE119/14)*AI119/SUM(AF119:AJ119)</f>
        <v/>
      </c>
      <c r="AG120" s="77">
        <f>AG119+AF119*(AD119/14)*AH119/SUM(AF119:AJ119)+AF119*(AE119/14)*AI119/SUM(AF119:AJ119)-AG119/4</f>
        <v/>
      </c>
      <c r="AH120" s="77">
        <f>AH119+(AG119/4)*AH$16-AH119/14</f>
        <v/>
      </c>
      <c r="AI120" s="77">
        <f>AI119+(AG119/4)*AI$16-AI119/14</f>
        <v/>
      </c>
      <c r="AJ120" s="77">
        <f>AJ119+AI119/14+(AH119/14)*(1-AK$16)</f>
        <v/>
      </c>
      <c r="AK120" s="54">
        <f>AK119+(AH119/14)*(AK$16)</f>
        <v/>
      </c>
      <c r="AL120" s="53">
        <f>OFFSET('National statistics'!$A$6,MATCH(R0_estimation!$A120,'National statistics'!$A$7:$A$5000,0),MATCH(R0_estimation!AL$16 &amp; "_Running14daysNew",'National statistics'!$B$1:$HA$1,0))</f>
        <v/>
      </c>
      <c r="AM120" s="253">
        <f>IF(ISERROR(OFFSET($O$4,MATCH(AL$16,$N$5:$N$14,0),MATCH(TEXT($A120,"dd-mmm-yy") &amp; "_R0",$P$2:$AP$2,0))),AM119,OFFSET($O$4,MATCH(AL$16,$N$5:$N$14,0),MATCH(TEXT($A120,"dd-mmm-yy") &amp; "_R0",$P$2:$AP$2,0)))</f>
        <v/>
      </c>
      <c r="AN120" s="254">
        <f>AN119</f>
        <v/>
      </c>
      <c r="AO120" s="77">
        <f>AO119-AO119*(AM119/14)*AQ119/SUM(AO119:AS119)-AO119*(AN119/14)*AR119/SUM(AO119:AS119)</f>
        <v/>
      </c>
      <c r="AP120" s="77">
        <f>AP119+AO119*(AM119/14)*AQ119/SUM(AO119:AS119)+AO119*(AN119/14)*AR119/SUM(AO119:AS119)-AP119/4</f>
        <v/>
      </c>
      <c r="AQ120" s="77">
        <f>AQ119+(AP119/4)*AQ$16-AQ119/14</f>
        <v/>
      </c>
      <c r="AR120" s="77">
        <f>AR119+(AP119/4)*AR$16-AR119/14</f>
        <v/>
      </c>
      <c r="AS120" s="77">
        <f>AS119+AR119/14+(AQ119/14)*(1-AT$16)</f>
        <v/>
      </c>
      <c r="AT120" s="54">
        <f>AT119+(AQ119/14)*(AT$16)</f>
        <v/>
      </c>
      <c r="AU120" s="53">
        <f>OFFSET('National statistics'!$A$6,MATCH(R0_estimation!$A120,'National statistics'!$A$7:$A$5000,0),MATCH(R0_estimation!AU$16 &amp; "_Running14daysNew",'National statistics'!$B$1:$HA$1,0))</f>
        <v/>
      </c>
      <c r="AV120" s="253">
        <f>IF(ISERROR(OFFSET($O$4,MATCH(AU$16,$N$5:$N$14,0),MATCH(TEXT($A120,"dd-mmm-yy") &amp; "_R0",$P$2:$AP$2,0))),AV119,OFFSET($O$4,MATCH(AU$16,$N$5:$N$14,0),MATCH(TEXT($A120,"dd-mmm-yy") &amp; "_R0",$P$2:$AP$2,0)))</f>
        <v/>
      </c>
      <c r="AW120" s="254">
        <f>AW119</f>
        <v/>
      </c>
      <c r="AX120" s="77">
        <f>AX119-AX119*(AV119/14)*AZ119/SUM(AX119:BB119)-AX119*(AW119/14)*BA119/SUM(AX119:BB119)</f>
        <v/>
      </c>
      <c r="AY120" s="77">
        <f>AY119+AX119*(AV119/14)*AZ119/SUM(AX119:BB119)+AX119*(AW119/14)*BA119/SUM(AX119:BB119)-AY119/4</f>
        <v/>
      </c>
      <c r="AZ120" s="77">
        <f>AZ119+(AY119/4)*AZ$16-AZ119/14</f>
        <v/>
      </c>
      <c r="BA120" s="77">
        <f>BA119+(AY119/4)*BA$16-BA119/14</f>
        <v/>
      </c>
      <c r="BB120" s="77">
        <f>BB119+BA119/14+(AZ119/14)*(1-BC$16)</f>
        <v/>
      </c>
      <c r="BC120" s="54">
        <f>BC119+(AZ119/14)*(BC$16)</f>
        <v/>
      </c>
      <c r="BD120" s="53">
        <f>OFFSET('National statistics'!$A$6,MATCH(R0_estimation!$A120,'National statistics'!$A$7:$A$5000,0),MATCH(R0_estimation!BD$16 &amp; "_Running14daysNew",'National statistics'!$B$1:$HA$1,0))</f>
        <v/>
      </c>
      <c r="BE120" s="253">
        <f>IF(ISERROR(OFFSET($O$4,MATCH(BD$16,$N$5:$N$14,0),MATCH(TEXT($A120,"dd-mmm-yy") &amp; "_R0",$P$2:$AP$2,0))),BE119,OFFSET($O$4,MATCH(BD$16,$N$5:$N$14,0),MATCH(TEXT($A120,"dd-mmm-yy") &amp; "_R0",$P$2:$AP$2,0)))</f>
        <v/>
      </c>
      <c r="BF120" s="254">
        <f>BF119</f>
        <v/>
      </c>
      <c r="BG120" s="77">
        <f>BG119-BG119*(BE119/14)*BI119/SUM(BG119:BK119)-BG119*(BF119/14)*BJ119/SUM(BG119:BK119)</f>
        <v/>
      </c>
      <c r="BH120" s="77">
        <f>BH119+BG119*(BE119/14)*BI119/SUM(BG119:BK119)+BG119*(BF119/14)*BJ119/SUM(BG119:BK119)-BH119/4</f>
        <v/>
      </c>
      <c r="BI120" s="77">
        <f>BI119+(BH119/4)*BI$16-BI119/14</f>
        <v/>
      </c>
      <c r="BJ120" s="77">
        <f>BJ119+(BH119/4)*BJ$16-BJ119/14</f>
        <v/>
      </c>
      <c r="BK120" s="77">
        <f>BK119+BJ119/14+(BI119/14)*(1-BL$16)</f>
        <v/>
      </c>
      <c r="BL120" s="54">
        <f>BL119+(BI119/14)*(BL$16)</f>
        <v/>
      </c>
      <c r="BM120" s="53">
        <f>OFFSET('National statistics'!$A$6,MATCH(R0_estimation!$A120,'National statistics'!$A$7:$A$5000,0),MATCH(R0_estimation!BM$16 &amp; "_Running14daysNew",'National statistics'!$B$1:$HA$1,0))</f>
        <v/>
      </c>
      <c r="BN120" s="253">
        <f>IF(ISERROR(OFFSET($O$4,MATCH(BM$16,$N$5:$N$14,0),MATCH(TEXT($A120,"dd-mmm-yy") &amp; "_R0",$P$2:$AP$2,0))),BN119,OFFSET($O$4,MATCH(BM$16,$N$5:$N$14,0),MATCH(TEXT($A120,"dd-mmm-yy") &amp; "_R0",$P$2:$AP$2,0)))</f>
        <v/>
      </c>
      <c r="BO120" s="254">
        <f>BO119</f>
        <v/>
      </c>
      <c r="BP120" s="77">
        <f>BP119-BP119*(BN119/14)*BR119/SUM(BP119:BT119)-BP119*(BO119/14)*BS119/SUM(BP119:BT119)</f>
        <v/>
      </c>
      <c r="BQ120" s="77">
        <f>BQ119+BP119*(BN119/14)*BR119/SUM(BP119:BT119)+BP119*(BO119/14)*BS119/SUM(BP119:BT119)-BQ119/4</f>
        <v/>
      </c>
      <c r="BR120" s="77">
        <f>BR119+(BQ119/4)*BR$16-BR119/14</f>
        <v/>
      </c>
      <c r="BS120" s="77">
        <f>BS119+(BQ119/4)*BS$16-BS119/14</f>
        <v/>
      </c>
      <c r="BT120" s="77">
        <f>BT119+BS119/14+(BR119/14)*(1-BU$16)</f>
        <v/>
      </c>
      <c r="BU120" s="54">
        <f>BU119+(BR119/14)*(BU$16)</f>
        <v/>
      </c>
      <c r="BV120" s="53">
        <f>OFFSET('National statistics'!$A$6,MATCH(R0_estimation!$A120,'National statistics'!$A$7:$A$5000,0),MATCH(R0_estimation!BV$16 &amp; "_Running14daysNew",'National statistics'!$B$1:$HA$1,0))</f>
        <v/>
      </c>
      <c r="BW120" s="253">
        <f>IF(ISERROR(OFFSET($O$4,MATCH(BV$16,$N$5:$N$14,0),MATCH(TEXT($A120,"dd-mmm-yy") &amp; "_R0",$P$2:$AP$2,0))),BW119,OFFSET($O$4,MATCH(BV$16,$N$5:$N$14,0),MATCH(TEXT($A120,"dd-mmm-yy") &amp; "_R0",$P$2:$AP$2,0)))</f>
        <v/>
      </c>
      <c r="BX120" s="254">
        <f>BX119</f>
        <v/>
      </c>
      <c r="BY120" s="77">
        <f>BY119-BY119*(BW119/14)*CA119/SUM(BY119:CC119)-BY119*(BX119/14)*CB119/SUM(BY119:CC119)</f>
        <v/>
      </c>
      <c r="BZ120" s="77">
        <f>BZ119+BY119*(BW119/14)*CA119/SUM(BY119:CC119)+BY119*(BX119/14)*CB119/SUM(BY119:CC119)-BZ119/4</f>
        <v/>
      </c>
      <c r="CA120" s="77">
        <f>CA119+(BZ119/4)*CA$16-CA119/14</f>
        <v/>
      </c>
      <c r="CB120" s="77">
        <f>CB119+(BZ119/4)*CB$16-CB119/14</f>
        <v/>
      </c>
      <c r="CC120" s="77">
        <f>CC119+CB119/14+(CA119/14)*(1-CD$16)</f>
        <v/>
      </c>
      <c r="CD120" s="54">
        <f>CD119+(CA119/14)*(CD$16)</f>
        <v/>
      </c>
      <c r="CE120" s="53">
        <f>OFFSET('National statistics'!$A$6,MATCH(R0_estimation!$A120,'National statistics'!$A$7:$A$5000,0),MATCH(R0_estimation!CE$16 &amp; "_Running14daysNew",'National statistics'!$B$1:$HA$1,0))</f>
        <v/>
      </c>
      <c r="CF120" s="253">
        <f>IF(ISERROR(OFFSET($O$4,MATCH(CE$16,$N$5:$N$14,0),MATCH(TEXT($A120,"dd-mmm-yy") &amp; "_R0",$P$2:$AP$2,0))),CF119,OFFSET($O$4,MATCH(CE$16,$N$5:$N$14,0),MATCH(TEXT($A120,"dd-mmm-yy") &amp; "_R0",$P$2:$AP$2,0)))</f>
        <v/>
      </c>
      <c r="CG120" s="254">
        <f>CG119</f>
        <v/>
      </c>
      <c r="CH120" s="77">
        <f>CH119-CH119*(CF119/14)*CJ119/SUM(CH119:CL119)-CH119*(CG119/14)*CK119/SUM(CH119:CL119)</f>
        <v/>
      </c>
      <c r="CI120" s="77">
        <f>CI119+CH119*(CF119/14)*CJ119/SUM(CH119:CL119)+CH119*(CG119/14)*CK119/SUM(CH119:CL119)-CI119/4</f>
        <v/>
      </c>
      <c r="CJ120" s="77">
        <f>CJ119+(CI119/4)*CJ$16-CJ119/14</f>
        <v/>
      </c>
      <c r="CK120" s="77">
        <f>CK119+(CI119/4)*CK$16-CK119/14</f>
        <v/>
      </c>
      <c r="CL120" s="77">
        <f>CL119+CK119/14+(CJ119/14)*(1-CM$16)</f>
        <v/>
      </c>
      <c r="CM120" s="54">
        <f>CM119+(CJ119/14)*(CM$16)</f>
        <v/>
      </c>
      <c r="CO120" s="209" t="n"/>
      <c r="CP120" s="210" t="n"/>
    </row>
    <row r="121">
      <c r="A121" s="83" t="n">
        <v>44021</v>
      </c>
      <c r="B121" s="53">
        <f>OFFSET('National statistics'!$A$6,MATCH(R0_estimation!$A121,'National statistics'!$A$7:$A$5000,0),MATCH(R0_estimation!B$16 &amp; "_Running14daysNew",'National statistics'!$B$1:$HA$1,0))</f>
        <v/>
      </c>
      <c r="C121" s="253">
        <f>IF(ISERROR(OFFSET($O$4,MATCH(B$16,$N$5:$N$14,0),MATCH(TEXT($A121,"dd-mmm-yy") &amp; "_R0",$P$2:$AP$2,0))),C120,OFFSET($O$4,MATCH(B$16,$N$5:$N$14,0),MATCH(TEXT($A121,"dd-mmm-yy") &amp; "_R0",$P$2:$AP$2,0)))</f>
        <v/>
      </c>
      <c r="D121" s="254">
        <f>D120</f>
        <v/>
      </c>
      <c r="E121" s="77">
        <f>E120-E120*(C120/14)*G120*G$16/SUM(E120:I120)-E120*(D120/14)*H$16*H120/SUM(E120:I120)</f>
        <v/>
      </c>
      <c r="F121" s="77">
        <f>F120+E120*(C120/14)*G120*G$16/SUM(E120:I120)+E120*(D120/14)*H$16*H120/SUM(E120:I120)-F120/4</f>
        <v/>
      </c>
      <c r="G121" s="77">
        <f>G120+G$16*F120/4-G120/14</f>
        <v/>
      </c>
      <c r="H121" s="77">
        <f>H120+H$16*F120/4-H120/14</f>
        <v/>
      </c>
      <c r="I121" s="77">
        <f>I120+H120/14+(G120/14)*(1-J$16)</f>
        <v/>
      </c>
      <c r="J121" s="54">
        <f>J120+(G120/14)*(J$16)</f>
        <v/>
      </c>
      <c r="K121" s="53">
        <f>OFFSET('National statistics'!$A$6,MATCH(R0_estimation!$A121,'National statistics'!$A$7:$A$5000,0),MATCH(R0_estimation!K$16 &amp; "_Running14daysNew",'National statistics'!$B$1:$HA$1,0))</f>
        <v/>
      </c>
      <c r="L121" s="253">
        <f>IF(ISERROR(OFFSET($O$4,MATCH(K$16,$N$5:$N$14,0),MATCH(TEXT($A121,"dd-mmm-yy") &amp; "_R0",$P$2:$AP$2,0))),L120,OFFSET($O$4,MATCH(K$16,$N$5:$N$14,0),MATCH(TEXT($A121,"dd-mmm-yy") &amp; "_R0",$P$2:$AP$2,0)))</f>
        <v/>
      </c>
      <c r="M121" s="254">
        <f>M120</f>
        <v/>
      </c>
      <c r="N121" s="77">
        <f>N120-N120*(L120/14)*P120/SUM(N120:R120)-N120*(M120/14)*Q120/SUM(N120:R120)</f>
        <v/>
      </c>
      <c r="O121" s="77">
        <f>O120+N120*(L120/14)*P120/SUM(N120:R120)+N120*(M120/14)*Q120/SUM(N120:R120)-O120/4</f>
        <v/>
      </c>
      <c r="P121" s="77">
        <f>P120+(O120/4)*P$16-P120/14</f>
        <v/>
      </c>
      <c r="Q121" s="77">
        <f>Q120+(O120/4)*Q$16-Q120/14</f>
        <v/>
      </c>
      <c r="R121" s="77">
        <f>R120+Q120/14+(P120/14)*(1-S$16)</f>
        <v/>
      </c>
      <c r="S121" s="54">
        <f>S120+(P120/14)*(S$16)</f>
        <v/>
      </c>
      <c r="T121" s="53">
        <f>OFFSET('National statistics'!$A$6,MATCH(R0_estimation!$A121,'National statistics'!$A$7:$A$5000,0),MATCH(R0_estimation!T$16 &amp; "_Running14daysNew",'National statistics'!$B$1:$HA$1,0))</f>
        <v/>
      </c>
      <c r="U121" s="253">
        <f>IF(ISERROR(OFFSET($O$4,MATCH(T$16,$N$5:$N$14,0),MATCH(TEXT($A121,"dd-mmm-yy") &amp; "_R0",$P$2:$AP$2,0))),U120,OFFSET($O$4,MATCH(T$16,$N$5:$N$14,0),MATCH(TEXT($A121,"dd-mmm-yy") &amp; "_R0",$P$2:$AP$2,0)))</f>
        <v/>
      </c>
      <c r="V121" s="254">
        <f>V120</f>
        <v/>
      </c>
      <c r="W121" s="77">
        <f>W120-W120*(U120/14)*Y120/SUM(W120:AA120)-W120*(V120/14)*Z120/SUM(W120:AA120)</f>
        <v/>
      </c>
      <c r="X121" s="77">
        <f>X120+W120*(U120/14)*Y120/SUM(W120:AA120)+W120*(V120/14)*Z120/SUM(W120:AA120)-X120/4</f>
        <v/>
      </c>
      <c r="Y121" s="77">
        <f>Y120+(X120/4)*Y$16-Y120/14</f>
        <v/>
      </c>
      <c r="Z121" s="77">
        <f>Z120+(X120/4)*Z$16-Z120/14</f>
        <v/>
      </c>
      <c r="AA121" s="77">
        <f>AA120+Z120/14+(Y120/14)*(1-AB$16)</f>
        <v/>
      </c>
      <c r="AB121" s="54">
        <f>AB120+(Y120/14)*(AB$16)</f>
        <v/>
      </c>
      <c r="AC121" s="53">
        <f>OFFSET('National statistics'!$A$6,MATCH(R0_estimation!$A121,'National statistics'!$A$7:$A$5000,0),MATCH(R0_estimation!AC$16 &amp; "_Running14daysNew",'National statistics'!$B$1:$HA$1,0))</f>
        <v/>
      </c>
      <c r="AD121" s="253">
        <f>IF(ISERROR(OFFSET($O$4,MATCH(AC$16,$N$5:$N$14,0),MATCH(TEXT($A121,"dd-mmm-yy") &amp; "_R0",$P$2:$AP$2,0))),AD120,OFFSET($O$4,MATCH(AC$16,$N$5:$N$14,0),MATCH(TEXT($A121,"dd-mmm-yy") &amp; "_R0",$P$2:$AP$2,0)))</f>
        <v/>
      </c>
      <c r="AE121" s="254">
        <f>AE120</f>
        <v/>
      </c>
      <c r="AF121" s="77">
        <f>AF120-AF120*(AD120/14)*AH120/SUM(AF120:AJ120)-AF120*(AE120/14)*AI120/SUM(AF120:AJ120)</f>
        <v/>
      </c>
      <c r="AG121" s="77">
        <f>AG120+AF120*(AD120/14)*AH120/SUM(AF120:AJ120)+AF120*(AE120/14)*AI120/SUM(AF120:AJ120)-AG120/4</f>
        <v/>
      </c>
      <c r="AH121" s="77">
        <f>AH120+(AG120/4)*AH$16-AH120/14</f>
        <v/>
      </c>
      <c r="AI121" s="77">
        <f>AI120+(AG120/4)*AI$16-AI120/14</f>
        <v/>
      </c>
      <c r="AJ121" s="77">
        <f>AJ120+AI120/14+(AH120/14)*(1-AK$16)</f>
        <v/>
      </c>
      <c r="AK121" s="54">
        <f>AK120+(AH120/14)*(AK$16)</f>
        <v/>
      </c>
      <c r="AL121" s="53">
        <f>OFFSET('National statistics'!$A$6,MATCH(R0_estimation!$A121,'National statistics'!$A$7:$A$5000,0),MATCH(R0_estimation!AL$16 &amp; "_Running14daysNew",'National statistics'!$B$1:$HA$1,0))</f>
        <v/>
      </c>
      <c r="AM121" s="253">
        <f>IF(ISERROR(OFFSET($O$4,MATCH(AL$16,$N$5:$N$14,0),MATCH(TEXT($A121,"dd-mmm-yy") &amp; "_R0",$P$2:$AP$2,0))),AM120,OFFSET($O$4,MATCH(AL$16,$N$5:$N$14,0),MATCH(TEXT($A121,"dd-mmm-yy") &amp; "_R0",$P$2:$AP$2,0)))</f>
        <v/>
      </c>
      <c r="AN121" s="254">
        <f>AN120</f>
        <v/>
      </c>
      <c r="AO121" s="77">
        <f>AO120-AO120*(AM120/14)*AQ120/SUM(AO120:AS120)-AO120*(AN120/14)*AR120/SUM(AO120:AS120)</f>
        <v/>
      </c>
      <c r="AP121" s="77">
        <f>AP120+AO120*(AM120/14)*AQ120/SUM(AO120:AS120)+AO120*(AN120/14)*AR120/SUM(AO120:AS120)-AP120/4</f>
        <v/>
      </c>
      <c r="AQ121" s="77">
        <f>AQ120+(AP120/4)*AQ$16-AQ120/14</f>
        <v/>
      </c>
      <c r="AR121" s="77">
        <f>AR120+(AP120/4)*AR$16-AR120/14</f>
        <v/>
      </c>
      <c r="AS121" s="77">
        <f>AS120+AR120/14+(AQ120/14)*(1-AT$16)</f>
        <v/>
      </c>
      <c r="AT121" s="54">
        <f>AT120+(AQ120/14)*(AT$16)</f>
        <v/>
      </c>
      <c r="AU121" s="53">
        <f>OFFSET('National statistics'!$A$6,MATCH(R0_estimation!$A121,'National statistics'!$A$7:$A$5000,0),MATCH(R0_estimation!AU$16 &amp; "_Running14daysNew",'National statistics'!$B$1:$HA$1,0))</f>
        <v/>
      </c>
      <c r="AV121" s="253">
        <f>IF(ISERROR(OFFSET($O$4,MATCH(AU$16,$N$5:$N$14,0),MATCH(TEXT($A121,"dd-mmm-yy") &amp; "_R0",$P$2:$AP$2,0))),AV120,OFFSET($O$4,MATCH(AU$16,$N$5:$N$14,0),MATCH(TEXT($A121,"dd-mmm-yy") &amp; "_R0",$P$2:$AP$2,0)))</f>
        <v/>
      </c>
      <c r="AW121" s="254">
        <f>AW120</f>
        <v/>
      </c>
      <c r="AX121" s="77">
        <f>AX120-AX120*(AV120/14)*AZ120/SUM(AX120:BB120)-AX120*(AW120/14)*BA120/SUM(AX120:BB120)</f>
        <v/>
      </c>
      <c r="AY121" s="77">
        <f>AY120+AX120*(AV120/14)*AZ120/SUM(AX120:BB120)+AX120*(AW120/14)*BA120/SUM(AX120:BB120)-AY120/4</f>
        <v/>
      </c>
      <c r="AZ121" s="77">
        <f>AZ120+(AY120/4)*AZ$16-AZ120/14</f>
        <v/>
      </c>
      <c r="BA121" s="77">
        <f>BA120+(AY120/4)*BA$16-BA120/14</f>
        <v/>
      </c>
      <c r="BB121" s="77">
        <f>BB120+BA120/14+(AZ120/14)*(1-BC$16)</f>
        <v/>
      </c>
      <c r="BC121" s="54">
        <f>BC120+(AZ120/14)*(BC$16)</f>
        <v/>
      </c>
      <c r="BD121" s="53">
        <f>OFFSET('National statistics'!$A$6,MATCH(R0_estimation!$A121,'National statistics'!$A$7:$A$5000,0),MATCH(R0_estimation!BD$16 &amp; "_Running14daysNew",'National statistics'!$B$1:$HA$1,0))</f>
        <v/>
      </c>
      <c r="BE121" s="253">
        <f>IF(ISERROR(OFFSET($O$4,MATCH(BD$16,$N$5:$N$14,0),MATCH(TEXT($A121,"dd-mmm-yy") &amp; "_R0",$P$2:$AP$2,0))),BE120,OFFSET($O$4,MATCH(BD$16,$N$5:$N$14,0),MATCH(TEXT($A121,"dd-mmm-yy") &amp; "_R0",$P$2:$AP$2,0)))</f>
        <v/>
      </c>
      <c r="BF121" s="254">
        <f>BF120</f>
        <v/>
      </c>
      <c r="BG121" s="77">
        <f>BG120-BG120*(BE120/14)*BI120/SUM(BG120:BK120)-BG120*(BF120/14)*BJ120/SUM(BG120:BK120)</f>
        <v/>
      </c>
      <c r="BH121" s="77">
        <f>BH120+BG120*(BE120/14)*BI120/SUM(BG120:BK120)+BG120*(BF120/14)*BJ120/SUM(BG120:BK120)-BH120/4</f>
        <v/>
      </c>
      <c r="BI121" s="77">
        <f>BI120+(BH120/4)*BI$16-BI120/14</f>
        <v/>
      </c>
      <c r="BJ121" s="77">
        <f>BJ120+(BH120/4)*BJ$16-BJ120/14</f>
        <v/>
      </c>
      <c r="BK121" s="77">
        <f>BK120+BJ120/14+(BI120/14)*(1-BL$16)</f>
        <v/>
      </c>
      <c r="BL121" s="54">
        <f>BL120+(BI120/14)*(BL$16)</f>
        <v/>
      </c>
      <c r="BM121" s="53">
        <f>OFFSET('National statistics'!$A$6,MATCH(R0_estimation!$A121,'National statistics'!$A$7:$A$5000,0),MATCH(R0_estimation!BM$16 &amp; "_Running14daysNew",'National statistics'!$B$1:$HA$1,0))</f>
        <v/>
      </c>
      <c r="BN121" s="253">
        <f>IF(ISERROR(OFFSET($O$4,MATCH(BM$16,$N$5:$N$14,0),MATCH(TEXT($A121,"dd-mmm-yy") &amp; "_R0",$P$2:$AP$2,0))),BN120,OFFSET($O$4,MATCH(BM$16,$N$5:$N$14,0),MATCH(TEXT($A121,"dd-mmm-yy") &amp; "_R0",$P$2:$AP$2,0)))</f>
        <v/>
      </c>
      <c r="BO121" s="254">
        <f>BO120</f>
        <v/>
      </c>
      <c r="BP121" s="77">
        <f>BP120-BP120*(BN120/14)*BR120/SUM(BP120:BT120)-BP120*(BO120/14)*BS120/SUM(BP120:BT120)</f>
        <v/>
      </c>
      <c r="BQ121" s="77">
        <f>BQ120+BP120*(BN120/14)*BR120/SUM(BP120:BT120)+BP120*(BO120/14)*BS120/SUM(BP120:BT120)-BQ120/4</f>
        <v/>
      </c>
      <c r="BR121" s="77">
        <f>BR120+(BQ120/4)*BR$16-BR120/14</f>
        <v/>
      </c>
      <c r="BS121" s="77">
        <f>BS120+(BQ120/4)*BS$16-BS120/14</f>
        <v/>
      </c>
      <c r="BT121" s="77">
        <f>BT120+BS120/14+(BR120/14)*(1-BU$16)</f>
        <v/>
      </c>
      <c r="BU121" s="54">
        <f>BU120+(BR120/14)*(BU$16)</f>
        <v/>
      </c>
      <c r="BV121" s="53">
        <f>OFFSET('National statistics'!$A$6,MATCH(R0_estimation!$A121,'National statistics'!$A$7:$A$5000,0),MATCH(R0_estimation!BV$16 &amp; "_Running14daysNew",'National statistics'!$B$1:$HA$1,0))</f>
        <v/>
      </c>
      <c r="BW121" s="253">
        <f>IF(ISERROR(OFFSET($O$4,MATCH(BV$16,$N$5:$N$14,0),MATCH(TEXT($A121,"dd-mmm-yy") &amp; "_R0",$P$2:$AP$2,0))),BW120,OFFSET($O$4,MATCH(BV$16,$N$5:$N$14,0),MATCH(TEXT($A121,"dd-mmm-yy") &amp; "_R0",$P$2:$AP$2,0)))</f>
        <v/>
      </c>
      <c r="BX121" s="254">
        <f>BX120</f>
        <v/>
      </c>
      <c r="BY121" s="77">
        <f>BY120-BY120*(BW120/14)*CA120/SUM(BY120:CC120)-BY120*(BX120/14)*CB120/SUM(BY120:CC120)</f>
        <v/>
      </c>
      <c r="BZ121" s="77">
        <f>BZ120+BY120*(BW120/14)*CA120/SUM(BY120:CC120)+BY120*(BX120/14)*CB120/SUM(BY120:CC120)-BZ120/4</f>
        <v/>
      </c>
      <c r="CA121" s="77">
        <f>CA120+(BZ120/4)*CA$16-CA120/14</f>
        <v/>
      </c>
      <c r="CB121" s="77">
        <f>CB120+(BZ120/4)*CB$16-CB120/14</f>
        <v/>
      </c>
      <c r="CC121" s="77">
        <f>CC120+CB120/14+(CA120/14)*(1-CD$16)</f>
        <v/>
      </c>
      <c r="CD121" s="54">
        <f>CD120+(CA120/14)*(CD$16)</f>
        <v/>
      </c>
      <c r="CE121" s="53">
        <f>OFFSET('National statistics'!$A$6,MATCH(R0_estimation!$A121,'National statistics'!$A$7:$A$5000,0),MATCH(R0_estimation!CE$16 &amp; "_Running14daysNew",'National statistics'!$B$1:$HA$1,0))</f>
        <v/>
      </c>
      <c r="CF121" s="253">
        <f>IF(ISERROR(OFFSET($O$4,MATCH(CE$16,$N$5:$N$14,0),MATCH(TEXT($A121,"dd-mmm-yy") &amp; "_R0",$P$2:$AP$2,0))),CF120,OFFSET($O$4,MATCH(CE$16,$N$5:$N$14,0),MATCH(TEXT($A121,"dd-mmm-yy") &amp; "_R0",$P$2:$AP$2,0)))</f>
        <v/>
      </c>
      <c r="CG121" s="254">
        <f>CG120</f>
        <v/>
      </c>
      <c r="CH121" s="77">
        <f>CH120-CH120*(CF120/14)*CJ120/SUM(CH120:CL120)-CH120*(CG120/14)*CK120/SUM(CH120:CL120)</f>
        <v/>
      </c>
      <c r="CI121" s="77">
        <f>CI120+CH120*(CF120/14)*CJ120/SUM(CH120:CL120)+CH120*(CG120/14)*CK120/SUM(CH120:CL120)-CI120/4</f>
        <v/>
      </c>
      <c r="CJ121" s="77">
        <f>CJ120+(CI120/4)*CJ$16-CJ120/14</f>
        <v/>
      </c>
      <c r="CK121" s="77">
        <f>CK120+(CI120/4)*CK$16-CK120/14</f>
        <v/>
      </c>
      <c r="CL121" s="77">
        <f>CL120+CK120/14+(CJ120/14)*(1-CM$16)</f>
        <v/>
      </c>
      <c r="CM121" s="54">
        <f>CM120+(CJ120/14)*(CM$16)</f>
        <v/>
      </c>
      <c r="CO121" s="209" t="n"/>
      <c r="CP121" s="210" t="n"/>
    </row>
    <row r="122">
      <c r="A122" s="83" t="n">
        <v>44022</v>
      </c>
      <c r="B122" s="53">
        <f>OFFSET('National statistics'!$A$6,MATCH(R0_estimation!$A122,'National statistics'!$A$7:$A$5000,0),MATCH(R0_estimation!B$16 &amp; "_Running14daysNew",'National statistics'!$B$1:$HA$1,0))</f>
        <v/>
      </c>
      <c r="C122" s="253">
        <f>IF(ISERROR(OFFSET($O$4,MATCH(B$16,$N$5:$N$14,0),MATCH(TEXT($A122,"dd-mmm-yy") &amp; "_R0",$P$2:$AP$2,0))),C121,OFFSET($O$4,MATCH(B$16,$N$5:$N$14,0),MATCH(TEXT($A122,"dd-mmm-yy") &amp; "_R0",$P$2:$AP$2,0)))</f>
        <v/>
      </c>
      <c r="D122" s="254">
        <f>D121</f>
        <v/>
      </c>
      <c r="E122" s="77">
        <f>E121-E121*(C121/14)*G121*G$16/SUM(E121:I121)-E121*(D121/14)*H$16*H121/SUM(E121:I121)</f>
        <v/>
      </c>
      <c r="F122" s="77">
        <f>F121+E121*(C121/14)*G121*G$16/SUM(E121:I121)+E121*(D121/14)*H$16*H121/SUM(E121:I121)-F121/4</f>
        <v/>
      </c>
      <c r="G122" s="77">
        <f>G121+G$16*F121/4-G121/14</f>
        <v/>
      </c>
      <c r="H122" s="77">
        <f>H121+H$16*F121/4-H121/14</f>
        <v/>
      </c>
      <c r="I122" s="77">
        <f>I121+H121/14+(G121/14)*(1-J$16)</f>
        <v/>
      </c>
      <c r="J122" s="54">
        <f>J121+(G121/14)*(J$16)</f>
        <v/>
      </c>
      <c r="K122" s="53">
        <f>OFFSET('National statistics'!$A$6,MATCH(R0_estimation!$A122,'National statistics'!$A$7:$A$5000,0),MATCH(R0_estimation!K$16 &amp; "_Running14daysNew",'National statistics'!$B$1:$HA$1,0))</f>
        <v/>
      </c>
      <c r="L122" s="253">
        <f>IF(ISERROR(OFFSET($O$4,MATCH(K$16,$N$5:$N$14,0),MATCH(TEXT($A122,"dd-mmm-yy") &amp; "_R0",$P$2:$AP$2,0))),L121,OFFSET($O$4,MATCH(K$16,$N$5:$N$14,0),MATCH(TEXT($A122,"dd-mmm-yy") &amp; "_R0",$P$2:$AP$2,0)))</f>
        <v/>
      </c>
      <c r="M122" s="254">
        <f>M121</f>
        <v/>
      </c>
      <c r="N122" s="77">
        <f>N121-N121*(L121/14)*P121/SUM(N121:R121)-N121*(M121/14)*Q121/SUM(N121:R121)</f>
        <v/>
      </c>
      <c r="O122" s="77">
        <f>O121+N121*(L121/14)*P121/SUM(N121:R121)+N121*(M121/14)*Q121/SUM(N121:R121)-O121/4</f>
        <v/>
      </c>
      <c r="P122" s="77">
        <f>P121+(O121/4)*P$16-P121/14</f>
        <v/>
      </c>
      <c r="Q122" s="77">
        <f>Q121+(O121/4)*Q$16-Q121/14</f>
        <v/>
      </c>
      <c r="R122" s="77">
        <f>R121+Q121/14+(P121/14)*(1-S$16)</f>
        <v/>
      </c>
      <c r="S122" s="54">
        <f>S121+(P121/14)*(S$16)</f>
        <v/>
      </c>
      <c r="T122" s="53">
        <f>OFFSET('National statistics'!$A$6,MATCH(R0_estimation!$A122,'National statistics'!$A$7:$A$5000,0),MATCH(R0_estimation!T$16 &amp; "_Running14daysNew",'National statistics'!$B$1:$HA$1,0))</f>
        <v/>
      </c>
      <c r="U122" s="253">
        <f>IF(ISERROR(OFFSET($O$4,MATCH(T$16,$N$5:$N$14,0),MATCH(TEXT($A122,"dd-mmm-yy") &amp; "_R0",$P$2:$AP$2,0))),U121,OFFSET($O$4,MATCH(T$16,$N$5:$N$14,0),MATCH(TEXT($A122,"dd-mmm-yy") &amp; "_R0",$P$2:$AP$2,0)))</f>
        <v/>
      </c>
      <c r="V122" s="254">
        <f>V121</f>
        <v/>
      </c>
      <c r="W122" s="77">
        <f>W121-W121*(U121/14)*Y121/SUM(W121:AA121)-W121*(V121/14)*Z121/SUM(W121:AA121)</f>
        <v/>
      </c>
      <c r="X122" s="77">
        <f>X121+W121*(U121/14)*Y121/SUM(W121:AA121)+W121*(V121/14)*Z121/SUM(W121:AA121)-X121/4</f>
        <v/>
      </c>
      <c r="Y122" s="77">
        <f>Y121+(X121/4)*Y$16-Y121/14</f>
        <v/>
      </c>
      <c r="Z122" s="77">
        <f>Z121+(X121/4)*Z$16-Z121/14</f>
        <v/>
      </c>
      <c r="AA122" s="77">
        <f>AA121+Z121/14+(Y121/14)*(1-AB$16)</f>
        <v/>
      </c>
      <c r="AB122" s="54">
        <f>AB121+(Y121/14)*(AB$16)</f>
        <v/>
      </c>
      <c r="AC122" s="53">
        <f>OFFSET('National statistics'!$A$6,MATCH(R0_estimation!$A122,'National statistics'!$A$7:$A$5000,0),MATCH(R0_estimation!AC$16 &amp; "_Running14daysNew",'National statistics'!$B$1:$HA$1,0))</f>
        <v/>
      </c>
      <c r="AD122" s="253">
        <f>IF(ISERROR(OFFSET($O$4,MATCH(AC$16,$N$5:$N$14,0),MATCH(TEXT($A122,"dd-mmm-yy") &amp; "_R0",$P$2:$AP$2,0))),AD121,OFFSET($O$4,MATCH(AC$16,$N$5:$N$14,0),MATCH(TEXT($A122,"dd-mmm-yy") &amp; "_R0",$P$2:$AP$2,0)))</f>
        <v/>
      </c>
      <c r="AE122" s="254">
        <f>AE121</f>
        <v/>
      </c>
      <c r="AF122" s="77">
        <f>AF121-AF121*(AD121/14)*AH121/SUM(AF121:AJ121)-AF121*(AE121/14)*AI121/SUM(AF121:AJ121)</f>
        <v/>
      </c>
      <c r="AG122" s="77">
        <f>AG121+AF121*(AD121/14)*AH121/SUM(AF121:AJ121)+AF121*(AE121/14)*AI121/SUM(AF121:AJ121)-AG121/4</f>
        <v/>
      </c>
      <c r="AH122" s="77">
        <f>AH121+(AG121/4)*AH$16-AH121/14</f>
        <v/>
      </c>
      <c r="AI122" s="77">
        <f>AI121+(AG121/4)*AI$16-AI121/14</f>
        <v/>
      </c>
      <c r="AJ122" s="77">
        <f>AJ121+AI121/14+(AH121/14)*(1-AK$16)</f>
        <v/>
      </c>
      <c r="AK122" s="54">
        <f>AK121+(AH121/14)*(AK$16)</f>
        <v/>
      </c>
      <c r="AL122" s="53">
        <f>OFFSET('National statistics'!$A$6,MATCH(R0_estimation!$A122,'National statistics'!$A$7:$A$5000,0),MATCH(R0_estimation!AL$16 &amp; "_Running14daysNew",'National statistics'!$B$1:$HA$1,0))</f>
        <v/>
      </c>
      <c r="AM122" s="253">
        <f>IF(ISERROR(OFFSET($O$4,MATCH(AL$16,$N$5:$N$14,0),MATCH(TEXT($A122,"dd-mmm-yy") &amp; "_R0",$P$2:$AP$2,0))),AM121,OFFSET($O$4,MATCH(AL$16,$N$5:$N$14,0),MATCH(TEXT($A122,"dd-mmm-yy") &amp; "_R0",$P$2:$AP$2,0)))</f>
        <v/>
      </c>
      <c r="AN122" s="254">
        <f>AN121</f>
        <v/>
      </c>
      <c r="AO122" s="77">
        <f>AO121-AO121*(AM121/14)*AQ121/SUM(AO121:AS121)-AO121*(AN121/14)*AR121/SUM(AO121:AS121)</f>
        <v/>
      </c>
      <c r="AP122" s="77">
        <f>AP121+AO121*(AM121/14)*AQ121/SUM(AO121:AS121)+AO121*(AN121/14)*AR121/SUM(AO121:AS121)-AP121/4</f>
        <v/>
      </c>
      <c r="AQ122" s="77">
        <f>AQ121+(AP121/4)*AQ$16-AQ121/14</f>
        <v/>
      </c>
      <c r="AR122" s="77">
        <f>AR121+(AP121/4)*AR$16-AR121/14</f>
        <v/>
      </c>
      <c r="AS122" s="77">
        <f>AS121+AR121/14+(AQ121/14)*(1-AT$16)</f>
        <v/>
      </c>
      <c r="AT122" s="54">
        <f>AT121+(AQ121/14)*(AT$16)</f>
        <v/>
      </c>
      <c r="AU122" s="53">
        <f>OFFSET('National statistics'!$A$6,MATCH(R0_estimation!$A122,'National statistics'!$A$7:$A$5000,0),MATCH(R0_estimation!AU$16 &amp; "_Running14daysNew",'National statistics'!$B$1:$HA$1,0))</f>
        <v/>
      </c>
      <c r="AV122" s="253">
        <f>IF(ISERROR(OFFSET($O$4,MATCH(AU$16,$N$5:$N$14,0),MATCH(TEXT($A122,"dd-mmm-yy") &amp; "_R0",$P$2:$AP$2,0))),AV121,OFFSET($O$4,MATCH(AU$16,$N$5:$N$14,0),MATCH(TEXT($A122,"dd-mmm-yy") &amp; "_R0",$P$2:$AP$2,0)))</f>
        <v/>
      </c>
      <c r="AW122" s="254">
        <f>AW121</f>
        <v/>
      </c>
      <c r="AX122" s="77">
        <f>AX121-AX121*(AV121/14)*AZ121/SUM(AX121:BB121)-AX121*(AW121/14)*BA121/SUM(AX121:BB121)</f>
        <v/>
      </c>
      <c r="AY122" s="77">
        <f>AY121+AX121*(AV121/14)*AZ121/SUM(AX121:BB121)+AX121*(AW121/14)*BA121/SUM(AX121:BB121)-AY121/4</f>
        <v/>
      </c>
      <c r="AZ122" s="77">
        <f>AZ121+(AY121/4)*AZ$16-AZ121/14</f>
        <v/>
      </c>
      <c r="BA122" s="77">
        <f>BA121+(AY121/4)*BA$16-BA121/14</f>
        <v/>
      </c>
      <c r="BB122" s="77">
        <f>BB121+BA121/14+(AZ121/14)*(1-BC$16)</f>
        <v/>
      </c>
      <c r="BC122" s="54">
        <f>BC121+(AZ121/14)*(BC$16)</f>
        <v/>
      </c>
      <c r="BD122" s="53">
        <f>OFFSET('National statistics'!$A$6,MATCH(R0_estimation!$A122,'National statistics'!$A$7:$A$5000,0),MATCH(R0_estimation!BD$16 &amp; "_Running14daysNew",'National statistics'!$B$1:$HA$1,0))</f>
        <v/>
      </c>
      <c r="BE122" s="253">
        <f>IF(ISERROR(OFFSET($O$4,MATCH(BD$16,$N$5:$N$14,0),MATCH(TEXT($A122,"dd-mmm-yy") &amp; "_R0",$P$2:$AP$2,0))),BE121,OFFSET($O$4,MATCH(BD$16,$N$5:$N$14,0),MATCH(TEXT($A122,"dd-mmm-yy") &amp; "_R0",$P$2:$AP$2,0)))</f>
        <v/>
      </c>
      <c r="BF122" s="254">
        <f>BF121</f>
        <v/>
      </c>
      <c r="BG122" s="77">
        <f>BG121-BG121*(BE121/14)*BI121/SUM(BG121:BK121)-BG121*(BF121/14)*BJ121/SUM(BG121:BK121)</f>
        <v/>
      </c>
      <c r="BH122" s="77">
        <f>BH121+BG121*(BE121/14)*BI121/SUM(BG121:BK121)+BG121*(BF121/14)*BJ121/SUM(BG121:BK121)-BH121/4</f>
        <v/>
      </c>
      <c r="BI122" s="77">
        <f>BI121+(BH121/4)*BI$16-BI121/14</f>
        <v/>
      </c>
      <c r="BJ122" s="77">
        <f>BJ121+(BH121/4)*BJ$16-BJ121/14</f>
        <v/>
      </c>
      <c r="BK122" s="77">
        <f>BK121+BJ121/14+(BI121/14)*(1-BL$16)</f>
        <v/>
      </c>
      <c r="BL122" s="54">
        <f>BL121+(BI121/14)*(BL$16)</f>
        <v/>
      </c>
      <c r="BM122" s="53">
        <f>OFFSET('National statistics'!$A$6,MATCH(R0_estimation!$A122,'National statistics'!$A$7:$A$5000,0),MATCH(R0_estimation!BM$16 &amp; "_Running14daysNew",'National statistics'!$B$1:$HA$1,0))</f>
        <v/>
      </c>
      <c r="BN122" s="253">
        <f>IF(ISERROR(OFFSET($O$4,MATCH(BM$16,$N$5:$N$14,0),MATCH(TEXT($A122,"dd-mmm-yy") &amp; "_R0",$P$2:$AP$2,0))),BN121,OFFSET($O$4,MATCH(BM$16,$N$5:$N$14,0),MATCH(TEXT($A122,"dd-mmm-yy") &amp; "_R0",$P$2:$AP$2,0)))</f>
        <v/>
      </c>
      <c r="BO122" s="254">
        <f>BO121</f>
        <v/>
      </c>
      <c r="BP122" s="77">
        <f>BP121-BP121*(BN121/14)*BR121/SUM(BP121:BT121)-BP121*(BO121/14)*BS121/SUM(BP121:BT121)</f>
        <v/>
      </c>
      <c r="BQ122" s="77">
        <f>BQ121+BP121*(BN121/14)*BR121/SUM(BP121:BT121)+BP121*(BO121/14)*BS121/SUM(BP121:BT121)-BQ121/4</f>
        <v/>
      </c>
      <c r="BR122" s="77">
        <f>BR121+(BQ121/4)*BR$16-BR121/14</f>
        <v/>
      </c>
      <c r="BS122" s="77">
        <f>BS121+(BQ121/4)*BS$16-BS121/14</f>
        <v/>
      </c>
      <c r="BT122" s="77">
        <f>BT121+BS121/14+(BR121/14)*(1-BU$16)</f>
        <v/>
      </c>
      <c r="BU122" s="54">
        <f>BU121+(BR121/14)*(BU$16)</f>
        <v/>
      </c>
      <c r="BV122" s="53">
        <f>OFFSET('National statistics'!$A$6,MATCH(R0_estimation!$A122,'National statistics'!$A$7:$A$5000,0),MATCH(R0_estimation!BV$16 &amp; "_Running14daysNew",'National statistics'!$B$1:$HA$1,0))</f>
        <v/>
      </c>
      <c r="BW122" s="253">
        <f>IF(ISERROR(OFFSET($O$4,MATCH(BV$16,$N$5:$N$14,0),MATCH(TEXT($A122,"dd-mmm-yy") &amp; "_R0",$P$2:$AP$2,0))),BW121,OFFSET($O$4,MATCH(BV$16,$N$5:$N$14,0),MATCH(TEXT($A122,"dd-mmm-yy") &amp; "_R0",$P$2:$AP$2,0)))</f>
        <v/>
      </c>
      <c r="BX122" s="254">
        <f>BX121</f>
        <v/>
      </c>
      <c r="BY122" s="77">
        <f>BY121-BY121*(BW121/14)*CA121/SUM(BY121:CC121)-BY121*(BX121/14)*CB121/SUM(BY121:CC121)</f>
        <v/>
      </c>
      <c r="BZ122" s="77">
        <f>BZ121+BY121*(BW121/14)*CA121/SUM(BY121:CC121)+BY121*(BX121/14)*CB121/SUM(BY121:CC121)-BZ121/4</f>
        <v/>
      </c>
      <c r="CA122" s="77">
        <f>CA121+(BZ121/4)*CA$16-CA121/14</f>
        <v/>
      </c>
      <c r="CB122" s="77">
        <f>CB121+(BZ121/4)*CB$16-CB121/14</f>
        <v/>
      </c>
      <c r="CC122" s="77">
        <f>CC121+CB121/14+(CA121/14)*(1-CD$16)</f>
        <v/>
      </c>
      <c r="CD122" s="54">
        <f>CD121+(CA121/14)*(CD$16)</f>
        <v/>
      </c>
      <c r="CE122" s="53">
        <f>OFFSET('National statistics'!$A$6,MATCH(R0_estimation!$A122,'National statistics'!$A$7:$A$5000,0),MATCH(R0_estimation!CE$16 &amp; "_Running14daysNew",'National statistics'!$B$1:$HA$1,0))</f>
        <v/>
      </c>
      <c r="CF122" s="253">
        <f>IF(ISERROR(OFFSET($O$4,MATCH(CE$16,$N$5:$N$14,0),MATCH(TEXT($A122,"dd-mmm-yy") &amp; "_R0",$P$2:$AP$2,0))),CF121,OFFSET($O$4,MATCH(CE$16,$N$5:$N$14,0),MATCH(TEXT($A122,"dd-mmm-yy") &amp; "_R0",$P$2:$AP$2,0)))</f>
        <v/>
      </c>
      <c r="CG122" s="254">
        <f>CG121</f>
        <v/>
      </c>
      <c r="CH122" s="77">
        <f>CH121-CH121*(CF121/14)*CJ121/SUM(CH121:CL121)-CH121*(CG121/14)*CK121/SUM(CH121:CL121)</f>
        <v/>
      </c>
      <c r="CI122" s="77">
        <f>CI121+CH121*(CF121/14)*CJ121/SUM(CH121:CL121)+CH121*(CG121/14)*CK121/SUM(CH121:CL121)-CI121/4</f>
        <v/>
      </c>
      <c r="CJ122" s="77">
        <f>CJ121+(CI121/4)*CJ$16-CJ121/14</f>
        <v/>
      </c>
      <c r="CK122" s="77">
        <f>CK121+(CI121/4)*CK$16-CK121/14</f>
        <v/>
      </c>
      <c r="CL122" s="77">
        <f>CL121+CK121/14+(CJ121/14)*(1-CM$16)</f>
        <v/>
      </c>
      <c r="CM122" s="54">
        <f>CM121+(CJ121/14)*(CM$16)</f>
        <v/>
      </c>
      <c r="CO122" s="209" t="n"/>
      <c r="CP122" s="210" t="n"/>
    </row>
    <row r="123">
      <c r="A123" s="83" t="n">
        <v>44023</v>
      </c>
      <c r="B123" s="53">
        <f>OFFSET('National statistics'!$A$6,MATCH(R0_estimation!$A123,'National statistics'!$A$7:$A$5000,0),MATCH(R0_estimation!B$16 &amp; "_Running14daysNew",'National statistics'!$B$1:$HA$1,0))</f>
        <v/>
      </c>
      <c r="C123" s="253">
        <f>IF(ISERROR(OFFSET($O$4,MATCH(B$16,$N$5:$N$14,0),MATCH(TEXT($A123,"dd-mmm-yy") &amp; "_R0",$P$2:$AP$2,0))),C122,OFFSET($O$4,MATCH(B$16,$N$5:$N$14,0),MATCH(TEXT($A123,"dd-mmm-yy") &amp; "_R0",$P$2:$AP$2,0)))</f>
        <v/>
      </c>
      <c r="D123" s="254">
        <f>D122</f>
        <v/>
      </c>
      <c r="E123" s="77">
        <f>E122-E122*(C122/14)*G122*G$16/SUM(E122:I122)-E122*(D122/14)*H$16*H122/SUM(E122:I122)</f>
        <v/>
      </c>
      <c r="F123" s="77">
        <f>F122+E122*(C122/14)*G122*G$16/SUM(E122:I122)+E122*(D122/14)*H$16*H122/SUM(E122:I122)-F122/4</f>
        <v/>
      </c>
      <c r="G123" s="77">
        <f>G122+G$16*F122/4-G122/14</f>
        <v/>
      </c>
      <c r="H123" s="77">
        <f>H122+H$16*F122/4-H122/14</f>
        <v/>
      </c>
      <c r="I123" s="77">
        <f>I122+H122/14+(G122/14)*(1-J$16)</f>
        <v/>
      </c>
      <c r="J123" s="54">
        <f>J122+(G122/14)*(J$16)</f>
        <v/>
      </c>
      <c r="K123" s="53">
        <f>OFFSET('National statistics'!$A$6,MATCH(R0_estimation!$A123,'National statistics'!$A$7:$A$5000,0),MATCH(R0_estimation!K$16 &amp; "_Running14daysNew",'National statistics'!$B$1:$HA$1,0))</f>
        <v/>
      </c>
      <c r="L123" s="253">
        <f>IF(ISERROR(OFFSET($O$4,MATCH(K$16,$N$5:$N$14,0),MATCH(TEXT($A123,"dd-mmm-yy") &amp; "_R0",$P$2:$AP$2,0))),L122,OFFSET($O$4,MATCH(K$16,$N$5:$N$14,0),MATCH(TEXT($A123,"dd-mmm-yy") &amp; "_R0",$P$2:$AP$2,0)))</f>
        <v/>
      </c>
      <c r="M123" s="254">
        <f>M122</f>
        <v/>
      </c>
      <c r="N123" s="77">
        <f>N122-N122*(L122/14)*P122/SUM(N122:R122)-N122*(M122/14)*Q122/SUM(N122:R122)</f>
        <v/>
      </c>
      <c r="O123" s="77">
        <f>O122+N122*(L122/14)*P122/SUM(N122:R122)+N122*(M122/14)*Q122/SUM(N122:R122)-O122/4</f>
        <v/>
      </c>
      <c r="P123" s="77">
        <f>P122+(O122/4)*P$16-P122/14</f>
        <v/>
      </c>
      <c r="Q123" s="77">
        <f>Q122+(O122/4)*Q$16-Q122/14</f>
        <v/>
      </c>
      <c r="R123" s="77">
        <f>R122+Q122/14+(P122/14)*(1-S$16)</f>
        <v/>
      </c>
      <c r="S123" s="54">
        <f>S122+(P122/14)*(S$16)</f>
        <v/>
      </c>
      <c r="T123" s="53">
        <f>OFFSET('National statistics'!$A$6,MATCH(R0_estimation!$A123,'National statistics'!$A$7:$A$5000,0),MATCH(R0_estimation!T$16 &amp; "_Running14daysNew",'National statistics'!$B$1:$HA$1,0))</f>
        <v/>
      </c>
      <c r="U123" s="253">
        <f>IF(ISERROR(OFFSET($O$4,MATCH(T$16,$N$5:$N$14,0),MATCH(TEXT($A123,"dd-mmm-yy") &amp; "_R0",$P$2:$AP$2,0))),U122,OFFSET($O$4,MATCH(T$16,$N$5:$N$14,0),MATCH(TEXT($A123,"dd-mmm-yy") &amp; "_R0",$P$2:$AP$2,0)))</f>
        <v/>
      </c>
      <c r="V123" s="254">
        <f>V122</f>
        <v/>
      </c>
      <c r="W123" s="77">
        <f>W122-W122*(U122/14)*Y122/SUM(W122:AA122)-W122*(V122/14)*Z122/SUM(W122:AA122)</f>
        <v/>
      </c>
      <c r="X123" s="77">
        <f>X122+W122*(U122/14)*Y122/SUM(W122:AA122)+W122*(V122/14)*Z122/SUM(W122:AA122)-X122/4</f>
        <v/>
      </c>
      <c r="Y123" s="77">
        <f>Y122+(X122/4)*Y$16-Y122/14</f>
        <v/>
      </c>
      <c r="Z123" s="77">
        <f>Z122+(X122/4)*Z$16-Z122/14</f>
        <v/>
      </c>
      <c r="AA123" s="77">
        <f>AA122+Z122/14+(Y122/14)*(1-AB$16)</f>
        <v/>
      </c>
      <c r="AB123" s="54">
        <f>AB122+(Y122/14)*(AB$16)</f>
        <v/>
      </c>
      <c r="AC123" s="53">
        <f>OFFSET('National statistics'!$A$6,MATCH(R0_estimation!$A123,'National statistics'!$A$7:$A$5000,0),MATCH(R0_estimation!AC$16 &amp; "_Running14daysNew",'National statistics'!$B$1:$HA$1,0))</f>
        <v/>
      </c>
      <c r="AD123" s="253">
        <f>IF(ISERROR(OFFSET($O$4,MATCH(AC$16,$N$5:$N$14,0),MATCH(TEXT($A123,"dd-mmm-yy") &amp; "_R0",$P$2:$AP$2,0))),AD122,OFFSET($O$4,MATCH(AC$16,$N$5:$N$14,0),MATCH(TEXT($A123,"dd-mmm-yy") &amp; "_R0",$P$2:$AP$2,0)))</f>
        <v/>
      </c>
      <c r="AE123" s="254">
        <f>AE122</f>
        <v/>
      </c>
      <c r="AF123" s="77">
        <f>AF122-AF122*(AD122/14)*AH122/SUM(AF122:AJ122)-AF122*(AE122/14)*AI122/SUM(AF122:AJ122)</f>
        <v/>
      </c>
      <c r="AG123" s="77">
        <f>AG122+AF122*(AD122/14)*AH122/SUM(AF122:AJ122)+AF122*(AE122/14)*AI122/SUM(AF122:AJ122)-AG122/4</f>
        <v/>
      </c>
      <c r="AH123" s="77">
        <f>AH122+(AG122/4)*AH$16-AH122/14</f>
        <v/>
      </c>
      <c r="AI123" s="77">
        <f>AI122+(AG122/4)*AI$16-AI122/14</f>
        <v/>
      </c>
      <c r="AJ123" s="77">
        <f>AJ122+AI122/14+(AH122/14)*(1-AK$16)</f>
        <v/>
      </c>
      <c r="AK123" s="54">
        <f>AK122+(AH122/14)*(AK$16)</f>
        <v/>
      </c>
      <c r="AL123" s="53">
        <f>OFFSET('National statistics'!$A$6,MATCH(R0_estimation!$A123,'National statistics'!$A$7:$A$5000,0),MATCH(R0_estimation!AL$16 &amp; "_Running14daysNew",'National statistics'!$B$1:$HA$1,0))</f>
        <v/>
      </c>
      <c r="AM123" s="253">
        <f>IF(ISERROR(OFFSET($O$4,MATCH(AL$16,$N$5:$N$14,0),MATCH(TEXT($A123,"dd-mmm-yy") &amp; "_R0",$P$2:$AP$2,0))),AM122,OFFSET($O$4,MATCH(AL$16,$N$5:$N$14,0),MATCH(TEXT($A123,"dd-mmm-yy") &amp; "_R0",$P$2:$AP$2,0)))</f>
        <v/>
      </c>
      <c r="AN123" s="254">
        <f>AN122</f>
        <v/>
      </c>
      <c r="AO123" s="77">
        <f>AO122-AO122*(AM122/14)*AQ122/SUM(AO122:AS122)-AO122*(AN122/14)*AR122/SUM(AO122:AS122)</f>
        <v/>
      </c>
      <c r="AP123" s="77">
        <f>AP122+AO122*(AM122/14)*AQ122/SUM(AO122:AS122)+AO122*(AN122/14)*AR122/SUM(AO122:AS122)-AP122/4</f>
        <v/>
      </c>
      <c r="AQ123" s="77">
        <f>AQ122+(AP122/4)*AQ$16-AQ122/14</f>
        <v/>
      </c>
      <c r="AR123" s="77">
        <f>AR122+(AP122/4)*AR$16-AR122/14</f>
        <v/>
      </c>
      <c r="AS123" s="77">
        <f>AS122+AR122/14+(AQ122/14)*(1-AT$16)</f>
        <v/>
      </c>
      <c r="AT123" s="54">
        <f>AT122+(AQ122/14)*(AT$16)</f>
        <v/>
      </c>
      <c r="AU123" s="53">
        <f>OFFSET('National statistics'!$A$6,MATCH(R0_estimation!$A123,'National statistics'!$A$7:$A$5000,0),MATCH(R0_estimation!AU$16 &amp; "_Running14daysNew",'National statistics'!$B$1:$HA$1,0))</f>
        <v/>
      </c>
      <c r="AV123" s="253">
        <f>IF(ISERROR(OFFSET($O$4,MATCH(AU$16,$N$5:$N$14,0),MATCH(TEXT($A123,"dd-mmm-yy") &amp; "_R0",$P$2:$AP$2,0))),AV122,OFFSET($O$4,MATCH(AU$16,$N$5:$N$14,0),MATCH(TEXT($A123,"dd-mmm-yy") &amp; "_R0",$P$2:$AP$2,0)))</f>
        <v/>
      </c>
      <c r="AW123" s="254">
        <f>AW122</f>
        <v/>
      </c>
      <c r="AX123" s="77">
        <f>AX122-AX122*(AV122/14)*AZ122/SUM(AX122:BB122)-AX122*(AW122/14)*BA122/SUM(AX122:BB122)</f>
        <v/>
      </c>
      <c r="AY123" s="77">
        <f>AY122+AX122*(AV122/14)*AZ122/SUM(AX122:BB122)+AX122*(AW122/14)*BA122/SUM(AX122:BB122)-AY122/4</f>
        <v/>
      </c>
      <c r="AZ123" s="77">
        <f>AZ122+(AY122/4)*AZ$16-AZ122/14</f>
        <v/>
      </c>
      <c r="BA123" s="77">
        <f>BA122+(AY122/4)*BA$16-BA122/14</f>
        <v/>
      </c>
      <c r="BB123" s="77">
        <f>BB122+BA122/14+(AZ122/14)*(1-BC$16)</f>
        <v/>
      </c>
      <c r="BC123" s="54">
        <f>BC122+(AZ122/14)*(BC$16)</f>
        <v/>
      </c>
      <c r="BD123" s="53">
        <f>OFFSET('National statistics'!$A$6,MATCH(R0_estimation!$A123,'National statistics'!$A$7:$A$5000,0),MATCH(R0_estimation!BD$16 &amp; "_Running14daysNew",'National statistics'!$B$1:$HA$1,0))</f>
        <v/>
      </c>
      <c r="BE123" s="253">
        <f>IF(ISERROR(OFFSET($O$4,MATCH(BD$16,$N$5:$N$14,0),MATCH(TEXT($A123,"dd-mmm-yy") &amp; "_R0",$P$2:$AP$2,0))),BE122,OFFSET($O$4,MATCH(BD$16,$N$5:$N$14,0),MATCH(TEXT($A123,"dd-mmm-yy") &amp; "_R0",$P$2:$AP$2,0)))</f>
        <v/>
      </c>
      <c r="BF123" s="254">
        <f>BF122</f>
        <v/>
      </c>
      <c r="BG123" s="77">
        <f>BG122-BG122*(BE122/14)*BI122/SUM(BG122:BK122)-BG122*(BF122/14)*BJ122/SUM(BG122:BK122)</f>
        <v/>
      </c>
      <c r="BH123" s="77">
        <f>BH122+BG122*(BE122/14)*BI122/SUM(BG122:BK122)+BG122*(BF122/14)*BJ122/SUM(BG122:BK122)-BH122/4</f>
        <v/>
      </c>
      <c r="BI123" s="77">
        <f>BI122+(BH122/4)*BI$16-BI122/14</f>
        <v/>
      </c>
      <c r="BJ123" s="77">
        <f>BJ122+(BH122/4)*BJ$16-BJ122/14</f>
        <v/>
      </c>
      <c r="BK123" s="77">
        <f>BK122+BJ122/14+(BI122/14)*(1-BL$16)</f>
        <v/>
      </c>
      <c r="BL123" s="54">
        <f>BL122+(BI122/14)*(BL$16)</f>
        <v/>
      </c>
      <c r="BM123" s="53">
        <f>OFFSET('National statistics'!$A$6,MATCH(R0_estimation!$A123,'National statistics'!$A$7:$A$5000,0),MATCH(R0_estimation!BM$16 &amp; "_Running14daysNew",'National statistics'!$B$1:$HA$1,0))</f>
        <v/>
      </c>
      <c r="BN123" s="253">
        <f>IF(ISERROR(OFFSET($O$4,MATCH(BM$16,$N$5:$N$14,0),MATCH(TEXT($A123,"dd-mmm-yy") &amp; "_R0",$P$2:$AP$2,0))),BN122,OFFSET($O$4,MATCH(BM$16,$N$5:$N$14,0),MATCH(TEXT($A123,"dd-mmm-yy") &amp; "_R0",$P$2:$AP$2,0)))</f>
        <v/>
      </c>
      <c r="BO123" s="254">
        <f>BO122</f>
        <v/>
      </c>
      <c r="BP123" s="77">
        <f>BP122-BP122*(BN122/14)*BR122/SUM(BP122:BT122)-BP122*(BO122/14)*BS122/SUM(BP122:BT122)</f>
        <v/>
      </c>
      <c r="BQ123" s="77">
        <f>BQ122+BP122*(BN122/14)*BR122/SUM(BP122:BT122)+BP122*(BO122/14)*BS122/SUM(BP122:BT122)-BQ122/4</f>
        <v/>
      </c>
      <c r="BR123" s="77">
        <f>BR122+(BQ122/4)*BR$16-BR122/14</f>
        <v/>
      </c>
      <c r="BS123" s="77">
        <f>BS122+(BQ122/4)*BS$16-BS122/14</f>
        <v/>
      </c>
      <c r="BT123" s="77">
        <f>BT122+BS122/14+(BR122/14)*(1-BU$16)</f>
        <v/>
      </c>
      <c r="BU123" s="54">
        <f>BU122+(BR122/14)*(BU$16)</f>
        <v/>
      </c>
      <c r="BV123" s="53">
        <f>OFFSET('National statistics'!$A$6,MATCH(R0_estimation!$A123,'National statistics'!$A$7:$A$5000,0),MATCH(R0_estimation!BV$16 &amp; "_Running14daysNew",'National statistics'!$B$1:$HA$1,0))</f>
        <v/>
      </c>
      <c r="BW123" s="253">
        <f>IF(ISERROR(OFFSET($O$4,MATCH(BV$16,$N$5:$N$14,0),MATCH(TEXT($A123,"dd-mmm-yy") &amp; "_R0",$P$2:$AP$2,0))),BW122,OFFSET($O$4,MATCH(BV$16,$N$5:$N$14,0),MATCH(TEXT($A123,"dd-mmm-yy") &amp; "_R0",$P$2:$AP$2,0)))</f>
        <v/>
      </c>
      <c r="BX123" s="254">
        <f>BX122</f>
        <v/>
      </c>
      <c r="BY123" s="77">
        <f>BY122-BY122*(BW122/14)*CA122/SUM(BY122:CC122)-BY122*(BX122/14)*CB122/SUM(BY122:CC122)</f>
        <v/>
      </c>
      <c r="BZ123" s="77">
        <f>BZ122+BY122*(BW122/14)*CA122/SUM(BY122:CC122)+BY122*(BX122/14)*CB122/SUM(BY122:CC122)-BZ122/4</f>
        <v/>
      </c>
      <c r="CA123" s="77">
        <f>CA122+(BZ122/4)*CA$16-CA122/14</f>
        <v/>
      </c>
      <c r="CB123" s="77">
        <f>CB122+(BZ122/4)*CB$16-CB122/14</f>
        <v/>
      </c>
      <c r="CC123" s="77">
        <f>CC122+CB122/14+(CA122/14)*(1-CD$16)</f>
        <v/>
      </c>
      <c r="CD123" s="54">
        <f>CD122+(CA122/14)*(CD$16)</f>
        <v/>
      </c>
      <c r="CE123" s="53">
        <f>OFFSET('National statistics'!$A$6,MATCH(R0_estimation!$A123,'National statistics'!$A$7:$A$5000,0),MATCH(R0_estimation!CE$16 &amp; "_Running14daysNew",'National statistics'!$B$1:$HA$1,0))</f>
        <v/>
      </c>
      <c r="CF123" s="253">
        <f>IF(ISERROR(OFFSET($O$4,MATCH(CE$16,$N$5:$N$14,0),MATCH(TEXT($A123,"dd-mmm-yy") &amp; "_R0",$P$2:$AP$2,0))),CF122,OFFSET($O$4,MATCH(CE$16,$N$5:$N$14,0),MATCH(TEXT($A123,"dd-mmm-yy") &amp; "_R0",$P$2:$AP$2,0)))</f>
        <v/>
      </c>
      <c r="CG123" s="254">
        <f>CG122</f>
        <v/>
      </c>
      <c r="CH123" s="77">
        <f>CH122-CH122*(CF122/14)*CJ122/SUM(CH122:CL122)-CH122*(CG122/14)*CK122/SUM(CH122:CL122)</f>
        <v/>
      </c>
      <c r="CI123" s="77">
        <f>CI122+CH122*(CF122/14)*CJ122/SUM(CH122:CL122)+CH122*(CG122/14)*CK122/SUM(CH122:CL122)-CI122/4</f>
        <v/>
      </c>
      <c r="CJ123" s="77">
        <f>CJ122+(CI122/4)*CJ$16-CJ122/14</f>
        <v/>
      </c>
      <c r="CK123" s="77">
        <f>CK122+(CI122/4)*CK$16-CK122/14</f>
        <v/>
      </c>
      <c r="CL123" s="77">
        <f>CL122+CK122/14+(CJ122/14)*(1-CM$16)</f>
        <v/>
      </c>
      <c r="CM123" s="54">
        <f>CM122+(CJ122/14)*(CM$16)</f>
        <v/>
      </c>
      <c r="CO123" s="209" t="n"/>
      <c r="CP123" s="210" t="n"/>
    </row>
    <row r="124">
      <c r="A124" s="83" t="n">
        <v>44024</v>
      </c>
      <c r="B124" s="53">
        <f>OFFSET('National statistics'!$A$6,MATCH(R0_estimation!$A124,'National statistics'!$A$7:$A$5000,0),MATCH(R0_estimation!B$16 &amp; "_Running14daysNew",'National statistics'!$B$1:$HA$1,0))</f>
        <v/>
      </c>
      <c r="C124" s="253">
        <f>IF(ISERROR(OFFSET($O$4,MATCH(B$16,$N$5:$N$14,0),MATCH(TEXT($A124,"dd-mmm-yy") &amp; "_R0",$P$2:$AP$2,0))),C123,OFFSET($O$4,MATCH(B$16,$N$5:$N$14,0),MATCH(TEXT($A124,"dd-mmm-yy") &amp; "_R0",$P$2:$AP$2,0)))</f>
        <v/>
      </c>
      <c r="D124" s="254">
        <f>D123</f>
        <v/>
      </c>
      <c r="E124" s="77">
        <f>E123-E123*(C123/14)*G123*G$16/SUM(E123:I123)-E123*(D123/14)*H$16*H123/SUM(E123:I123)</f>
        <v/>
      </c>
      <c r="F124" s="77">
        <f>F123+E123*(C123/14)*G123*G$16/SUM(E123:I123)+E123*(D123/14)*H$16*H123/SUM(E123:I123)-F123/4</f>
        <v/>
      </c>
      <c r="G124" s="77">
        <f>G123+G$16*F123/4-G123/14</f>
        <v/>
      </c>
      <c r="H124" s="77">
        <f>H123+H$16*F123/4-H123/14</f>
        <v/>
      </c>
      <c r="I124" s="77">
        <f>I123+H123/14+(G123/14)*(1-J$16)</f>
        <v/>
      </c>
      <c r="J124" s="54">
        <f>J123+(G123/14)*(J$16)</f>
        <v/>
      </c>
      <c r="K124" s="53">
        <f>OFFSET('National statistics'!$A$6,MATCH(R0_estimation!$A124,'National statistics'!$A$7:$A$5000,0),MATCH(R0_estimation!K$16 &amp; "_Running14daysNew",'National statistics'!$B$1:$HA$1,0))</f>
        <v/>
      </c>
      <c r="L124" s="253">
        <f>IF(ISERROR(OFFSET($O$4,MATCH(K$16,$N$5:$N$14,0),MATCH(TEXT($A124,"dd-mmm-yy") &amp; "_R0",$P$2:$AP$2,0))),L123,OFFSET($O$4,MATCH(K$16,$N$5:$N$14,0),MATCH(TEXT($A124,"dd-mmm-yy") &amp; "_R0",$P$2:$AP$2,0)))</f>
        <v/>
      </c>
      <c r="M124" s="254">
        <f>M123</f>
        <v/>
      </c>
      <c r="N124" s="77">
        <f>N123-N123*(L123/14)*P123/SUM(N123:R123)-N123*(M123/14)*Q123/SUM(N123:R123)</f>
        <v/>
      </c>
      <c r="O124" s="77">
        <f>O123+N123*(L123/14)*P123/SUM(N123:R123)+N123*(M123/14)*Q123/SUM(N123:R123)-O123/4</f>
        <v/>
      </c>
      <c r="P124" s="77">
        <f>P123+(O123/4)*P$16-P123/14</f>
        <v/>
      </c>
      <c r="Q124" s="77">
        <f>Q123+(O123/4)*Q$16-Q123/14</f>
        <v/>
      </c>
      <c r="R124" s="77">
        <f>R123+Q123/14+(P123/14)*(1-S$16)</f>
        <v/>
      </c>
      <c r="S124" s="54">
        <f>S123+(P123/14)*(S$16)</f>
        <v/>
      </c>
      <c r="T124" s="53">
        <f>OFFSET('National statistics'!$A$6,MATCH(R0_estimation!$A124,'National statistics'!$A$7:$A$5000,0),MATCH(R0_estimation!T$16 &amp; "_Running14daysNew",'National statistics'!$B$1:$HA$1,0))</f>
        <v/>
      </c>
      <c r="U124" s="253">
        <f>IF(ISERROR(OFFSET($O$4,MATCH(T$16,$N$5:$N$14,0),MATCH(TEXT($A124,"dd-mmm-yy") &amp; "_R0",$P$2:$AP$2,0))),U123,OFFSET($O$4,MATCH(T$16,$N$5:$N$14,0),MATCH(TEXT($A124,"dd-mmm-yy") &amp; "_R0",$P$2:$AP$2,0)))</f>
        <v/>
      </c>
      <c r="V124" s="254">
        <f>V123</f>
        <v/>
      </c>
      <c r="W124" s="77">
        <f>W123-W123*(U123/14)*Y123/SUM(W123:AA123)-W123*(V123/14)*Z123/SUM(W123:AA123)</f>
        <v/>
      </c>
      <c r="X124" s="77">
        <f>X123+W123*(U123/14)*Y123/SUM(W123:AA123)+W123*(V123/14)*Z123/SUM(W123:AA123)-X123/4</f>
        <v/>
      </c>
      <c r="Y124" s="77">
        <f>Y123+(X123/4)*Y$16-Y123/14</f>
        <v/>
      </c>
      <c r="Z124" s="77">
        <f>Z123+(X123/4)*Z$16-Z123/14</f>
        <v/>
      </c>
      <c r="AA124" s="77">
        <f>AA123+Z123/14+(Y123/14)*(1-AB$16)</f>
        <v/>
      </c>
      <c r="AB124" s="54">
        <f>AB123+(Y123/14)*(AB$16)</f>
        <v/>
      </c>
      <c r="AC124" s="53">
        <f>OFFSET('National statistics'!$A$6,MATCH(R0_estimation!$A124,'National statistics'!$A$7:$A$5000,0),MATCH(R0_estimation!AC$16 &amp; "_Running14daysNew",'National statistics'!$B$1:$HA$1,0))</f>
        <v/>
      </c>
      <c r="AD124" s="253">
        <f>IF(ISERROR(OFFSET($O$4,MATCH(AC$16,$N$5:$N$14,0),MATCH(TEXT($A124,"dd-mmm-yy") &amp; "_R0",$P$2:$AP$2,0))),AD123,OFFSET($O$4,MATCH(AC$16,$N$5:$N$14,0),MATCH(TEXT($A124,"dd-mmm-yy") &amp; "_R0",$P$2:$AP$2,0)))</f>
        <v/>
      </c>
      <c r="AE124" s="254">
        <f>AE123</f>
        <v/>
      </c>
      <c r="AF124" s="77">
        <f>AF123-AF123*(AD123/14)*AH123/SUM(AF123:AJ123)-AF123*(AE123/14)*AI123/SUM(AF123:AJ123)</f>
        <v/>
      </c>
      <c r="AG124" s="77">
        <f>AG123+AF123*(AD123/14)*AH123/SUM(AF123:AJ123)+AF123*(AE123/14)*AI123/SUM(AF123:AJ123)-AG123/4</f>
        <v/>
      </c>
      <c r="AH124" s="77">
        <f>AH123+(AG123/4)*AH$16-AH123/14</f>
        <v/>
      </c>
      <c r="AI124" s="77">
        <f>AI123+(AG123/4)*AI$16-AI123/14</f>
        <v/>
      </c>
      <c r="AJ124" s="77">
        <f>AJ123+AI123/14+(AH123/14)*(1-AK$16)</f>
        <v/>
      </c>
      <c r="AK124" s="54">
        <f>AK123+(AH123/14)*(AK$16)</f>
        <v/>
      </c>
      <c r="AL124" s="53">
        <f>OFFSET('National statistics'!$A$6,MATCH(R0_estimation!$A124,'National statistics'!$A$7:$A$5000,0),MATCH(R0_estimation!AL$16 &amp; "_Running14daysNew",'National statistics'!$B$1:$HA$1,0))</f>
        <v/>
      </c>
      <c r="AM124" s="253">
        <f>IF(ISERROR(OFFSET($O$4,MATCH(AL$16,$N$5:$N$14,0),MATCH(TEXT($A124,"dd-mmm-yy") &amp; "_R0",$P$2:$AP$2,0))),AM123,OFFSET($O$4,MATCH(AL$16,$N$5:$N$14,0),MATCH(TEXT($A124,"dd-mmm-yy") &amp; "_R0",$P$2:$AP$2,0)))</f>
        <v/>
      </c>
      <c r="AN124" s="254">
        <f>AN123</f>
        <v/>
      </c>
      <c r="AO124" s="77">
        <f>AO123-AO123*(AM123/14)*AQ123/SUM(AO123:AS123)-AO123*(AN123/14)*AR123/SUM(AO123:AS123)</f>
        <v/>
      </c>
      <c r="AP124" s="77">
        <f>AP123+AO123*(AM123/14)*AQ123/SUM(AO123:AS123)+AO123*(AN123/14)*AR123/SUM(AO123:AS123)-AP123/4</f>
        <v/>
      </c>
      <c r="AQ124" s="77">
        <f>AQ123+(AP123/4)*AQ$16-AQ123/14</f>
        <v/>
      </c>
      <c r="AR124" s="77">
        <f>AR123+(AP123/4)*AR$16-AR123/14</f>
        <v/>
      </c>
      <c r="AS124" s="77">
        <f>AS123+AR123/14+(AQ123/14)*(1-AT$16)</f>
        <v/>
      </c>
      <c r="AT124" s="54">
        <f>AT123+(AQ123/14)*(AT$16)</f>
        <v/>
      </c>
      <c r="AU124" s="53">
        <f>OFFSET('National statistics'!$A$6,MATCH(R0_estimation!$A124,'National statistics'!$A$7:$A$5000,0),MATCH(R0_estimation!AU$16 &amp; "_Running14daysNew",'National statistics'!$B$1:$HA$1,0))</f>
        <v/>
      </c>
      <c r="AV124" s="253">
        <f>IF(ISERROR(OFFSET($O$4,MATCH(AU$16,$N$5:$N$14,0),MATCH(TEXT($A124,"dd-mmm-yy") &amp; "_R0",$P$2:$AP$2,0))),AV123,OFFSET($O$4,MATCH(AU$16,$N$5:$N$14,0),MATCH(TEXT($A124,"dd-mmm-yy") &amp; "_R0",$P$2:$AP$2,0)))</f>
        <v/>
      </c>
      <c r="AW124" s="254">
        <f>AW123</f>
        <v/>
      </c>
      <c r="AX124" s="77">
        <f>AX123-AX123*(AV123/14)*AZ123/SUM(AX123:BB123)-AX123*(AW123/14)*BA123/SUM(AX123:BB123)</f>
        <v/>
      </c>
      <c r="AY124" s="77">
        <f>AY123+AX123*(AV123/14)*AZ123/SUM(AX123:BB123)+AX123*(AW123/14)*BA123/SUM(AX123:BB123)-AY123/4</f>
        <v/>
      </c>
      <c r="AZ124" s="77">
        <f>AZ123+(AY123/4)*AZ$16-AZ123/14</f>
        <v/>
      </c>
      <c r="BA124" s="77">
        <f>BA123+(AY123/4)*BA$16-BA123/14</f>
        <v/>
      </c>
      <c r="BB124" s="77">
        <f>BB123+BA123/14+(AZ123/14)*(1-BC$16)</f>
        <v/>
      </c>
      <c r="BC124" s="54">
        <f>BC123+(AZ123/14)*(BC$16)</f>
        <v/>
      </c>
      <c r="BD124" s="53">
        <f>OFFSET('National statistics'!$A$6,MATCH(R0_estimation!$A124,'National statistics'!$A$7:$A$5000,0),MATCH(R0_estimation!BD$16 &amp; "_Running14daysNew",'National statistics'!$B$1:$HA$1,0))</f>
        <v/>
      </c>
      <c r="BE124" s="253">
        <f>IF(ISERROR(OFFSET($O$4,MATCH(BD$16,$N$5:$N$14,0),MATCH(TEXT($A124,"dd-mmm-yy") &amp; "_R0",$P$2:$AP$2,0))),BE123,OFFSET($O$4,MATCH(BD$16,$N$5:$N$14,0),MATCH(TEXT($A124,"dd-mmm-yy") &amp; "_R0",$P$2:$AP$2,0)))</f>
        <v/>
      </c>
      <c r="BF124" s="254">
        <f>BF123</f>
        <v/>
      </c>
      <c r="BG124" s="77">
        <f>BG123-BG123*(BE123/14)*BI123/SUM(BG123:BK123)-BG123*(BF123/14)*BJ123/SUM(BG123:BK123)</f>
        <v/>
      </c>
      <c r="BH124" s="77">
        <f>BH123+BG123*(BE123/14)*BI123/SUM(BG123:BK123)+BG123*(BF123/14)*BJ123/SUM(BG123:BK123)-BH123/4</f>
        <v/>
      </c>
      <c r="BI124" s="77">
        <f>BI123+(BH123/4)*BI$16-BI123/14</f>
        <v/>
      </c>
      <c r="BJ124" s="77">
        <f>BJ123+(BH123/4)*BJ$16-BJ123/14</f>
        <v/>
      </c>
      <c r="BK124" s="77">
        <f>BK123+BJ123/14+(BI123/14)*(1-BL$16)</f>
        <v/>
      </c>
      <c r="BL124" s="54">
        <f>BL123+(BI123/14)*(BL$16)</f>
        <v/>
      </c>
      <c r="BM124" s="53">
        <f>OFFSET('National statistics'!$A$6,MATCH(R0_estimation!$A124,'National statistics'!$A$7:$A$5000,0),MATCH(R0_estimation!BM$16 &amp; "_Running14daysNew",'National statistics'!$B$1:$HA$1,0))</f>
        <v/>
      </c>
      <c r="BN124" s="253">
        <f>IF(ISERROR(OFFSET($O$4,MATCH(BM$16,$N$5:$N$14,0),MATCH(TEXT($A124,"dd-mmm-yy") &amp; "_R0",$P$2:$AP$2,0))),BN123,OFFSET($O$4,MATCH(BM$16,$N$5:$N$14,0),MATCH(TEXT($A124,"dd-mmm-yy") &amp; "_R0",$P$2:$AP$2,0)))</f>
        <v/>
      </c>
      <c r="BO124" s="254">
        <f>BO123</f>
        <v/>
      </c>
      <c r="BP124" s="77">
        <f>BP123-BP123*(BN123/14)*BR123/SUM(BP123:BT123)-BP123*(BO123/14)*BS123/SUM(BP123:BT123)</f>
        <v/>
      </c>
      <c r="BQ124" s="77">
        <f>BQ123+BP123*(BN123/14)*BR123/SUM(BP123:BT123)+BP123*(BO123/14)*BS123/SUM(BP123:BT123)-BQ123/4</f>
        <v/>
      </c>
      <c r="BR124" s="77">
        <f>BR123+(BQ123/4)*BR$16-BR123/14</f>
        <v/>
      </c>
      <c r="BS124" s="77">
        <f>BS123+(BQ123/4)*BS$16-BS123/14</f>
        <v/>
      </c>
      <c r="BT124" s="77">
        <f>BT123+BS123/14+(BR123/14)*(1-BU$16)</f>
        <v/>
      </c>
      <c r="BU124" s="54">
        <f>BU123+(BR123/14)*(BU$16)</f>
        <v/>
      </c>
      <c r="BV124" s="53">
        <f>OFFSET('National statistics'!$A$6,MATCH(R0_estimation!$A124,'National statistics'!$A$7:$A$5000,0),MATCH(R0_estimation!BV$16 &amp; "_Running14daysNew",'National statistics'!$B$1:$HA$1,0))</f>
        <v/>
      </c>
      <c r="BW124" s="253">
        <f>IF(ISERROR(OFFSET($O$4,MATCH(BV$16,$N$5:$N$14,0),MATCH(TEXT($A124,"dd-mmm-yy") &amp; "_R0",$P$2:$AP$2,0))),BW123,OFFSET($O$4,MATCH(BV$16,$N$5:$N$14,0),MATCH(TEXT($A124,"dd-mmm-yy") &amp; "_R0",$P$2:$AP$2,0)))</f>
        <v/>
      </c>
      <c r="BX124" s="254">
        <f>BX123</f>
        <v/>
      </c>
      <c r="BY124" s="77">
        <f>BY123-BY123*(BW123/14)*CA123/SUM(BY123:CC123)-BY123*(BX123/14)*CB123/SUM(BY123:CC123)</f>
        <v/>
      </c>
      <c r="BZ124" s="77">
        <f>BZ123+BY123*(BW123/14)*CA123/SUM(BY123:CC123)+BY123*(BX123/14)*CB123/SUM(BY123:CC123)-BZ123/4</f>
        <v/>
      </c>
      <c r="CA124" s="77">
        <f>CA123+(BZ123/4)*CA$16-CA123/14</f>
        <v/>
      </c>
      <c r="CB124" s="77">
        <f>CB123+(BZ123/4)*CB$16-CB123/14</f>
        <v/>
      </c>
      <c r="CC124" s="77">
        <f>CC123+CB123/14+(CA123/14)*(1-CD$16)</f>
        <v/>
      </c>
      <c r="CD124" s="54">
        <f>CD123+(CA123/14)*(CD$16)</f>
        <v/>
      </c>
      <c r="CE124" s="53">
        <f>OFFSET('National statistics'!$A$6,MATCH(R0_estimation!$A124,'National statistics'!$A$7:$A$5000,0),MATCH(R0_estimation!CE$16 &amp; "_Running14daysNew",'National statistics'!$B$1:$HA$1,0))</f>
        <v/>
      </c>
      <c r="CF124" s="253">
        <f>IF(ISERROR(OFFSET($O$4,MATCH(CE$16,$N$5:$N$14,0),MATCH(TEXT($A124,"dd-mmm-yy") &amp; "_R0",$P$2:$AP$2,0))),CF123,OFFSET($O$4,MATCH(CE$16,$N$5:$N$14,0),MATCH(TEXT($A124,"dd-mmm-yy") &amp; "_R0",$P$2:$AP$2,0)))</f>
        <v/>
      </c>
      <c r="CG124" s="254">
        <f>CG123</f>
        <v/>
      </c>
      <c r="CH124" s="77">
        <f>CH123-CH123*(CF123/14)*CJ123/SUM(CH123:CL123)-CH123*(CG123/14)*CK123/SUM(CH123:CL123)</f>
        <v/>
      </c>
      <c r="CI124" s="77">
        <f>CI123+CH123*(CF123/14)*CJ123/SUM(CH123:CL123)+CH123*(CG123/14)*CK123/SUM(CH123:CL123)-CI123/4</f>
        <v/>
      </c>
      <c r="CJ124" s="77">
        <f>CJ123+(CI123/4)*CJ$16-CJ123/14</f>
        <v/>
      </c>
      <c r="CK124" s="77">
        <f>CK123+(CI123/4)*CK$16-CK123/14</f>
        <v/>
      </c>
      <c r="CL124" s="77">
        <f>CL123+CK123/14+(CJ123/14)*(1-CM$16)</f>
        <v/>
      </c>
      <c r="CM124" s="54">
        <f>CM123+(CJ123/14)*(CM$16)</f>
        <v/>
      </c>
      <c r="CO124" s="209" t="n"/>
      <c r="CP124" s="210" t="n"/>
    </row>
    <row r="125">
      <c r="A125" s="83" t="n">
        <v>44025</v>
      </c>
      <c r="B125" s="53">
        <f>OFFSET('National statistics'!$A$6,MATCH(R0_estimation!$A125,'National statistics'!$A$7:$A$5000,0),MATCH(R0_estimation!B$16 &amp; "_Running14daysNew",'National statistics'!$B$1:$HA$1,0))</f>
        <v/>
      </c>
      <c r="C125" s="253">
        <f>IF(ISERROR(OFFSET($O$4,MATCH(B$16,$N$5:$N$14,0),MATCH(TEXT($A125,"dd-mmm-yy") &amp; "_R0",$P$2:$AP$2,0))),C124,OFFSET($O$4,MATCH(B$16,$N$5:$N$14,0),MATCH(TEXT($A125,"dd-mmm-yy") &amp; "_R0",$P$2:$AP$2,0)))</f>
        <v/>
      </c>
      <c r="D125" s="254">
        <f>D124</f>
        <v/>
      </c>
      <c r="E125" s="77">
        <f>E124-E124*(C124/14)*G124*G$16/SUM(E124:I124)-E124*(D124/14)*H$16*H124/SUM(E124:I124)</f>
        <v/>
      </c>
      <c r="F125" s="77">
        <f>F124+E124*(C124/14)*G124*G$16/SUM(E124:I124)+E124*(D124/14)*H$16*H124/SUM(E124:I124)-F124/4</f>
        <v/>
      </c>
      <c r="G125" s="77">
        <f>G124+G$16*F124/4-G124/14</f>
        <v/>
      </c>
      <c r="H125" s="77">
        <f>H124+H$16*F124/4-H124/14</f>
        <v/>
      </c>
      <c r="I125" s="77">
        <f>I124+H124/14+(G124/14)*(1-J$16)</f>
        <v/>
      </c>
      <c r="J125" s="54">
        <f>J124+(G124/14)*(J$16)</f>
        <v/>
      </c>
      <c r="K125" s="53">
        <f>OFFSET('National statistics'!$A$6,MATCH(R0_estimation!$A125,'National statistics'!$A$7:$A$5000,0),MATCH(R0_estimation!K$16 &amp; "_Running14daysNew",'National statistics'!$B$1:$HA$1,0))</f>
        <v/>
      </c>
      <c r="L125" s="253">
        <f>IF(ISERROR(OFFSET($O$4,MATCH(K$16,$N$5:$N$14,0),MATCH(TEXT($A125,"dd-mmm-yy") &amp; "_R0",$P$2:$AP$2,0))),L124,OFFSET($O$4,MATCH(K$16,$N$5:$N$14,0),MATCH(TEXT($A125,"dd-mmm-yy") &amp; "_R0",$P$2:$AP$2,0)))</f>
        <v/>
      </c>
      <c r="M125" s="254">
        <f>M124</f>
        <v/>
      </c>
      <c r="N125" s="77">
        <f>N124-N124*(L124/14)*P124/SUM(N124:R124)-N124*(M124/14)*Q124/SUM(N124:R124)</f>
        <v/>
      </c>
      <c r="O125" s="77">
        <f>O124+N124*(L124/14)*P124/SUM(N124:R124)+N124*(M124/14)*Q124/SUM(N124:R124)-O124/4</f>
        <v/>
      </c>
      <c r="P125" s="77">
        <f>P124+(O124/4)*P$16-P124/14</f>
        <v/>
      </c>
      <c r="Q125" s="77">
        <f>Q124+(O124/4)*Q$16-Q124/14</f>
        <v/>
      </c>
      <c r="R125" s="77">
        <f>R124+Q124/14+(P124/14)*(1-S$16)</f>
        <v/>
      </c>
      <c r="S125" s="54">
        <f>S124+(P124/14)*(S$16)</f>
        <v/>
      </c>
      <c r="T125" s="53">
        <f>OFFSET('National statistics'!$A$6,MATCH(R0_estimation!$A125,'National statistics'!$A$7:$A$5000,0),MATCH(R0_estimation!T$16 &amp; "_Running14daysNew",'National statistics'!$B$1:$HA$1,0))</f>
        <v/>
      </c>
      <c r="U125" s="253">
        <f>IF(ISERROR(OFFSET($O$4,MATCH(T$16,$N$5:$N$14,0),MATCH(TEXT($A125,"dd-mmm-yy") &amp; "_R0",$P$2:$AP$2,0))),U124,OFFSET($O$4,MATCH(T$16,$N$5:$N$14,0),MATCH(TEXT($A125,"dd-mmm-yy") &amp; "_R0",$P$2:$AP$2,0)))</f>
        <v/>
      </c>
      <c r="V125" s="254">
        <f>V124</f>
        <v/>
      </c>
      <c r="W125" s="77">
        <f>W124-W124*(U124/14)*Y124/SUM(W124:AA124)-W124*(V124/14)*Z124/SUM(W124:AA124)</f>
        <v/>
      </c>
      <c r="X125" s="77">
        <f>X124+W124*(U124/14)*Y124/SUM(W124:AA124)+W124*(V124/14)*Z124/SUM(W124:AA124)-X124/4</f>
        <v/>
      </c>
      <c r="Y125" s="77">
        <f>Y124+(X124/4)*Y$16-Y124/14</f>
        <v/>
      </c>
      <c r="Z125" s="77">
        <f>Z124+(X124/4)*Z$16-Z124/14</f>
        <v/>
      </c>
      <c r="AA125" s="77">
        <f>AA124+Z124/14+(Y124/14)*(1-AB$16)</f>
        <v/>
      </c>
      <c r="AB125" s="54">
        <f>AB124+(Y124/14)*(AB$16)</f>
        <v/>
      </c>
      <c r="AC125" s="53">
        <f>OFFSET('National statistics'!$A$6,MATCH(R0_estimation!$A125,'National statistics'!$A$7:$A$5000,0),MATCH(R0_estimation!AC$16 &amp; "_Running14daysNew",'National statistics'!$B$1:$HA$1,0))</f>
        <v/>
      </c>
      <c r="AD125" s="253">
        <f>IF(ISERROR(OFFSET($O$4,MATCH(AC$16,$N$5:$N$14,0),MATCH(TEXT($A125,"dd-mmm-yy") &amp; "_R0",$P$2:$AP$2,0))),AD124,OFFSET($O$4,MATCH(AC$16,$N$5:$N$14,0),MATCH(TEXT($A125,"dd-mmm-yy") &amp; "_R0",$P$2:$AP$2,0)))</f>
        <v/>
      </c>
      <c r="AE125" s="254">
        <f>AE124</f>
        <v/>
      </c>
      <c r="AF125" s="77">
        <f>AF124-AF124*(AD124/14)*AH124/SUM(AF124:AJ124)-AF124*(AE124/14)*AI124/SUM(AF124:AJ124)</f>
        <v/>
      </c>
      <c r="AG125" s="77">
        <f>AG124+AF124*(AD124/14)*AH124/SUM(AF124:AJ124)+AF124*(AE124/14)*AI124/SUM(AF124:AJ124)-AG124/4</f>
        <v/>
      </c>
      <c r="AH125" s="77">
        <f>AH124+(AG124/4)*AH$16-AH124/14</f>
        <v/>
      </c>
      <c r="AI125" s="77">
        <f>AI124+(AG124/4)*AI$16-AI124/14</f>
        <v/>
      </c>
      <c r="AJ125" s="77">
        <f>AJ124+AI124/14+(AH124/14)*(1-AK$16)</f>
        <v/>
      </c>
      <c r="AK125" s="54">
        <f>AK124+(AH124/14)*(AK$16)</f>
        <v/>
      </c>
      <c r="AL125" s="53">
        <f>OFFSET('National statistics'!$A$6,MATCH(R0_estimation!$A125,'National statistics'!$A$7:$A$5000,0),MATCH(R0_estimation!AL$16 &amp; "_Running14daysNew",'National statistics'!$B$1:$HA$1,0))</f>
        <v/>
      </c>
      <c r="AM125" s="253">
        <f>IF(ISERROR(OFFSET($O$4,MATCH(AL$16,$N$5:$N$14,0),MATCH(TEXT($A125,"dd-mmm-yy") &amp; "_R0",$P$2:$AP$2,0))),AM124,OFFSET($O$4,MATCH(AL$16,$N$5:$N$14,0),MATCH(TEXT($A125,"dd-mmm-yy") &amp; "_R0",$P$2:$AP$2,0)))</f>
        <v/>
      </c>
      <c r="AN125" s="254">
        <f>AN124</f>
        <v/>
      </c>
      <c r="AO125" s="77">
        <f>AO124-AO124*(AM124/14)*AQ124/SUM(AO124:AS124)-AO124*(AN124/14)*AR124/SUM(AO124:AS124)</f>
        <v/>
      </c>
      <c r="AP125" s="77">
        <f>AP124+AO124*(AM124/14)*AQ124/SUM(AO124:AS124)+AO124*(AN124/14)*AR124/SUM(AO124:AS124)-AP124/4</f>
        <v/>
      </c>
      <c r="AQ125" s="77">
        <f>AQ124+(AP124/4)*AQ$16-AQ124/14</f>
        <v/>
      </c>
      <c r="AR125" s="77">
        <f>AR124+(AP124/4)*AR$16-AR124/14</f>
        <v/>
      </c>
      <c r="AS125" s="77">
        <f>AS124+AR124/14+(AQ124/14)*(1-AT$16)</f>
        <v/>
      </c>
      <c r="AT125" s="54">
        <f>AT124+(AQ124/14)*(AT$16)</f>
        <v/>
      </c>
      <c r="AU125" s="53">
        <f>OFFSET('National statistics'!$A$6,MATCH(R0_estimation!$A125,'National statistics'!$A$7:$A$5000,0),MATCH(R0_estimation!AU$16 &amp; "_Running14daysNew",'National statistics'!$B$1:$HA$1,0))</f>
        <v/>
      </c>
      <c r="AV125" s="253">
        <f>IF(ISERROR(OFFSET($O$4,MATCH(AU$16,$N$5:$N$14,0),MATCH(TEXT($A125,"dd-mmm-yy") &amp; "_R0",$P$2:$AP$2,0))),AV124,OFFSET($O$4,MATCH(AU$16,$N$5:$N$14,0),MATCH(TEXT($A125,"dd-mmm-yy") &amp; "_R0",$P$2:$AP$2,0)))</f>
        <v/>
      </c>
      <c r="AW125" s="254">
        <f>AW124</f>
        <v/>
      </c>
      <c r="AX125" s="77">
        <f>AX124-AX124*(AV124/14)*AZ124/SUM(AX124:BB124)-AX124*(AW124/14)*BA124/SUM(AX124:BB124)</f>
        <v/>
      </c>
      <c r="AY125" s="77">
        <f>AY124+AX124*(AV124/14)*AZ124/SUM(AX124:BB124)+AX124*(AW124/14)*BA124/SUM(AX124:BB124)-AY124/4</f>
        <v/>
      </c>
      <c r="AZ125" s="77">
        <f>AZ124+(AY124/4)*AZ$16-AZ124/14</f>
        <v/>
      </c>
      <c r="BA125" s="77">
        <f>BA124+(AY124/4)*BA$16-BA124/14</f>
        <v/>
      </c>
      <c r="BB125" s="77">
        <f>BB124+BA124/14+(AZ124/14)*(1-BC$16)</f>
        <v/>
      </c>
      <c r="BC125" s="54">
        <f>BC124+(AZ124/14)*(BC$16)</f>
        <v/>
      </c>
      <c r="BD125" s="53">
        <f>OFFSET('National statistics'!$A$6,MATCH(R0_estimation!$A125,'National statistics'!$A$7:$A$5000,0),MATCH(R0_estimation!BD$16 &amp; "_Running14daysNew",'National statistics'!$B$1:$HA$1,0))</f>
        <v/>
      </c>
      <c r="BE125" s="253">
        <f>IF(ISERROR(OFFSET($O$4,MATCH(BD$16,$N$5:$N$14,0),MATCH(TEXT($A125,"dd-mmm-yy") &amp; "_R0",$P$2:$AP$2,0))),BE124,OFFSET($O$4,MATCH(BD$16,$N$5:$N$14,0),MATCH(TEXT($A125,"dd-mmm-yy") &amp; "_R0",$P$2:$AP$2,0)))</f>
        <v/>
      </c>
      <c r="BF125" s="254">
        <f>BF124</f>
        <v/>
      </c>
      <c r="BG125" s="77">
        <f>BG124-BG124*(BE124/14)*BI124/SUM(BG124:BK124)-BG124*(BF124/14)*BJ124/SUM(BG124:BK124)</f>
        <v/>
      </c>
      <c r="BH125" s="77">
        <f>BH124+BG124*(BE124/14)*BI124/SUM(BG124:BK124)+BG124*(BF124/14)*BJ124/SUM(BG124:BK124)-BH124/4</f>
        <v/>
      </c>
      <c r="BI125" s="77">
        <f>BI124+(BH124/4)*BI$16-BI124/14</f>
        <v/>
      </c>
      <c r="BJ125" s="77">
        <f>BJ124+(BH124/4)*BJ$16-BJ124/14</f>
        <v/>
      </c>
      <c r="BK125" s="77">
        <f>BK124+BJ124/14+(BI124/14)*(1-BL$16)</f>
        <v/>
      </c>
      <c r="BL125" s="54">
        <f>BL124+(BI124/14)*(BL$16)</f>
        <v/>
      </c>
      <c r="BM125" s="53">
        <f>OFFSET('National statistics'!$A$6,MATCH(R0_estimation!$A125,'National statistics'!$A$7:$A$5000,0),MATCH(R0_estimation!BM$16 &amp; "_Running14daysNew",'National statistics'!$B$1:$HA$1,0))</f>
        <v/>
      </c>
      <c r="BN125" s="253">
        <f>IF(ISERROR(OFFSET($O$4,MATCH(BM$16,$N$5:$N$14,0),MATCH(TEXT($A125,"dd-mmm-yy") &amp; "_R0",$P$2:$AP$2,0))),BN124,OFFSET($O$4,MATCH(BM$16,$N$5:$N$14,0),MATCH(TEXT($A125,"dd-mmm-yy") &amp; "_R0",$P$2:$AP$2,0)))</f>
        <v/>
      </c>
      <c r="BO125" s="254">
        <f>BO124</f>
        <v/>
      </c>
      <c r="BP125" s="77">
        <f>BP124-BP124*(BN124/14)*BR124/SUM(BP124:BT124)-BP124*(BO124/14)*BS124/SUM(BP124:BT124)</f>
        <v/>
      </c>
      <c r="BQ125" s="77">
        <f>BQ124+BP124*(BN124/14)*BR124/SUM(BP124:BT124)+BP124*(BO124/14)*BS124/SUM(BP124:BT124)-BQ124/4</f>
        <v/>
      </c>
      <c r="BR125" s="77">
        <f>BR124+(BQ124/4)*BR$16-BR124/14</f>
        <v/>
      </c>
      <c r="BS125" s="77">
        <f>BS124+(BQ124/4)*BS$16-BS124/14</f>
        <v/>
      </c>
      <c r="BT125" s="77">
        <f>BT124+BS124/14+(BR124/14)*(1-BU$16)</f>
        <v/>
      </c>
      <c r="BU125" s="54">
        <f>BU124+(BR124/14)*(BU$16)</f>
        <v/>
      </c>
      <c r="BV125" s="53">
        <f>OFFSET('National statistics'!$A$6,MATCH(R0_estimation!$A125,'National statistics'!$A$7:$A$5000,0),MATCH(R0_estimation!BV$16 &amp; "_Running14daysNew",'National statistics'!$B$1:$HA$1,0))</f>
        <v/>
      </c>
      <c r="BW125" s="253">
        <f>IF(ISERROR(OFFSET($O$4,MATCH(BV$16,$N$5:$N$14,0),MATCH(TEXT($A125,"dd-mmm-yy") &amp; "_R0",$P$2:$AP$2,0))),BW124,OFFSET($O$4,MATCH(BV$16,$N$5:$N$14,0),MATCH(TEXT($A125,"dd-mmm-yy") &amp; "_R0",$P$2:$AP$2,0)))</f>
        <v/>
      </c>
      <c r="BX125" s="254">
        <f>BX124</f>
        <v/>
      </c>
      <c r="BY125" s="77">
        <f>BY124-BY124*(BW124/14)*CA124/SUM(BY124:CC124)-BY124*(BX124/14)*CB124/SUM(BY124:CC124)</f>
        <v/>
      </c>
      <c r="BZ125" s="77">
        <f>BZ124+BY124*(BW124/14)*CA124/SUM(BY124:CC124)+BY124*(BX124/14)*CB124/SUM(BY124:CC124)-BZ124/4</f>
        <v/>
      </c>
      <c r="CA125" s="77">
        <f>CA124+(BZ124/4)*CA$16-CA124/14</f>
        <v/>
      </c>
      <c r="CB125" s="77">
        <f>CB124+(BZ124/4)*CB$16-CB124/14</f>
        <v/>
      </c>
      <c r="CC125" s="77">
        <f>CC124+CB124/14+(CA124/14)*(1-CD$16)</f>
        <v/>
      </c>
      <c r="CD125" s="54">
        <f>CD124+(CA124/14)*(CD$16)</f>
        <v/>
      </c>
      <c r="CE125" s="53">
        <f>OFFSET('National statistics'!$A$6,MATCH(R0_estimation!$A125,'National statistics'!$A$7:$A$5000,0),MATCH(R0_estimation!CE$16 &amp; "_Running14daysNew",'National statistics'!$B$1:$HA$1,0))</f>
        <v/>
      </c>
      <c r="CF125" s="253">
        <f>IF(ISERROR(OFFSET($O$4,MATCH(CE$16,$N$5:$N$14,0),MATCH(TEXT($A125,"dd-mmm-yy") &amp; "_R0",$P$2:$AP$2,0))),CF124,OFFSET($O$4,MATCH(CE$16,$N$5:$N$14,0),MATCH(TEXT($A125,"dd-mmm-yy") &amp; "_R0",$P$2:$AP$2,0)))</f>
        <v/>
      </c>
      <c r="CG125" s="254">
        <f>CG124</f>
        <v/>
      </c>
      <c r="CH125" s="77">
        <f>CH124-CH124*(CF124/14)*CJ124/SUM(CH124:CL124)-CH124*(CG124/14)*CK124/SUM(CH124:CL124)</f>
        <v/>
      </c>
      <c r="CI125" s="77">
        <f>CI124+CH124*(CF124/14)*CJ124/SUM(CH124:CL124)+CH124*(CG124/14)*CK124/SUM(CH124:CL124)-CI124/4</f>
        <v/>
      </c>
      <c r="CJ125" s="77">
        <f>CJ124+(CI124/4)*CJ$16-CJ124/14</f>
        <v/>
      </c>
      <c r="CK125" s="77">
        <f>CK124+(CI124/4)*CK$16-CK124/14</f>
        <v/>
      </c>
      <c r="CL125" s="77">
        <f>CL124+CK124/14+(CJ124/14)*(1-CM$16)</f>
        <v/>
      </c>
      <c r="CM125" s="54">
        <f>CM124+(CJ124/14)*(CM$16)</f>
        <v/>
      </c>
      <c r="CO125" s="209" t="n"/>
      <c r="CP125" s="210" t="n"/>
    </row>
    <row r="126">
      <c r="A126" s="83" t="n">
        <v>44026</v>
      </c>
      <c r="B126" s="53">
        <f>OFFSET('National statistics'!$A$6,MATCH(R0_estimation!$A126,'National statistics'!$A$7:$A$5000,0),MATCH(R0_estimation!B$16 &amp; "_Running14daysNew",'National statistics'!$B$1:$HA$1,0))</f>
        <v/>
      </c>
      <c r="C126" s="253">
        <f>IF(ISERROR(OFFSET($O$4,MATCH(B$16,$N$5:$N$14,0),MATCH(TEXT($A126,"dd-mmm-yy") &amp; "_R0",$P$2:$AP$2,0))),C125,OFFSET($O$4,MATCH(B$16,$N$5:$N$14,0),MATCH(TEXT($A126,"dd-mmm-yy") &amp; "_R0",$P$2:$AP$2,0)))</f>
        <v/>
      </c>
      <c r="D126" s="254">
        <f>D125</f>
        <v/>
      </c>
      <c r="E126" s="77">
        <f>E125-E125*(C125/14)*G125*G$16/SUM(E125:I125)-E125*(D125/14)*H$16*H125/SUM(E125:I125)</f>
        <v/>
      </c>
      <c r="F126" s="77">
        <f>F125+E125*(C125/14)*G125*G$16/SUM(E125:I125)+E125*(D125/14)*H$16*H125/SUM(E125:I125)-F125/4</f>
        <v/>
      </c>
      <c r="G126" s="77">
        <f>G125+G$16*F125/4-G125/14</f>
        <v/>
      </c>
      <c r="H126" s="77">
        <f>H125+H$16*F125/4-H125/14</f>
        <v/>
      </c>
      <c r="I126" s="77">
        <f>I125+H125/14+(G125/14)*(1-J$16)</f>
        <v/>
      </c>
      <c r="J126" s="54">
        <f>J125+(G125/14)*(J$16)</f>
        <v/>
      </c>
      <c r="K126" s="53">
        <f>OFFSET('National statistics'!$A$6,MATCH(R0_estimation!$A126,'National statistics'!$A$7:$A$5000,0),MATCH(R0_estimation!K$16 &amp; "_Running14daysNew",'National statistics'!$B$1:$HA$1,0))</f>
        <v/>
      </c>
      <c r="L126" s="253">
        <f>IF(ISERROR(OFFSET($O$4,MATCH(K$16,$N$5:$N$14,0),MATCH(TEXT($A126,"dd-mmm-yy") &amp; "_R0",$P$2:$AP$2,0))),L125,OFFSET($O$4,MATCH(K$16,$N$5:$N$14,0),MATCH(TEXT($A126,"dd-mmm-yy") &amp; "_R0",$P$2:$AP$2,0)))</f>
        <v/>
      </c>
      <c r="M126" s="254">
        <f>M125</f>
        <v/>
      </c>
      <c r="N126" s="77">
        <f>N125-N125*(L125/14)*P125/SUM(N125:R125)-N125*(M125/14)*Q125/SUM(N125:R125)</f>
        <v/>
      </c>
      <c r="O126" s="77">
        <f>O125+N125*(L125/14)*P125/SUM(N125:R125)+N125*(M125/14)*Q125/SUM(N125:R125)-O125/4</f>
        <v/>
      </c>
      <c r="P126" s="77">
        <f>P125+(O125/4)*P$16-P125/14</f>
        <v/>
      </c>
      <c r="Q126" s="77">
        <f>Q125+(O125/4)*Q$16-Q125/14</f>
        <v/>
      </c>
      <c r="R126" s="77">
        <f>R125+Q125/14+(P125/14)*(1-S$16)</f>
        <v/>
      </c>
      <c r="S126" s="54">
        <f>S125+(P125/14)*(S$16)</f>
        <v/>
      </c>
      <c r="T126" s="53">
        <f>OFFSET('National statistics'!$A$6,MATCH(R0_estimation!$A126,'National statistics'!$A$7:$A$5000,0),MATCH(R0_estimation!T$16 &amp; "_Running14daysNew",'National statistics'!$B$1:$HA$1,0))</f>
        <v/>
      </c>
      <c r="U126" s="253">
        <f>IF(ISERROR(OFFSET($O$4,MATCH(T$16,$N$5:$N$14,0),MATCH(TEXT($A126,"dd-mmm-yy") &amp; "_R0",$P$2:$AP$2,0))),U125,OFFSET($O$4,MATCH(T$16,$N$5:$N$14,0),MATCH(TEXT($A126,"dd-mmm-yy") &amp; "_R0",$P$2:$AP$2,0)))</f>
        <v/>
      </c>
      <c r="V126" s="254">
        <f>V125</f>
        <v/>
      </c>
      <c r="W126" s="77">
        <f>W125-W125*(U125/14)*Y125/SUM(W125:AA125)-W125*(V125/14)*Z125/SUM(W125:AA125)</f>
        <v/>
      </c>
      <c r="X126" s="77">
        <f>X125+W125*(U125/14)*Y125/SUM(W125:AA125)+W125*(V125/14)*Z125/SUM(W125:AA125)-X125/4</f>
        <v/>
      </c>
      <c r="Y126" s="77">
        <f>Y125+(X125/4)*Y$16-Y125/14</f>
        <v/>
      </c>
      <c r="Z126" s="77">
        <f>Z125+(X125/4)*Z$16-Z125/14</f>
        <v/>
      </c>
      <c r="AA126" s="77">
        <f>AA125+Z125/14+(Y125/14)*(1-AB$16)</f>
        <v/>
      </c>
      <c r="AB126" s="54">
        <f>AB125+(Y125/14)*(AB$16)</f>
        <v/>
      </c>
      <c r="AC126" s="53">
        <f>OFFSET('National statistics'!$A$6,MATCH(R0_estimation!$A126,'National statistics'!$A$7:$A$5000,0),MATCH(R0_estimation!AC$16 &amp; "_Running14daysNew",'National statistics'!$B$1:$HA$1,0))</f>
        <v/>
      </c>
      <c r="AD126" s="253">
        <f>IF(ISERROR(OFFSET($O$4,MATCH(AC$16,$N$5:$N$14,0),MATCH(TEXT($A126,"dd-mmm-yy") &amp; "_R0",$P$2:$AP$2,0))),AD125,OFFSET($O$4,MATCH(AC$16,$N$5:$N$14,0),MATCH(TEXT($A126,"dd-mmm-yy") &amp; "_R0",$P$2:$AP$2,0)))</f>
        <v/>
      </c>
      <c r="AE126" s="254">
        <f>AE125</f>
        <v/>
      </c>
      <c r="AF126" s="77">
        <f>AF125-AF125*(AD125/14)*AH125/SUM(AF125:AJ125)-AF125*(AE125/14)*AI125/SUM(AF125:AJ125)</f>
        <v/>
      </c>
      <c r="AG126" s="77">
        <f>AG125+AF125*(AD125/14)*AH125/SUM(AF125:AJ125)+AF125*(AE125/14)*AI125/SUM(AF125:AJ125)-AG125/4</f>
        <v/>
      </c>
      <c r="AH126" s="77">
        <f>AH125+(AG125/4)*AH$16-AH125/14</f>
        <v/>
      </c>
      <c r="AI126" s="77">
        <f>AI125+(AG125/4)*AI$16-AI125/14</f>
        <v/>
      </c>
      <c r="AJ126" s="77">
        <f>AJ125+AI125/14+(AH125/14)*(1-AK$16)</f>
        <v/>
      </c>
      <c r="AK126" s="54">
        <f>AK125+(AH125/14)*(AK$16)</f>
        <v/>
      </c>
      <c r="AL126" s="53">
        <f>OFFSET('National statistics'!$A$6,MATCH(R0_estimation!$A126,'National statistics'!$A$7:$A$5000,0),MATCH(R0_estimation!AL$16 &amp; "_Running14daysNew",'National statistics'!$B$1:$HA$1,0))</f>
        <v/>
      </c>
      <c r="AM126" s="253">
        <f>IF(ISERROR(OFFSET($O$4,MATCH(AL$16,$N$5:$N$14,0),MATCH(TEXT($A126,"dd-mmm-yy") &amp; "_R0",$P$2:$AP$2,0))),AM125,OFFSET($O$4,MATCH(AL$16,$N$5:$N$14,0),MATCH(TEXT($A126,"dd-mmm-yy") &amp; "_R0",$P$2:$AP$2,0)))</f>
        <v/>
      </c>
      <c r="AN126" s="254">
        <f>AN125</f>
        <v/>
      </c>
      <c r="AO126" s="77">
        <f>AO125-AO125*(AM125/14)*AQ125/SUM(AO125:AS125)-AO125*(AN125/14)*AR125/SUM(AO125:AS125)</f>
        <v/>
      </c>
      <c r="AP126" s="77">
        <f>AP125+AO125*(AM125/14)*AQ125/SUM(AO125:AS125)+AO125*(AN125/14)*AR125/SUM(AO125:AS125)-AP125/4</f>
        <v/>
      </c>
      <c r="AQ126" s="77">
        <f>AQ125+(AP125/4)*AQ$16-AQ125/14</f>
        <v/>
      </c>
      <c r="AR126" s="77">
        <f>AR125+(AP125/4)*AR$16-AR125/14</f>
        <v/>
      </c>
      <c r="AS126" s="77">
        <f>AS125+AR125/14+(AQ125/14)*(1-AT$16)</f>
        <v/>
      </c>
      <c r="AT126" s="54">
        <f>AT125+(AQ125/14)*(AT$16)</f>
        <v/>
      </c>
      <c r="AU126" s="53">
        <f>OFFSET('National statistics'!$A$6,MATCH(R0_estimation!$A126,'National statistics'!$A$7:$A$5000,0),MATCH(R0_estimation!AU$16 &amp; "_Running14daysNew",'National statistics'!$B$1:$HA$1,0))</f>
        <v/>
      </c>
      <c r="AV126" s="253">
        <f>IF(ISERROR(OFFSET($O$4,MATCH(AU$16,$N$5:$N$14,0),MATCH(TEXT($A126,"dd-mmm-yy") &amp; "_R0",$P$2:$AP$2,0))),AV125,OFFSET($O$4,MATCH(AU$16,$N$5:$N$14,0),MATCH(TEXT($A126,"dd-mmm-yy") &amp; "_R0",$P$2:$AP$2,0)))</f>
        <v/>
      </c>
      <c r="AW126" s="254">
        <f>AW125</f>
        <v/>
      </c>
      <c r="AX126" s="77">
        <f>AX125-AX125*(AV125/14)*AZ125/SUM(AX125:BB125)-AX125*(AW125/14)*BA125/SUM(AX125:BB125)</f>
        <v/>
      </c>
      <c r="AY126" s="77">
        <f>AY125+AX125*(AV125/14)*AZ125/SUM(AX125:BB125)+AX125*(AW125/14)*BA125/SUM(AX125:BB125)-AY125/4</f>
        <v/>
      </c>
      <c r="AZ126" s="77">
        <f>AZ125+(AY125/4)*AZ$16-AZ125/14</f>
        <v/>
      </c>
      <c r="BA126" s="77">
        <f>BA125+(AY125/4)*BA$16-BA125/14</f>
        <v/>
      </c>
      <c r="BB126" s="77">
        <f>BB125+BA125/14+(AZ125/14)*(1-BC$16)</f>
        <v/>
      </c>
      <c r="BC126" s="54">
        <f>BC125+(AZ125/14)*(BC$16)</f>
        <v/>
      </c>
      <c r="BD126" s="53">
        <f>OFFSET('National statistics'!$A$6,MATCH(R0_estimation!$A126,'National statistics'!$A$7:$A$5000,0),MATCH(R0_estimation!BD$16 &amp; "_Running14daysNew",'National statistics'!$B$1:$HA$1,0))</f>
        <v/>
      </c>
      <c r="BE126" s="253">
        <f>IF(ISERROR(OFFSET($O$4,MATCH(BD$16,$N$5:$N$14,0),MATCH(TEXT($A126,"dd-mmm-yy") &amp; "_R0",$P$2:$AP$2,0))),BE125,OFFSET($O$4,MATCH(BD$16,$N$5:$N$14,0),MATCH(TEXT($A126,"dd-mmm-yy") &amp; "_R0",$P$2:$AP$2,0)))</f>
        <v/>
      </c>
      <c r="BF126" s="254">
        <f>BF125</f>
        <v/>
      </c>
      <c r="BG126" s="77">
        <f>BG125-BG125*(BE125/14)*BI125/SUM(BG125:BK125)-BG125*(BF125/14)*BJ125/SUM(BG125:BK125)</f>
        <v/>
      </c>
      <c r="BH126" s="77">
        <f>BH125+BG125*(BE125/14)*BI125/SUM(BG125:BK125)+BG125*(BF125/14)*BJ125/SUM(BG125:BK125)-BH125/4</f>
        <v/>
      </c>
      <c r="BI126" s="77">
        <f>BI125+(BH125/4)*BI$16-BI125/14</f>
        <v/>
      </c>
      <c r="BJ126" s="77">
        <f>BJ125+(BH125/4)*BJ$16-BJ125/14</f>
        <v/>
      </c>
      <c r="BK126" s="77">
        <f>BK125+BJ125/14+(BI125/14)*(1-BL$16)</f>
        <v/>
      </c>
      <c r="BL126" s="54">
        <f>BL125+(BI125/14)*(BL$16)</f>
        <v/>
      </c>
      <c r="BM126" s="53">
        <f>OFFSET('National statistics'!$A$6,MATCH(R0_estimation!$A126,'National statistics'!$A$7:$A$5000,0),MATCH(R0_estimation!BM$16 &amp; "_Running14daysNew",'National statistics'!$B$1:$HA$1,0))</f>
        <v/>
      </c>
      <c r="BN126" s="253">
        <f>IF(ISERROR(OFFSET($O$4,MATCH(BM$16,$N$5:$N$14,0),MATCH(TEXT($A126,"dd-mmm-yy") &amp; "_R0",$P$2:$AP$2,0))),BN125,OFFSET($O$4,MATCH(BM$16,$N$5:$N$14,0),MATCH(TEXT($A126,"dd-mmm-yy") &amp; "_R0",$P$2:$AP$2,0)))</f>
        <v/>
      </c>
      <c r="BO126" s="254">
        <f>BO125</f>
        <v/>
      </c>
      <c r="BP126" s="77">
        <f>BP125-BP125*(BN125/14)*BR125/SUM(BP125:BT125)-BP125*(BO125/14)*BS125/SUM(BP125:BT125)</f>
        <v/>
      </c>
      <c r="BQ126" s="77">
        <f>BQ125+BP125*(BN125/14)*BR125/SUM(BP125:BT125)+BP125*(BO125/14)*BS125/SUM(BP125:BT125)-BQ125/4</f>
        <v/>
      </c>
      <c r="BR126" s="77">
        <f>BR125+(BQ125/4)*BR$16-BR125/14</f>
        <v/>
      </c>
      <c r="BS126" s="77">
        <f>BS125+(BQ125/4)*BS$16-BS125/14</f>
        <v/>
      </c>
      <c r="BT126" s="77">
        <f>BT125+BS125/14+(BR125/14)*(1-BU$16)</f>
        <v/>
      </c>
      <c r="BU126" s="54">
        <f>BU125+(BR125/14)*(BU$16)</f>
        <v/>
      </c>
      <c r="BV126" s="53">
        <f>OFFSET('National statistics'!$A$6,MATCH(R0_estimation!$A126,'National statistics'!$A$7:$A$5000,0),MATCH(R0_estimation!BV$16 &amp; "_Running14daysNew",'National statistics'!$B$1:$HA$1,0))</f>
        <v/>
      </c>
      <c r="BW126" s="253">
        <f>IF(ISERROR(OFFSET($O$4,MATCH(BV$16,$N$5:$N$14,0),MATCH(TEXT($A126,"dd-mmm-yy") &amp; "_R0",$P$2:$AP$2,0))),BW125,OFFSET($O$4,MATCH(BV$16,$N$5:$N$14,0),MATCH(TEXT($A126,"dd-mmm-yy") &amp; "_R0",$P$2:$AP$2,0)))</f>
        <v/>
      </c>
      <c r="BX126" s="254">
        <f>BX125</f>
        <v/>
      </c>
      <c r="BY126" s="77">
        <f>BY125-BY125*(BW125/14)*CA125/SUM(BY125:CC125)-BY125*(BX125/14)*CB125/SUM(BY125:CC125)</f>
        <v/>
      </c>
      <c r="BZ126" s="77">
        <f>BZ125+BY125*(BW125/14)*CA125/SUM(BY125:CC125)+BY125*(BX125/14)*CB125/SUM(BY125:CC125)-BZ125/4</f>
        <v/>
      </c>
      <c r="CA126" s="77">
        <f>CA125+(BZ125/4)*CA$16-CA125/14</f>
        <v/>
      </c>
      <c r="CB126" s="77">
        <f>CB125+(BZ125/4)*CB$16-CB125/14</f>
        <v/>
      </c>
      <c r="CC126" s="77">
        <f>CC125+CB125/14+(CA125/14)*(1-CD$16)</f>
        <v/>
      </c>
      <c r="CD126" s="54">
        <f>CD125+(CA125/14)*(CD$16)</f>
        <v/>
      </c>
      <c r="CE126" s="53">
        <f>OFFSET('National statistics'!$A$6,MATCH(R0_estimation!$A126,'National statistics'!$A$7:$A$5000,0),MATCH(R0_estimation!CE$16 &amp; "_Running14daysNew",'National statistics'!$B$1:$HA$1,0))</f>
        <v/>
      </c>
      <c r="CF126" s="253">
        <f>IF(ISERROR(OFFSET($O$4,MATCH(CE$16,$N$5:$N$14,0),MATCH(TEXT($A126,"dd-mmm-yy") &amp; "_R0",$P$2:$AP$2,0))),CF125,OFFSET($O$4,MATCH(CE$16,$N$5:$N$14,0),MATCH(TEXT($A126,"dd-mmm-yy") &amp; "_R0",$P$2:$AP$2,0)))</f>
        <v/>
      </c>
      <c r="CG126" s="254">
        <f>CG125</f>
        <v/>
      </c>
      <c r="CH126" s="77">
        <f>CH125-CH125*(CF125/14)*CJ125/SUM(CH125:CL125)-CH125*(CG125/14)*CK125/SUM(CH125:CL125)</f>
        <v/>
      </c>
      <c r="CI126" s="77">
        <f>CI125+CH125*(CF125/14)*CJ125/SUM(CH125:CL125)+CH125*(CG125/14)*CK125/SUM(CH125:CL125)-CI125/4</f>
        <v/>
      </c>
      <c r="CJ126" s="77">
        <f>CJ125+(CI125/4)*CJ$16-CJ125/14</f>
        <v/>
      </c>
      <c r="CK126" s="77">
        <f>CK125+(CI125/4)*CK$16-CK125/14</f>
        <v/>
      </c>
      <c r="CL126" s="77">
        <f>CL125+CK125/14+(CJ125/14)*(1-CM$16)</f>
        <v/>
      </c>
      <c r="CM126" s="54">
        <f>CM125+(CJ125/14)*(CM$16)</f>
        <v/>
      </c>
      <c r="CO126" s="209" t="n"/>
      <c r="CP126" s="210" t="n"/>
    </row>
    <row r="127">
      <c r="A127" s="83" t="n">
        <v>44027</v>
      </c>
      <c r="B127" s="53">
        <f>OFFSET('National statistics'!$A$6,MATCH(R0_estimation!$A127,'National statistics'!$A$7:$A$5000,0),MATCH(R0_estimation!B$16 &amp; "_Running14daysNew",'National statistics'!$B$1:$HA$1,0))</f>
        <v/>
      </c>
      <c r="C127" s="253">
        <f>IF(ISERROR(OFFSET($O$4,MATCH(B$16,$N$5:$N$14,0),MATCH(TEXT($A127,"dd-mmm-yy") &amp; "_R0",$P$2:$AP$2,0))),C126,OFFSET($O$4,MATCH(B$16,$N$5:$N$14,0),MATCH(TEXT($A127,"dd-mmm-yy") &amp; "_R0",$P$2:$AP$2,0)))</f>
        <v/>
      </c>
      <c r="D127" s="254">
        <f>D126</f>
        <v/>
      </c>
      <c r="E127" s="77">
        <f>E126-E126*(C126/14)*G126*G$16/SUM(E126:I126)-E126*(D126/14)*H$16*H126/SUM(E126:I126)</f>
        <v/>
      </c>
      <c r="F127" s="77">
        <f>F126+E126*(C126/14)*G126*G$16/SUM(E126:I126)+E126*(D126/14)*H$16*H126/SUM(E126:I126)-F126/4</f>
        <v/>
      </c>
      <c r="G127" s="77">
        <f>G126+G$16*F126/4-G126/14</f>
        <v/>
      </c>
      <c r="H127" s="77">
        <f>H126+H$16*F126/4-H126/14</f>
        <v/>
      </c>
      <c r="I127" s="77">
        <f>I126+H126/14+(G126/14)*(1-J$16)</f>
        <v/>
      </c>
      <c r="J127" s="54">
        <f>J126+(G126/14)*(J$16)</f>
        <v/>
      </c>
      <c r="K127" s="53">
        <f>OFFSET('National statistics'!$A$6,MATCH(R0_estimation!$A127,'National statistics'!$A$7:$A$5000,0),MATCH(R0_estimation!K$16 &amp; "_Running14daysNew",'National statistics'!$B$1:$HA$1,0))</f>
        <v/>
      </c>
      <c r="L127" s="253">
        <f>IF(ISERROR(OFFSET($O$4,MATCH(K$16,$N$5:$N$14,0),MATCH(TEXT($A127,"dd-mmm-yy") &amp; "_R0",$P$2:$AP$2,0))),L126,OFFSET($O$4,MATCH(K$16,$N$5:$N$14,0),MATCH(TEXT($A127,"dd-mmm-yy") &amp; "_R0",$P$2:$AP$2,0)))</f>
        <v/>
      </c>
      <c r="M127" s="254">
        <f>M126</f>
        <v/>
      </c>
      <c r="N127" s="77">
        <f>N126-N126*(L126/14)*P126/SUM(N126:R126)-N126*(M126/14)*Q126/SUM(N126:R126)</f>
        <v/>
      </c>
      <c r="O127" s="77">
        <f>O126+N126*(L126/14)*P126/SUM(N126:R126)+N126*(M126/14)*Q126/SUM(N126:R126)-O126/4</f>
        <v/>
      </c>
      <c r="P127" s="77">
        <f>P126+(O126/4)*P$16-P126/14</f>
        <v/>
      </c>
      <c r="Q127" s="77">
        <f>Q126+(O126/4)*Q$16-Q126/14</f>
        <v/>
      </c>
      <c r="R127" s="77">
        <f>R126+Q126/14+(P126/14)*(1-S$16)</f>
        <v/>
      </c>
      <c r="S127" s="54">
        <f>S126+(P126/14)*(S$16)</f>
        <v/>
      </c>
      <c r="T127" s="53">
        <f>OFFSET('National statistics'!$A$6,MATCH(R0_estimation!$A127,'National statistics'!$A$7:$A$5000,0),MATCH(R0_estimation!T$16 &amp; "_Running14daysNew",'National statistics'!$B$1:$HA$1,0))</f>
        <v/>
      </c>
      <c r="U127" s="253">
        <f>IF(ISERROR(OFFSET($O$4,MATCH(T$16,$N$5:$N$14,0),MATCH(TEXT($A127,"dd-mmm-yy") &amp; "_R0",$P$2:$AP$2,0))),U126,OFFSET($O$4,MATCH(T$16,$N$5:$N$14,0),MATCH(TEXT($A127,"dd-mmm-yy") &amp; "_R0",$P$2:$AP$2,0)))</f>
        <v/>
      </c>
      <c r="V127" s="254">
        <f>V126</f>
        <v/>
      </c>
      <c r="W127" s="77">
        <f>W126-W126*(U126/14)*Y126/SUM(W126:AA126)-W126*(V126/14)*Z126/SUM(W126:AA126)</f>
        <v/>
      </c>
      <c r="X127" s="77">
        <f>X126+W126*(U126/14)*Y126/SUM(W126:AA126)+W126*(V126/14)*Z126/SUM(W126:AA126)-X126/4</f>
        <v/>
      </c>
      <c r="Y127" s="77">
        <f>Y126+(X126/4)*Y$16-Y126/14</f>
        <v/>
      </c>
      <c r="Z127" s="77">
        <f>Z126+(X126/4)*Z$16-Z126/14</f>
        <v/>
      </c>
      <c r="AA127" s="77">
        <f>AA126+Z126/14+(Y126/14)*(1-AB$16)</f>
        <v/>
      </c>
      <c r="AB127" s="54">
        <f>AB126+(Y126/14)*(AB$16)</f>
        <v/>
      </c>
      <c r="AC127" s="53">
        <f>OFFSET('National statistics'!$A$6,MATCH(R0_estimation!$A127,'National statistics'!$A$7:$A$5000,0),MATCH(R0_estimation!AC$16 &amp; "_Running14daysNew",'National statistics'!$B$1:$HA$1,0))</f>
        <v/>
      </c>
      <c r="AD127" s="253">
        <f>IF(ISERROR(OFFSET($O$4,MATCH(AC$16,$N$5:$N$14,0),MATCH(TEXT($A127,"dd-mmm-yy") &amp; "_R0",$P$2:$AP$2,0))),AD126,OFFSET($O$4,MATCH(AC$16,$N$5:$N$14,0),MATCH(TEXT($A127,"dd-mmm-yy") &amp; "_R0",$P$2:$AP$2,0)))</f>
        <v/>
      </c>
      <c r="AE127" s="254">
        <f>AE126</f>
        <v/>
      </c>
      <c r="AF127" s="77">
        <f>AF126-AF126*(AD126/14)*AH126/SUM(AF126:AJ126)-AF126*(AE126/14)*AI126/SUM(AF126:AJ126)</f>
        <v/>
      </c>
      <c r="AG127" s="77">
        <f>AG126+AF126*(AD126/14)*AH126/SUM(AF126:AJ126)+AF126*(AE126/14)*AI126/SUM(AF126:AJ126)-AG126/4</f>
        <v/>
      </c>
      <c r="AH127" s="77">
        <f>AH126+(AG126/4)*AH$16-AH126/14</f>
        <v/>
      </c>
      <c r="AI127" s="77">
        <f>AI126+(AG126/4)*AI$16-AI126/14</f>
        <v/>
      </c>
      <c r="AJ127" s="77">
        <f>AJ126+AI126/14+(AH126/14)*(1-AK$16)</f>
        <v/>
      </c>
      <c r="AK127" s="54">
        <f>AK126+(AH126/14)*(AK$16)</f>
        <v/>
      </c>
      <c r="AL127" s="53">
        <f>OFFSET('National statistics'!$A$6,MATCH(R0_estimation!$A127,'National statistics'!$A$7:$A$5000,0),MATCH(R0_estimation!AL$16 &amp; "_Running14daysNew",'National statistics'!$B$1:$HA$1,0))</f>
        <v/>
      </c>
      <c r="AM127" s="253">
        <f>IF(ISERROR(OFFSET($O$4,MATCH(AL$16,$N$5:$N$14,0),MATCH(TEXT($A127,"dd-mmm-yy") &amp; "_R0",$P$2:$AP$2,0))),AM126,OFFSET($O$4,MATCH(AL$16,$N$5:$N$14,0),MATCH(TEXT($A127,"dd-mmm-yy") &amp; "_R0",$P$2:$AP$2,0)))</f>
        <v/>
      </c>
      <c r="AN127" s="254">
        <f>AN126</f>
        <v/>
      </c>
      <c r="AO127" s="77">
        <f>AO126-AO126*(AM126/14)*AQ126/SUM(AO126:AS126)-AO126*(AN126/14)*AR126/SUM(AO126:AS126)</f>
        <v/>
      </c>
      <c r="AP127" s="77">
        <f>AP126+AO126*(AM126/14)*AQ126/SUM(AO126:AS126)+AO126*(AN126/14)*AR126/SUM(AO126:AS126)-AP126/4</f>
        <v/>
      </c>
      <c r="AQ127" s="77">
        <f>AQ126+(AP126/4)*AQ$16-AQ126/14</f>
        <v/>
      </c>
      <c r="AR127" s="77">
        <f>AR126+(AP126/4)*AR$16-AR126/14</f>
        <v/>
      </c>
      <c r="AS127" s="77">
        <f>AS126+AR126/14+(AQ126/14)*(1-AT$16)</f>
        <v/>
      </c>
      <c r="AT127" s="54">
        <f>AT126+(AQ126/14)*(AT$16)</f>
        <v/>
      </c>
      <c r="AU127" s="53">
        <f>OFFSET('National statistics'!$A$6,MATCH(R0_estimation!$A127,'National statistics'!$A$7:$A$5000,0),MATCH(R0_estimation!AU$16 &amp; "_Running14daysNew",'National statistics'!$B$1:$HA$1,0))</f>
        <v/>
      </c>
      <c r="AV127" s="253">
        <f>IF(ISERROR(OFFSET($O$4,MATCH(AU$16,$N$5:$N$14,0),MATCH(TEXT($A127,"dd-mmm-yy") &amp; "_R0",$P$2:$AP$2,0))),AV126,OFFSET($O$4,MATCH(AU$16,$N$5:$N$14,0),MATCH(TEXT($A127,"dd-mmm-yy") &amp; "_R0",$P$2:$AP$2,0)))</f>
        <v/>
      </c>
      <c r="AW127" s="254">
        <f>AW126</f>
        <v/>
      </c>
      <c r="AX127" s="77">
        <f>AX126-AX126*(AV126/14)*AZ126/SUM(AX126:BB126)-AX126*(AW126/14)*BA126/SUM(AX126:BB126)</f>
        <v/>
      </c>
      <c r="AY127" s="77">
        <f>AY126+AX126*(AV126/14)*AZ126/SUM(AX126:BB126)+AX126*(AW126/14)*BA126/SUM(AX126:BB126)-AY126/4</f>
        <v/>
      </c>
      <c r="AZ127" s="77">
        <f>AZ126+(AY126/4)*AZ$16-AZ126/14</f>
        <v/>
      </c>
      <c r="BA127" s="77">
        <f>BA126+(AY126/4)*BA$16-BA126/14</f>
        <v/>
      </c>
      <c r="BB127" s="77">
        <f>BB126+BA126/14+(AZ126/14)*(1-BC$16)</f>
        <v/>
      </c>
      <c r="BC127" s="54">
        <f>BC126+(AZ126/14)*(BC$16)</f>
        <v/>
      </c>
      <c r="BD127" s="53">
        <f>OFFSET('National statistics'!$A$6,MATCH(R0_estimation!$A127,'National statistics'!$A$7:$A$5000,0),MATCH(R0_estimation!BD$16 &amp; "_Running14daysNew",'National statistics'!$B$1:$HA$1,0))</f>
        <v/>
      </c>
      <c r="BE127" s="253">
        <f>IF(ISERROR(OFFSET($O$4,MATCH(BD$16,$N$5:$N$14,0),MATCH(TEXT($A127,"dd-mmm-yy") &amp; "_R0",$P$2:$AP$2,0))),BE126,OFFSET($O$4,MATCH(BD$16,$N$5:$N$14,0),MATCH(TEXT($A127,"dd-mmm-yy") &amp; "_R0",$P$2:$AP$2,0)))</f>
        <v/>
      </c>
      <c r="BF127" s="254">
        <f>BF126</f>
        <v/>
      </c>
      <c r="BG127" s="77">
        <f>BG126-BG126*(BE126/14)*BI126/SUM(BG126:BK126)-BG126*(BF126/14)*BJ126/SUM(BG126:BK126)</f>
        <v/>
      </c>
      <c r="BH127" s="77">
        <f>BH126+BG126*(BE126/14)*BI126/SUM(BG126:BK126)+BG126*(BF126/14)*BJ126/SUM(BG126:BK126)-BH126/4</f>
        <v/>
      </c>
      <c r="BI127" s="77">
        <f>BI126+(BH126/4)*BI$16-BI126/14</f>
        <v/>
      </c>
      <c r="BJ127" s="77">
        <f>BJ126+(BH126/4)*BJ$16-BJ126/14</f>
        <v/>
      </c>
      <c r="BK127" s="77">
        <f>BK126+BJ126/14+(BI126/14)*(1-BL$16)</f>
        <v/>
      </c>
      <c r="BL127" s="54">
        <f>BL126+(BI126/14)*(BL$16)</f>
        <v/>
      </c>
      <c r="BM127" s="53">
        <f>OFFSET('National statistics'!$A$6,MATCH(R0_estimation!$A127,'National statistics'!$A$7:$A$5000,0),MATCH(R0_estimation!BM$16 &amp; "_Running14daysNew",'National statistics'!$B$1:$HA$1,0))</f>
        <v/>
      </c>
      <c r="BN127" s="253">
        <f>IF(ISERROR(OFFSET($O$4,MATCH(BM$16,$N$5:$N$14,0),MATCH(TEXT($A127,"dd-mmm-yy") &amp; "_R0",$P$2:$AP$2,0))),BN126,OFFSET($O$4,MATCH(BM$16,$N$5:$N$14,0),MATCH(TEXT($A127,"dd-mmm-yy") &amp; "_R0",$P$2:$AP$2,0)))</f>
        <v/>
      </c>
      <c r="BO127" s="254">
        <f>BO126</f>
        <v/>
      </c>
      <c r="BP127" s="77">
        <f>BP126-BP126*(BN126/14)*BR126/SUM(BP126:BT126)-BP126*(BO126/14)*BS126/SUM(BP126:BT126)</f>
        <v/>
      </c>
      <c r="BQ127" s="77">
        <f>BQ126+BP126*(BN126/14)*BR126/SUM(BP126:BT126)+BP126*(BO126/14)*BS126/SUM(BP126:BT126)-BQ126/4</f>
        <v/>
      </c>
      <c r="BR127" s="77">
        <f>BR126+(BQ126/4)*BR$16-BR126/14</f>
        <v/>
      </c>
      <c r="BS127" s="77">
        <f>BS126+(BQ126/4)*BS$16-BS126/14</f>
        <v/>
      </c>
      <c r="BT127" s="77">
        <f>BT126+BS126/14+(BR126/14)*(1-BU$16)</f>
        <v/>
      </c>
      <c r="BU127" s="54">
        <f>BU126+(BR126/14)*(BU$16)</f>
        <v/>
      </c>
      <c r="BV127" s="53">
        <f>OFFSET('National statistics'!$A$6,MATCH(R0_estimation!$A127,'National statistics'!$A$7:$A$5000,0),MATCH(R0_estimation!BV$16 &amp; "_Running14daysNew",'National statistics'!$B$1:$HA$1,0))</f>
        <v/>
      </c>
      <c r="BW127" s="253">
        <f>IF(ISERROR(OFFSET($O$4,MATCH(BV$16,$N$5:$N$14,0),MATCH(TEXT($A127,"dd-mmm-yy") &amp; "_R0",$P$2:$AP$2,0))),BW126,OFFSET($O$4,MATCH(BV$16,$N$5:$N$14,0),MATCH(TEXT($A127,"dd-mmm-yy") &amp; "_R0",$P$2:$AP$2,0)))</f>
        <v/>
      </c>
      <c r="BX127" s="254">
        <f>BX126</f>
        <v/>
      </c>
      <c r="BY127" s="77">
        <f>BY126-BY126*(BW126/14)*CA126/SUM(BY126:CC126)-BY126*(BX126/14)*CB126/SUM(BY126:CC126)</f>
        <v/>
      </c>
      <c r="BZ127" s="77">
        <f>BZ126+BY126*(BW126/14)*CA126/SUM(BY126:CC126)+BY126*(BX126/14)*CB126/SUM(BY126:CC126)-BZ126/4</f>
        <v/>
      </c>
      <c r="CA127" s="77">
        <f>CA126+(BZ126/4)*CA$16-CA126/14</f>
        <v/>
      </c>
      <c r="CB127" s="77">
        <f>CB126+(BZ126/4)*CB$16-CB126/14</f>
        <v/>
      </c>
      <c r="CC127" s="77">
        <f>CC126+CB126/14+(CA126/14)*(1-CD$16)</f>
        <v/>
      </c>
      <c r="CD127" s="54">
        <f>CD126+(CA126/14)*(CD$16)</f>
        <v/>
      </c>
      <c r="CE127" s="53">
        <f>OFFSET('National statistics'!$A$6,MATCH(R0_estimation!$A127,'National statistics'!$A$7:$A$5000,0),MATCH(R0_estimation!CE$16 &amp; "_Running14daysNew",'National statistics'!$B$1:$HA$1,0))</f>
        <v/>
      </c>
      <c r="CF127" s="253">
        <f>IF(ISERROR(OFFSET($O$4,MATCH(CE$16,$N$5:$N$14,0),MATCH(TEXT($A127,"dd-mmm-yy") &amp; "_R0",$P$2:$AP$2,0))),CF126,OFFSET($O$4,MATCH(CE$16,$N$5:$N$14,0),MATCH(TEXT($A127,"dd-mmm-yy") &amp; "_R0",$P$2:$AP$2,0)))</f>
        <v/>
      </c>
      <c r="CG127" s="254">
        <f>CG126</f>
        <v/>
      </c>
      <c r="CH127" s="77">
        <f>CH126-CH126*(CF126/14)*CJ126/SUM(CH126:CL126)-CH126*(CG126/14)*CK126/SUM(CH126:CL126)</f>
        <v/>
      </c>
      <c r="CI127" s="77">
        <f>CI126+CH126*(CF126/14)*CJ126/SUM(CH126:CL126)+CH126*(CG126/14)*CK126/SUM(CH126:CL126)-CI126/4</f>
        <v/>
      </c>
      <c r="CJ127" s="77">
        <f>CJ126+(CI126/4)*CJ$16-CJ126/14</f>
        <v/>
      </c>
      <c r="CK127" s="77">
        <f>CK126+(CI126/4)*CK$16-CK126/14</f>
        <v/>
      </c>
      <c r="CL127" s="77">
        <f>CL126+CK126/14+(CJ126/14)*(1-CM$16)</f>
        <v/>
      </c>
      <c r="CM127" s="54">
        <f>CM126+(CJ126/14)*(CM$16)</f>
        <v/>
      </c>
      <c r="CO127" s="209" t="n"/>
      <c r="CP127" s="210" t="n"/>
    </row>
    <row r="128">
      <c r="A128" s="83" t="n">
        <v>44028</v>
      </c>
      <c r="B128" s="53">
        <f>OFFSET('National statistics'!$A$6,MATCH(R0_estimation!$A128,'National statistics'!$A$7:$A$5000,0),MATCH(R0_estimation!B$16 &amp; "_Running14daysNew",'National statistics'!$B$1:$HA$1,0))</f>
        <v/>
      </c>
      <c r="C128" s="253">
        <f>IF(ISERROR(OFFSET($O$4,MATCH(B$16,$N$5:$N$14,0),MATCH(TEXT($A128,"dd-mmm-yy") &amp; "_R0",$P$2:$AP$2,0))),C127,OFFSET($O$4,MATCH(B$16,$N$5:$N$14,0),MATCH(TEXT($A128,"dd-mmm-yy") &amp; "_R0",$P$2:$AP$2,0)))</f>
        <v/>
      </c>
      <c r="D128" s="254">
        <f>D127</f>
        <v/>
      </c>
      <c r="E128" s="77">
        <f>E127-E127*(C127/14)*G127*G$16/SUM(E127:I127)-E127*(D127/14)*H$16*H127/SUM(E127:I127)</f>
        <v/>
      </c>
      <c r="F128" s="77">
        <f>F127+E127*(C127/14)*G127*G$16/SUM(E127:I127)+E127*(D127/14)*H$16*H127/SUM(E127:I127)-F127/4</f>
        <v/>
      </c>
      <c r="G128" s="77">
        <f>G127+G$16*F127/4-G127/14</f>
        <v/>
      </c>
      <c r="H128" s="77">
        <f>H127+H$16*F127/4-H127/14</f>
        <v/>
      </c>
      <c r="I128" s="77">
        <f>I127+H127/14+(G127/14)*(1-J$16)</f>
        <v/>
      </c>
      <c r="J128" s="54">
        <f>J127+(G127/14)*(J$16)</f>
        <v/>
      </c>
      <c r="K128" s="53">
        <f>OFFSET('National statistics'!$A$6,MATCH(R0_estimation!$A128,'National statistics'!$A$7:$A$5000,0),MATCH(R0_estimation!K$16 &amp; "_Running14daysNew",'National statistics'!$B$1:$HA$1,0))</f>
        <v/>
      </c>
      <c r="L128" s="253">
        <f>IF(ISERROR(OFFSET($O$4,MATCH(K$16,$N$5:$N$14,0),MATCH(TEXT($A128,"dd-mmm-yy") &amp; "_R0",$P$2:$AP$2,0))),L127,OFFSET($O$4,MATCH(K$16,$N$5:$N$14,0),MATCH(TEXT($A128,"dd-mmm-yy") &amp; "_R0",$P$2:$AP$2,0)))</f>
        <v/>
      </c>
      <c r="M128" s="254">
        <f>M127</f>
        <v/>
      </c>
      <c r="N128" s="77">
        <f>N127-N127*(L127/14)*P127/SUM(N127:R127)-N127*(M127/14)*Q127/SUM(N127:R127)</f>
        <v/>
      </c>
      <c r="O128" s="77">
        <f>O127+N127*(L127/14)*P127/SUM(N127:R127)+N127*(M127/14)*Q127/SUM(N127:R127)-O127/4</f>
        <v/>
      </c>
      <c r="P128" s="77">
        <f>P127+(O127/4)*P$16-P127/14</f>
        <v/>
      </c>
      <c r="Q128" s="77">
        <f>Q127+(O127/4)*Q$16-Q127/14</f>
        <v/>
      </c>
      <c r="R128" s="77">
        <f>R127+Q127/14+(P127/14)*(1-S$16)</f>
        <v/>
      </c>
      <c r="S128" s="54">
        <f>S127+(P127/14)*(S$16)</f>
        <v/>
      </c>
      <c r="T128" s="53">
        <f>OFFSET('National statistics'!$A$6,MATCH(R0_estimation!$A128,'National statistics'!$A$7:$A$5000,0),MATCH(R0_estimation!T$16 &amp; "_Running14daysNew",'National statistics'!$B$1:$HA$1,0))</f>
        <v/>
      </c>
      <c r="U128" s="253">
        <f>IF(ISERROR(OFFSET($O$4,MATCH(T$16,$N$5:$N$14,0),MATCH(TEXT($A128,"dd-mmm-yy") &amp; "_R0",$P$2:$AP$2,0))),U127,OFFSET($O$4,MATCH(T$16,$N$5:$N$14,0),MATCH(TEXT($A128,"dd-mmm-yy") &amp; "_R0",$P$2:$AP$2,0)))</f>
        <v/>
      </c>
      <c r="V128" s="254">
        <f>V127</f>
        <v/>
      </c>
      <c r="W128" s="77">
        <f>W127-W127*(U127/14)*Y127/SUM(W127:AA127)-W127*(V127/14)*Z127/SUM(W127:AA127)</f>
        <v/>
      </c>
      <c r="X128" s="77">
        <f>X127+W127*(U127/14)*Y127/SUM(W127:AA127)+W127*(V127/14)*Z127/SUM(W127:AA127)-X127/4</f>
        <v/>
      </c>
      <c r="Y128" s="77">
        <f>Y127+(X127/4)*Y$16-Y127/14</f>
        <v/>
      </c>
      <c r="Z128" s="77">
        <f>Z127+(X127/4)*Z$16-Z127/14</f>
        <v/>
      </c>
      <c r="AA128" s="77">
        <f>AA127+Z127/14+(Y127/14)*(1-AB$16)</f>
        <v/>
      </c>
      <c r="AB128" s="54">
        <f>AB127+(Y127/14)*(AB$16)</f>
        <v/>
      </c>
      <c r="AC128" s="53">
        <f>OFFSET('National statistics'!$A$6,MATCH(R0_estimation!$A128,'National statistics'!$A$7:$A$5000,0),MATCH(R0_estimation!AC$16 &amp; "_Running14daysNew",'National statistics'!$B$1:$HA$1,0))</f>
        <v/>
      </c>
      <c r="AD128" s="253">
        <f>IF(ISERROR(OFFSET($O$4,MATCH(AC$16,$N$5:$N$14,0),MATCH(TEXT($A128,"dd-mmm-yy") &amp; "_R0",$P$2:$AP$2,0))),AD127,OFFSET($O$4,MATCH(AC$16,$N$5:$N$14,0),MATCH(TEXT($A128,"dd-mmm-yy") &amp; "_R0",$P$2:$AP$2,0)))</f>
        <v/>
      </c>
      <c r="AE128" s="254">
        <f>AE127</f>
        <v/>
      </c>
      <c r="AF128" s="77">
        <f>AF127-AF127*(AD127/14)*AH127/SUM(AF127:AJ127)-AF127*(AE127/14)*AI127/SUM(AF127:AJ127)</f>
        <v/>
      </c>
      <c r="AG128" s="77">
        <f>AG127+AF127*(AD127/14)*AH127/SUM(AF127:AJ127)+AF127*(AE127/14)*AI127/SUM(AF127:AJ127)-AG127/4</f>
        <v/>
      </c>
      <c r="AH128" s="77">
        <f>AH127+(AG127/4)*AH$16-AH127/14</f>
        <v/>
      </c>
      <c r="AI128" s="77">
        <f>AI127+(AG127/4)*AI$16-AI127/14</f>
        <v/>
      </c>
      <c r="AJ128" s="77">
        <f>AJ127+AI127/14+(AH127/14)*(1-AK$16)</f>
        <v/>
      </c>
      <c r="AK128" s="54">
        <f>AK127+(AH127/14)*(AK$16)</f>
        <v/>
      </c>
      <c r="AL128" s="53">
        <f>OFFSET('National statistics'!$A$6,MATCH(R0_estimation!$A128,'National statistics'!$A$7:$A$5000,0),MATCH(R0_estimation!AL$16 &amp; "_Running14daysNew",'National statistics'!$B$1:$HA$1,0))</f>
        <v/>
      </c>
      <c r="AM128" s="253">
        <f>IF(ISERROR(OFFSET($O$4,MATCH(AL$16,$N$5:$N$14,0),MATCH(TEXT($A128,"dd-mmm-yy") &amp; "_R0",$P$2:$AP$2,0))),AM127,OFFSET($O$4,MATCH(AL$16,$N$5:$N$14,0),MATCH(TEXT($A128,"dd-mmm-yy") &amp; "_R0",$P$2:$AP$2,0)))</f>
        <v/>
      </c>
      <c r="AN128" s="254">
        <f>AN127</f>
        <v/>
      </c>
      <c r="AO128" s="77">
        <f>AO127-AO127*(AM127/14)*AQ127/SUM(AO127:AS127)-AO127*(AN127/14)*AR127/SUM(AO127:AS127)</f>
        <v/>
      </c>
      <c r="AP128" s="77">
        <f>AP127+AO127*(AM127/14)*AQ127/SUM(AO127:AS127)+AO127*(AN127/14)*AR127/SUM(AO127:AS127)-AP127/4</f>
        <v/>
      </c>
      <c r="AQ128" s="77">
        <f>AQ127+(AP127/4)*AQ$16-AQ127/14</f>
        <v/>
      </c>
      <c r="AR128" s="77">
        <f>AR127+(AP127/4)*AR$16-AR127/14</f>
        <v/>
      </c>
      <c r="AS128" s="77">
        <f>AS127+AR127/14+(AQ127/14)*(1-AT$16)</f>
        <v/>
      </c>
      <c r="AT128" s="54">
        <f>AT127+(AQ127/14)*(AT$16)</f>
        <v/>
      </c>
      <c r="AU128" s="53">
        <f>OFFSET('National statistics'!$A$6,MATCH(R0_estimation!$A128,'National statistics'!$A$7:$A$5000,0),MATCH(R0_estimation!AU$16 &amp; "_Running14daysNew",'National statistics'!$B$1:$HA$1,0))</f>
        <v/>
      </c>
      <c r="AV128" s="253">
        <f>IF(ISERROR(OFFSET($O$4,MATCH(AU$16,$N$5:$N$14,0),MATCH(TEXT($A128,"dd-mmm-yy") &amp; "_R0",$P$2:$AP$2,0))),AV127,OFFSET($O$4,MATCH(AU$16,$N$5:$N$14,0),MATCH(TEXT($A128,"dd-mmm-yy") &amp; "_R0",$P$2:$AP$2,0)))</f>
        <v/>
      </c>
      <c r="AW128" s="254">
        <f>AW127</f>
        <v/>
      </c>
      <c r="AX128" s="77">
        <f>AX127-AX127*(AV127/14)*AZ127/SUM(AX127:BB127)-AX127*(AW127/14)*BA127/SUM(AX127:BB127)</f>
        <v/>
      </c>
      <c r="AY128" s="77">
        <f>AY127+AX127*(AV127/14)*AZ127/SUM(AX127:BB127)+AX127*(AW127/14)*BA127/SUM(AX127:BB127)-AY127/4</f>
        <v/>
      </c>
      <c r="AZ128" s="77">
        <f>AZ127+(AY127/4)*AZ$16-AZ127/14</f>
        <v/>
      </c>
      <c r="BA128" s="77">
        <f>BA127+(AY127/4)*BA$16-BA127/14</f>
        <v/>
      </c>
      <c r="BB128" s="77">
        <f>BB127+BA127/14+(AZ127/14)*(1-BC$16)</f>
        <v/>
      </c>
      <c r="BC128" s="54">
        <f>BC127+(AZ127/14)*(BC$16)</f>
        <v/>
      </c>
      <c r="BD128" s="53">
        <f>OFFSET('National statistics'!$A$6,MATCH(R0_estimation!$A128,'National statistics'!$A$7:$A$5000,0),MATCH(R0_estimation!BD$16 &amp; "_Running14daysNew",'National statistics'!$B$1:$HA$1,0))</f>
        <v/>
      </c>
      <c r="BE128" s="253">
        <f>IF(ISERROR(OFFSET($O$4,MATCH(BD$16,$N$5:$N$14,0),MATCH(TEXT($A128,"dd-mmm-yy") &amp; "_R0",$P$2:$AP$2,0))),BE127,OFFSET($O$4,MATCH(BD$16,$N$5:$N$14,0),MATCH(TEXT($A128,"dd-mmm-yy") &amp; "_R0",$P$2:$AP$2,0)))</f>
        <v/>
      </c>
      <c r="BF128" s="254">
        <f>BF127</f>
        <v/>
      </c>
      <c r="BG128" s="77">
        <f>BG127-BG127*(BE127/14)*BI127/SUM(BG127:BK127)-BG127*(BF127/14)*BJ127/SUM(BG127:BK127)</f>
        <v/>
      </c>
      <c r="BH128" s="77">
        <f>BH127+BG127*(BE127/14)*BI127/SUM(BG127:BK127)+BG127*(BF127/14)*BJ127/SUM(BG127:BK127)-BH127/4</f>
        <v/>
      </c>
      <c r="BI128" s="77">
        <f>BI127+(BH127/4)*BI$16-BI127/14</f>
        <v/>
      </c>
      <c r="BJ128" s="77">
        <f>BJ127+(BH127/4)*BJ$16-BJ127/14</f>
        <v/>
      </c>
      <c r="BK128" s="77">
        <f>BK127+BJ127/14+(BI127/14)*(1-BL$16)</f>
        <v/>
      </c>
      <c r="BL128" s="54">
        <f>BL127+(BI127/14)*(BL$16)</f>
        <v/>
      </c>
      <c r="BM128" s="53">
        <f>OFFSET('National statistics'!$A$6,MATCH(R0_estimation!$A128,'National statistics'!$A$7:$A$5000,0),MATCH(R0_estimation!BM$16 &amp; "_Running14daysNew",'National statistics'!$B$1:$HA$1,0))</f>
        <v/>
      </c>
      <c r="BN128" s="253">
        <f>IF(ISERROR(OFFSET($O$4,MATCH(BM$16,$N$5:$N$14,0),MATCH(TEXT($A128,"dd-mmm-yy") &amp; "_R0",$P$2:$AP$2,0))),BN127,OFFSET($O$4,MATCH(BM$16,$N$5:$N$14,0),MATCH(TEXT($A128,"dd-mmm-yy") &amp; "_R0",$P$2:$AP$2,0)))</f>
        <v/>
      </c>
      <c r="BO128" s="254">
        <f>BO127</f>
        <v/>
      </c>
      <c r="BP128" s="77">
        <f>BP127-BP127*(BN127/14)*BR127/SUM(BP127:BT127)-BP127*(BO127/14)*BS127/SUM(BP127:BT127)</f>
        <v/>
      </c>
      <c r="BQ128" s="77">
        <f>BQ127+BP127*(BN127/14)*BR127/SUM(BP127:BT127)+BP127*(BO127/14)*BS127/SUM(BP127:BT127)-BQ127/4</f>
        <v/>
      </c>
      <c r="BR128" s="77">
        <f>BR127+(BQ127/4)*BR$16-BR127/14</f>
        <v/>
      </c>
      <c r="BS128" s="77">
        <f>BS127+(BQ127/4)*BS$16-BS127/14</f>
        <v/>
      </c>
      <c r="BT128" s="77">
        <f>BT127+BS127/14+(BR127/14)*(1-BU$16)</f>
        <v/>
      </c>
      <c r="BU128" s="54">
        <f>BU127+(BR127/14)*(BU$16)</f>
        <v/>
      </c>
      <c r="BV128" s="53">
        <f>OFFSET('National statistics'!$A$6,MATCH(R0_estimation!$A128,'National statistics'!$A$7:$A$5000,0),MATCH(R0_estimation!BV$16 &amp; "_Running14daysNew",'National statistics'!$B$1:$HA$1,0))</f>
        <v/>
      </c>
      <c r="BW128" s="253">
        <f>IF(ISERROR(OFFSET($O$4,MATCH(BV$16,$N$5:$N$14,0),MATCH(TEXT($A128,"dd-mmm-yy") &amp; "_R0",$P$2:$AP$2,0))),BW127,OFFSET($O$4,MATCH(BV$16,$N$5:$N$14,0),MATCH(TEXT($A128,"dd-mmm-yy") &amp; "_R0",$P$2:$AP$2,0)))</f>
        <v/>
      </c>
      <c r="BX128" s="254">
        <f>BX127</f>
        <v/>
      </c>
      <c r="BY128" s="77">
        <f>BY127-BY127*(BW127/14)*CA127/SUM(BY127:CC127)-BY127*(BX127/14)*CB127/SUM(BY127:CC127)</f>
        <v/>
      </c>
      <c r="BZ128" s="77">
        <f>BZ127+BY127*(BW127/14)*CA127/SUM(BY127:CC127)+BY127*(BX127/14)*CB127/SUM(BY127:CC127)-BZ127/4</f>
        <v/>
      </c>
      <c r="CA128" s="77">
        <f>CA127+(BZ127/4)*CA$16-CA127/14</f>
        <v/>
      </c>
      <c r="CB128" s="77">
        <f>CB127+(BZ127/4)*CB$16-CB127/14</f>
        <v/>
      </c>
      <c r="CC128" s="77">
        <f>CC127+CB127/14+(CA127/14)*(1-CD$16)</f>
        <v/>
      </c>
      <c r="CD128" s="54">
        <f>CD127+(CA127/14)*(CD$16)</f>
        <v/>
      </c>
      <c r="CE128" s="53">
        <f>OFFSET('National statistics'!$A$6,MATCH(R0_estimation!$A128,'National statistics'!$A$7:$A$5000,0),MATCH(R0_estimation!CE$16 &amp; "_Running14daysNew",'National statistics'!$B$1:$HA$1,0))</f>
        <v/>
      </c>
      <c r="CF128" s="253">
        <f>IF(ISERROR(OFFSET($O$4,MATCH(CE$16,$N$5:$N$14,0),MATCH(TEXT($A128,"dd-mmm-yy") &amp; "_R0",$P$2:$AP$2,0))),CF127,OFFSET($O$4,MATCH(CE$16,$N$5:$N$14,0),MATCH(TEXT($A128,"dd-mmm-yy") &amp; "_R0",$P$2:$AP$2,0)))</f>
        <v/>
      </c>
      <c r="CG128" s="254">
        <f>CG127</f>
        <v/>
      </c>
      <c r="CH128" s="77">
        <f>CH127-CH127*(CF127/14)*CJ127/SUM(CH127:CL127)-CH127*(CG127/14)*CK127/SUM(CH127:CL127)</f>
        <v/>
      </c>
      <c r="CI128" s="77">
        <f>CI127+CH127*(CF127/14)*CJ127/SUM(CH127:CL127)+CH127*(CG127/14)*CK127/SUM(CH127:CL127)-CI127/4</f>
        <v/>
      </c>
      <c r="CJ128" s="77">
        <f>CJ127+(CI127/4)*CJ$16-CJ127/14</f>
        <v/>
      </c>
      <c r="CK128" s="77">
        <f>CK127+(CI127/4)*CK$16-CK127/14</f>
        <v/>
      </c>
      <c r="CL128" s="77">
        <f>CL127+CK127/14+(CJ127/14)*(1-CM$16)</f>
        <v/>
      </c>
      <c r="CM128" s="54">
        <f>CM127+(CJ127/14)*(CM$16)</f>
        <v/>
      </c>
      <c r="CO128" s="209" t="n"/>
      <c r="CP128" s="210" t="n"/>
    </row>
    <row r="129">
      <c r="A129" s="83" t="n">
        <v>44029</v>
      </c>
      <c r="B129" s="53">
        <f>OFFSET('National statistics'!$A$6,MATCH(R0_estimation!$A129,'National statistics'!$A$7:$A$5000,0),MATCH(R0_estimation!B$16 &amp; "_Running14daysNew",'National statistics'!$B$1:$HA$1,0))</f>
        <v/>
      </c>
      <c r="C129" s="253">
        <f>IF(ISERROR(OFFSET($O$4,MATCH(B$16,$N$5:$N$14,0),MATCH(TEXT($A129,"dd-mmm-yy") &amp; "_R0",$P$2:$AP$2,0))),C128,OFFSET($O$4,MATCH(B$16,$N$5:$N$14,0),MATCH(TEXT($A129,"dd-mmm-yy") &amp; "_R0",$P$2:$AP$2,0)))</f>
        <v/>
      </c>
      <c r="D129" s="254">
        <f>D128</f>
        <v/>
      </c>
      <c r="E129" s="77">
        <f>E128-E128*(C128/14)*G128*G$16/SUM(E128:I128)-E128*(D128/14)*H$16*H128/SUM(E128:I128)</f>
        <v/>
      </c>
      <c r="F129" s="77">
        <f>F128+E128*(C128/14)*G128*G$16/SUM(E128:I128)+E128*(D128/14)*H$16*H128/SUM(E128:I128)-F128/4</f>
        <v/>
      </c>
      <c r="G129" s="77">
        <f>G128+G$16*F128/4-G128/14</f>
        <v/>
      </c>
      <c r="H129" s="77">
        <f>H128+H$16*F128/4-H128/14</f>
        <v/>
      </c>
      <c r="I129" s="77">
        <f>I128+H128/14+(G128/14)*(1-J$16)</f>
        <v/>
      </c>
      <c r="J129" s="54">
        <f>J128+(G128/14)*(J$16)</f>
        <v/>
      </c>
      <c r="K129" s="53">
        <f>OFFSET('National statistics'!$A$6,MATCH(R0_estimation!$A129,'National statistics'!$A$7:$A$5000,0),MATCH(R0_estimation!K$16 &amp; "_Running14daysNew",'National statistics'!$B$1:$HA$1,0))</f>
        <v/>
      </c>
      <c r="L129" s="253">
        <f>IF(ISERROR(OFFSET($O$4,MATCH(K$16,$N$5:$N$14,0),MATCH(TEXT($A129,"dd-mmm-yy") &amp; "_R0",$P$2:$AP$2,0))),L128,OFFSET($O$4,MATCH(K$16,$N$5:$N$14,0),MATCH(TEXT($A129,"dd-mmm-yy") &amp; "_R0",$P$2:$AP$2,0)))</f>
        <v/>
      </c>
      <c r="M129" s="254">
        <f>M128</f>
        <v/>
      </c>
      <c r="N129" s="77">
        <f>N128-N128*(L128/14)*P128/SUM(N128:R128)-N128*(M128/14)*Q128/SUM(N128:R128)</f>
        <v/>
      </c>
      <c r="O129" s="77">
        <f>O128+N128*(L128/14)*P128/SUM(N128:R128)+N128*(M128/14)*Q128/SUM(N128:R128)-O128/4</f>
        <v/>
      </c>
      <c r="P129" s="77">
        <f>P128+(O128/4)*P$16-P128/14</f>
        <v/>
      </c>
      <c r="Q129" s="77">
        <f>Q128+(O128/4)*Q$16-Q128/14</f>
        <v/>
      </c>
      <c r="R129" s="77">
        <f>R128+Q128/14+(P128/14)*(1-S$16)</f>
        <v/>
      </c>
      <c r="S129" s="54">
        <f>S128+(P128/14)*(S$16)</f>
        <v/>
      </c>
      <c r="T129" s="53">
        <f>OFFSET('National statistics'!$A$6,MATCH(R0_estimation!$A129,'National statistics'!$A$7:$A$5000,0),MATCH(R0_estimation!T$16 &amp; "_Running14daysNew",'National statistics'!$B$1:$HA$1,0))</f>
        <v/>
      </c>
      <c r="U129" s="253">
        <f>IF(ISERROR(OFFSET($O$4,MATCH(T$16,$N$5:$N$14,0),MATCH(TEXT($A129,"dd-mmm-yy") &amp; "_R0",$P$2:$AP$2,0))),U128,OFFSET($O$4,MATCH(T$16,$N$5:$N$14,0),MATCH(TEXT($A129,"dd-mmm-yy") &amp; "_R0",$P$2:$AP$2,0)))</f>
        <v/>
      </c>
      <c r="V129" s="254">
        <f>V128</f>
        <v/>
      </c>
      <c r="W129" s="77">
        <f>W128-W128*(U128/14)*Y128/SUM(W128:AA128)-W128*(V128/14)*Z128/SUM(W128:AA128)</f>
        <v/>
      </c>
      <c r="X129" s="77">
        <f>X128+W128*(U128/14)*Y128/SUM(W128:AA128)+W128*(V128/14)*Z128/SUM(W128:AA128)-X128/4</f>
        <v/>
      </c>
      <c r="Y129" s="77">
        <f>Y128+(X128/4)*Y$16-Y128/14</f>
        <v/>
      </c>
      <c r="Z129" s="77">
        <f>Z128+(X128/4)*Z$16-Z128/14</f>
        <v/>
      </c>
      <c r="AA129" s="77">
        <f>AA128+Z128/14+(Y128/14)*(1-AB$16)</f>
        <v/>
      </c>
      <c r="AB129" s="54">
        <f>AB128+(Y128/14)*(AB$16)</f>
        <v/>
      </c>
      <c r="AC129" s="53">
        <f>OFFSET('National statistics'!$A$6,MATCH(R0_estimation!$A129,'National statistics'!$A$7:$A$5000,0),MATCH(R0_estimation!AC$16 &amp; "_Running14daysNew",'National statistics'!$B$1:$HA$1,0))</f>
        <v/>
      </c>
      <c r="AD129" s="253">
        <f>IF(ISERROR(OFFSET($O$4,MATCH(AC$16,$N$5:$N$14,0),MATCH(TEXT($A129,"dd-mmm-yy") &amp; "_R0",$P$2:$AP$2,0))),AD128,OFFSET($O$4,MATCH(AC$16,$N$5:$N$14,0),MATCH(TEXT($A129,"dd-mmm-yy") &amp; "_R0",$P$2:$AP$2,0)))</f>
        <v/>
      </c>
      <c r="AE129" s="254">
        <f>AE128</f>
        <v/>
      </c>
      <c r="AF129" s="77">
        <f>AF128-AF128*(AD128/14)*AH128/SUM(AF128:AJ128)-AF128*(AE128/14)*AI128/SUM(AF128:AJ128)</f>
        <v/>
      </c>
      <c r="AG129" s="77">
        <f>AG128+AF128*(AD128/14)*AH128/SUM(AF128:AJ128)+AF128*(AE128/14)*AI128/SUM(AF128:AJ128)-AG128/4</f>
        <v/>
      </c>
      <c r="AH129" s="77">
        <f>AH128+(AG128/4)*AH$16-AH128/14</f>
        <v/>
      </c>
      <c r="AI129" s="77">
        <f>AI128+(AG128/4)*AI$16-AI128/14</f>
        <v/>
      </c>
      <c r="AJ129" s="77">
        <f>AJ128+AI128/14+(AH128/14)*(1-AK$16)</f>
        <v/>
      </c>
      <c r="AK129" s="54">
        <f>AK128+(AH128/14)*(AK$16)</f>
        <v/>
      </c>
      <c r="AL129" s="53">
        <f>OFFSET('National statistics'!$A$6,MATCH(R0_estimation!$A129,'National statistics'!$A$7:$A$5000,0),MATCH(R0_estimation!AL$16 &amp; "_Running14daysNew",'National statistics'!$B$1:$HA$1,0))</f>
        <v/>
      </c>
      <c r="AM129" s="253">
        <f>IF(ISERROR(OFFSET($O$4,MATCH(AL$16,$N$5:$N$14,0),MATCH(TEXT($A129,"dd-mmm-yy") &amp; "_R0",$P$2:$AP$2,0))),AM128,OFFSET($O$4,MATCH(AL$16,$N$5:$N$14,0),MATCH(TEXT($A129,"dd-mmm-yy") &amp; "_R0",$P$2:$AP$2,0)))</f>
        <v/>
      </c>
      <c r="AN129" s="254">
        <f>AN128</f>
        <v/>
      </c>
      <c r="AO129" s="77">
        <f>AO128-AO128*(AM128/14)*AQ128/SUM(AO128:AS128)-AO128*(AN128/14)*AR128/SUM(AO128:AS128)</f>
        <v/>
      </c>
      <c r="AP129" s="77">
        <f>AP128+AO128*(AM128/14)*AQ128/SUM(AO128:AS128)+AO128*(AN128/14)*AR128/SUM(AO128:AS128)-AP128/4</f>
        <v/>
      </c>
      <c r="AQ129" s="77">
        <f>AQ128+(AP128/4)*AQ$16-AQ128/14</f>
        <v/>
      </c>
      <c r="AR129" s="77">
        <f>AR128+(AP128/4)*AR$16-AR128/14</f>
        <v/>
      </c>
      <c r="AS129" s="77">
        <f>AS128+AR128/14+(AQ128/14)*(1-AT$16)</f>
        <v/>
      </c>
      <c r="AT129" s="54">
        <f>AT128+(AQ128/14)*(AT$16)</f>
        <v/>
      </c>
      <c r="AU129" s="53">
        <f>OFFSET('National statistics'!$A$6,MATCH(R0_estimation!$A129,'National statistics'!$A$7:$A$5000,0),MATCH(R0_estimation!AU$16 &amp; "_Running14daysNew",'National statistics'!$B$1:$HA$1,0))</f>
        <v/>
      </c>
      <c r="AV129" s="253">
        <f>IF(ISERROR(OFFSET($O$4,MATCH(AU$16,$N$5:$N$14,0),MATCH(TEXT($A129,"dd-mmm-yy") &amp; "_R0",$P$2:$AP$2,0))),AV128,OFFSET($O$4,MATCH(AU$16,$N$5:$N$14,0),MATCH(TEXT($A129,"dd-mmm-yy") &amp; "_R0",$P$2:$AP$2,0)))</f>
        <v/>
      </c>
      <c r="AW129" s="254">
        <f>AW128</f>
        <v/>
      </c>
      <c r="AX129" s="77">
        <f>AX128-AX128*(AV128/14)*AZ128/SUM(AX128:BB128)-AX128*(AW128/14)*BA128/SUM(AX128:BB128)</f>
        <v/>
      </c>
      <c r="AY129" s="77">
        <f>AY128+AX128*(AV128/14)*AZ128/SUM(AX128:BB128)+AX128*(AW128/14)*BA128/SUM(AX128:BB128)-AY128/4</f>
        <v/>
      </c>
      <c r="AZ129" s="77">
        <f>AZ128+(AY128/4)*AZ$16-AZ128/14</f>
        <v/>
      </c>
      <c r="BA129" s="77">
        <f>BA128+(AY128/4)*BA$16-BA128/14</f>
        <v/>
      </c>
      <c r="BB129" s="77">
        <f>BB128+BA128/14+(AZ128/14)*(1-BC$16)</f>
        <v/>
      </c>
      <c r="BC129" s="54">
        <f>BC128+(AZ128/14)*(BC$16)</f>
        <v/>
      </c>
      <c r="BD129" s="53">
        <f>OFFSET('National statistics'!$A$6,MATCH(R0_estimation!$A129,'National statistics'!$A$7:$A$5000,0),MATCH(R0_estimation!BD$16 &amp; "_Running14daysNew",'National statistics'!$B$1:$HA$1,0))</f>
        <v/>
      </c>
      <c r="BE129" s="253">
        <f>IF(ISERROR(OFFSET($O$4,MATCH(BD$16,$N$5:$N$14,0),MATCH(TEXT($A129,"dd-mmm-yy") &amp; "_R0",$P$2:$AP$2,0))),BE128,OFFSET($O$4,MATCH(BD$16,$N$5:$N$14,0),MATCH(TEXT($A129,"dd-mmm-yy") &amp; "_R0",$P$2:$AP$2,0)))</f>
        <v/>
      </c>
      <c r="BF129" s="254">
        <f>BF128</f>
        <v/>
      </c>
      <c r="BG129" s="77">
        <f>BG128-BG128*(BE128/14)*BI128/SUM(BG128:BK128)-BG128*(BF128/14)*BJ128/SUM(BG128:BK128)</f>
        <v/>
      </c>
      <c r="BH129" s="77">
        <f>BH128+BG128*(BE128/14)*BI128/SUM(BG128:BK128)+BG128*(BF128/14)*BJ128/SUM(BG128:BK128)-BH128/4</f>
        <v/>
      </c>
      <c r="BI129" s="77">
        <f>BI128+(BH128/4)*BI$16-BI128/14</f>
        <v/>
      </c>
      <c r="BJ129" s="77">
        <f>BJ128+(BH128/4)*BJ$16-BJ128/14</f>
        <v/>
      </c>
      <c r="BK129" s="77">
        <f>BK128+BJ128/14+(BI128/14)*(1-BL$16)</f>
        <v/>
      </c>
      <c r="BL129" s="54">
        <f>BL128+(BI128/14)*(BL$16)</f>
        <v/>
      </c>
      <c r="BM129" s="53">
        <f>OFFSET('National statistics'!$A$6,MATCH(R0_estimation!$A129,'National statistics'!$A$7:$A$5000,0),MATCH(R0_estimation!BM$16 &amp; "_Running14daysNew",'National statistics'!$B$1:$HA$1,0))</f>
        <v/>
      </c>
      <c r="BN129" s="253">
        <f>IF(ISERROR(OFFSET($O$4,MATCH(BM$16,$N$5:$N$14,0),MATCH(TEXT($A129,"dd-mmm-yy") &amp; "_R0",$P$2:$AP$2,0))),BN128,OFFSET($O$4,MATCH(BM$16,$N$5:$N$14,0),MATCH(TEXT($A129,"dd-mmm-yy") &amp; "_R0",$P$2:$AP$2,0)))</f>
        <v/>
      </c>
      <c r="BO129" s="254">
        <f>BO128</f>
        <v/>
      </c>
      <c r="BP129" s="77">
        <f>BP128-BP128*(BN128/14)*BR128/SUM(BP128:BT128)-BP128*(BO128/14)*BS128/SUM(BP128:BT128)</f>
        <v/>
      </c>
      <c r="BQ129" s="77">
        <f>BQ128+BP128*(BN128/14)*BR128/SUM(BP128:BT128)+BP128*(BO128/14)*BS128/SUM(BP128:BT128)-BQ128/4</f>
        <v/>
      </c>
      <c r="BR129" s="77">
        <f>BR128+(BQ128/4)*BR$16-BR128/14</f>
        <v/>
      </c>
      <c r="BS129" s="77">
        <f>BS128+(BQ128/4)*BS$16-BS128/14</f>
        <v/>
      </c>
      <c r="BT129" s="77">
        <f>BT128+BS128/14+(BR128/14)*(1-BU$16)</f>
        <v/>
      </c>
      <c r="BU129" s="54">
        <f>BU128+(BR128/14)*(BU$16)</f>
        <v/>
      </c>
      <c r="BV129" s="53">
        <f>OFFSET('National statistics'!$A$6,MATCH(R0_estimation!$A129,'National statistics'!$A$7:$A$5000,0),MATCH(R0_estimation!BV$16 &amp; "_Running14daysNew",'National statistics'!$B$1:$HA$1,0))</f>
        <v/>
      </c>
      <c r="BW129" s="253">
        <f>IF(ISERROR(OFFSET($O$4,MATCH(BV$16,$N$5:$N$14,0),MATCH(TEXT($A129,"dd-mmm-yy") &amp; "_R0",$P$2:$AP$2,0))),BW128,OFFSET($O$4,MATCH(BV$16,$N$5:$N$14,0),MATCH(TEXT($A129,"dd-mmm-yy") &amp; "_R0",$P$2:$AP$2,0)))</f>
        <v/>
      </c>
      <c r="BX129" s="254">
        <f>BX128</f>
        <v/>
      </c>
      <c r="BY129" s="77">
        <f>BY128-BY128*(BW128/14)*CA128/SUM(BY128:CC128)-BY128*(BX128/14)*CB128/SUM(BY128:CC128)</f>
        <v/>
      </c>
      <c r="BZ129" s="77">
        <f>BZ128+BY128*(BW128/14)*CA128/SUM(BY128:CC128)+BY128*(BX128/14)*CB128/SUM(BY128:CC128)-BZ128/4</f>
        <v/>
      </c>
      <c r="CA129" s="77">
        <f>CA128+(BZ128/4)*CA$16-CA128/14</f>
        <v/>
      </c>
      <c r="CB129" s="77">
        <f>CB128+(BZ128/4)*CB$16-CB128/14</f>
        <v/>
      </c>
      <c r="CC129" s="77">
        <f>CC128+CB128/14+(CA128/14)*(1-CD$16)</f>
        <v/>
      </c>
      <c r="CD129" s="54">
        <f>CD128+(CA128/14)*(CD$16)</f>
        <v/>
      </c>
      <c r="CE129" s="53">
        <f>OFFSET('National statistics'!$A$6,MATCH(R0_estimation!$A129,'National statistics'!$A$7:$A$5000,0),MATCH(R0_estimation!CE$16 &amp; "_Running14daysNew",'National statistics'!$B$1:$HA$1,0))</f>
        <v/>
      </c>
      <c r="CF129" s="253">
        <f>IF(ISERROR(OFFSET($O$4,MATCH(CE$16,$N$5:$N$14,0),MATCH(TEXT($A129,"dd-mmm-yy") &amp; "_R0",$P$2:$AP$2,0))),CF128,OFFSET($O$4,MATCH(CE$16,$N$5:$N$14,0),MATCH(TEXT($A129,"dd-mmm-yy") &amp; "_R0",$P$2:$AP$2,0)))</f>
        <v/>
      </c>
      <c r="CG129" s="254">
        <f>CG128</f>
        <v/>
      </c>
      <c r="CH129" s="77">
        <f>CH128-CH128*(CF128/14)*CJ128/SUM(CH128:CL128)-CH128*(CG128/14)*CK128/SUM(CH128:CL128)</f>
        <v/>
      </c>
      <c r="CI129" s="77">
        <f>CI128+CH128*(CF128/14)*CJ128/SUM(CH128:CL128)+CH128*(CG128/14)*CK128/SUM(CH128:CL128)-CI128/4</f>
        <v/>
      </c>
      <c r="CJ129" s="77">
        <f>CJ128+(CI128/4)*CJ$16-CJ128/14</f>
        <v/>
      </c>
      <c r="CK129" s="77">
        <f>CK128+(CI128/4)*CK$16-CK128/14</f>
        <v/>
      </c>
      <c r="CL129" s="77">
        <f>CL128+CK128/14+(CJ128/14)*(1-CM$16)</f>
        <v/>
      </c>
      <c r="CM129" s="54">
        <f>CM128+(CJ128/14)*(CM$16)</f>
        <v/>
      </c>
      <c r="CO129" s="209" t="n"/>
      <c r="CP129" s="210" t="n"/>
    </row>
    <row r="130">
      <c r="A130" s="83" t="n">
        <v>44030</v>
      </c>
      <c r="B130" s="53">
        <f>OFFSET('National statistics'!$A$6,MATCH(R0_estimation!$A130,'National statistics'!$A$7:$A$5000,0),MATCH(R0_estimation!B$16 &amp; "_Running14daysNew",'National statistics'!$B$1:$HA$1,0))</f>
        <v/>
      </c>
      <c r="C130" s="253">
        <f>IF(ISERROR(OFFSET($O$4,MATCH(B$16,$N$5:$N$14,0),MATCH(TEXT($A130,"dd-mmm-yy") &amp; "_R0",$P$2:$AP$2,0))),C129,OFFSET($O$4,MATCH(B$16,$N$5:$N$14,0),MATCH(TEXT($A130,"dd-mmm-yy") &amp; "_R0",$P$2:$AP$2,0)))</f>
        <v/>
      </c>
      <c r="D130" s="254">
        <f>D129</f>
        <v/>
      </c>
      <c r="E130" s="77">
        <f>E129-E129*(C129/14)*G129*G$16/SUM(E129:I129)-E129*(D129/14)*H$16*H129/SUM(E129:I129)</f>
        <v/>
      </c>
      <c r="F130" s="77">
        <f>F129+E129*(C129/14)*G129*G$16/SUM(E129:I129)+E129*(D129/14)*H$16*H129/SUM(E129:I129)-F129/4</f>
        <v/>
      </c>
      <c r="G130" s="77">
        <f>G129+G$16*F129/4-G129/14</f>
        <v/>
      </c>
      <c r="H130" s="77">
        <f>H129+H$16*F129/4-H129/14</f>
        <v/>
      </c>
      <c r="I130" s="77">
        <f>I129+H129/14+(G129/14)*(1-J$16)</f>
        <v/>
      </c>
      <c r="J130" s="54">
        <f>J129+(G129/14)*(J$16)</f>
        <v/>
      </c>
      <c r="K130" s="53">
        <f>OFFSET('National statistics'!$A$6,MATCH(R0_estimation!$A130,'National statistics'!$A$7:$A$5000,0),MATCH(R0_estimation!K$16 &amp; "_Running14daysNew",'National statistics'!$B$1:$HA$1,0))</f>
        <v/>
      </c>
      <c r="L130" s="253">
        <f>IF(ISERROR(OFFSET($O$4,MATCH(K$16,$N$5:$N$14,0),MATCH(TEXT($A130,"dd-mmm-yy") &amp; "_R0",$P$2:$AP$2,0))),L129,OFFSET($O$4,MATCH(K$16,$N$5:$N$14,0),MATCH(TEXT($A130,"dd-mmm-yy") &amp; "_R0",$P$2:$AP$2,0)))</f>
        <v/>
      </c>
      <c r="M130" s="254">
        <f>M129</f>
        <v/>
      </c>
      <c r="N130" s="77">
        <f>N129-N129*(L129/14)*P129/SUM(N129:R129)-N129*(M129/14)*Q129/SUM(N129:R129)</f>
        <v/>
      </c>
      <c r="O130" s="77">
        <f>O129+N129*(L129/14)*P129/SUM(N129:R129)+N129*(M129/14)*Q129/SUM(N129:R129)-O129/4</f>
        <v/>
      </c>
      <c r="P130" s="77">
        <f>P129+(O129/4)*P$16-P129/14</f>
        <v/>
      </c>
      <c r="Q130" s="77">
        <f>Q129+(O129/4)*Q$16-Q129/14</f>
        <v/>
      </c>
      <c r="R130" s="77">
        <f>R129+Q129/14+(P129/14)*(1-S$16)</f>
        <v/>
      </c>
      <c r="S130" s="54">
        <f>S129+(P129/14)*(S$16)</f>
        <v/>
      </c>
      <c r="T130" s="53">
        <f>OFFSET('National statistics'!$A$6,MATCH(R0_estimation!$A130,'National statistics'!$A$7:$A$5000,0),MATCH(R0_estimation!T$16 &amp; "_Running14daysNew",'National statistics'!$B$1:$HA$1,0))</f>
        <v/>
      </c>
      <c r="U130" s="253">
        <f>IF(ISERROR(OFFSET($O$4,MATCH(T$16,$N$5:$N$14,0),MATCH(TEXT($A130,"dd-mmm-yy") &amp; "_R0",$P$2:$AP$2,0))),U129,OFFSET($O$4,MATCH(T$16,$N$5:$N$14,0),MATCH(TEXT($A130,"dd-mmm-yy") &amp; "_R0",$P$2:$AP$2,0)))</f>
        <v/>
      </c>
      <c r="V130" s="254">
        <f>V129</f>
        <v/>
      </c>
      <c r="W130" s="77">
        <f>W129-W129*(U129/14)*Y129/SUM(W129:AA129)-W129*(V129/14)*Z129/SUM(W129:AA129)</f>
        <v/>
      </c>
      <c r="X130" s="77">
        <f>X129+W129*(U129/14)*Y129/SUM(W129:AA129)+W129*(V129/14)*Z129/SUM(W129:AA129)-X129/4</f>
        <v/>
      </c>
      <c r="Y130" s="77">
        <f>Y129+(X129/4)*Y$16-Y129/14</f>
        <v/>
      </c>
      <c r="Z130" s="77">
        <f>Z129+(X129/4)*Z$16-Z129/14</f>
        <v/>
      </c>
      <c r="AA130" s="77">
        <f>AA129+Z129/14+(Y129/14)*(1-AB$16)</f>
        <v/>
      </c>
      <c r="AB130" s="54">
        <f>AB129+(Y129/14)*(AB$16)</f>
        <v/>
      </c>
      <c r="AC130" s="53">
        <f>OFFSET('National statistics'!$A$6,MATCH(R0_estimation!$A130,'National statistics'!$A$7:$A$5000,0),MATCH(R0_estimation!AC$16 &amp; "_Running14daysNew",'National statistics'!$B$1:$HA$1,0))</f>
        <v/>
      </c>
      <c r="AD130" s="253">
        <f>IF(ISERROR(OFFSET($O$4,MATCH(AC$16,$N$5:$N$14,0),MATCH(TEXT($A130,"dd-mmm-yy") &amp; "_R0",$P$2:$AP$2,0))),AD129,OFFSET($O$4,MATCH(AC$16,$N$5:$N$14,0),MATCH(TEXT($A130,"dd-mmm-yy") &amp; "_R0",$P$2:$AP$2,0)))</f>
        <v/>
      </c>
      <c r="AE130" s="254">
        <f>AE129</f>
        <v/>
      </c>
      <c r="AF130" s="77">
        <f>AF129-AF129*(AD129/14)*AH129/SUM(AF129:AJ129)-AF129*(AE129/14)*AI129/SUM(AF129:AJ129)</f>
        <v/>
      </c>
      <c r="AG130" s="77">
        <f>AG129+AF129*(AD129/14)*AH129/SUM(AF129:AJ129)+AF129*(AE129/14)*AI129/SUM(AF129:AJ129)-AG129/4</f>
        <v/>
      </c>
      <c r="AH130" s="77">
        <f>AH129+(AG129/4)*AH$16-AH129/14</f>
        <v/>
      </c>
      <c r="AI130" s="77">
        <f>AI129+(AG129/4)*AI$16-AI129/14</f>
        <v/>
      </c>
      <c r="AJ130" s="77">
        <f>AJ129+AI129/14+(AH129/14)*(1-AK$16)</f>
        <v/>
      </c>
      <c r="AK130" s="54">
        <f>AK129+(AH129/14)*(AK$16)</f>
        <v/>
      </c>
      <c r="AL130" s="53">
        <f>OFFSET('National statistics'!$A$6,MATCH(R0_estimation!$A130,'National statistics'!$A$7:$A$5000,0),MATCH(R0_estimation!AL$16 &amp; "_Running14daysNew",'National statistics'!$B$1:$HA$1,0))</f>
        <v/>
      </c>
      <c r="AM130" s="253">
        <f>IF(ISERROR(OFFSET($O$4,MATCH(AL$16,$N$5:$N$14,0),MATCH(TEXT($A130,"dd-mmm-yy") &amp; "_R0",$P$2:$AP$2,0))),AM129,OFFSET($O$4,MATCH(AL$16,$N$5:$N$14,0),MATCH(TEXT($A130,"dd-mmm-yy") &amp; "_R0",$P$2:$AP$2,0)))</f>
        <v/>
      </c>
      <c r="AN130" s="254">
        <f>AN129</f>
        <v/>
      </c>
      <c r="AO130" s="77">
        <f>AO129-AO129*(AM129/14)*AQ129/SUM(AO129:AS129)-AO129*(AN129/14)*AR129/SUM(AO129:AS129)</f>
        <v/>
      </c>
      <c r="AP130" s="77">
        <f>AP129+AO129*(AM129/14)*AQ129/SUM(AO129:AS129)+AO129*(AN129/14)*AR129/SUM(AO129:AS129)-AP129/4</f>
        <v/>
      </c>
      <c r="AQ130" s="77">
        <f>AQ129+(AP129/4)*AQ$16-AQ129/14</f>
        <v/>
      </c>
      <c r="AR130" s="77">
        <f>AR129+(AP129/4)*AR$16-AR129/14</f>
        <v/>
      </c>
      <c r="AS130" s="77">
        <f>AS129+AR129/14+(AQ129/14)*(1-AT$16)</f>
        <v/>
      </c>
      <c r="AT130" s="54">
        <f>AT129+(AQ129/14)*(AT$16)</f>
        <v/>
      </c>
      <c r="AU130" s="53">
        <f>OFFSET('National statistics'!$A$6,MATCH(R0_estimation!$A130,'National statistics'!$A$7:$A$5000,0),MATCH(R0_estimation!AU$16 &amp; "_Running14daysNew",'National statistics'!$B$1:$HA$1,0))</f>
        <v/>
      </c>
      <c r="AV130" s="253">
        <f>IF(ISERROR(OFFSET($O$4,MATCH(AU$16,$N$5:$N$14,0),MATCH(TEXT($A130,"dd-mmm-yy") &amp; "_R0",$P$2:$AP$2,0))),AV129,OFFSET($O$4,MATCH(AU$16,$N$5:$N$14,0),MATCH(TEXT($A130,"dd-mmm-yy") &amp; "_R0",$P$2:$AP$2,0)))</f>
        <v/>
      </c>
      <c r="AW130" s="254">
        <f>AW129</f>
        <v/>
      </c>
      <c r="AX130" s="77">
        <f>AX129-AX129*(AV129/14)*AZ129/SUM(AX129:BB129)-AX129*(AW129/14)*BA129/SUM(AX129:BB129)</f>
        <v/>
      </c>
      <c r="AY130" s="77">
        <f>AY129+AX129*(AV129/14)*AZ129/SUM(AX129:BB129)+AX129*(AW129/14)*BA129/SUM(AX129:BB129)-AY129/4</f>
        <v/>
      </c>
      <c r="AZ130" s="77">
        <f>AZ129+(AY129/4)*AZ$16-AZ129/14</f>
        <v/>
      </c>
      <c r="BA130" s="77">
        <f>BA129+(AY129/4)*BA$16-BA129/14</f>
        <v/>
      </c>
      <c r="BB130" s="77">
        <f>BB129+BA129/14+(AZ129/14)*(1-BC$16)</f>
        <v/>
      </c>
      <c r="BC130" s="54">
        <f>BC129+(AZ129/14)*(BC$16)</f>
        <v/>
      </c>
      <c r="BD130" s="53">
        <f>OFFSET('National statistics'!$A$6,MATCH(R0_estimation!$A130,'National statistics'!$A$7:$A$5000,0),MATCH(R0_estimation!BD$16 &amp; "_Running14daysNew",'National statistics'!$B$1:$HA$1,0))</f>
        <v/>
      </c>
      <c r="BE130" s="253">
        <f>IF(ISERROR(OFFSET($O$4,MATCH(BD$16,$N$5:$N$14,0),MATCH(TEXT($A130,"dd-mmm-yy") &amp; "_R0",$P$2:$AP$2,0))),BE129,OFFSET($O$4,MATCH(BD$16,$N$5:$N$14,0),MATCH(TEXT($A130,"dd-mmm-yy") &amp; "_R0",$P$2:$AP$2,0)))</f>
        <v/>
      </c>
      <c r="BF130" s="254">
        <f>BF129</f>
        <v/>
      </c>
      <c r="BG130" s="77">
        <f>BG129-BG129*(BE129/14)*BI129/SUM(BG129:BK129)-BG129*(BF129/14)*BJ129/SUM(BG129:BK129)</f>
        <v/>
      </c>
      <c r="BH130" s="77">
        <f>BH129+BG129*(BE129/14)*BI129/SUM(BG129:BK129)+BG129*(BF129/14)*BJ129/SUM(BG129:BK129)-BH129/4</f>
        <v/>
      </c>
      <c r="BI130" s="77">
        <f>BI129+(BH129/4)*BI$16-BI129/14</f>
        <v/>
      </c>
      <c r="BJ130" s="77">
        <f>BJ129+(BH129/4)*BJ$16-BJ129/14</f>
        <v/>
      </c>
      <c r="BK130" s="77">
        <f>BK129+BJ129/14+(BI129/14)*(1-BL$16)</f>
        <v/>
      </c>
      <c r="BL130" s="54">
        <f>BL129+(BI129/14)*(BL$16)</f>
        <v/>
      </c>
      <c r="BM130" s="53">
        <f>OFFSET('National statistics'!$A$6,MATCH(R0_estimation!$A130,'National statistics'!$A$7:$A$5000,0),MATCH(R0_estimation!BM$16 &amp; "_Running14daysNew",'National statistics'!$B$1:$HA$1,0))</f>
        <v/>
      </c>
      <c r="BN130" s="253">
        <f>IF(ISERROR(OFFSET($O$4,MATCH(BM$16,$N$5:$N$14,0),MATCH(TEXT($A130,"dd-mmm-yy") &amp; "_R0",$P$2:$AP$2,0))),BN129,OFFSET($O$4,MATCH(BM$16,$N$5:$N$14,0),MATCH(TEXT($A130,"dd-mmm-yy") &amp; "_R0",$P$2:$AP$2,0)))</f>
        <v/>
      </c>
      <c r="BO130" s="254">
        <f>BO129</f>
        <v/>
      </c>
      <c r="BP130" s="77">
        <f>BP129-BP129*(BN129/14)*BR129/SUM(BP129:BT129)-BP129*(BO129/14)*BS129/SUM(BP129:BT129)</f>
        <v/>
      </c>
      <c r="BQ130" s="77">
        <f>BQ129+BP129*(BN129/14)*BR129/SUM(BP129:BT129)+BP129*(BO129/14)*BS129/SUM(BP129:BT129)-BQ129/4</f>
        <v/>
      </c>
      <c r="BR130" s="77">
        <f>BR129+(BQ129/4)*BR$16-BR129/14</f>
        <v/>
      </c>
      <c r="BS130" s="77">
        <f>BS129+(BQ129/4)*BS$16-BS129/14</f>
        <v/>
      </c>
      <c r="BT130" s="77">
        <f>BT129+BS129/14+(BR129/14)*(1-BU$16)</f>
        <v/>
      </c>
      <c r="BU130" s="54">
        <f>BU129+(BR129/14)*(BU$16)</f>
        <v/>
      </c>
      <c r="BV130" s="53">
        <f>OFFSET('National statistics'!$A$6,MATCH(R0_estimation!$A130,'National statistics'!$A$7:$A$5000,0),MATCH(R0_estimation!BV$16 &amp; "_Running14daysNew",'National statistics'!$B$1:$HA$1,0))</f>
        <v/>
      </c>
      <c r="BW130" s="253">
        <f>IF(ISERROR(OFFSET($O$4,MATCH(BV$16,$N$5:$N$14,0),MATCH(TEXT($A130,"dd-mmm-yy") &amp; "_R0",$P$2:$AP$2,0))),BW129,OFFSET($O$4,MATCH(BV$16,$N$5:$N$14,0),MATCH(TEXT($A130,"dd-mmm-yy") &amp; "_R0",$P$2:$AP$2,0)))</f>
        <v/>
      </c>
      <c r="BX130" s="254">
        <f>BX129</f>
        <v/>
      </c>
      <c r="BY130" s="77">
        <f>BY129-BY129*(BW129/14)*CA129/SUM(BY129:CC129)-BY129*(BX129/14)*CB129/SUM(BY129:CC129)</f>
        <v/>
      </c>
      <c r="BZ130" s="77">
        <f>BZ129+BY129*(BW129/14)*CA129/SUM(BY129:CC129)+BY129*(BX129/14)*CB129/SUM(BY129:CC129)-BZ129/4</f>
        <v/>
      </c>
      <c r="CA130" s="77">
        <f>CA129+(BZ129/4)*CA$16-CA129/14</f>
        <v/>
      </c>
      <c r="CB130" s="77">
        <f>CB129+(BZ129/4)*CB$16-CB129/14</f>
        <v/>
      </c>
      <c r="CC130" s="77">
        <f>CC129+CB129/14+(CA129/14)*(1-CD$16)</f>
        <v/>
      </c>
      <c r="CD130" s="54">
        <f>CD129+(CA129/14)*(CD$16)</f>
        <v/>
      </c>
      <c r="CE130" s="53">
        <f>OFFSET('National statistics'!$A$6,MATCH(R0_estimation!$A130,'National statistics'!$A$7:$A$5000,0),MATCH(R0_estimation!CE$16 &amp; "_Running14daysNew",'National statistics'!$B$1:$HA$1,0))</f>
        <v/>
      </c>
      <c r="CF130" s="253">
        <f>IF(ISERROR(OFFSET($O$4,MATCH(CE$16,$N$5:$N$14,0),MATCH(TEXT($A130,"dd-mmm-yy") &amp; "_R0",$P$2:$AP$2,0))),CF129,OFFSET($O$4,MATCH(CE$16,$N$5:$N$14,0),MATCH(TEXT($A130,"dd-mmm-yy") &amp; "_R0",$P$2:$AP$2,0)))</f>
        <v/>
      </c>
      <c r="CG130" s="254">
        <f>CG129</f>
        <v/>
      </c>
      <c r="CH130" s="77">
        <f>CH129-CH129*(CF129/14)*CJ129/SUM(CH129:CL129)-CH129*(CG129/14)*CK129/SUM(CH129:CL129)</f>
        <v/>
      </c>
      <c r="CI130" s="77">
        <f>CI129+CH129*(CF129/14)*CJ129/SUM(CH129:CL129)+CH129*(CG129/14)*CK129/SUM(CH129:CL129)-CI129/4</f>
        <v/>
      </c>
      <c r="CJ130" s="77">
        <f>CJ129+(CI129/4)*CJ$16-CJ129/14</f>
        <v/>
      </c>
      <c r="CK130" s="77">
        <f>CK129+(CI129/4)*CK$16-CK129/14</f>
        <v/>
      </c>
      <c r="CL130" s="77">
        <f>CL129+CK129/14+(CJ129/14)*(1-CM$16)</f>
        <v/>
      </c>
      <c r="CM130" s="54">
        <f>CM129+(CJ129/14)*(CM$16)</f>
        <v/>
      </c>
      <c r="CO130" s="209" t="n"/>
      <c r="CP130" s="210" t="n"/>
    </row>
    <row r="131">
      <c r="A131" s="83" t="n">
        <v>44031</v>
      </c>
      <c r="B131" s="53">
        <f>OFFSET('National statistics'!$A$6,MATCH(R0_estimation!$A131,'National statistics'!$A$7:$A$5000,0),MATCH(R0_estimation!B$16 &amp; "_Running14daysNew",'National statistics'!$B$1:$HA$1,0))</f>
        <v/>
      </c>
      <c r="C131" s="253">
        <f>IF(ISERROR(OFFSET($O$4,MATCH(B$16,$N$5:$N$14,0),MATCH(TEXT($A131,"dd-mmm-yy") &amp; "_R0",$P$2:$AP$2,0))),C130,OFFSET($O$4,MATCH(B$16,$N$5:$N$14,0),MATCH(TEXT($A131,"dd-mmm-yy") &amp; "_R0",$P$2:$AP$2,0)))</f>
        <v/>
      </c>
      <c r="D131" s="254">
        <f>D130</f>
        <v/>
      </c>
      <c r="E131" s="77">
        <f>E130-E130*(C130/14)*G130*G$16/SUM(E130:I130)-E130*(D130/14)*H$16*H130/SUM(E130:I130)</f>
        <v/>
      </c>
      <c r="F131" s="77">
        <f>F130+E130*(C130/14)*G130*G$16/SUM(E130:I130)+E130*(D130/14)*H$16*H130/SUM(E130:I130)-F130/4</f>
        <v/>
      </c>
      <c r="G131" s="77">
        <f>G130+G$16*F130/4-G130/14</f>
        <v/>
      </c>
      <c r="H131" s="77">
        <f>H130+H$16*F130/4-H130/14</f>
        <v/>
      </c>
      <c r="I131" s="77">
        <f>I130+H130/14+(G130/14)*(1-J$16)</f>
        <v/>
      </c>
      <c r="J131" s="54">
        <f>J130+(G130/14)*(J$16)</f>
        <v/>
      </c>
      <c r="K131" s="53">
        <f>OFFSET('National statistics'!$A$6,MATCH(R0_estimation!$A131,'National statistics'!$A$7:$A$5000,0),MATCH(R0_estimation!K$16 &amp; "_Running14daysNew",'National statistics'!$B$1:$HA$1,0))</f>
        <v/>
      </c>
      <c r="L131" s="253">
        <f>IF(ISERROR(OFFSET($O$4,MATCH(K$16,$N$5:$N$14,0),MATCH(TEXT($A131,"dd-mmm-yy") &amp; "_R0",$P$2:$AP$2,0))),L130,OFFSET($O$4,MATCH(K$16,$N$5:$N$14,0),MATCH(TEXT($A131,"dd-mmm-yy") &amp; "_R0",$P$2:$AP$2,0)))</f>
        <v/>
      </c>
      <c r="M131" s="254">
        <f>M130</f>
        <v/>
      </c>
      <c r="N131" s="77">
        <f>N130-N130*(L130/14)*P130/SUM(N130:R130)-N130*(M130/14)*Q130/SUM(N130:R130)</f>
        <v/>
      </c>
      <c r="O131" s="77">
        <f>O130+N130*(L130/14)*P130/SUM(N130:R130)+N130*(M130/14)*Q130/SUM(N130:R130)-O130/4</f>
        <v/>
      </c>
      <c r="P131" s="77">
        <f>P130+(O130/4)*P$16-P130/14</f>
        <v/>
      </c>
      <c r="Q131" s="77">
        <f>Q130+(O130/4)*Q$16-Q130/14</f>
        <v/>
      </c>
      <c r="R131" s="77">
        <f>R130+Q130/14+(P130/14)*(1-S$16)</f>
        <v/>
      </c>
      <c r="S131" s="54">
        <f>S130+(P130/14)*(S$16)</f>
        <v/>
      </c>
      <c r="T131" s="53">
        <f>OFFSET('National statistics'!$A$6,MATCH(R0_estimation!$A131,'National statistics'!$A$7:$A$5000,0),MATCH(R0_estimation!T$16 &amp; "_Running14daysNew",'National statistics'!$B$1:$HA$1,0))</f>
        <v/>
      </c>
      <c r="U131" s="253">
        <f>IF(ISERROR(OFFSET($O$4,MATCH(T$16,$N$5:$N$14,0),MATCH(TEXT($A131,"dd-mmm-yy") &amp; "_R0",$P$2:$AP$2,0))),U130,OFFSET($O$4,MATCH(T$16,$N$5:$N$14,0),MATCH(TEXT($A131,"dd-mmm-yy") &amp; "_R0",$P$2:$AP$2,0)))</f>
        <v/>
      </c>
      <c r="V131" s="254">
        <f>V130</f>
        <v/>
      </c>
      <c r="W131" s="77">
        <f>W130-W130*(U130/14)*Y130/SUM(W130:AA130)-W130*(V130/14)*Z130/SUM(W130:AA130)</f>
        <v/>
      </c>
      <c r="X131" s="77">
        <f>X130+W130*(U130/14)*Y130/SUM(W130:AA130)+W130*(V130/14)*Z130/SUM(W130:AA130)-X130/4</f>
        <v/>
      </c>
      <c r="Y131" s="77">
        <f>Y130+(X130/4)*Y$16-Y130/14</f>
        <v/>
      </c>
      <c r="Z131" s="77">
        <f>Z130+(X130/4)*Z$16-Z130/14</f>
        <v/>
      </c>
      <c r="AA131" s="77">
        <f>AA130+Z130/14+(Y130/14)*(1-AB$16)</f>
        <v/>
      </c>
      <c r="AB131" s="54">
        <f>AB130+(Y130/14)*(AB$16)</f>
        <v/>
      </c>
      <c r="AC131" s="53">
        <f>OFFSET('National statistics'!$A$6,MATCH(R0_estimation!$A131,'National statistics'!$A$7:$A$5000,0),MATCH(R0_estimation!AC$16 &amp; "_Running14daysNew",'National statistics'!$B$1:$HA$1,0))</f>
        <v/>
      </c>
      <c r="AD131" s="253">
        <f>IF(ISERROR(OFFSET($O$4,MATCH(AC$16,$N$5:$N$14,0),MATCH(TEXT($A131,"dd-mmm-yy") &amp; "_R0",$P$2:$AP$2,0))),AD130,OFFSET($O$4,MATCH(AC$16,$N$5:$N$14,0),MATCH(TEXT($A131,"dd-mmm-yy") &amp; "_R0",$P$2:$AP$2,0)))</f>
        <v/>
      </c>
      <c r="AE131" s="254">
        <f>AE130</f>
        <v/>
      </c>
      <c r="AF131" s="77">
        <f>AF130-AF130*(AD130/14)*AH130/SUM(AF130:AJ130)-AF130*(AE130/14)*AI130/SUM(AF130:AJ130)</f>
        <v/>
      </c>
      <c r="AG131" s="77">
        <f>AG130+AF130*(AD130/14)*AH130/SUM(AF130:AJ130)+AF130*(AE130/14)*AI130/SUM(AF130:AJ130)-AG130/4</f>
        <v/>
      </c>
      <c r="AH131" s="77">
        <f>AH130+(AG130/4)*AH$16-AH130/14</f>
        <v/>
      </c>
      <c r="AI131" s="77">
        <f>AI130+(AG130/4)*AI$16-AI130/14</f>
        <v/>
      </c>
      <c r="AJ131" s="77">
        <f>AJ130+AI130/14+(AH130/14)*(1-AK$16)</f>
        <v/>
      </c>
      <c r="AK131" s="54">
        <f>AK130+(AH130/14)*(AK$16)</f>
        <v/>
      </c>
      <c r="AL131" s="53">
        <f>OFFSET('National statistics'!$A$6,MATCH(R0_estimation!$A131,'National statistics'!$A$7:$A$5000,0),MATCH(R0_estimation!AL$16 &amp; "_Running14daysNew",'National statistics'!$B$1:$HA$1,0))</f>
        <v/>
      </c>
      <c r="AM131" s="253">
        <f>IF(ISERROR(OFFSET($O$4,MATCH(AL$16,$N$5:$N$14,0),MATCH(TEXT($A131,"dd-mmm-yy") &amp; "_R0",$P$2:$AP$2,0))),AM130,OFFSET($O$4,MATCH(AL$16,$N$5:$N$14,0),MATCH(TEXT($A131,"dd-mmm-yy") &amp; "_R0",$P$2:$AP$2,0)))</f>
        <v/>
      </c>
      <c r="AN131" s="254">
        <f>AN130</f>
        <v/>
      </c>
      <c r="AO131" s="77">
        <f>AO130-AO130*(AM130/14)*AQ130/SUM(AO130:AS130)-AO130*(AN130/14)*AR130/SUM(AO130:AS130)</f>
        <v/>
      </c>
      <c r="AP131" s="77">
        <f>AP130+AO130*(AM130/14)*AQ130/SUM(AO130:AS130)+AO130*(AN130/14)*AR130/SUM(AO130:AS130)-AP130/4</f>
        <v/>
      </c>
      <c r="AQ131" s="77">
        <f>AQ130+(AP130/4)*AQ$16-AQ130/14</f>
        <v/>
      </c>
      <c r="AR131" s="77">
        <f>AR130+(AP130/4)*AR$16-AR130/14</f>
        <v/>
      </c>
      <c r="AS131" s="77">
        <f>AS130+AR130/14+(AQ130/14)*(1-AT$16)</f>
        <v/>
      </c>
      <c r="AT131" s="54">
        <f>AT130+(AQ130/14)*(AT$16)</f>
        <v/>
      </c>
      <c r="AU131" s="53">
        <f>OFFSET('National statistics'!$A$6,MATCH(R0_estimation!$A131,'National statistics'!$A$7:$A$5000,0),MATCH(R0_estimation!AU$16 &amp; "_Running14daysNew",'National statistics'!$B$1:$HA$1,0))</f>
        <v/>
      </c>
      <c r="AV131" s="253">
        <f>IF(ISERROR(OFFSET($O$4,MATCH(AU$16,$N$5:$N$14,0),MATCH(TEXT($A131,"dd-mmm-yy") &amp; "_R0",$P$2:$AP$2,0))),AV130,OFFSET($O$4,MATCH(AU$16,$N$5:$N$14,0),MATCH(TEXT($A131,"dd-mmm-yy") &amp; "_R0",$P$2:$AP$2,0)))</f>
        <v/>
      </c>
      <c r="AW131" s="254">
        <f>AW130</f>
        <v/>
      </c>
      <c r="AX131" s="77">
        <f>AX130-AX130*(AV130/14)*AZ130/SUM(AX130:BB130)-AX130*(AW130/14)*BA130/SUM(AX130:BB130)</f>
        <v/>
      </c>
      <c r="AY131" s="77">
        <f>AY130+AX130*(AV130/14)*AZ130/SUM(AX130:BB130)+AX130*(AW130/14)*BA130/SUM(AX130:BB130)-AY130/4</f>
        <v/>
      </c>
      <c r="AZ131" s="77">
        <f>AZ130+(AY130/4)*AZ$16-AZ130/14</f>
        <v/>
      </c>
      <c r="BA131" s="77">
        <f>BA130+(AY130/4)*BA$16-BA130/14</f>
        <v/>
      </c>
      <c r="BB131" s="77">
        <f>BB130+BA130/14+(AZ130/14)*(1-BC$16)</f>
        <v/>
      </c>
      <c r="BC131" s="54">
        <f>BC130+(AZ130/14)*(BC$16)</f>
        <v/>
      </c>
      <c r="BD131" s="53">
        <f>OFFSET('National statistics'!$A$6,MATCH(R0_estimation!$A131,'National statistics'!$A$7:$A$5000,0),MATCH(R0_estimation!BD$16 &amp; "_Running14daysNew",'National statistics'!$B$1:$HA$1,0))</f>
        <v/>
      </c>
      <c r="BE131" s="253">
        <f>IF(ISERROR(OFFSET($O$4,MATCH(BD$16,$N$5:$N$14,0),MATCH(TEXT($A131,"dd-mmm-yy") &amp; "_R0",$P$2:$AP$2,0))),BE130,OFFSET($O$4,MATCH(BD$16,$N$5:$N$14,0),MATCH(TEXT($A131,"dd-mmm-yy") &amp; "_R0",$P$2:$AP$2,0)))</f>
        <v/>
      </c>
      <c r="BF131" s="254">
        <f>BF130</f>
        <v/>
      </c>
      <c r="BG131" s="77">
        <f>BG130-BG130*(BE130/14)*BI130/SUM(BG130:BK130)-BG130*(BF130/14)*BJ130/SUM(BG130:BK130)</f>
        <v/>
      </c>
      <c r="BH131" s="77">
        <f>BH130+BG130*(BE130/14)*BI130/SUM(BG130:BK130)+BG130*(BF130/14)*BJ130/SUM(BG130:BK130)-BH130/4</f>
        <v/>
      </c>
      <c r="BI131" s="77">
        <f>BI130+(BH130/4)*BI$16-BI130/14</f>
        <v/>
      </c>
      <c r="BJ131" s="77">
        <f>BJ130+(BH130/4)*BJ$16-BJ130/14</f>
        <v/>
      </c>
      <c r="BK131" s="77">
        <f>BK130+BJ130/14+(BI130/14)*(1-BL$16)</f>
        <v/>
      </c>
      <c r="BL131" s="54">
        <f>BL130+(BI130/14)*(BL$16)</f>
        <v/>
      </c>
      <c r="BM131" s="53">
        <f>OFFSET('National statistics'!$A$6,MATCH(R0_estimation!$A131,'National statistics'!$A$7:$A$5000,0),MATCH(R0_estimation!BM$16 &amp; "_Running14daysNew",'National statistics'!$B$1:$HA$1,0))</f>
        <v/>
      </c>
      <c r="BN131" s="253">
        <f>IF(ISERROR(OFFSET($O$4,MATCH(BM$16,$N$5:$N$14,0),MATCH(TEXT($A131,"dd-mmm-yy") &amp; "_R0",$P$2:$AP$2,0))),BN130,OFFSET($O$4,MATCH(BM$16,$N$5:$N$14,0),MATCH(TEXT($A131,"dd-mmm-yy") &amp; "_R0",$P$2:$AP$2,0)))</f>
        <v/>
      </c>
      <c r="BO131" s="254">
        <f>BO130</f>
        <v/>
      </c>
      <c r="BP131" s="77">
        <f>BP130-BP130*(BN130/14)*BR130/SUM(BP130:BT130)-BP130*(BO130/14)*BS130/SUM(BP130:BT130)</f>
        <v/>
      </c>
      <c r="BQ131" s="77">
        <f>BQ130+BP130*(BN130/14)*BR130/SUM(BP130:BT130)+BP130*(BO130/14)*BS130/SUM(BP130:BT130)-BQ130/4</f>
        <v/>
      </c>
      <c r="BR131" s="77">
        <f>BR130+(BQ130/4)*BR$16-BR130/14</f>
        <v/>
      </c>
      <c r="BS131" s="77">
        <f>BS130+(BQ130/4)*BS$16-BS130/14</f>
        <v/>
      </c>
      <c r="BT131" s="77">
        <f>BT130+BS130/14+(BR130/14)*(1-BU$16)</f>
        <v/>
      </c>
      <c r="BU131" s="54">
        <f>BU130+(BR130/14)*(BU$16)</f>
        <v/>
      </c>
      <c r="BV131" s="53">
        <f>OFFSET('National statistics'!$A$6,MATCH(R0_estimation!$A131,'National statistics'!$A$7:$A$5000,0),MATCH(R0_estimation!BV$16 &amp; "_Running14daysNew",'National statistics'!$B$1:$HA$1,0))</f>
        <v/>
      </c>
      <c r="BW131" s="253">
        <f>IF(ISERROR(OFFSET($O$4,MATCH(BV$16,$N$5:$N$14,0),MATCH(TEXT($A131,"dd-mmm-yy") &amp; "_R0",$P$2:$AP$2,0))),BW130,OFFSET($O$4,MATCH(BV$16,$N$5:$N$14,0),MATCH(TEXT($A131,"dd-mmm-yy") &amp; "_R0",$P$2:$AP$2,0)))</f>
        <v/>
      </c>
      <c r="BX131" s="254">
        <f>BX130</f>
        <v/>
      </c>
      <c r="BY131" s="77">
        <f>BY130-BY130*(BW130/14)*CA130/SUM(BY130:CC130)-BY130*(BX130/14)*CB130/SUM(BY130:CC130)</f>
        <v/>
      </c>
      <c r="BZ131" s="77">
        <f>BZ130+BY130*(BW130/14)*CA130/SUM(BY130:CC130)+BY130*(BX130/14)*CB130/SUM(BY130:CC130)-BZ130/4</f>
        <v/>
      </c>
      <c r="CA131" s="77">
        <f>CA130+(BZ130/4)*CA$16-CA130/14</f>
        <v/>
      </c>
      <c r="CB131" s="77">
        <f>CB130+(BZ130/4)*CB$16-CB130/14</f>
        <v/>
      </c>
      <c r="CC131" s="77">
        <f>CC130+CB130/14+(CA130/14)*(1-CD$16)</f>
        <v/>
      </c>
      <c r="CD131" s="54">
        <f>CD130+(CA130/14)*(CD$16)</f>
        <v/>
      </c>
      <c r="CE131" s="53">
        <f>OFFSET('National statistics'!$A$6,MATCH(R0_estimation!$A131,'National statistics'!$A$7:$A$5000,0),MATCH(R0_estimation!CE$16 &amp; "_Running14daysNew",'National statistics'!$B$1:$HA$1,0))</f>
        <v/>
      </c>
      <c r="CF131" s="253">
        <f>IF(ISERROR(OFFSET($O$4,MATCH(CE$16,$N$5:$N$14,0),MATCH(TEXT($A131,"dd-mmm-yy") &amp; "_R0",$P$2:$AP$2,0))),CF130,OFFSET($O$4,MATCH(CE$16,$N$5:$N$14,0),MATCH(TEXT($A131,"dd-mmm-yy") &amp; "_R0",$P$2:$AP$2,0)))</f>
        <v/>
      </c>
      <c r="CG131" s="254">
        <f>CG130</f>
        <v/>
      </c>
      <c r="CH131" s="77">
        <f>CH130-CH130*(CF130/14)*CJ130/SUM(CH130:CL130)-CH130*(CG130/14)*CK130/SUM(CH130:CL130)</f>
        <v/>
      </c>
      <c r="CI131" s="77">
        <f>CI130+CH130*(CF130/14)*CJ130/SUM(CH130:CL130)+CH130*(CG130/14)*CK130/SUM(CH130:CL130)-CI130/4</f>
        <v/>
      </c>
      <c r="CJ131" s="77">
        <f>CJ130+(CI130/4)*CJ$16-CJ130/14</f>
        <v/>
      </c>
      <c r="CK131" s="77">
        <f>CK130+(CI130/4)*CK$16-CK130/14</f>
        <v/>
      </c>
      <c r="CL131" s="77">
        <f>CL130+CK130/14+(CJ130/14)*(1-CM$16)</f>
        <v/>
      </c>
      <c r="CM131" s="54">
        <f>CM130+(CJ130/14)*(CM$16)</f>
        <v/>
      </c>
      <c r="CO131" s="209" t="n"/>
      <c r="CP131" s="210" t="n"/>
    </row>
    <row r="132">
      <c r="A132" s="83" t="n">
        <v>44032</v>
      </c>
      <c r="B132" s="53">
        <f>OFFSET('National statistics'!$A$6,MATCH(R0_estimation!$A132,'National statistics'!$A$7:$A$5000,0),MATCH(R0_estimation!B$16 &amp; "_Running14daysNew",'National statistics'!$B$1:$HA$1,0))</f>
        <v/>
      </c>
      <c r="C132" s="253">
        <f>IF(ISERROR(OFFSET($O$4,MATCH(B$16,$N$5:$N$14,0),MATCH(TEXT($A132,"dd-mmm-yy") &amp; "_R0",$P$2:$AP$2,0))),C131,OFFSET($O$4,MATCH(B$16,$N$5:$N$14,0),MATCH(TEXT($A132,"dd-mmm-yy") &amp; "_R0",$P$2:$AP$2,0)))</f>
        <v/>
      </c>
      <c r="D132" s="254">
        <f>D131</f>
        <v/>
      </c>
      <c r="E132" s="77">
        <f>E131-E131*(C131/14)*G131*G$16/SUM(E131:I131)-E131*(D131/14)*H$16*H131/SUM(E131:I131)</f>
        <v/>
      </c>
      <c r="F132" s="77">
        <f>F131+E131*(C131/14)*G131*G$16/SUM(E131:I131)+E131*(D131/14)*H$16*H131/SUM(E131:I131)-F131/4</f>
        <v/>
      </c>
      <c r="G132" s="77">
        <f>G131+G$16*F131/4-G131/14</f>
        <v/>
      </c>
      <c r="H132" s="77">
        <f>H131+H$16*F131/4-H131/14</f>
        <v/>
      </c>
      <c r="I132" s="77">
        <f>I131+H131/14+(G131/14)*(1-J$16)</f>
        <v/>
      </c>
      <c r="J132" s="54">
        <f>J131+(G131/14)*(J$16)</f>
        <v/>
      </c>
      <c r="K132" s="53">
        <f>OFFSET('National statistics'!$A$6,MATCH(R0_estimation!$A132,'National statistics'!$A$7:$A$5000,0),MATCH(R0_estimation!K$16 &amp; "_Running14daysNew",'National statistics'!$B$1:$HA$1,0))</f>
        <v/>
      </c>
      <c r="L132" s="253">
        <f>IF(ISERROR(OFFSET($O$4,MATCH(K$16,$N$5:$N$14,0),MATCH(TEXT($A132,"dd-mmm-yy") &amp; "_R0",$P$2:$AP$2,0))),L131,OFFSET($O$4,MATCH(K$16,$N$5:$N$14,0),MATCH(TEXT($A132,"dd-mmm-yy") &amp; "_R0",$P$2:$AP$2,0)))</f>
        <v/>
      </c>
      <c r="M132" s="254">
        <f>M131</f>
        <v/>
      </c>
      <c r="N132" s="77">
        <f>N131-N131*(L131/14)*P131/SUM(N131:R131)-N131*(M131/14)*Q131/SUM(N131:R131)</f>
        <v/>
      </c>
      <c r="O132" s="77">
        <f>O131+N131*(L131/14)*P131/SUM(N131:R131)+N131*(M131/14)*Q131/SUM(N131:R131)-O131/4</f>
        <v/>
      </c>
      <c r="P132" s="77">
        <f>P131+(O131/4)*P$16-P131/14</f>
        <v/>
      </c>
      <c r="Q132" s="77">
        <f>Q131+(O131/4)*Q$16-Q131/14</f>
        <v/>
      </c>
      <c r="R132" s="77">
        <f>R131+Q131/14+(P131/14)*(1-S$16)</f>
        <v/>
      </c>
      <c r="S132" s="54">
        <f>S131+(P131/14)*(S$16)</f>
        <v/>
      </c>
      <c r="T132" s="53">
        <f>OFFSET('National statistics'!$A$6,MATCH(R0_estimation!$A132,'National statistics'!$A$7:$A$5000,0),MATCH(R0_estimation!T$16 &amp; "_Running14daysNew",'National statistics'!$B$1:$HA$1,0))</f>
        <v/>
      </c>
      <c r="U132" s="253">
        <f>IF(ISERROR(OFFSET($O$4,MATCH(T$16,$N$5:$N$14,0),MATCH(TEXT($A132,"dd-mmm-yy") &amp; "_R0",$P$2:$AP$2,0))),U131,OFFSET($O$4,MATCH(T$16,$N$5:$N$14,0),MATCH(TEXT($A132,"dd-mmm-yy") &amp; "_R0",$P$2:$AP$2,0)))</f>
        <v/>
      </c>
      <c r="V132" s="254">
        <f>V131</f>
        <v/>
      </c>
      <c r="W132" s="77">
        <f>W131-W131*(U131/14)*Y131/SUM(W131:AA131)-W131*(V131/14)*Z131/SUM(W131:AA131)</f>
        <v/>
      </c>
      <c r="X132" s="77">
        <f>X131+W131*(U131/14)*Y131/SUM(W131:AA131)+W131*(V131/14)*Z131/SUM(W131:AA131)-X131/4</f>
        <v/>
      </c>
      <c r="Y132" s="77">
        <f>Y131+(X131/4)*Y$16-Y131/14</f>
        <v/>
      </c>
      <c r="Z132" s="77">
        <f>Z131+(X131/4)*Z$16-Z131/14</f>
        <v/>
      </c>
      <c r="AA132" s="77">
        <f>AA131+Z131/14+(Y131/14)*(1-AB$16)</f>
        <v/>
      </c>
      <c r="AB132" s="54">
        <f>AB131+(Y131/14)*(AB$16)</f>
        <v/>
      </c>
      <c r="AC132" s="53">
        <f>OFFSET('National statistics'!$A$6,MATCH(R0_estimation!$A132,'National statistics'!$A$7:$A$5000,0),MATCH(R0_estimation!AC$16 &amp; "_Running14daysNew",'National statistics'!$B$1:$HA$1,0))</f>
        <v/>
      </c>
      <c r="AD132" s="253">
        <f>IF(ISERROR(OFFSET($O$4,MATCH(AC$16,$N$5:$N$14,0),MATCH(TEXT($A132,"dd-mmm-yy") &amp; "_R0",$P$2:$AP$2,0))),AD131,OFFSET($O$4,MATCH(AC$16,$N$5:$N$14,0),MATCH(TEXT($A132,"dd-mmm-yy") &amp; "_R0",$P$2:$AP$2,0)))</f>
        <v/>
      </c>
      <c r="AE132" s="254">
        <f>AE131</f>
        <v/>
      </c>
      <c r="AF132" s="77">
        <f>AF131-AF131*(AD131/14)*AH131/SUM(AF131:AJ131)-AF131*(AE131/14)*AI131/SUM(AF131:AJ131)</f>
        <v/>
      </c>
      <c r="AG132" s="77">
        <f>AG131+AF131*(AD131/14)*AH131/SUM(AF131:AJ131)+AF131*(AE131/14)*AI131/SUM(AF131:AJ131)-AG131/4</f>
        <v/>
      </c>
      <c r="AH132" s="77">
        <f>AH131+(AG131/4)*AH$16-AH131/14</f>
        <v/>
      </c>
      <c r="AI132" s="77">
        <f>AI131+(AG131/4)*AI$16-AI131/14</f>
        <v/>
      </c>
      <c r="AJ132" s="77">
        <f>AJ131+AI131/14+(AH131/14)*(1-AK$16)</f>
        <v/>
      </c>
      <c r="AK132" s="54">
        <f>AK131+(AH131/14)*(AK$16)</f>
        <v/>
      </c>
      <c r="AL132" s="53">
        <f>OFFSET('National statistics'!$A$6,MATCH(R0_estimation!$A132,'National statistics'!$A$7:$A$5000,0),MATCH(R0_estimation!AL$16 &amp; "_Running14daysNew",'National statistics'!$B$1:$HA$1,0))</f>
        <v/>
      </c>
      <c r="AM132" s="253">
        <f>IF(ISERROR(OFFSET($O$4,MATCH(AL$16,$N$5:$N$14,0),MATCH(TEXT($A132,"dd-mmm-yy") &amp; "_R0",$P$2:$AP$2,0))),AM131,OFFSET($O$4,MATCH(AL$16,$N$5:$N$14,0),MATCH(TEXT($A132,"dd-mmm-yy") &amp; "_R0",$P$2:$AP$2,0)))</f>
        <v/>
      </c>
      <c r="AN132" s="254">
        <f>AN131</f>
        <v/>
      </c>
      <c r="AO132" s="77">
        <f>AO131-AO131*(AM131/14)*AQ131/SUM(AO131:AS131)-AO131*(AN131/14)*AR131/SUM(AO131:AS131)</f>
        <v/>
      </c>
      <c r="AP132" s="77">
        <f>AP131+AO131*(AM131/14)*AQ131/SUM(AO131:AS131)+AO131*(AN131/14)*AR131/SUM(AO131:AS131)-AP131/4</f>
        <v/>
      </c>
      <c r="AQ132" s="77">
        <f>AQ131+(AP131/4)*AQ$16-AQ131/14</f>
        <v/>
      </c>
      <c r="AR132" s="77">
        <f>AR131+(AP131/4)*AR$16-AR131/14</f>
        <v/>
      </c>
      <c r="AS132" s="77">
        <f>AS131+AR131/14+(AQ131/14)*(1-AT$16)</f>
        <v/>
      </c>
      <c r="AT132" s="54">
        <f>AT131+(AQ131/14)*(AT$16)</f>
        <v/>
      </c>
      <c r="AU132" s="53">
        <f>OFFSET('National statistics'!$A$6,MATCH(R0_estimation!$A132,'National statistics'!$A$7:$A$5000,0),MATCH(R0_estimation!AU$16 &amp; "_Running14daysNew",'National statistics'!$B$1:$HA$1,0))</f>
        <v/>
      </c>
      <c r="AV132" s="253">
        <f>IF(ISERROR(OFFSET($O$4,MATCH(AU$16,$N$5:$N$14,0),MATCH(TEXT($A132,"dd-mmm-yy") &amp; "_R0",$P$2:$AP$2,0))),AV131,OFFSET($O$4,MATCH(AU$16,$N$5:$N$14,0),MATCH(TEXT($A132,"dd-mmm-yy") &amp; "_R0",$P$2:$AP$2,0)))</f>
        <v/>
      </c>
      <c r="AW132" s="254">
        <f>AW131</f>
        <v/>
      </c>
      <c r="AX132" s="77">
        <f>AX131-AX131*(AV131/14)*AZ131/SUM(AX131:BB131)-AX131*(AW131/14)*BA131/SUM(AX131:BB131)</f>
        <v/>
      </c>
      <c r="AY132" s="77">
        <f>AY131+AX131*(AV131/14)*AZ131/SUM(AX131:BB131)+AX131*(AW131/14)*BA131/SUM(AX131:BB131)-AY131/4</f>
        <v/>
      </c>
      <c r="AZ132" s="77">
        <f>AZ131+(AY131/4)*AZ$16-AZ131/14</f>
        <v/>
      </c>
      <c r="BA132" s="77">
        <f>BA131+(AY131/4)*BA$16-BA131/14</f>
        <v/>
      </c>
      <c r="BB132" s="77">
        <f>BB131+BA131/14+(AZ131/14)*(1-BC$16)</f>
        <v/>
      </c>
      <c r="BC132" s="54">
        <f>BC131+(AZ131/14)*(BC$16)</f>
        <v/>
      </c>
      <c r="BD132" s="53">
        <f>OFFSET('National statistics'!$A$6,MATCH(R0_estimation!$A132,'National statistics'!$A$7:$A$5000,0),MATCH(R0_estimation!BD$16 &amp; "_Running14daysNew",'National statistics'!$B$1:$HA$1,0))</f>
        <v/>
      </c>
      <c r="BE132" s="253">
        <f>IF(ISERROR(OFFSET($O$4,MATCH(BD$16,$N$5:$N$14,0),MATCH(TEXT($A132,"dd-mmm-yy") &amp; "_R0",$P$2:$AP$2,0))),BE131,OFFSET($O$4,MATCH(BD$16,$N$5:$N$14,0),MATCH(TEXT($A132,"dd-mmm-yy") &amp; "_R0",$P$2:$AP$2,0)))</f>
        <v/>
      </c>
      <c r="BF132" s="254">
        <f>BF131</f>
        <v/>
      </c>
      <c r="BG132" s="77">
        <f>BG131-BG131*(BE131/14)*BI131/SUM(BG131:BK131)-BG131*(BF131/14)*BJ131/SUM(BG131:BK131)</f>
        <v/>
      </c>
      <c r="BH132" s="77">
        <f>BH131+BG131*(BE131/14)*BI131/SUM(BG131:BK131)+BG131*(BF131/14)*BJ131/SUM(BG131:BK131)-BH131/4</f>
        <v/>
      </c>
      <c r="BI132" s="77">
        <f>BI131+(BH131/4)*BI$16-BI131/14</f>
        <v/>
      </c>
      <c r="BJ132" s="77">
        <f>BJ131+(BH131/4)*BJ$16-BJ131/14</f>
        <v/>
      </c>
      <c r="BK132" s="77">
        <f>BK131+BJ131/14+(BI131/14)*(1-BL$16)</f>
        <v/>
      </c>
      <c r="BL132" s="54">
        <f>BL131+(BI131/14)*(BL$16)</f>
        <v/>
      </c>
      <c r="BM132" s="53">
        <f>OFFSET('National statistics'!$A$6,MATCH(R0_estimation!$A132,'National statistics'!$A$7:$A$5000,0),MATCH(R0_estimation!BM$16 &amp; "_Running14daysNew",'National statistics'!$B$1:$HA$1,0))</f>
        <v/>
      </c>
      <c r="BN132" s="253">
        <f>IF(ISERROR(OFFSET($O$4,MATCH(BM$16,$N$5:$N$14,0),MATCH(TEXT($A132,"dd-mmm-yy") &amp; "_R0",$P$2:$AP$2,0))),BN131,OFFSET($O$4,MATCH(BM$16,$N$5:$N$14,0),MATCH(TEXT($A132,"dd-mmm-yy") &amp; "_R0",$P$2:$AP$2,0)))</f>
        <v/>
      </c>
      <c r="BO132" s="254">
        <f>BO131</f>
        <v/>
      </c>
      <c r="BP132" s="77">
        <f>BP131-BP131*(BN131/14)*BR131/SUM(BP131:BT131)-BP131*(BO131/14)*BS131/SUM(BP131:BT131)</f>
        <v/>
      </c>
      <c r="BQ132" s="77">
        <f>BQ131+BP131*(BN131/14)*BR131/SUM(BP131:BT131)+BP131*(BO131/14)*BS131/SUM(BP131:BT131)-BQ131/4</f>
        <v/>
      </c>
      <c r="BR132" s="77">
        <f>BR131+(BQ131/4)*BR$16-BR131/14</f>
        <v/>
      </c>
      <c r="BS132" s="77">
        <f>BS131+(BQ131/4)*BS$16-BS131/14</f>
        <v/>
      </c>
      <c r="BT132" s="77">
        <f>BT131+BS131/14+(BR131/14)*(1-BU$16)</f>
        <v/>
      </c>
      <c r="BU132" s="54">
        <f>BU131+(BR131/14)*(BU$16)</f>
        <v/>
      </c>
      <c r="BV132" s="53">
        <f>OFFSET('National statistics'!$A$6,MATCH(R0_estimation!$A132,'National statistics'!$A$7:$A$5000,0),MATCH(R0_estimation!BV$16 &amp; "_Running14daysNew",'National statistics'!$B$1:$HA$1,0))</f>
        <v/>
      </c>
      <c r="BW132" s="253">
        <f>IF(ISERROR(OFFSET($O$4,MATCH(BV$16,$N$5:$N$14,0),MATCH(TEXT($A132,"dd-mmm-yy") &amp; "_R0",$P$2:$AP$2,0))),BW131,OFFSET($O$4,MATCH(BV$16,$N$5:$N$14,0),MATCH(TEXT($A132,"dd-mmm-yy") &amp; "_R0",$P$2:$AP$2,0)))</f>
        <v/>
      </c>
      <c r="BX132" s="254">
        <f>BX131</f>
        <v/>
      </c>
      <c r="BY132" s="77">
        <f>BY131-BY131*(BW131/14)*CA131/SUM(BY131:CC131)-BY131*(BX131/14)*CB131/SUM(BY131:CC131)</f>
        <v/>
      </c>
      <c r="BZ132" s="77">
        <f>BZ131+BY131*(BW131/14)*CA131/SUM(BY131:CC131)+BY131*(BX131/14)*CB131/SUM(BY131:CC131)-BZ131/4</f>
        <v/>
      </c>
      <c r="CA132" s="77">
        <f>CA131+(BZ131/4)*CA$16-CA131/14</f>
        <v/>
      </c>
      <c r="CB132" s="77">
        <f>CB131+(BZ131/4)*CB$16-CB131/14</f>
        <v/>
      </c>
      <c r="CC132" s="77">
        <f>CC131+CB131/14+(CA131/14)*(1-CD$16)</f>
        <v/>
      </c>
      <c r="CD132" s="54">
        <f>CD131+(CA131/14)*(CD$16)</f>
        <v/>
      </c>
      <c r="CE132" s="53">
        <f>OFFSET('National statistics'!$A$6,MATCH(R0_estimation!$A132,'National statistics'!$A$7:$A$5000,0),MATCH(R0_estimation!CE$16 &amp; "_Running14daysNew",'National statistics'!$B$1:$HA$1,0))</f>
        <v/>
      </c>
      <c r="CF132" s="253">
        <f>IF(ISERROR(OFFSET($O$4,MATCH(CE$16,$N$5:$N$14,0),MATCH(TEXT($A132,"dd-mmm-yy") &amp; "_R0",$P$2:$AP$2,0))),CF131,OFFSET($O$4,MATCH(CE$16,$N$5:$N$14,0),MATCH(TEXT($A132,"dd-mmm-yy") &amp; "_R0",$P$2:$AP$2,0)))</f>
        <v/>
      </c>
      <c r="CG132" s="254">
        <f>CG131</f>
        <v/>
      </c>
      <c r="CH132" s="77">
        <f>CH131-CH131*(CF131/14)*CJ131/SUM(CH131:CL131)-CH131*(CG131/14)*CK131/SUM(CH131:CL131)</f>
        <v/>
      </c>
      <c r="CI132" s="77">
        <f>CI131+CH131*(CF131/14)*CJ131/SUM(CH131:CL131)+CH131*(CG131/14)*CK131/SUM(CH131:CL131)-CI131/4</f>
        <v/>
      </c>
      <c r="CJ132" s="77">
        <f>CJ131+(CI131/4)*CJ$16-CJ131/14</f>
        <v/>
      </c>
      <c r="CK132" s="77">
        <f>CK131+(CI131/4)*CK$16-CK131/14</f>
        <v/>
      </c>
      <c r="CL132" s="77">
        <f>CL131+CK131/14+(CJ131/14)*(1-CM$16)</f>
        <v/>
      </c>
      <c r="CM132" s="54">
        <f>CM131+(CJ131/14)*(CM$16)</f>
        <v/>
      </c>
      <c r="CO132" s="209" t="n"/>
      <c r="CP132" s="210" t="n"/>
    </row>
    <row r="133">
      <c r="A133" s="83" t="n">
        <v>44033</v>
      </c>
      <c r="B133" s="53">
        <f>OFFSET('National statistics'!$A$6,MATCH(R0_estimation!$A133,'National statistics'!$A$7:$A$5000,0),MATCH(R0_estimation!B$16 &amp; "_Running14daysNew",'National statistics'!$B$1:$HA$1,0))</f>
        <v/>
      </c>
      <c r="C133" s="253">
        <f>IF(ISERROR(OFFSET($O$4,MATCH(B$16,$N$5:$N$14,0),MATCH(TEXT($A133,"dd-mmm-yy") &amp; "_R0",$P$2:$AP$2,0))),C132,OFFSET($O$4,MATCH(B$16,$N$5:$N$14,0),MATCH(TEXT($A133,"dd-mmm-yy") &amp; "_R0",$P$2:$AP$2,0)))</f>
        <v/>
      </c>
      <c r="D133" s="254">
        <f>D132</f>
        <v/>
      </c>
      <c r="E133" s="77">
        <f>E132-E132*(C132/14)*G132*G$16/SUM(E132:I132)-E132*(D132/14)*H$16*H132/SUM(E132:I132)</f>
        <v/>
      </c>
      <c r="F133" s="77">
        <f>F132+E132*(C132/14)*G132*G$16/SUM(E132:I132)+E132*(D132/14)*H$16*H132/SUM(E132:I132)-F132/4</f>
        <v/>
      </c>
      <c r="G133" s="77">
        <f>G132+G$16*F132/4-G132/14</f>
        <v/>
      </c>
      <c r="H133" s="77">
        <f>H132+H$16*F132/4-H132/14</f>
        <v/>
      </c>
      <c r="I133" s="77">
        <f>I132+H132/14+(G132/14)*(1-J$16)</f>
        <v/>
      </c>
      <c r="J133" s="54">
        <f>J132+(G132/14)*(J$16)</f>
        <v/>
      </c>
      <c r="K133" s="53">
        <f>OFFSET('National statistics'!$A$6,MATCH(R0_estimation!$A133,'National statistics'!$A$7:$A$5000,0),MATCH(R0_estimation!K$16 &amp; "_Running14daysNew",'National statistics'!$B$1:$HA$1,0))</f>
        <v/>
      </c>
      <c r="L133" s="253">
        <f>IF(ISERROR(OFFSET($O$4,MATCH(K$16,$N$5:$N$14,0),MATCH(TEXT($A133,"dd-mmm-yy") &amp; "_R0",$P$2:$AP$2,0))),L132,OFFSET($O$4,MATCH(K$16,$N$5:$N$14,0),MATCH(TEXT($A133,"dd-mmm-yy") &amp; "_R0",$P$2:$AP$2,0)))</f>
        <v/>
      </c>
      <c r="M133" s="254">
        <f>M132</f>
        <v/>
      </c>
      <c r="N133" s="77">
        <f>N132-N132*(L132/14)*P132/SUM(N132:R132)-N132*(M132/14)*Q132/SUM(N132:R132)</f>
        <v/>
      </c>
      <c r="O133" s="77">
        <f>O132+N132*(L132/14)*P132/SUM(N132:R132)+N132*(M132/14)*Q132/SUM(N132:R132)-O132/4</f>
        <v/>
      </c>
      <c r="P133" s="77">
        <f>P132+(O132/4)*P$16-P132/14</f>
        <v/>
      </c>
      <c r="Q133" s="77">
        <f>Q132+(O132/4)*Q$16-Q132/14</f>
        <v/>
      </c>
      <c r="R133" s="77">
        <f>R132+Q132/14+(P132/14)*(1-S$16)</f>
        <v/>
      </c>
      <c r="S133" s="54">
        <f>S132+(P132/14)*(S$16)</f>
        <v/>
      </c>
      <c r="T133" s="53">
        <f>OFFSET('National statistics'!$A$6,MATCH(R0_estimation!$A133,'National statistics'!$A$7:$A$5000,0),MATCH(R0_estimation!T$16 &amp; "_Running14daysNew",'National statistics'!$B$1:$HA$1,0))</f>
        <v/>
      </c>
      <c r="U133" s="253">
        <f>IF(ISERROR(OFFSET($O$4,MATCH(T$16,$N$5:$N$14,0),MATCH(TEXT($A133,"dd-mmm-yy") &amp; "_R0",$P$2:$AP$2,0))),U132,OFFSET($O$4,MATCH(T$16,$N$5:$N$14,0),MATCH(TEXT($A133,"dd-mmm-yy") &amp; "_R0",$P$2:$AP$2,0)))</f>
        <v/>
      </c>
      <c r="V133" s="254">
        <f>V132</f>
        <v/>
      </c>
      <c r="W133" s="77">
        <f>W132-W132*(U132/14)*Y132/SUM(W132:AA132)-W132*(V132/14)*Z132/SUM(W132:AA132)</f>
        <v/>
      </c>
      <c r="X133" s="77">
        <f>X132+W132*(U132/14)*Y132/SUM(W132:AA132)+W132*(V132/14)*Z132/SUM(W132:AA132)-X132/4</f>
        <v/>
      </c>
      <c r="Y133" s="77">
        <f>Y132+(X132/4)*Y$16-Y132/14</f>
        <v/>
      </c>
      <c r="Z133" s="77">
        <f>Z132+(X132/4)*Z$16-Z132/14</f>
        <v/>
      </c>
      <c r="AA133" s="77">
        <f>AA132+Z132/14+(Y132/14)*(1-AB$16)</f>
        <v/>
      </c>
      <c r="AB133" s="54">
        <f>AB132+(Y132/14)*(AB$16)</f>
        <v/>
      </c>
      <c r="AC133" s="53">
        <f>OFFSET('National statistics'!$A$6,MATCH(R0_estimation!$A133,'National statistics'!$A$7:$A$5000,0),MATCH(R0_estimation!AC$16 &amp; "_Running14daysNew",'National statistics'!$B$1:$HA$1,0))</f>
        <v/>
      </c>
      <c r="AD133" s="253">
        <f>IF(ISERROR(OFFSET($O$4,MATCH(AC$16,$N$5:$N$14,0),MATCH(TEXT($A133,"dd-mmm-yy") &amp; "_R0",$P$2:$AP$2,0))),AD132,OFFSET($O$4,MATCH(AC$16,$N$5:$N$14,0),MATCH(TEXT($A133,"dd-mmm-yy") &amp; "_R0",$P$2:$AP$2,0)))</f>
        <v/>
      </c>
      <c r="AE133" s="254">
        <f>AE132</f>
        <v/>
      </c>
      <c r="AF133" s="77">
        <f>AF132-AF132*(AD132/14)*AH132/SUM(AF132:AJ132)-AF132*(AE132/14)*AI132/SUM(AF132:AJ132)</f>
        <v/>
      </c>
      <c r="AG133" s="77">
        <f>AG132+AF132*(AD132/14)*AH132/SUM(AF132:AJ132)+AF132*(AE132/14)*AI132/SUM(AF132:AJ132)-AG132/4</f>
        <v/>
      </c>
      <c r="AH133" s="77">
        <f>AH132+(AG132/4)*AH$16-AH132/14</f>
        <v/>
      </c>
      <c r="AI133" s="77">
        <f>AI132+(AG132/4)*AI$16-AI132/14</f>
        <v/>
      </c>
      <c r="AJ133" s="77">
        <f>AJ132+AI132/14+(AH132/14)*(1-AK$16)</f>
        <v/>
      </c>
      <c r="AK133" s="54">
        <f>AK132+(AH132/14)*(AK$16)</f>
        <v/>
      </c>
      <c r="AL133" s="53">
        <f>OFFSET('National statistics'!$A$6,MATCH(R0_estimation!$A133,'National statistics'!$A$7:$A$5000,0),MATCH(R0_estimation!AL$16 &amp; "_Running14daysNew",'National statistics'!$B$1:$HA$1,0))</f>
        <v/>
      </c>
      <c r="AM133" s="253">
        <f>IF(ISERROR(OFFSET($O$4,MATCH(AL$16,$N$5:$N$14,0),MATCH(TEXT($A133,"dd-mmm-yy") &amp; "_R0",$P$2:$AP$2,0))),AM132,OFFSET($O$4,MATCH(AL$16,$N$5:$N$14,0),MATCH(TEXT($A133,"dd-mmm-yy") &amp; "_R0",$P$2:$AP$2,0)))</f>
        <v/>
      </c>
      <c r="AN133" s="254">
        <f>AN132</f>
        <v/>
      </c>
      <c r="AO133" s="77">
        <f>AO132-AO132*(AM132/14)*AQ132/SUM(AO132:AS132)-AO132*(AN132/14)*AR132/SUM(AO132:AS132)</f>
        <v/>
      </c>
      <c r="AP133" s="77">
        <f>AP132+AO132*(AM132/14)*AQ132/SUM(AO132:AS132)+AO132*(AN132/14)*AR132/SUM(AO132:AS132)-AP132/4</f>
        <v/>
      </c>
      <c r="AQ133" s="77">
        <f>AQ132+(AP132/4)*AQ$16-AQ132/14</f>
        <v/>
      </c>
      <c r="AR133" s="77">
        <f>AR132+(AP132/4)*AR$16-AR132/14</f>
        <v/>
      </c>
      <c r="AS133" s="77">
        <f>AS132+AR132/14+(AQ132/14)*(1-AT$16)</f>
        <v/>
      </c>
      <c r="AT133" s="54">
        <f>AT132+(AQ132/14)*(AT$16)</f>
        <v/>
      </c>
      <c r="AU133" s="53">
        <f>OFFSET('National statistics'!$A$6,MATCH(R0_estimation!$A133,'National statistics'!$A$7:$A$5000,0),MATCH(R0_estimation!AU$16 &amp; "_Running14daysNew",'National statistics'!$B$1:$HA$1,0))</f>
        <v/>
      </c>
      <c r="AV133" s="253">
        <f>IF(ISERROR(OFFSET($O$4,MATCH(AU$16,$N$5:$N$14,0),MATCH(TEXT($A133,"dd-mmm-yy") &amp; "_R0",$P$2:$AP$2,0))),AV132,OFFSET($O$4,MATCH(AU$16,$N$5:$N$14,0),MATCH(TEXT($A133,"dd-mmm-yy") &amp; "_R0",$P$2:$AP$2,0)))</f>
        <v/>
      </c>
      <c r="AW133" s="254">
        <f>AW132</f>
        <v/>
      </c>
      <c r="AX133" s="77">
        <f>AX132-AX132*(AV132/14)*AZ132/SUM(AX132:BB132)-AX132*(AW132/14)*BA132/SUM(AX132:BB132)</f>
        <v/>
      </c>
      <c r="AY133" s="77">
        <f>AY132+AX132*(AV132/14)*AZ132/SUM(AX132:BB132)+AX132*(AW132/14)*BA132/SUM(AX132:BB132)-AY132/4</f>
        <v/>
      </c>
      <c r="AZ133" s="77">
        <f>AZ132+(AY132/4)*AZ$16-AZ132/14</f>
        <v/>
      </c>
      <c r="BA133" s="77">
        <f>BA132+(AY132/4)*BA$16-BA132/14</f>
        <v/>
      </c>
      <c r="BB133" s="77">
        <f>BB132+BA132/14+(AZ132/14)*(1-BC$16)</f>
        <v/>
      </c>
      <c r="BC133" s="54">
        <f>BC132+(AZ132/14)*(BC$16)</f>
        <v/>
      </c>
      <c r="BD133" s="53">
        <f>OFFSET('National statistics'!$A$6,MATCH(R0_estimation!$A133,'National statistics'!$A$7:$A$5000,0),MATCH(R0_estimation!BD$16 &amp; "_Running14daysNew",'National statistics'!$B$1:$HA$1,0))</f>
        <v/>
      </c>
      <c r="BE133" s="253">
        <f>IF(ISERROR(OFFSET($O$4,MATCH(BD$16,$N$5:$N$14,0),MATCH(TEXT($A133,"dd-mmm-yy") &amp; "_R0",$P$2:$AP$2,0))),BE132,OFFSET($O$4,MATCH(BD$16,$N$5:$N$14,0),MATCH(TEXT($A133,"dd-mmm-yy") &amp; "_R0",$P$2:$AP$2,0)))</f>
        <v/>
      </c>
      <c r="BF133" s="254">
        <f>BF132</f>
        <v/>
      </c>
      <c r="BG133" s="77">
        <f>BG132-BG132*(BE132/14)*BI132/SUM(BG132:BK132)-BG132*(BF132/14)*BJ132/SUM(BG132:BK132)</f>
        <v/>
      </c>
      <c r="BH133" s="77">
        <f>BH132+BG132*(BE132/14)*BI132/SUM(BG132:BK132)+BG132*(BF132/14)*BJ132/SUM(BG132:BK132)-BH132/4</f>
        <v/>
      </c>
      <c r="BI133" s="77">
        <f>BI132+(BH132/4)*BI$16-BI132/14</f>
        <v/>
      </c>
      <c r="BJ133" s="77">
        <f>BJ132+(BH132/4)*BJ$16-BJ132/14</f>
        <v/>
      </c>
      <c r="BK133" s="77">
        <f>BK132+BJ132/14+(BI132/14)*(1-BL$16)</f>
        <v/>
      </c>
      <c r="BL133" s="54">
        <f>BL132+(BI132/14)*(BL$16)</f>
        <v/>
      </c>
      <c r="BM133" s="53">
        <f>OFFSET('National statistics'!$A$6,MATCH(R0_estimation!$A133,'National statistics'!$A$7:$A$5000,0),MATCH(R0_estimation!BM$16 &amp; "_Running14daysNew",'National statistics'!$B$1:$HA$1,0))</f>
        <v/>
      </c>
      <c r="BN133" s="253">
        <f>IF(ISERROR(OFFSET($O$4,MATCH(BM$16,$N$5:$N$14,0),MATCH(TEXT($A133,"dd-mmm-yy") &amp; "_R0",$P$2:$AP$2,0))),BN132,OFFSET($O$4,MATCH(BM$16,$N$5:$N$14,0),MATCH(TEXT($A133,"dd-mmm-yy") &amp; "_R0",$P$2:$AP$2,0)))</f>
        <v/>
      </c>
      <c r="BO133" s="254">
        <f>BO132</f>
        <v/>
      </c>
      <c r="BP133" s="77">
        <f>BP132-BP132*(BN132/14)*BR132/SUM(BP132:BT132)-BP132*(BO132/14)*BS132/SUM(BP132:BT132)</f>
        <v/>
      </c>
      <c r="BQ133" s="77">
        <f>BQ132+BP132*(BN132/14)*BR132/SUM(BP132:BT132)+BP132*(BO132/14)*BS132/SUM(BP132:BT132)-BQ132/4</f>
        <v/>
      </c>
      <c r="BR133" s="77">
        <f>BR132+(BQ132/4)*BR$16-BR132/14</f>
        <v/>
      </c>
      <c r="BS133" s="77">
        <f>BS132+(BQ132/4)*BS$16-BS132/14</f>
        <v/>
      </c>
      <c r="BT133" s="77">
        <f>BT132+BS132/14+(BR132/14)*(1-BU$16)</f>
        <v/>
      </c>
      <c r="BU133" s="54">
        <f>BU132+(BR132/14)*(BU$16)</f>
        <v/>
      </c>
      <c r="BV133" s="53">
        <f>OFFSET('National statistics'!$A$6,MATCH(R0_estimation!$A133,'National statistics'!$A$7:$A$5000,0),MATCH(R0_estimation!BV$16 &amp; "_Running14daysNew",'National statistics'!$B$1:$HA$1,0))</f>
        <v/>
      </c>
      <c r="BW133" s="253">
        <f>IF(ISERROR(OFFSET($O$4,MATCH(BV$16,$N$5:$N$14,0),MATCH(TEXT($A133,"dd-mmm-yy") &amp; "_R0",$P$2:$AP$2,0))),BW132,OFFSET($O$4,MATCH(BV$16,$N$5:$N$14,0),MATCH(TEXT($A133,"dd-mmm-yy") &amp; "_R0",$P$2:$AP$2,0)))</f>
        <v/>
      </c>
      <c r="BX133" s="254">
        <f>BX132</f>
        <v/>
      </c>
      <c r="BY133" s="77">
        <f>BY132-BY132*(BW132/14)*CA132/SUM(BY132:CC132)-BY132*(BX132/14)*CB132/SUM(BY132:CC132)</f>
        <v/>
      </c>
      <c r="BZ133" s="77">
        <f>BZ132+BY132*(BW132/14)*CA132/SUM(BY132:CC132)+BY132*(BX132/14)*CB132/SUM(BY132:CC132)-BZ132/4</f>
        <v/>
      </c>
      <c r="CA133" s="77">
        <f>CA132+(BZ132/4)*CA$16-CA132/14</f>
        <v/>
      </c>
      <c r="CB133" s="77">
        <f>CB132+(BZ132/4)*CB$16-CB132/14</f>
        <v/>
      </c>
      <c r="CC133" s="77">
        <f>CC132+CB132/14+(CA132/14)*(1-CD$16)</f>
        <v/>
      </c>
      <c r="CD133" s="54">
        <f>CD132+(CA132/14)*(CD$16)</f>
        <v/>
      </c>
      <c r="CE133" s="53">
        <f>OFFSET('National statistics'!$A$6,MATCH(R0_estimation!$A133,'National statistics'!$A$7:$A$5000,0),MATCH(R0_estimation!CE$16 &amp; "_Running14daysNew",'National statistics'!$B$1:$HA$1,0))</f>
        <v/>
      </c>
      <c r="CF133" s="253">
        <f>IF(ISERROR(OFFSET($O$4,MATCH(CE$16,$N$5:$N$14,0),MATCH(TEXT($A133,"dd-mmm-yy") &amp; "_R0",$P$2:$AP$2,0))),CF132,OFFSET($O$4,MATCH(CE$16,$N$5:$N$14,0),MATCH(TEXT($A133,"dd-mmm-yy") &amp; "_R0",$P$2:$AP$2,0)))</f>
        <v/>
      </c>
      <c r="CG133" s="254">
        <f>CG132</f>
        <v/>
      </c>
      <c r="CH133" s="77">
        <f>CH132-CH132*(CF132/14)*CJ132/SUM(CH132:CL132)-CH132*(CG132/14)*CK132/SUM(CH132:CL132)</f>
        <v/>
      </c>
      <c r="CI133" s="77">
        <f>CI132+CH132*(CF132/14)*CJ132/SUM(CH132:CL132)+CH132*(CG132/14)*CK132/SUM(CH132:CL132)-CI132/4</f>
        <v/>
      </c>
      <c r="CJ133" s="77">
        <f>CJ132+(CI132/4)*CJ$16-CJ132/14</f>
        <v/>
      </c>
      <c r="CK133" s="77">
        <f>CK132+(CI132/4)*CK$16-CK132/14</f>
        <v/>
      </c>
      <c r="CL133" s="77">
        <f>CL132+CK132/14+(CJ132/14)*(1-CM$16)</f>
        <v/>
      </c>
      <c r="CM133" s="54">
        <f>CM132+(CJ132/14)*(CM$16)</f>
        <v/>
      </c>
      <c r="CO133" s="209" t="n"/>
      <c r="CP133" s="210" t="n"/>
    </row>
    <row r="134">
      <c r="A134" s="83" t="n">
        <v>44034</v>
      </c>
      <c r="B134" s="53">
        <f>OFFSET('National statistics'!$A$6,MATCH(R0_estimation!$A134,'National statistics'!$A$7:$A$5000,0),MATCH(R0_estimation!B$16 &amp; "_Running14daysNew",'National statistics'!$B$1:$HA$1,0))</f>
        <v/>
      </c>
      <c r="C134" s="253">
        <f>IF(ISERROR(OFFSET($O$4,MATCH(B$16,$N$5:$N$14,0),MATCH(TEXT($A134,"dd-mmm-yy") &amp; "_R0",$P$2:$AP$2,0))),C133,OFFSET($O$4,MATCH(B$16,$N$5:$N$14,0),MATCH(TEXT($A134,"dd-mmm-yy") &amp; "_R0",$P$2:$AP$2,0)))</f>
        <v/>
      </c>
      <c r="D134" s="254">
        <f>D133</f>
        <v/>
      </c>
      <c r="E134" s="77">
        <f>E133-E133*(C133/14)*G133*G$16/SUM(E133:I133)-E133*(D133/14)*H$16*H133/SUM(E133:I133)</f>
        <v/>
      </c>
      <c r="F134" s="77">
        <f>F133+E133*(C133/14)*G133*G$16/SUM(E133:I133)+E133*(D133/14)*H$16*H133/SUM(E133:I133)-F133/4</f>
        <v/>
      </c>
      <c r="G134" s="77">
        <f>G133+G$16*F133/4-G133/14</f>
        <v/>
      </c>
      <c r="H134" s="77">
        <f>H133+H$16*F133/4-H133/14</f>
        <v/>
      </c>
      <c r="I134" s="77">
        <f>I133+H133/14+(G133/14)*(1-J$16)</f>
        <v/>
      </c>
      <c r="J134" s="54">
        <f>J133+(G133/14)*(J$16)</f>
        <v/>
      </c>
      <c r="K134" s="53">
        <f>OFFSET('National statistics'!$A$6,MATCH(R0_estimation!$A134,'National statistics'!$A$7:$A$5000,0),MATCH(R0_estimation!K$16 &amp; "_Running14daysNew",'National statistics'!$B$1:$HA$1,0))</f>
        <v/>
      </c>
      <c r="L134" s="253">
        <f>IF(ISERROR(OFFSET($O$4,MATCH(K$16,$N$5:$N$14,0),MATCH(TEXT($A134,"dd-mmm-yy") &amp; "_R0",$P$2:$AP$2,0))),L133,OFFSET($O$4,MATCH(K$16,$N$5:$N$14,0),MATCH(TEXT($A134,"dd-mmm-yy") &amp; "_R0",$P$2:$AP$2,0)))</f>
        <v/>
      </c>
      <c r="M134" s="254">
        <f>M133</f>
        <v/>
      </c>
      <c r="N134" s="77">
        <f>N133-N133*(L133/14)*P133/SUM(N133:R133)-N133*(M133/14)*Q133/SUM(N133:R133)</f>
        <v/>
      </c>
      <c r="O134" s="77">
        <f>O133+N133*(L133/14)*P133/SUM(N133:R133)+N133*(M133/14)*Q133/SUM(N133:R133)-O133/4</f>
        <v/>
      </c>
      <c r="P134" s="77">
        <f>P133+(O133/4)*P$16-P133/14</f>
        <v/>
      </c>
      <c r="Q134" s="77">
        <f>Q133+(O133/4)*Q$16-Q133/14</f>
        <v/>
      </c>
      <c r="R134" s="77">
        <f>R133+Q133/14+(P133/14)*(1-S$16)</f>
        <v/>
      </c>
      <c r="S134" s="54">
        <f>S133+(P133/14)*(S$16)</f>
        <v/>
      </c>
      <c r="T134" s="53">
        <f>OFFSET('National statistics'!$A$6,MATCH(R0_estimation!$A134,'National statistics'!$A$7:$A$5000,0),MATCH(R0_estimation!T$16 &amp; "_Running14daysNew",'National statistics'!$B$1:$HA$1,0))</f>
        <v/>
      </c>
      <c r="U134" s="253">
        <f>IF(ISERROR(OFFSET($O$4,MATCH(T$16,$N$5:$N$14,0),MATCH(TEXT($A134,"dd-mmm-yy") &amp; "_R0",$P$2:$AP$2,0))),U133,OFFSET($O$4,MATCH(T$16,$N$5:$N$14,0),MATCH(TEXT($A134,"dd-mmm-yy") &amp; "_R0",$P$2:$AP$2,0)))</f>
        <v/>
      </c>
      <c r="V134" s="254">
        <f>V133</f>
        <v/>
      </c>
      <c r="W134" s="77">
        <f>W133-W133*(U133/14)*Y133/SUM(W133:AA133)-W133*(V133/14)*Z133/SUM(W133:AA133)</f>
        <v/>
      </c>
      <c r="X134" s="77">
        <f>X133+W133*(U133/14)*Y133/SUM(W133:AA133)+W133*(V133/14)*Z133/SUM(W133:AA133)-X133/4</f>
        <v/>
      </c>
      <c r="Y134" s="77">
        <f>Y133+(X133/4)*Y$16-Y133/14</f>
        <v/>
      </c>
      <c r="Z134" s="77">
        <f>Z133+(X133/4)*Z$16-Z133/14</f>
        <v/>
      </c>
      <c r="AA134" s="77">
        <f>AA133+Z133/14+(Y133/14)*(1-AB$16)</f>
        <v/>
      </c>
      <c r="AB134" s="54">
        <f>AB133+(Y133/14)*(AB$16)</f>
        <v/>
      </c>
      <c r="AC134" s="53">
        <f>OFFSET('National statistics'!$A$6,MATCH(R0_estimation!$A134,'National statistics'!$A$7:$A$5000,0),MATCH(R0_estimation!AC$16 &amp; "_Running14daysNew",'National statistics'!$B$1:$HA$1,0))</f>
        <v/>
      </c>
      <c r="AD134" s="253">
        <f>IF(ISERROR(OFFSET($O$4,MATCH(AC$16,$N$5:$N$14,0),MATCH(TEXT($A134,"dd-mmm-yy") &amp; "_R0",$P$2:$AP$2,0))),AD133,OFFSET($O$4,MATCH(AC$16,$N$5:$N$14,0),MATCH(TEXT($A134,"dd-mmm-yy") &amp; "_R0",$P$2:$AP$2,0)))</f>
        <v/>
      </c>
      <c r="AE134" s="254">
        <f>AE133</f>
        <v/>
      </c>
      <c r="AF134" s="77">
        <f>AF133-AF133*(AD133/14)*AH133/SUM(AF133:AJ133)-AF133*(AE133/14)*AI133/SUM(AF133:AJ133)</f>
        <v/>
      </c>
      <c r="AG134" s="77">
        <f>AG133+AF133*(AD133/14)*AH133/SUM(AF133:AJ133)+AF133*(AE133/14)*AI133/SUM(AF133:AJ133)-AG133/4</f>
        <v/>
      </c>
      <c r="AH134" s="77">
        <f>AH133+(AG133/4)*AH$16-AH133/14</f>
        <v/>
      </c>
      <c r="AI134" s="77">
        <f>AI133+(AG133/4)*AI$16-AI133/14</f>
        <v/>
      </c>
      <c r="AJ134" s="77">
        <f>AJ133+AI133/14+(AH133/14)*(1-AK$16)</f>
        <v/>
      </c>
      <c r="AK134" s="54">
        <f>AK133+(AH133/14)*(AK$16)</f>
        <v/>
      </c>
      <c r="AL134" s="53">
        <f>OFFSET('National statistics'!$A$6,MATCH(R0_estimation!$A134,'National statistics'!$A$7:$A$5000,0),MATCH(R0_estimation!AL$16 &amp; "_Running14daysNew",'National statistics'!$B$1:$HA$1,0))</f>
        <v/>
      </c>
      <c r="AM134" s="253">
        <f>IF(ISERROR(OFFSET($O$4,MATCH(AL$16,$N$5:$N$14,0),MATCH(TEXT($A134,"dd-mmm-yy") &amp; "_R0",$P$2:$AP$2,0))),AM133,OFFSET($O$4,MATCH(AL$16,$N$5:$N$14,0),MATCH(TEXT($A134,"dd-mmm-yy") &amp; "_R0",$P$2:$AP$2,0)))</f>
        <v/>
      </c>
      <c r="AN134" s="254">
        <f>AN133</f>
        <v/>
      </c>
      <c r="AO134" s="77">
        <f>AO133-AO133*(AM133/14)*AQ133/SUM(AO133:AS133)-AO133*(AN133/14)*AR133/SUM(AO133:AS133)</f>
        <v/>
      </c>
      <c r="AP134" s="77">
        <f>AP133+AO133*(AM133/14)*AQ133/SUM(AO133:AS133)+AO133*(AN133/14)*AR133/SUM(AO133:AS133)-AP133/4</f>
        <v/>
      </c>
      <c r="AQ134" s="77">
        <f>AQ133+(AP133/4)*AQ$16-AQ133/14</f>
        <v/>
      </c>
      <c r="AR134" s="77">
        <f>AR133+(AP133/4)*AR$16-AR133/14</f>
        <v/>
      </c>
      <c r="AS134" s="77">
        <f>AS133+AR133/14+(AQ133/14)*(1-AT$16)</f>
        <v/>
      </c>
      <c r="AT134" s="54">
        <f>AT133+(AQ133/14)*(AT$16)</f>
        <v/>
      </c>
      <c r="AU134" s="53">
        <f>OFFSET('National statistics'!$A$6,MATCH(R0_estimation!$A134,'National statistics'!$A$7:$A$5000,0),MATCH(R0_estimation!AU$16 &amp; "_Running14daysNew",'National statistics'!$B$1:$HA$1,0))</f>
        <v/>
      </c>
      <c r="AV134" s="253">
        <f>IF(ISERROR(OFFSET($O$4,MATCH(AU$16,$N$5:$N$14,0),MATCH(TEXT($A134,"dd-mmm-yy") &amp; "_R0",$P$2:$AP$2,0))),AV133,OFFSET($O$4,MATCH(AU$16,$N$5:$N$14,0),MATCH(TEXT($A134,"dd-mmm-yy") &amp; "_R0",$P$2:$AP$2,0)))</f>
        <v/>
      </c>
      <c r="AW134" s="254">
        <f>AW133</f>
        <v/>
      </c>
      <c r="AX134" s="77">
        <f>AX133-AX133*(AV133/14)*AZ133/SUM(AX133:BB133)-AX133*(AW133/14)*BA133/SUM(AX133:BB133)</f>
        <v/>
      </c>
      <c r="AY134" s="77">
        <f>AY133+AX133*(AV133/14)*AZ133/SUM(AX133:BB133)+AX133*(AW133/14)*BA133/SUM(AX133:BB133)-AY133/4</f>
        <v/>
      </c>
      <c r="AZ134" s="77">
        <f>AZ133+(AY133/4)*AZ$16-AZ133/14</f>
        <v/>
      </c>
      <c r="BA134" s="77">
        <f>BA133+(AY133/4)*BA$16-BA133/14</f>
        <v/>
      </c>
      <c r="BB134" s="77">
        <f>BB133+BA133/14+(AZ133/14)*(1-BC$16)</f>
        <v/>
      </c>
      <c r="BC134" s="54">
        <f>BC133+(AZ133/14)*(BC$16)</f>
        <v/>
      </c>
      <c r="BD134" s="53">
        <f>OFFSET('National statistics'!$A$6,MATCH(R0_estimation!$A134,'National statistics'!$A$7:$A$5000,0),MATCH(R0_estimation!BD$16 &amp; "_Running14daysNew",'National statistics'!$B$1:$HA$1,0))</f>
        <v/>
      </c>
      <c r="BE134" s="253">
        <f>IF(ISERROR(OFFSET($O$4,MATCH(BD$16,$N$5:$N$14,0),MATCH(TEXT($A134,"dd-mmm-yy") &amp; "_R0",$P$2:$AP$2,0))),BE133,OFFSET($O$4,MATCH(BD$16,$N$5:$N$14,0),MATCH(TEXT($A134,"dd-mmm-yy") &amp; "_R0",$P$2:$AP$2,0)))</f>
        <v/>
      </c>
      <c r="BF134" s="254">
        <f>BF133</f>
        <v/>
      </c>
      <c r="BG134" s="77">
        <f>BG133-BG133*(BE133/14)*BI133/SUM(BG133:BK133)-BG133*(BF133/14)*BJ133/SUM(BG133:BK133)</f>
        <v/>
      </c>
      <c r="BH134" s="77">
        <f>BH133+BG133*(BE133/14)*BI133/SUM(BG133:BK133)+BG133*(BF133/14)*BJ133/SUM(BG133:BK133)-BH133/4</f>
        <v/>
      </c>
      <c r="BI134" s="77">
        <f>BI133+(BH133/4)*BI$16-BI133/14</f>
        <v/>
      </c>
      <c r="BJ134" s="77">
        <f>BJ133+(BH133/4)*BJ$16-BJ133/14</f>
        <v/>
      </c>
      <c r="BK134" s="77">
        <f>BK133+BJ133/14+(BI133/14)*(1-BL$16)</f>
        <v/>
      </c>
      <c r="BL134" s="54">
        <f>BL133+(BI133/14)*(BL$16)</f>
        <v/>
      </c>
      <c r="BM134" s="53">
        <f>OFFSET('National statistics'!$A$6,MATCH(R0_estimation!$A134,'National statistics'!$A$7:$A$5000,0),MATCH(R0_estimation!BM$16 &amp; "_Running14daysNew",'National statistics'!$B$1:$HA$1,0))</f>
        <v/>
      </c>
      <c r="BN134" s="253">
        <f>IF(ISERROR(OFFSET($O$4,MATCH(BM$16,$N$5:$N$14,0),MATCH(TEXT($A134,"dd-mmm-yy") &amp; "_R0",$P$2:$AP$2,0))),BN133,OFFSET($O$4,MATCH(BM$16,$N$5:$N$14,0),MATCH(TEXT($A134,"dd-mmm-yy") &amp; "_R0",$P$2:$AP$2,0)))</f>
        <v/>
      </c>
      <c r="BO134" s="254">
        <f>BO133</f>
        <v/>
      </c>
      <c r="BP134" s="77">
        <f>BP133-BP133*(BN133/14)*BR133/SUM(BP133:BT133)-BP133*(BO133/14)*BS133/SUM(BP133:BT133)</f>
        <v/>
      </c>
      <c r="BQ134" s="77">
        <f>BQ133+BP133*(BN133/14)*BR133/SUM(BP133:BT133)+BP133*(BO133/14)*BS133/SUM(BP133:BT133)-BQ133/4</f>
        <v/>
      </c>
      <c r="BR134" s="77">
        <f>BR133+(BQ133/4)*BR$16-BR133/14</f>
        <v/>
      </c>
      <c r="BS134" s="77">
        <f>BS133+(BQ133/4)*BS$16-BS133/14</f>
        <v/>
      </c>
      <c r="BT134" s="77">
        <f>BT133+BS133/14+(BR133/14)*(1-BU$16)</f>
        <v/>
      </c>
      <c r="BU134" s="54">
        <f>BU133+(BR133/14)*(BU$16)</f>
        <v/>
      </c>
      <c r="BV134" s="53">
        <f>OFFSET('National statistics'!$A$6,MATCH(R0_estimation!$A134,'National statistics'!$A$7:$A$5000,0),MATCH(R0_estimation!BV$16 &amp; "_Running14daysNew",'National statistics'!$B$1:$HA$1,0))</f>
        <v/>
      </c>
      <c r="BW134" s="253">
        <f>IF(ISERROR(OFFSET($O$4,MATCH(BV$16,$N$5:$N$14,0),MATCH(TEXT($A134,"dd-mmm-yy") &amp; "_R0",$P$2:$AP$2,0))),BW133,OFFSET($O$4,MATCH(BV$16,$N$5:$N$14,0),MATCH(TEXT($A134,"dd-mmm-yy") &amp; "_R0",$P$2:$AP$2,0)))</f>
        <v/>
      </c>
      <c r="BX134" s="254">
        <f>BX133</f>
        <v/>
      </c>
      <c r="BY134" s="77">
        <f>BY133-BY133*(BW133/14)*CA133/SUM(BY133:CC133)-BY133*(BX133/14)*CB133/SUM(BY133:CC133)</f>
        <v/>
      </c>
      <c r="BZ134" s="77">
        <f>BZ133+BY133*(BW133/14)*CA133/SUM(BY133:CC133)+BY133*(BX133/14)*CB133/SUM(BY133:CC133)-BZ133/4</f>
        <v/>
      </c>
      <c r="CA134" s="77">
        <f>CA133+(BZ133/4)*CA$16-CA133/14</f>
        <v/>
      </c>
      <c r="CB134" s="77">
        <f>CB133+(BZ133/4)*CB$16-CB133/14</f>
        <v/>
      </c>
      <c r="CC134" s="77">
        <f>CC133+CB133/14+(CA133/14)*(1-CD$16)</f>
        <v/>
      </c>
      <c r="CD134" s="54">
        <f>CD133+(CA133/14)*(CD$16)</f>
        <v/>
      </c>
      <c r="CE134" s="53">
        <f>OFFSET('National statistics'!$A$6,MATCH(R0_estimation!$A134,'National statistics'!$A$7:$A$5000,0),MATCH(R0_estimation!CE$16 &amp; "_Running14daysNew",'National statistics'!$B$1:$HA$1,0))</f>
        <v/>
      </c>
      <c r="CF134" s="253">
        <f>IF(ISERROR(OFFSET($O$4,MATCH(CE$16,$N$5:$N$14,0),MATCH(TEXT($A134,"dd-mmm-yy") &amp; "_R0",$P$2:$AP$2,0))),CF133,OFFSET($O$4,MATCH(CE$16,$N$5:$N$14,0),MATCH(TEXT($A134,"dd-mmm-yy") &amp; "_R0",$P$2:$AP$2,0)))</f>
        <v/>
      </c>
      <c r="CG134" s="254">
        <f>CG133</f>
        <v/>
      </c>
      <c r="CH134" s="77">
        <f>CH133-CH133*(CF133/14)*CJ133/SUM(CH133:CL133)-CH133*(CG133/14)*CK133/SUM(CH133:CL133)</f>
        <v/>
      </c>
      <c r="CI134" s="77">
        <f>CI133+CH133*(CF133/14)*CJ133/SUM(CH133:CL133)+CH133*(CG133/14)*CK133/SUM(CH133:CL133)-CI133/4</f>
        <v/>
      </c>
      <c r="CJ134" s="77">
        <f>CJ133+(CI133/4)*CJ$16-CJ133/14</f>
        <v/>
      </c>
      <c r="CK134" s="77">
        <f>CK133+(CI133/4)*CK$16-CK133/14</f>
        <v/>
      </c>
      <c r="CL134" s="77">
        <f>CL133+CK133/14+(CJ133/14)*(1-CM$16)</f>
        <v/>
      </c>
      <c r="CM134" s="54">
        <f>CM133+(CJ133/14)*(CM$16)</f>
        <v/>
      </c>
      <c r="CO134" s="209" t="n"/>
      <c r="CP134" s="210" t="n"/>
    </row>
    <row r="135">
      <c r="A135" s="83" t="n">
        <v>44035</v>
      </c>
      <c r="B135" s="53">
        <f>OFFSET('National statistics'!$A$6,MATCH(R0_estimation!$A135,'National statistics'!$A$7:$A$5000,0),MATCH(R0_estimation!B$16 &amp; "_Running14daysNew",'National statistics'!$B$1:$HA$1,0))</f>
        <v/>
      </c>
      <c r="C135" s="253">
        <f>IF(ISERROR(OFFSET($O$4,MATCH(B$16,$N$5:$N$14,0),MATCH(TEXT($A135,"dd-mmm-yy") &amp; "_R0",$P$2:$AP$2,0))),C134,OFFSET($O$4,MATCH(B$16,$N$5:$N$14,0),MATCH(TEXT($A135,"dd-mmm-yy") &amp; "_R0",$P$2:$AP$2,0)))</f>
        <v/>
      </c>
      <c r="D135" s="254">
        <f>D134</f>
        <v/>
      </c>
      <c r="E135" s="77">
        <f>E134-E134*(C134/14)*G134*G$16/SUM(E134:I134)-E134*(D134/14)*H$16*H134/SUM(E134:I134)</f>
        <v/>
      </c>
      <c r="F135" s="77">
        <f>F134+E134*(C134/14)*G134*G$16/SUM(E134:I134)+E134*(D134/14)*H$16*H134/SUM(E134:I134)-F134/4</f>
        <v/>
      </c>
      <c r="G135" s="77">
        <f>G134+G$16*F134/4-G134/14</f>
        <v/>
      </c>
      <c r="H135" s="77">
        <f>H134+H$16*F134/4-H134/14</f>
        <v/>
      </c>
      <c r="I135" s="77">
        <f>I134+H134/14+(G134/14)*(1-J$16)</f>
        <v/>
      </c>
      <c r="J135" s="54">
        <f>J134+(G134/14)*(J$16)</f>
        <v/>
      </c>
      <c r="K135" s="53">
        <f>OFFSET('National statistics'!$A$6,MATCH(R0_estimation!$A135,'National statistics'!$A$7:$A$5000,0),MATCH(R0_estimation!K$16 &amp; "_Running14daysNew",'National statistics'!$B$1:$HA$1,0))</f>
        <v/>
      </c>
      <c r="L135" s="253">
        <f>IF(ISERROR(OFFSET($O$4,MATCH(K$16,$N$5:$N$14,0),MATCH(TEXT($A135,"dd-mmm-yy") &amp; "_R0",$P$2:$AP$2,0))),L134,OFFSET($O$4,MATCH(K$16,$N$5:$N$14,0),MATCH(TEXT($A135,"dd-mmm-yy") &amp; "_R0",$P$2:$AP$2,0)))</f>
        <v/>
      </c>
      <c r="M135" s="254">
        <f>M134</f>
        <v/>
      </c>
      <c r="N135" s="77">
        <f>N134-N134*(L134/14)*P134/SUM(N134:R134)-N134*(M134/14)*Q134/SUM(N134:R134)</f>
        <v/>
      </c>
      <c r="O135" s="77">
        <f>O134+N134*(L134/14)*P134/SUM(N134:R134)+N134*(M134/14)*Q134/SUM(N134:R134)-O134/4</f>
        <v/>
      </c>
      <c r="P135" s="77">
        <f>P134+(O134/4)*P$16-P134/14</f>
        <v/>
      </c>
      <c r="Q135" s="77">
        <f>Q134+(O134/4)*Q$16-Q134/14</f>
        <v/>
      </c>
      <c r="R135" s="77">
        <f>R134+Q134/14+(P134/14)*(1-S$16)</f>
        <v/>
      </c>
      <c r="S135" s="54">
        <f>S134+(P134/14)*(S$16)</f>
        <v/>
      </c>
      <c r="T135" s="53">
        <f>OFFSET('National statistics'!$A$6,MATCH(R0_estimation!$A135,'National statistics'!$A$7:$A$5000,0),MATCH(R0_estimation!T$16 &amp; "_Running14daysNew",'National statistics'!$B$1:$HA$1,0))</f>
        <v/>
      </c>
      <c r="U135" s="253">
        <f>IF(ISERROR(OFFSET($O$4,MATCH(T$16,$N$5:$N$14,0),MATCH(TEXT($A135,"dd-mmm-yy") &amp; "_R0",$P$2:$AP$2,0))),U134,OFFSET($O$4,MATCH(T$16,$N$5:$N$14,0),MATCH(TEXT($A135,"dd-mmm-yy") &amp; "_R0",$P$2:$AP$2,0)))</f>
        <v/>
      </c>
      <c r="V135" s="254">
        <f>V134</f>
        <v/>
      </c>
      <c r="W135" s="77">
        <f>W134-W134*(U134/14)*Y134/SUM(W134:AA134)-W134*(V134/14)*Z134/SUM(W134:AA134)</f>
        <v/>
      </c>
      <c r="X135" s="77">
        <f>X134+W134*(U134/14)*Y134/SUM(W134:AA134)+W134*(V134/14)*Z134/SUM(W134:AA134)-X134/4</f>
        <v/>
      </c>
      <c r="Y135" s="77">
        <f>Y134+(X134/4)*Y$16-Y134/14</f>
        <v/>
      </c>
      <c r="Z135" s="77">
        <f>Z134+(X134/4)*Z$16-Z134/14</f>
        <v/>
      </c>
      <c r="AA135" s="77">
        <f>AA134+Z134/14+(Y134/14)*(1-AB$16)</f>
        <v/>
      </c>
      <c r="AB135" s="54">
        <f>AB134+(Y134/14)*(AB$16)</f>
        <v/>
      </c>
      <c r="AC135" s="53">
        <f>OFFSET('National statistics'!$A$6,MATCH(R0_estimation!$A135,'National statistics'!$A$7:$A$5000,0),MATCH(R0_estimation!AC$16 &amp; "_Running14daysNew",'National statistics'!$B$1:$HA$1,0))</f>
        <v/>
      </c>
      <c r="AD135" s="253">
        <f>IF(ISERROR(OFFSET($O$4,MATCH(AC$16,$N$5:$N$14,0),MATCH(TEXT($A135,"dd-mmm-yy") &amp; "_R0",$P$2:$AP$2,0))),AD134,OFFSET($O$4,MATCH(AC$16,$N$5:$N$14,0),MATCH(TEXT($A135,"dd-mmm-yy") &amp; "_R0",$P$2:$AP$2,0)))</f>
        <v/>
      </c>
      <c r="AE135" s="254">
        <f>AE134</f>
        <v/>
      </c>
      <c r="AF135" s="77">
        <f>AF134-AF134*(AD134/14)*AH134/SUM(AF134:AJ134)-AF134*(AE134/14)*AI134/SUM(AF134:AJ134)</f>
        <v/>
      </c>
      <c r="AG135" s="77">
        <f>AG134+AF134*(AD134/14)*AH134/SUM(AF134:AJ134)+AF134*(AE134/14)*AI134/SUM(AF134:AJ134)-AG134/4</f>
        <v/>
      </c>
      <c r="AH135" s="77">
        <f>AH134+(AG134/4)*AH$16-AH134/14</f>
        <v/>
      </c>
      <c r="AI135" s="77">
        <f>AI134+(AG134/4)*AI$16-AI134/14</f>
        <v/>
      </c>
      <c r="AJ135" s="77">
        <f>AJ134+AI134/14+(AH134/14)*(1-AK$16)</f>
        <v/>
      </c>
      <c r="AK135" s="54">
        <f>AK134+(AH134/14)*(AK$16)</f>
        <v/>
      </c>
      <c r="AL135" s="53">
        <f>OFFSET('National statistics'!$A$6,MATCH(R0_estimation!$A135,'National statistics'!$A$7:$A$5000,0),MATCH(R0_estimation!AL$16 &amp; "_Running14daysNew",'National statistics'!$B$1:$HA$1,0))</f>
        <v/>
      </c>
      <c r="AM135" s="253">
        <f>IF(ISERROR(OFFSET($O$4,MATCH(AL$16,$N$5:$N$14,0),MATCH(TEXT($A135,"dd-mmm-yy") &amp; "_R0",$P$2:$AP$2,0))),AM134,OFFSET($O$4,MATCH(AL$16,$N$5:$N$14,0),MATCH(TEXT($A135,"dd-mmm-yy") &amp; "_R0",$P$2:$AP$2,0)))</f>
        <v/>
      </c>
      <c r="AN135" s="254">
        <f>AN134</f>
        <v/>
      </c>
      <c r="AO135" s="77">
        <f>AO134-AO134*(AM134/14)*AQ134/SUM(AO134:AS134)-AO134*(AN134/14)*AR134/SUM(AO134:AS134)</f>
        <v/>
      </c>
      <c r="AP135" s="77">
        <f>AP134+AO134*(AM134/14)*AQ134/SUM(AO134:AS134)+AO134*(AN134/14)*AR134/SUM(AO134:AS134)-AP134/4</f>
        <v/>
      </c>
      <c r="AQ135" s="77">
        <f>AQ134+(AP134/4)*AQ$16-AQ134/14</f>
        <v/>
      </c>
      <c r="AR135" s="77">
        <f>AR134+(AP134/4)*AR$16-AR134/14</f>
        <v/>
      </c>
      <c r="AS135" s="77">
        <f>AS134+AR134/14+(AQ134/14)*(1-AT$16)</f>
        <v/>
      </c>
      <c r="AT135" s="54">
        <f>AT134+(AQ134/14)*(AT$16)</f>
        <v/>
      </c>
      <c r="AU135" s="53">
        <f>OFFSET('National statistics'!$A$6,MATCH(R0_estimation!$A135,'National statistics'!$A$7:$A$5000,0),MATCH(R0_estimation!AU$16 &amp; "_Running14daysNew",'National statistics'!$B$1:$HA$1,0))</f>
        <v/>
      </c>
      <c r="AV135" s="253">
        <f>IF(ISERROR(OFFSET($O$4,MATCH(AU$16,$N$5:$N$14,0),MATCH(TEXT($A135,"dd-mmm-yy") &amp; "_R0",$P$2:$AP$2,0))),AV134,OFFSET($O$4,MATCH(AU$16,$N$5:$N$14,0),MATCH(TEXT($A135,"dd-mmm-yy") &amp; "_R0",$P$2:$AP$2,0)))</f>
        <v/>
      </c>
      <c r="AW135" s="254">
        <f>AW134</f>
        <v/>
      </c>
      <c r="AX135" s="77">
        <f>AX134-AX134*(AV134/14)*AZ134/SUM(AX134:BB134)-AX134*(AW134/14)*BA134/SUM(AX134:BB134)</f>
        <v/>
      </c>
      <c r="AY135" s="77">
        <f>AY134+AX134*(AV134/14)*AZ134/SUM(AX134:BB134)+AX134*(AW134/14)*BA134/SUM(AX134:BB134)-AY134/4</f>
        <v/>
      </c>
      <c r="AZ135" s="77">
        <f>AZ134+(AY134/4)*AZ$16-AZ134/14</f>
        <v/>
      </c>
      <c r="BA135" s="77">
        <f>BA134+(AY134/4)*BA$16-BA134/14</f>
        <v/>
      </c>
      <c r="BB135" s="77">
        <f>BB134+BA134/14+(AZ134/14)*(1-BC$16)</f>
        <v/>
      </c>
      <c r="BC135" s="54">
        <f>BC134+(AZ134/14)*(BC$16)</f>
        <v/>
      </c>
      <c r="BD135" s="53">
        <f>OFFSET('National statistics'!$A$6,MATCH(R0_estimation!$A135,'National statistics'!$A$7:$A$5000,0),MATCH(R0_estimation!BD$16 &amp; "_Running14daysNew",'National statistics'!$B$1:$HA$1,0))</f>
        <v/>
      </c>
      <c r="BE135" s="253">
        <f>IF(ISERROR(OFFSET($O$4,MATCH(BD$16,$N$5:$N$14,0),MATCH(TEXT($A135,"dd-mmm-yy") &amp; "_R0",$P$2:$AP$2,0))),BE134,OFFSET($O$4,MATCH(BD$16,$N$5:$N$14,0),MATCH(TEXT($A135,"dd-mmm-yy") &amp; "_R0",$P$2:$AP$2,0)))</f>
        <v/>
      </c>
      <c r="BF135" s="254">
        <f>BF134</f>
        <v/>
      </c>
      <c r="BG135" s="77">
        <f>BG134-BG134*(BE134/14)*BI134/SUM(BG134:BK134)-BG134*(BF134/14)*BJ134/SUM(BG134:BK134)</f>
        <v/>
      </c>
      <c r="BH135" s="77">
        <f>BH134+BG134*(BE134/14)*BI134/SUM(BG134:BK134)+BG134*(BF134/14)*BJ134/SUM(BG134:BK134)-BH134/4</f>
        <v/>
      </c>
      <c r="BI135" s="77">
        <f>BI134+(BH134/4)*BI$16-BI134/14</f>
        <v/>
      </c>
      <c r="BJ135" s="77">
        <f>BJ134+(BH134/4)*BJ$16-BJ134/14</f>
        <v/>
      </c>
      <c r="BK135" s="77">
        <f>BK134+BJ134/14+(BI134/14)*(1-BL$16)</f>
        <v/>
      </c>
      <c r="BL135" s="54">
        <f>BL134+(BI134/14)*(BL$16)</f>
        <v/>
      </c>
      <c r="BM135" s="53">
        <f>OFFSET('National statistics'!$A$6,MATCH(R0_estimation!$A135,'National statistics'!$A$7:$A$5000,0),MATCH(R0_estimation!BM$16 &amp; "_Running14daysNew",'National statistics'!$B$1:$HA$1,0))</f>
        <v/>
      </c>
      <c r="BN135" s="253">
        <f>IF(ISERROR(OFFSET($O$4,MATCH(BM$16,$N$5:$N$14,0),MATCH(TEXT($A135,"dd-mmm-yy") &amp; "_R0",$P$2:$AP$2,0))),BN134,OFFSET($O$4,MATCH(BM$16,$N$5:$N$14,0),MATCH(TEXT($A135,"dd-mmm-yy") &amp; "_R0",$P$2:$AP$2,0)))</f>
        <v/>
      </c>
      <c r="BO135" s="254">
        <f>BO134</f>
        <v/>
      </c>
      <c r="BP135" s="77">
        <f>BP134-BP134*(BN134/14)*BR134/SUM(BP134:BT134)-BP134*(BO134/14)*BS134/SUM(BP134:BT134)</f>
        <v/>
      </c>
      <c r="BQ135" s="77">
        <f>BQ134+BP134*(BN134/14)*BR134/SUM(BP134:BT134)+BP134*(BO134/14)*BS134/SUM(BP134:BT134)-BQ134/4</f>
        <v/>
      </c>
      <c r="BR135" s="77">
        <f>BR134+(BQ134/4)*BR$16-BR134/14</f>
        <v/>
      </c>
      <c r="BS135" s="77">
        <f>BS134+(BQ134/4)*BS$16-BS134/14</f>
        <v/>
      </c>
      <c r="BT135" s="77">
        <f>BT134+BS134/14+(BR134/14)*(1-BU$16)</f>
        <v/>
      </c>
      <c r="BU135" s="54">
        <f>BU134+(BR134/14)*(BU$16)</f>
        <v/>
      </c>
      <c r="BV135" s="53">
        <f>OFFSET('National statistics'!$A$6,MATCH(R0_estimation!$A135,'National statistics'!$A$7:$A$5000,0),MATCH(R0_estimation!BV$16 &amp; "_Running14daysNew",'National statistics'!$B$1:$HA$1,0))</f>
        <v/>
      </c>
      <c r="BW135" s="253">
        <f>IF(ISERROR(OFFSET($O$4,MATCH(BV$16,$N$5:$N$14,0),MATCH(TEXT($A135,"dd-mmm-yy") &amp; "_R0",$P$2:$AP$2,0))),BW134,OFFSET($O$4,MATCH(BV$16,$N$5:$N$14,0),MATCH(TEXT($A135,"dd-mmm-yy") &amp; "_R0",$P$2:$AP$2,0)))</f>
        <v/>
      </c>
      <c r="BX135" s="254">
        <f>BX134</f>
        <v/>
      </c>
      <c r="BY135" s="77">
        <f>BY134-BY134*(BW134/14)*CA134/SUM(BY134:CC134)-BY134*(BX134/14)*CB134/SUM(BY134:CC134)</f>
        <v/>
      </c>
      <c r="BZ135" s="77">
        <f>BZ134+BY134*(BW134/14)*CA134/SUM(BY134:CC134)+BY134*(BX134/14)*CB134/SUM(BY134:CC134)-BZ134/4</f>
        <v/>
      </c>
      <c r="CA135" s="77">
        <f>CA134+(BZ134/4)*CA$16-CA134/14</f>
        <v/>
      </c>
      <c r="CB135" s="77">
        <f>CB134+(BZ134/4)*CB$16-CB134/14</f>
        <v/>
      </c>
      <c r="CC135" s="77">
        <f>CC134+CB134/14+(CA134/14)*(1-CD$16)</f>
        <v/>
      </c>
      <c r="CD135" s="54">
        <f>CD134+(CA134/14)*(CD$16)</f>
        <v/>
      </c>
      <c r="CE135" s="53">
        <f>OFFSET('National statistics'!$A$6,MATCH(R0_estimation!$A135,'National statistics'!$A$7:$A$5000,0),MATCH(R0_estimation!CE$16 &amp; "_Running14daysNew",'National statistics'!$B$1:$HA$1,0))</f>
        <v/>
      </c>
      <c r="CF135" s="253">
        <f>IF(ISERROR(OFFSET($O$4,MATCH(CE$16,$N$5:$N$14,0),MATCH(TEXT($A135,"dd-mmm-yy") &amp; "_R0",$P$2:$AP$2,0))),CF134,OFFSET($O$4,MATCH(CE$16,$N$5:$N$14,0),MATCH(TEXT($A135,"dd-mmm-yy") &amp; "_R0",$P$2:$AP$2,0)))</f>
        <v/>
      </c>
      <c r="CG135" s="254">
        <f>CG134</f>
        <v/>
      </c>
      <c r="CH135" s="77">
        <f>CH134-CH134*(CF134/14)*CJ134/SUM(CH134:CL134)-CH134*(CG134/14)*CK134/SUM(CH134:CL134)</f>
        <v/>
      </c>
      <c r="CI135" s="77">
        <f>CI134+CH134*(CF134/14)*CJ134/SUM(CH134:CL134)+CH134*(CG134/14)*CK134/SUM(CH134:CL134)-CI134/4</f>
        <v/>
      </c>
      <c r="CJ135" s="77">
        <f>CJ134+(CI134/4)*CJ$16-CJ134/14</f>
        <v/>
      </c>
      <c r="CK135" s="77">
        <f>CK134+(CI134/4)*CK$16-CK134/14</f>
        <v/>
      </c>
      <c r="CL135" s="77">
        <f>CL134+CK134/14+(CJ134/14)*(1-CM$16)</f>
        <v/>
      </c>
      <c r="CM135" s="54">
        <f>CM134+(CJ134/14)*(CM$16)</f>
        <v/>
      </c>
      <c r="CO135" s="209" t="n"/>
      <c r="CP135" s="210" t="n"/>
    </row>
    <row r="136">
      <c r="A136" s="83" t="n">
        <v>44036</v>
      </c>
      <c r="B136" s="53">
        <f>OFFSET('National statistics'!$A$6,MATCH(R0_estimation!$A136,'National statistics'!$A$7:$A$5000,0),MATCH(R0_estimation!B$16 &amp; "_Running14daysNew",'National statistics'!$B$1:$HA$1,0))</f>
        <v/>
      </c>
      <c r="C136" s="253">
        <f>IF(ISERROR(OFFSET($O$4,MATCH(B$16,$N$5:$N$14,0),MATCH(TEXT($A136,"dd-mmm-yy") &amp; "_R0",$P$2:$AP$2,0))),C135,OFFSET($O$4,MATCH(B$16,$N$5:$N$14,0),MATCH(TEXT($A136,"dd-mmm-yy") &amp; "_R0",$P$2:$AP$2,0)))</f>
        <v/>
      </c>
      <c r="D136" s="254">
        <f>D135</f>
        <v/>
      </c>
      <c r="E136" s="77">
        <f>E135-E135*(C135/14)*G135*G$16/SUM(E135:I135)-E135*(D135/14)*H$16*H135/SUM(E135:I135)</f>
        <v/>
      </c>
      <c r="F136" s="77">
        <f>F135+E135*(C135/14)*G135*G$16/SUM(E135:I135)+E135*(D135/14)*H$16*H135/SUM(E135:I135)-F135/4</f>
        <v/>
      </c>
      <c r="G136" s="77">
        <f>G135+G$16*F135/4-G135/14</f>
        <v/>
      </c>
      <c r="H136" s="77">
        <f>H135+H$16*F135/4-H135/14</f>
        <v/>
      </c>
      <c r="I136" s="77">
        <f>I135+H135/14+(G135/14)*(1-J$16)</f>
        <v/>
      </c>
      <c r="J136" s="54">
        <f>J135+(G135/14)*(J$16)</f>
        <v/>
      </c>
      <c r="K136" s="53">
        <f>OFFSET('National statistics'!$A$6,MATCH(R0_estimation!$A136,'National statistics'!$A$7:$A$5000,0),MATCH(R0_estimation!K$16 &amp; "_Running14daysNew",'National statistics'!$B$1:$HA$1,0))</f>
        <v/>
      </c>
      <c r="L136" s="253">
        <f>IF(ISERROR(OFFSET($O$4,MATCH(K$16,$N$5:$N$14,0),MATCH(TEXT($A136,"dd-mmm-yy") &amp; "_R0",$P$2:$AP$2,0))),L135,OFFSET($O$4,MATCH(K$16,$N$5:$N$14,0),MATCH(TEXT($A136,"dd-mmm-yy") &amp; "_R0",$P$2:$AP$2,0)))</f>
        <v/>
      </c>
      <c r="M136" s="254">
        <f>M135</f>
        <v/>
      </c>
      <c r="N136" s="77">
        <f>N135-N135*(L135/14)*P135/SUM(N135:R135)-N135*(M135/14)*Q135/SUM(N135:R135)</f>
        <v/>
      </c>
      <c r="O136" s="77">
        <f>O135+N135*(L135/14)*P135/SUM(N135:R135)+N135*(M135/14)*Q135/SUM(N135:R135)-O135/4</f>
        <v/>
      </c>
      <c r="P136" s="77">
        <f>P135+(O135/4)*P$16-P135/14</f>
        <v/>
      </c>
      <c r="Q136" s="77">
        <f>Q135+(O135/4)*Q$16-Q135/14</f>
        <v/>
      </c>
      <c r="R136" s="77">
        <f>R135+Q135/14+(P135/14)*(1-S$16)</f>
        <v/>
      </c>
      <c r="S136" s="54">
        <f>S135+(P135/14)*(S$16)</f>
        <v/>
      </c>
      <c r="T136" s="53">
        <f>OFFSET('National statistics'!$A$6,MATCH(R0_estimation!$A136,'National statistics'!$A$7:$A$5000,0),MATCH(R0_estimation!T$16 &amp; "_Running14daysNew",'National statistics'!$B$1:$HA$1,0))</f>
        <v/>
      </c>
      <c r="U136" s="253">
        <f>IF(ISERROR(OFFSET($O$4,MATCH(T$16,$N$5:$N$14,0),MATCH(TEXT($A136,"dd-mmm-yy") &amp; "_R0",$P$2:$AP$2,0))),U135,OFFSET($O$4,MATCH(T$16,$N$5:$N$14,0),MATCH(TEXT($A136,"dd-mmm-yy") &amp; "_R0",$P$2:$AP$2,0)))</f>
        <v/>
      </c>
      <c r="V136" s="254">
        <f>V135</f>
        <v/>
      </c>
      <c r="W136" s="77">
        <f>W135-W135*(U135/14)*Y135/SUM(W135:AA135)-W135*(V135/14)*Z135/SUM(W135:AA135)</f>
        <v/>
      </c>
      <c r="X136" s="77">
        <f>X135+W135*(U135/14)*Y135/SUM(W135:AA135)+W135*(V135/14)*Z135/SUM(W135:AA135)-X135/4</f>
        <v/>
      </c>
      <c r="Y136" s="77">
        <f>Y135+(X135/4)*Y$16-Y135/14</f>
        <v/>
      </c>
      <c r="Z136" s="77">
        <f>Z135+(X135/4)*Z$16-Z135/14</f>
        <v/>
      </c>
      <c r="AA136" s="77">
        <f>AA135+Z135/14+(Y135/14)*(1-AB$16)</f>
        <v/>
      </c>
      <c r="AB136" s="54">
        <f>AB135+(Y135/14)*(AB$16)</f>
        <v/>
      </c>
      <c r="AC136" s="53">
        <f>OFFSET('National statistics'!$A$6,MATCH(R0_estimation!$A136,'National statistics'!$A$7:$A$5000,0),MATCH(R0_estimation!AC$16 &amp; "_Running14daysNew",'National statistics'!$B$1:$HA$1,0))</f>
        <v/>
      </c>
      <c r="AD136" s="253">
        <f>IF(ISERROR(OFFSET($O$4,MATCH(AC$16,$N$5:$N$14,0),MATCH(TEXT($A136,"dd-mmm-yy") &amp; "_R0",$P$2:$AP$2,0))),AD135,OFFSET($O$4,MATCH(AC$16,$N$5:$N$14,0),MATCH(TEXT($A136,"dd-mmm-yy") &amp; "_R0",$P$2:$AP$2,0)))</f>
        <v/>
      </c>
      <c r="AE136" s="254">
        <f>AE135</f>
        <v/>
      </c>
      <c r="AF136" s="77">
        <f>AF135-AF135*(AD135/14)*AH135/SUM(AF135:AJ135)-AF135*(AE135/14)*AI135/SUM(AF135:AJ135)</f>
        <v/>
      </c>
      <c r="AG136" s="77">
        <f>AG135+AF135*(AD135/14)*AH135/SUM(AF135:AJ135)+AF135*(AE135/14)*AI135/SUM(AF135:AJ135)-AG135/4</f>
        <v/>
      </c>
      <c r="AH136" s="77">
        <f>AH135+(AG135/4)*AH$16-AH135/14</f>
        <v/>
      </c>
      <c r="AI136" s="77">
        <f>AI135+(AG135/4)*AI$16-AI135/14</f>
        <v/>
      </c>
      <c r="AJ136" s="77">
        <f>AJ135+AI135/14+(AH135/14)*(1-AK$16)</f>
        <v/>
      </c>
      <c r="AK136" s="54">
        <f>AK135+(AH135/14)*(AK$16)</f>
        <v/>
      </c>
      <c r="AL136" s="53">
        <f>OFFSET('National statistics'!$A$6,MATCH(R0_estimation!$A136,'National statistics'!$A$7:$A$5000,0),MATCH(R0_estimation!AL$16 &amp; "_Running14daysNew",'National statistics'!$B$1:$HA$1,0))</f>
        <v/>
      </c>
      <c r="AM136" s="253">
        <f>IF(ISERROR(OFFSET($O$4,MATCH(AL$16,$N$5:$N$14,0),MATCH(TEXT($A136,"dd-mmm-yy") &amp; "_R0",$P$2:$AP$2,0))),AM135,OFFSET($O$4,MATCH(AL$16,$N$5:$N$14,0),MATCH(TEXT($A136,"dd-mmm-yy") &amp; "_R0",$P$2:$AP$2,0)))</f>
        <v/>
      </c>
      <c r="AN136" s="254">
        <f>AN135</f>
        <v/>
      </c>
      <c r="AO136" s="77">
        <f>AO135-AO135*(AM135/14)*AQ135/SUM(AO135:AS135)-AO135*(AN135/14)*AR135/SUM(AO135:AS135)</f>
        <v/>
      </c>
      <c r="AP136" s="77">
        <f>AP135+AO135*(AM135/14)*AQ135/SUM(AO135:AS135)+AO135*(AN135/14)*AR135/SUM(AO135:AS135)-AP135/4</f>
        <v/>
      </c>
      <c r="AQ136" s="77">
        <f>AQ135+(AP135/4)*AQ$16-AQ135/14</f>
        <v/>
      </c>
      <c r="AR136" s="77">
        <f>AR135+(AP135/4)*AR$16-AR135/14</f>
        <v/>
      </c>
      <c r="AS136" s="77">
        <f>AS135+AR135/14+(AQ135/14)*(1-AT$16)</f>
        <v/>
      </c>
      <c r="AT136" s="54">
        <f>AT135+(AQ135/14)*(AT$16)</f>
        <v/>
      </c>
      <c r="AU136" s="53">
        <f>OFFSET('National statistics'!$A$6,MATCH(R0_estimation!$A136,'National statistics'!$A$7:$A$5000,0),MATCH(R0_estimation!AU$16 &amp; "_Running14daysNew",'National statistics'!$B$1:$HA$1,0))</f>
        <v/>
      </c>
      <c r="AV136" s="253">
        <f>IF(ISERROR(OFFSET($O$4,MATCH(AU$16,$N$5:$N$14,0),MATCH(TEXT($A136,"dd-mmm-yy") &amp; "_R0",$P$2:$AP$2,0))),AV135,OFFSET($O$4,MATCH(AU$16,$N$5:$N$14,0),MATCH(TEXT($A136,"dd-mmm-yy") &amp; "_R0",$P$2:$AP$2,0)))</f>
        <v/>
      </c>
      <c r="AW136" s="254">
        <f>AW135</f>
        <v/>
      </c>
      <c r="AX136" s="77">
        <f>AX135-AX135*(AV135/14)*AZ135/SUM(AX135:BB135)-AX135*(AW135/14)*BA135/SUM(AX135:BB135)</f>
        <v/>
      </c>
      <c r="AY136" s="77">
        <f>AY135+AX135*(AV135/14)*AZ135/SUM(AX135:BB135)+AX135*(AW135/14)*BA135/SUM(AX135:BB135)-AY135/4</f>
        <v/>
      </c>
      <c r="AZ136" s="77">
        <f>AZ135+(AY135/4)*AZ$16-AZ135/14</f>
        <v/>
      </c>
      <c r="BA136" s="77">
        <f>BA135+(AY135/4)*BA$16-BA135/14</f>
        <v/>
      </c>
      <c r="BB136" s="77">
        <f>BB135+BA135/14+(AZ135/14)*(1-BC$16)</f>
        <v/>
      </c>
      <c r="BC136" s="54">
        <f>BC135+(AZ135/14)*(BC$16)</f>
        <v/>
      </c>
      <c r="BD136" s="53">
        <f>OFFSET('National statistics'!$A$6,MATCH(R0_estimation!$A136,'National statistics'!$A$7:$A$5000,0),MATCH(R0_estimation!BD$16 &amp; "_Running14daysNew",'National statistics'!$B$1:$HA$1,0))</f>
        <v/>
      </c>
      <c r="BE136" s="253">
        <f>IF(ISERROR(OFFSET($O$4,MATCH(BD$16,$N$5:$N$14,0),MATCH(TEXT($A136,"dd-mmm-yy") &amp; "_R0",$P$2:$AP$2,0))),BE135,OFFSET($O$4,MATCH(BD$16,$N$5:$N$14,0),MATCH(TEXT($A136,"dd-mmm-yy") &amp; "_R0",$P$2:$AP$2,0)))</f>
        <v/>
      </c>
      <c r="BF136" s="254">
        <f>BF135</f>
        <v/>
      </c>
      <c r="BG136" s="77">
        <f>BG135-BG135*(BE135/14)*BI135/SUM(BG135:BK135)-BG135*(BF135/14)*BJ135/SUM(BG135:BK135)</f>
        <v/>
      </c>
      <c r="BH136" s="77">
        <f>BH135+BG135*(BE135/14)*BI135/SUM(BG135:BK135)+BG135*(BF135/14)*BJ135/SUM(BG135:BK135)-BH135/4</f>
        <v/>
      </c>
      <c r="BI136" s="77">
        <f>BI135+(BH135/4)*BI$16-BI135/14</f>
        <v/>
      </c>
      <c r="BJ136" s="77">
        <f>BJ135+(BH135/4)*BJ$16-BJ135/14</f>
        <v/>
      </c>
      <c r="BK136" s="77">
        <f>BK135+BJ135/14+(BI135/14)*(1-BL$16)</f>
        <v/>
      </c>
      <c r="BL136" s="54">
        <f>BL135+(BI135/14)*(BL$16)</f>
        <v/>
      </c>
      <c r="BM136" s="53">
        <f>OFFSET('National statistics'!$A$6,MATCH(R0_estimation!$A136,'National statistics'!$A$7:$A$5000,0),MATCH(R0_estimation!BM$16 &amp; "_Running14daysNew",'National statistics'!$B$1:$HA$1,0))</f>
        <v/>
      </c>
      <c r="BN136" s="253">
        <f>IF(ISERROR(OFFSET($O$4,MATCH(BM$16,$N$5:$N$14,0),MATCH(TEXT($A136,"dd-mmm-yy") &amp; "_R0",$P$2:$AP$2,0))),BN135,OFFSET($O$4,MATCH(BM$16,$N$5:$N$14,0),MATCH(TEXT($A136,"dd-mmm-yy") &amp; "_R0",$P$2:$AP$2,0)))</f>
        <v/>
      </c>
      <c r="BO136" s="254">
        <f>BO135</f>
        <v/>
      </c>
      <c r="BP136" s="77">
        <f>BP135-BP135*(BN135/14)*BR135/SUM(BP135:BT135)-BP135*(BO135/14)*BS135/SUM(BP135:BT135)</f>
        <v/>
      </c>
      <c r="BQ136" s="77">
        <f>BQ135+BP135*(BN135/14)*BR135/SUM(BP135:BT135)+BP135*(BO135/14)*BS135/SUM(BP135:BT135)-BQ135/4</f>
        <v/>
      </c>
      <c r="BR136" s="77">
        <f>BR135+(BQ135/4)*BR$16-BR135/14</f>
        <v/>
      </c>
      <c r="BS136" s="77">
        <f>BS135+(BQ135/4)*BS$16-BS135/14</f>
        <v/>
      </c>
      <c r="BT136" s="77">
        <f>BT135+BS135/14+(BR135/14)*(1-BU$16)</f>
        <v/>
      </c>
      <c r="BU136" s="54">
        <f>BU135+(BR135/14)*(BU$16)</f>
        <v/>
      </c>
      <c r="BV136" s="53">
        <f>OFFSET('National statistics'!$A$6,MATCH(R0_estimation!$A136,'National statistics'!$A$7:$A$5000,0),MATCH(R0_estimation!BV$16 &amp; "_Running14daysNew",'National statistics'!$B$1:$HA$1,0))</f>
        <v/>
      </c>
      <c r="BW136" s="253">
        <f>IF(ISERROR(OFFSET($O$4,MATCH(BV$16,$N$5:$N$14,0),MATCH(TEXT($A136,"dd-mmm-yy") &amp; "_R0",$P$2:$AP$2,0))),BW135,OFFSET($O$4,MATCH(BV$16,$N$5:$N$14,0),MATCH(TEXT($A136,"dd-mmm-yy") &amp; "_R0",$P$2:$AP$2,0)))</f>
        <v/>
      </c>
      <c r="BX136" s="254">
        <f>BX135</f>
        <v/>
      </c>
      <c r="BY136" s="77">
        <f>BY135-BY135*(BW135/14)*CA135/SUM(BY135:CC135)-BY135*(BX135/14)*CB135/SUM(BY135:CC135)</f>
        <v/>
      </c>
      <c r="BZ136" s="77">
        <f>BZ135+BY135*(BW135/14)*CA135/SUM(BY135:CC135)+BY135*(BX135/14)*CB135/SUM(BY135:CC135)-BZ135/4</f>
        <v/>
      </c>
      <c r="CA136" s="77">
        <f>CA135+(BZ135/4)*CA$16-CA135/14</f>
        <v/>
      </c>
      <c r="CB136" s="77">
        <f>CB135+(BZ135/4)*CB$16-CB135/14</f>
        <v/>
      </c>
      <c r="CC136" s="77">
        <f>CC135+CB135/14+(CA135/14)*(1-CD$16)</f>
        <v/>
      </c>
      <c r="CD136" s="54">
        <f>CD135+(CA135/14)*(CD$16)</f>
        <v/>
      </c>
      <c r="CE136" s="53">
        <f>OFFSET('National statistics'!$A$6,MATCH(R0_estimation!$A136,'National statistics'!$A$7:$A$5000,0),MATCH(R0_estimation!CE$16 &amp; "_Running14daysNew",'National statistics'!$B$1:$HA$1,0))</f>
        <v/>
      </c>
      <c r="CF136" s="253">
        <f>IF(ISERROR(OFFSET($O$4,MATCH(CE$16,$N$5:$N$14,0),MATCH(TEXT($A136,"dd-mmm-yy") &amp; "_R0",$P$2:$AP$2,0))),CF135,OFFSET($O$4,MATCH(CE$16,$N$5:$N$14,0),MATCH(TEXT($A136,"dd-mmm-yy") &amp; "_R0",$P$2:$AP$2,0)))</f>
        <v/>
      </c>
      <c r="CG136" s="254">
        <f>CG135</f>
        <v/>
      </c>
      <c r="CH136" s="77">
        <f>CH135-CH135*(CF135/14)*CJ135/SUM(CH135:CL135)-CH135*(CG135/14)*CK135/SUM(CH135:CL135)</f>
        <v/>
      </c>
      <c r="CI136" s="77">
        <f>CI135+CH135*(CF135/14)*CJ135/SUM(CH135:CL135)+CH135*(CG135/14)*CK135/SUM(CH135:CL135)-CI135/4</f>
        <v/>
      </c>
      <c r="CJ136" s="77">
        <f>CJ135+(CI135/4)*CJ$16-CJ135/14</f>
        <v/>
      </c>
      <c r="CK136" s="77">
        <f>CK135+(CI135/4)*CK$16-CK135/14</f>
        <v/>
      </c>
      <c r="CL136" s="77">
        <f>CL135+CK135/14+(CJ135/14)*(1-CM$16)</f>
        <v/>
      </c>
      <c r="CM136" s="54">
        <f>CM135+(CJ135/14)*(CM$16)</f>
        <v/>
      </c>
      <c r="CO136" s="209" t="n"/>
      <c r="CP136" s="210" t="n"/>
    </row>
    <row r="137">
      <c r="A137" s="83" t="n">
        <v>44037</v>
      </c>
      <c r="B137" s="53">
        <f>OFFSET('National statistics'!$A$6,MATCH(R0_estimation!$A137,'National statistics'!$A$7:$A$5000,0),MATCH(R0_estimation!B$16 &amp; "_Running14daysNew",'National statistics'!$B$1:$HA$1,0))</f>
        <v/>
      </c>
      <c r="C137" s="253">
        <f>IF(ISERROR(OFFSET($O$4,MATCH(B$16,$N$5:$N$14,0),MATCH(TEXT($A137,"dd-mmm-yy") &amp; "_R0",$P$2:$AP$2,0))),C136,OFFSET($O$4,MATCH(B$16,$N$5:$N$14,0),MATCH(TEXT($A137,"dd-mmm-yy") &amp; "_R0",$P$2:$AP$2,0)))</f>
        <v/>
      </c>
      <c r="D137" s="254">
        <f>D136</f>
        <v/>
      </c>
      <c r="E137" s="77">
        <f>E136-E136*(C136/14)*G136*G$16/SUM(E136:I136)-E136*(D136/14)*H$16*H136/SUM(E136:I136)</f>
        <v/>
      </c>
      <c r="F137" s="77">
        <f>F136+E136*(C136/14)*G136*G$16/SUM(E136:I136)+E136*(D136/14)*H$16*H136/SUM(E136:I136)-F136/4</f>
        <v/>
      </c>
      <c r="G137" s="77">
        <f>G136+G$16*F136/4-G136/14</f>
        <v/>
      </c>
      <c r="H137" s="77">
        <f>H136+H$16*F136/4-H136/14</f>
        <v/>
      </c>
      <c r="I137" s="77">
        <f>I136+H136/14+(G136/14)*(1-J$16)</f>
        <v/>
      </c>
      <c r="J137" s="54">
        <f>J136+(G136/14)*(J$16)</f>
        <v/>
      </c>
      <c r="K137" s="53">
        <f>OFFSET('National statistics'!$A$6,MATCH(R0_estimation!$A137,'National statistics'!$A$7:$A$5000,0),MATCH(R0_estimation!K$16 &amp; "_Running14daysNew",'National statistics'!$B$1:$HA$1,0))</f>
        <v/>
      </c>
      <c r="L137" s="253">
        <f>IF(ISERROR(OFFSET($O$4,MATCH(K$16,$N$5:$N$14,0),MATCH(TEXT($A137,"dd-mmm-yy") &amp; "_R0",$P$2:$AP$2,0))),L136,OFFSET($O$4,MATCH(K$16,$N$5:$N$14,0),MATCH(TEXT($A137,"dd-mmm-yy") &amp; "_R0",$P$2:$AP$2,0)))</f>
        <v/>
      </c>
      <c r="M137" s="254">
        <f>M136</f>
        <v/>
      </c>
      <c r="N137" s="77">
        <f>N136-N136*(L136/14)*P136/SUM(N136:R136)-N136*(M136/14)*Q136/SUM(N136:R136)</f>
        <v/>
      </c>
      <c r="O137" s="77">
        <f>O136+N136*(L136/14)*P136/SUM(N136:R136)+N136*(M136/14)*Q136/SUM(N136:R136)-O136/4</f>
        <v/>
      </c>
      <c r="P137" s="77">
        <f>P136+(O136/4)*P$16-P136/14</f>
        <v/>
      </c>
      <c r="Q137" s="77">
        <f>Q136+(O136/4)*Q$16-Q136/14</f>
        <v/>
      </c>
      <c r="R137" s="77">
        <f>R136+Q136/14+(P136/14)*(1-S$16)</f>
        <v/>
      </c>
      <c r="S137" s="54">
        <f>S136+(P136/14)*(S$16)</f>
        <v/>
      </c>
      <c r="T137" s="53">
        <f>OFFSET('National statistics'!$A$6,MATCH(R0_estimation!$A137,'National statistics'!$A$7:$A$5000,0),MATCH(R0_estimation!T$16 &amp; "_Running14daysNew",'National statistics'!$B$1:$HA$1,0))</f>
        <v/>
      </c>
      <c r="U137" s="253">
        <f>IF(ISERROR(OFFSET($O$4,MATCH(T$16,$N$5:$N$14,0),MATCH(TEXT($A137,"dd-mmm-yy") &amp; "_R0",$P$2:$AP$2,0))),U136,OFFSET($O$4,MATCH(T$16,$N$5:$N$14,0),MATCH(TEXT($A137,"dd-mmm-yy") &amp; "_R0",$P$2:$AP$2,0)))</f>
        <v/>
      </c>
      <c r="V137" s="254">
        <f>V136</f>
        <v/>
      </c>
      <c r="W137" s="77">
        <f>W136-W136*(U136/14)*Y136/SUM(W136:AA136)-W136*(V136/14)*Z136/SUM(W136:AA136)</f>
        <v/>
      </c>
      <c r="X137" s="77">
        <f>X136+W136*(U136/14)*Y136/SUM(W136:AA136)+W136*(V136/14)*Z136/SUM(W136:AA136)-X136/4</f>
        <v/>
      </c>
      <c r="Y137" s="77">
        <f>Y136+(X136/4)*Y$16-Y136/14</f>
        <v/>
      </c>
      <c r="Z137" s="77">
        <f>Z136+(X136/4)*Z$16-Z136/14</f>
        <v/>
      </c>
      <c r="AA137" s="77">
        <f>AA136+Z136/14+(Y136/14)*(1-AB$16)</f>
        <v/>
      </c>
      <c r="AB137" s="54">
        <f>AB136+(Y136/14)*(AB$16)</f>
        <v/>
      </c>
      <c r="AC137" s="53">
        <f>OFFSET('National statistics'!$A$6,MATCH(R0_estimation!$A137,'National statistics'!$A$7:$A$5000,0),MATCH(R0_estimation!AC$16 &amp; "_Running14daysNew",'National statistics'!$B$1:$HA$1,0))</f>
        <v/>
      </c>
      <c r="AD137" s="253">
        <f>IF(ISERROR(OFFSET($O$4,MATCH(AC$16,$N$5:$N$14,0),MATCH(TEXT($A137,"dd-mmm-yy") &amp; "_R0",$P$2:$AP$2,0))),AD136,OFFSET($O$4,MATCH(AC$16,$N$5:$N$14,0),MATCH(TEXT($A137,"dd-mmm-yy") &amp; "_R0",$P$2:$AP$2,0)))</f>
        <v/>
      </c>
      <c r="AE137" s="254">
        <f>AE136</f>
        <v/>
      </c>
      <c r="AF137" s="77">
        <f>AF136-AF136*(AD136/14)*AH136/SUM(AF136:AJ136)-AF136*(AE136/14)*AI136/SUM(AF136:AJ136)</f>
        <v/>
      </c>
      <c r="AG137" s="77">
        <f>AG136+AF136*(AD136/14)*AH136/SUM(AF136:AJ136)+AF136*(AE136/14)*AI136/SUM(AF136:AJ136)-AG136/4</f>
        <v/>
      </c>
      <c r="AH137" s="77">
        <f>AH136+(AG136/4)*AH$16-AH136/14</f>
        <v/>
      </c>
      <c r="AI137" s="77">
        <f>AI136+(AG136/4)*AI$16-AI136/14</f>
        <v/>
      </c>
      <c r="AJ137" s="77">
        <f>AJ136+AI136/14+(AH136/14)*(1-AK$16)</f>
        <v/>
      </c>
      <c r="AK137" s="54">
        <f>AK136+(AH136/14)*(AK$16)</f>
        <v/>
      </c>
      <c r="AL137" s="53">
        <f>OFFSET('National statistics'!$A$6,MATCH(R0_estimation!$A137,'National statistics'!$A$7:$A$5000,0),MATCH(R0_estimation!AL$16 &amp; "_Running14daysNew",'National statistics'!$B$1:$HA$1,0))</f>
        <v/>
      </c>
      <c r="AM137" s="253">
        <f>IF(ISERROR(OFFSET($O$4,MATCH(AL$16,$N$5:$N$14,0),MATCH(TEXT($A137,"dd-mmm-yy") &amp; "_R0",$P$2:$AP$2,0))),AM136,OFFSET($O$4,MATCH(AL$16,$N$5:$N$14,0),MATCH(TEXT($A137,"dd-mmm-yy") &amp; "_R0",$P$2:$AP$2,0)))</f>
        <v/>
      </c>
      <c r="AN137" s="254">
        <f>AN136</f>
        <v/>
      </c>
      <c r="AO137" s="77">
        <f>AO136-AO136*(AM136/14)*AQ136/SUM(AO136:AS136)-AO136*(AN136/14)*AR136/SUM(AO136:AS136)</f>
        <v/>
      </c>
      <c r="AP137" s="77">
        <f>AP136+AO136*(AM136/14)*AQ136/SUM(AO136:AS136)+AO136*(AN136/14)*AR136/SUM(AO136:AS136)-AP136/4</f>
        <v/>
      </c>
      <c r="AQ137" s="77">
        <f>AQ136+(AP136/4)*AQ$16-AQ136/14</f>
        <v/>
      </c>
      <c r="AR137" s="77">
        <f>AR136+(AP136/4)*AR$16-AR136/14</f>
        <v/>
      </c>
      <c r="AS137" s="77">
        <f>AS136+AR136/14+(AQ136/14)*(1-AT$16)</f>
        <v/>
      </c>
      <c r="AT137" s="54">
        <f>AT136+(AQ136/14)*(AT$16)</f>
        <v/>
      </c>
      <c r="AU137" s="53">
        <f>OFFSET('National statistics'!$A$6,MATCH(R0_estimation!$A137,'National statistics'!$A$7:$A$5000,0),MATCH(R0_estimation!AU$16 &amp; "_Running14daysNew",'National statistics'!$B$1:$HA$1,0))</f>
        <v/>
      </c>
      <c r="AV137" s="253">
        <f>IF(ISERROR(OFFSET($O$4,MATCH(AU$16,$N$5:$N$14,0),MATCH(TEXT($A137,"dd-mmm-yy") &amp; "_R0",$P$2:$AP$2,0))),AV136,OFFSET($O$4,MATCH(AU$16,$N$5:$N$14,0),MATCH(TEXT($A137,"dd-mmm-yy") &amp; "_R0",$P$2:$AP$2,0)))</f>
        <v/>
      </c>
      <c r="AW137" s="254">
        <f>AW136</f>
        <v/>
      </c>
      <c r="AX137" s="77">
        <f>AX136-AX136*(AV136/14)*AZ136/SUM(AX136:BB136)-AX136*(AW136/14)*BA136/SUM(AX136:BB136)</f>
        <v/>
      </c>
      <c r="AY137" s="77">
        <f>AY136+AX136*(AV136/14)*AZ136/SUM(AX136:BB136)+AX136*(AW136/14)*BA136/SUM(AX136:BB136)-AY136/4</f>
        <v/>
      </c>
      <c r="AZ137" s="77">
        <f>AZ136+(AY136/4)*AZ$16-AZ136/14</f>
        <v/>
      </c>
      <c r="BA137" s="77">
        <f>BA136+(AY136/4)*BA$16-BA136/14</f>
        <v/>
      </c>
      <c r="BB137" s="77">
        <f>BB136+BA136/14+(AZ136/14)*(1-BC$16)</f>
        <v/>
      </c>
      <c r="BC137" s="54">
        <f>BC136+(AZ136/14)*(BC$16)</f>
        <v/>
      </c>
      <c r="BD137" s="53">
        <f>OFFSET('National statistics'!$A$6,MATCH(R0_estimation!$A137,'National statistics'!$A$7:$A$5000,0),MATCH(R0_estimation!BD$16 &amp; "_Running14daysNew",'National statistics'!$B$1:$HA$1,0))</f>
        <v/>
      </c>
      <c r="BE137" s="253">
        <f>IF(ISERROR(OFFSET($O$4,MATCH(BD$16,$N$5:$N$14,0),MATCH(TEXT($A137,"dd-mmm-yy") &amp; "_R0",$P$2:$AP$2,0))),BE136,OFFSET($O$4,MATCH(BD$16,$N$5:$N$14,0),MATCH(TEXT($A137,"dd-mmm-yy") &amp; "_R0",$P$2:$AP$2,0)))</f>
        <v/>
      </c>
      <c r="BF137" s="254">
        <f>BF136</f>
        <v/>
      </c>
      <c r="BG137" s="77">
        <f>BG136-BG136*(BE136/14)*BI136/SUM(BG136:BK136)-BG136*(BF136/14)*BJ136/SUM(BG136:BK136)</f>
        <v/>
      </c>
      <c r="BH137" s="77">
        <f>BH136+BG136*(BE136/14)*BI136/SUM(BG136:BK136)+BG136*(BF136/14)*BJ136/SUM(BG136:BK136)-BH136/4</f>
        <v/>
      </c>
      <c r="BI137" s="77">
        <f>BI136+(BH136/4)*BI$16-BI136/14</f>
        <v/>
      </c>
      <c r="BJ137" s="77">
        <f>BJ136+(BH136/4)*BJ$16-BJ136/14</f>
        <v/>
      </c>
      <c r="BK137" s="77">
        <f>BK136+BJ136/14+(BI136/14)*(1-BL$16)</f>
        <v/>
      </c>
      <c r="BL137" s="54">
        <f>BL136+(BI136/14)*(BL$16)</f>
        <v/>
      </c>
      <c r="BM137" s="53">
        <f>OFFSET('National statistics'!$A$6,MATCH(R0_estimation!$A137,'National statistics'!$A$7:$A$5000,0),MATCH(R0_estimation!BM$16 &amp; "_Running14daysNew",'National statistics'!$B$1:$HA$1,0))</f>
        <v/>
      </c>
      <c r="BN137" s="253">
        <f>IF(ISERROR(OFFSET($O$4,MATCH(BM$16,$N$5:$N$14,0),MATCH(TEXT($A137,"dd-mmm-yy") &amp; "_R0",$P$2:$AP$2,0))),BN136,OFFSET($O$4,MATCH(BM$16,$N$5:$N$14,0),MATCH(TEXT($A137,"dd-mmm-yy") &amp; "_R0",$P$2:$AP$2,0)))</f>
        <v/>
      </c>
      <c r="BO137" s="254">
        <f>BO136</f>
        <v/>
      </c>
      <c r="BP137" s="77">
        <f>BP136-BP136*(BN136/14)*BR136/SUM(BP136:BT136)-BP136*(BO136/14)*BS136/SUM(BP136:BT136)</f>
        <v/>
      </c>
      <c r="BQ137" s="77">
        <f>BQ136+BP136*(BN136/14)*BR136/SUM(BP136:BT136)+BP136*(BO136/14)*BS136/SUM(BP136:BT136)-BQ136/4</f>
        <v/>
      </c>
      <c r="BR137" s="77">
        <f>BR136+(BQ136/4)*BR$16-BR136/14</f>
        <v/>
      </c>
      <c r="BS137" s="77">
        <f>BS136+(BQ136/4)*BS$16-BS136/14</f>
        <v/>
      </c>
      <c r="BT137" s="77">
        <f>BT136+BS136/14+(BR136/14)*(1-BU$16)</f>
        <v/>
      </c>
      <c r="BU137" s="54">
        <f>BU136+(BR136/14)*(BU$16)</f>
        <v/>
      </c>
      <c r="BV137" s="53">
        <f>OFFSET('National statistics'!$A$6,MATCH(R0_estimation!$A137,'National statistics'!$A$7:$A$5000,0),MATCH(R0_estimation!BV$16 &amp; "_Running14daysNew",'National statistics'!$B$1:$HA$1,0))</f>
        <v/>
      </c>
      <c r="BW137" s="253">
        <f>IF(ISERROR(OFFSET($O$4,MATCH(BV$16,$N$5:$N$14,0),MATCH(TEXT($A137,"dd-mmm-yy") &amp; "_R0",$P$2:$AP$2,0))),BW136,OFFSET($O$4,MATCH(BV$16,$N$5:$N$14,0),MATCH(TEXT($A137,"dd-mmm-yy") &amp; "_R0",$P$2:$AP$2,0)))</f>
        <v/>
      </c>
      <c r="BX137" s="254">
        <f>BX136</f>
        <v/>
      </c>
      <c r="BY137" s="77">
        <f>BY136-BY136*(BW136/14)*CA136/SUM(BY136:CC136)-BY136*(BX136/14)*CB136/SUM(BY136:CC136)</f>
        <v/>
      </c>
      <c r="BZ137" s="77">
        <f>BZ136+BY136*(BW136/14)*CA136/SUM(BY136:CC136)+BY136*(BX136/14)*CB136/SUM(BY136:CC136)-BZ136/4</f>
        <v/>
      </c>
      <c r="CA137" s="77">
        <f>CA136+(BZ136/4)*CA$16-CA136/14</f>
        <v/>
      </c>
      <c r="CB137" s="77">
        <f>CB136+(BZ136/4)*CB$16-CB136/14</f>
        <v/>
      </c>
      <c r="CC137" s="77">
        <f>CC136+CB136/14+(CA136/14)*(1-CD$16)</f>
        <v/>
      </c>
      <c r="CD137" s="54">
        <f>CD136+(CA136/14)*(CD$16)</f>
        <v/>
      </c>
      <c r="CE137" s="53">
        <f>OFFSET('National statistics'!$A$6,MATCH(R0_estimation!$A137,'National statistics'!$A$7:$A$5000,0),MATCH(R0_estimation!CE$16 &amp; "_Running14daysNew",'National statistics'!$B$1:$HA$1,0))</f>
        <v/>
      </c>
      <c r="CF137" s="253">
        <f>IF(ISERROR(OFFSET($O$4,MATCH(CE$16,$N$5:$N$14,0),MATCH(TEXT($A137,"dd-mmm-yy") &amp; "_R0",$P$2:$AP$2,0))),CF136,OFFSET($O$4,MATCH(CE$16,$N$5:$N$14,0),MATCH(TEXT($A137,"dd-mmm-yy") &amp; "_R0",$P$2:$AP$2,0)))</f>
        <v/>
      </c>
      <c r="CG137" s="254">
        <f>CG136</f>
        <v/>
      </c>
      <c r="CH137" s="77">
        <f>CH136-CH136*(CF136/14)*CJ136/SUM(CH136:CL136)-CH136*(CG136/14)*CK136/SUM(CH136:CL136)</f>
        <v/>
      </c>
      <c r="CI137" s="77">
        <f>CI136+CH136*(CF136/14)*CJ136/SUM(CH136:CL136)+CH136*(CG136/14)*CK136/SUM(CH136:CL136)-CI136/4</f>
        <v/>
      </c>
      <c r="CJ137" s="77">
        <f>CJ136+(CI136/4)*CJ$16-CJ136/14</f>
        <v/>
      </c>
      <c r="CK137" s="77">
        <f>CK136+(CI136/4)*CK$16-CK136/14</f>
        <v/>
      </c>
      <c r="CL137" s="77">
        <f>CL136+CK136/14+(CJ136/14)*(1-CM$16)</f>
        <v/>
      </c>
      <c r="CM137" s="54">
        <f>CM136+(CJ136/14)*(CM$16)</f>
        <v/>
      </c>
      <c r="CO137" s="209" t="n"/>
      <c r="CP137" s="210" t="n"/>
    </row>
    <row r="138">
      <c r="A138" s="83">
        <f>A137+1</f>
        <v/>
      </c>
      <c r="B138" s="53">
        <f>OFFSET('National statistics'!$A$6,MATCH(R0_estimation!$A138,'National statistics'!$A$7:$A$5000,0),MATCH(R0_estimation!B$16 &amp; "_Running14daysNew",'National statistics'!$B$1:$HA$1,0))</f>
        <v/>
      </c>
      <c r="C138" s="253">
        <f>IF(ISERROR(OFFSET($O$4,MATCH(B$16,$N$5:$N$14,0),MATCH(TEXT($A138,"dd-mmm-yy") &amp; "_R0",$P$2:$AP$2,0))),C137,OFFSET($O$4,MATCH(B$16,$N$5:$N$14,0),MATCH(TEXT($A138,"dd-mmm-yy") &amp; "_R0",$P$2:$AP$2,0)))</f>
        <v/>
      </c>
      <c r="D138" s="254">
        <f>D137</f>
        <v/>
      </c>
      <c r="E138" s="77">
        <f>E137-E137*(C137/14)*G137*G$16/SUM(E137:I137)-E137*(D137/14)*H$16*H137/SUM(E137:I137)</f>
        <v/>
      </c>
      <c r="F138" s="77">
        <f>F137+E137*(C137/14)*G137*G$16/SUM(E137:I137)+E137*(D137/14)*H$16*H137/SUM(E137:I137)-F137/4</f>
        <v/>
      </c>
      <c r="G138" s="77">
        <f>G137+G$16*F137/4-G137/14</f>
        <v/>
      </c>
      <c r="H138" s="77">
        <f>H137+H$16*F137/4-H137/14</f>
        <v/>
      </c>
      <c r="I138" s="77">
        <f>I137+H137/14+(G137/14)*(1-J$16)</f>
        <v/>
      </c>
      <c r="J138" s="54">
        <f>J137+(G137/14)*(J$16)</f>
        <v/>
      </c>
      <c r="K138" s="53">
        <f>OFFSET('National statistics'!$A$6,MATCH(R0_estimation!$A138,'National statistics'!$A$7:$A$5000,0),MATCH(R0_estimation!K$16 &amp; "_Running14daysNew",'National statistics'!$B$1:$HA$1,0))</f>
        <v/>
      </c>
      <c r="L138" s="253">
        <f>IF(ISERROR(OFFSET($O$4,MATCH(K$16,$N$5:$N$14,0),MATCH(TEXT($A138,"dd-mmm-yy") &amp; "_R0",$P$2:$AP$2,0))),L137,OFFSET($O$4,MATCH(K$16,$N$5:$N$14,0),MATCH(TEXT($A138,"dd-mmm-yy") &amp; "_R0",$P$2:$AP$2,0)))</f>
        <v/>
      </c>
      <c r="M138" s="254">
        <f>M137</f>
        <v/>
      </c>
      <c r="N138" s="77">
        <f>N137-N137*(L137/14)*P137/SUM(N137:R137)-N137*(M137/14)*Q137/SUM(N137:R137)</f>
        <v/>
      </c>
      <c r="O138" s="77">
        <f>O137+N137*(L137/14)*P137/SUM(N137:R137)+N137*(M137/14)*Q137/SUM(N137:R137)-O137/4</f>
        <v/>
      </c>
      <c r="P138" s="77">
        <f>P137+(O137/4)*P$16-P137/14</f>
        <v/>
      </c>
      <c r="Q138" s="77">
        <f>Q137+(O137/4)*Q$16-Q137/14</f>
        <v/>
      </c>
      <c r="R138" s="77">
        <f>R137+Q137/14+(P137/14)*(1-S$16)</f>
        <v/>
      </c>
      <c r="S138" s="54">
        <f>S137+(P137/14)*(S$16)</f>
        <v/>
      </c>
      <c r="T138" s="53">
        <f>OFFSET('National statistics'!$A$6,MATCH(R0_estimation!$A138,'National statistics'!$A$7:$A$5000,0),MATCH(R0_estimation!T$16 &amp; "_Running14daysNew",'National statistics'!$B$1:$HA$1,0))</f>
        <v/>
      </c>
      <c r="U138" s="253">
        <f>IF(ISERROR(OFFSET($O$4,MATCH(T$16,$N$5:$N$14,0),MATCH(TEXT($A138,"dd-mmm-yy") &amp; "_R0",$P$2:$AP$2,0))),U137,OFFSET($O$4,MATCH(T$16,$N$5:$N$14,0),MATCH(TEXT($A138,"dd-mmm-yy") &amp; "_R0",$P$2:$AP$2,0)))</f>
        <v/>
      </c>
      <c r="V138" s="254">
        <f>V137</f>
        <v/>
      </c>
      <c r="W138" s="77">
        <f>W137-W137*(U137/14)*Y137/SUM(W137:AA137)-W137*(V137/14)*Z137/SUM(W137:AA137)</f>
        <v/>
      </c>
      <c r="X138" s="77">
        <f>X137+W137*(U137/14)*Y137/SUM(W137:AA137)+W137*(V137/14)*Z137/SUM(W137:AA137)-X137/4</f>
        <v/>
      </c>
      <c r="Y138" s="77">
        <f>Y137+(X137/4)*Y$16-Y137/14</f>
        <v/>
      </c>
      <c r="Z138" s="77">
        <f>Z137+(X137/4)*Z$16-Z137/14</f>
        <v/>
      </c>
      <c r="AA138" s="77">
        <f>AA137+Z137/14+(Y137/14)*(1-AB$16)</f>
        <v/>
      </c>
      <c r="AB138" s="54">
        <f>AB137+(Y137/14)*(AB$16)</f>
        <v/>
      </c>
      <c r="AC138" s="53">
        <f>OFFSET('National statistics'!$A$6,MATCH(R0_estimation!$A138,'National statistics'!$A$7:$A$5000,0),MATCH(R0_estimation!AC$16 &amp; "_Running14daysNew",'National statistics'!$B$1:$HA$1,0))</f>
        <v/>
      </c>
      <c r="AD138" s="253">
        <f>IF(ISERROR(OFFSET($O$4,MATCH(AC$16,$N$5:$N$14,0),MATCH(TEXT($A138,"dd-mmm-yy") &amp; "_R0",$P$2:$AP$2,0))),AD137,OFFSET($O$4,MATCH(AC$16,$N$5:$N$14,0),MATCH(TEXT($A138,"dd-mmm-yy") &amp; "_R0",$P$2:$AP$2,0)))</f>
        <v/>
      </c>
      <c r="AE138" s="254">
        <f>AE137</f>
        <v/>
      </c>
      <c r="AF138" s="77">
        <f>AF137-AF137*(AD137/14)*AH137/SUM(AF137:AJ137)-AF137*(AE137/14)*AI137/SUM(AF137:AJ137)</f>
        <v/>
      </c>
      <c r="AG138" s="77">
        <f>AG137+AF137*(AD137/14)*AH137/SUM(AF137:AJ137)+AF137*(AE137/14)*AI137/SUM(AF137:AJ137)-AG137/4</f>
        <v/>
      </c>
      <c r="AH138" s="77">
        <f>AH137+(AG137/4)*AH$16-AH137/14</f>
        <v/>
      </c>
      <c r="AI138" s="77">
        <f>AI137+(AG137/4)*AI$16-AI137/14</f>
        <v/>
      </c>
      <c r="AJ138" s="77">
        <f>AJ137+AI137/14+(AH137/14)*(1-AK$16)</f>
        <v/>
      </c>
      <c r="AK138" s="54">
        <f>AK137+(AH137/14)*(AK$16)</f>
        <v/>
      </c>
      <c r="AL138" s="53">
        <f>OFFSET('National statistics'!$A$6,MATCH(R0_estimation!$A138,'National statistics'!$A$7:$A$5000,0),MATCH(R0_estimation!AL$16 &amp; "_Running14daysNew",'National statistics'!$B$1:$HA$1,0))</f>
        <v/>
      </c>
      <c r="AM138" s="253">
        <f>IF(ISERROR(OFFSET($O$4,MATCH(AL$16,$N$5:$N$14,0),MATCH(TEXT($A138,"dd-mmm-yy") &amp; "_R0",$P$2:$AP$2,0))),AM137,OFFSET($O$4,MATCH(AL$16,$N$5:$N$14,0),MATCH(TEXT($A138,"dd-mmm-yy") &amp; "_R0",$P$2:$AP$2,0)))</f>
        <v/>
      </c>
      <c r="AN138" s="254">
        <f>AN137</f>
        <v/>
      </c>
      <c r="AO138" s="77">
        <f>AO137-AO137*(AM137/14)*AQ137/SUM(AO137:AS137)-AO137*(AN137/14)*AR137/SUM(AO137:AS137)</f>
        <v/>
      </c>
      <c r="AP138" s="77">
        <f>AP137+AO137*(AM137/14)*AQ137/SUM(AO137:AS137)+AO137*(AN137/14)*AR137/SUM(AO137:AS137)-AP137/4</f>
        <v/>
      </c>
      <c r="AQ138" s="77">
        <f>AQ137+(AP137/4)*AQ$16-AQ137/14</f>
        <v/>
      </c>
      <c r="AR138" s="77">
        <f>AR137+(AP137/4)*AR$16-AR137/14</f>
        <v/>
      </c>
      <c r="AS138" s="77">
        <f>AS137+AR137/14+(AQ137/14)*(1-AT$16)</f>
        <v/>
      </c>
      <c r="AT138" s="54">
        <f>AT137+(AQ137/14)*(AT$16)</f>
        <v/>
      </c>
      <c r="AU138" s="53">
        <f>OFFSET('National statistics'!$A$6,MATCH(R0_estimation!$A138,'National statistics'!$A$7:$A$5000,0),MATCH(R0_estimation!AU$16 &amp; "_Running14daysNew",'National statistics'!$B$1:$HA$1,0))</f>
        <v/>
      </c>
      <c r="AV138" s="253">
        <f>IF(ISERROR(OFFSET($O$4,MATCH(AU$16,$N$5:$N$14,0),MATCH(TEXT($A138,"dd-mmm-yy") &amp; "_R0",$P$2:$AP$2,0))),AV137,OFFSET($O$4,MATCH(AU$16,$N$5:$N$14,0),MATCH(TEXT($A138,"dd-mmm-yy") &amp; "_R0",$P$2:$AP$2,0)))</f>
        <v/>
      </c>
      <c r="AW138" s="254">
        <f>AW137</f>
        <v/>
      </c>
      <c r="AX138" s="77">
        <f>AX137-AX137*(AV137/14)*AZ137/SUM(AX137:BB137)-AX137*(AW137/14)*BA137/SUM(AX137:BB137)</f>
        <v/>
      </c>
      <c r="AY138" s="77">
        <f>AY137+AX137*(AV137/14)*AZ137/SUM(AX137:BB137)+AX137*(AW137/14)*BA137/SUM(AX137:BB137)-AY137/4</f>
        <v/>
      </c>
      <c r="AZ138" s="77">
        <f>AZ137+(AY137/4)*AZ$16-AZ137/14</f>
        <v/>
      </c>
      <c r="BA138" s="77">
        <f>BA137+(AY137/4)*BA$16-BA137/14</f>
        <v/>
      </c>
      <c r="BB138" s="77">
        <f>BB137+BA137/14+(AZ137/14)*(1-BC$16)</f>
        <v/>
      </c>
      <c r="BC138" s="54">
        <f>BC137+(AZ137/14)*(BC$16)</f>
        <v/>
      </c>
      <c r="BD138" s="53">
        <f>OFFSET('National statistics'!$A$6,MATCH(R0_estimation!$A138,'National statistics'!$A$7:$A$5000,0),MATCH(R0_estimation!BD$16 &amp; "_Running14daysNew",'National statistics'!$B$1:$HA$1,0))</f>
        <v/>
      </c>
      <c r="BE138" s="253">
        <f>IF(ISERROR(OFFSET($O$4,MATCH(BD$16,$N$5:$N$14,0),MATCH(TEXT($A138,"dd-mmm-yy") &amp; "_R0",$P$2:$AP$2,0))),BE137,OFFSET($O$4,MATCH(BD$16,$N$5:$N$14,0),MATCH(TEXT($A138,"dd-mmm-yy") &amp; "_R0",$P$2:$AP$2,0)))</f>
        <v/>
      </c>
      <c r="BF138" s="254">
        <f>BF137</f>
        <v/>
      </c>
      <c r="BG138" s="77">
        <f>BG137-BG137*(BE137/14)*BI137/SUM(BG137:BK137)-BG137*(BF137/14)*BJ137/SUM(BG137:BK137)</f>
        <v/>
      </c>
      <c r="BH138" s="77">
        <f>BH137+BG137*(BE137/14)*BI137/SUM(BG137:BK137)+BG137*(BF137/14)*BJ137/SUM(BG137:BK137)-BH137/4</f>
        <v/>
      </c>
      <c r="BI138" s="77">
        <f>BI137+(BH137/4)*BI$16-BI137/14</f>
        <v/>
      </c>
      <c r="BJ138" s="77">
        <f>BJ137+(BH137/4)*BJ$16-BJ137/14</f>
        <v/>
      </c>
      <c r="BK138" s="77">
        <f>BK137+BJ137/14+(BI137/14)*(1-BL$16)</f>
        <v/>
      </c>
      <c r="BL138" s="54">
        <f>BL137+(BI137/14)*(BL$16)</f>
        <v/>
      </c>
      <c r="BM138" s="53">
        <f>OFFSET('National statistics'!$A$6,MATCH(R0_estimation!$A138,'National statistics'!$A$7:$A$5000,0),MATCH(R0_estimation!BM$16 &amp; "_Running14daysNew",'National statistics'!$B$1:$HA$1,0))</f>
        <v/>
      </c>
      <c r="BN138" s="253">
        <f>IF(ISERROR(OFFSET($O$4,MATCH(BM$16,$N$5:$N$14,0),MATCH(TEXT($A138,"dd-mmm-yy") &amp; "_R0",$P$2:$AP$2,0))),BN137,OFFSET($O$4,MATCH(BM$16,$N$5:$N$14,0),MATCH(TEXT($A138,"dd-mmm-yy") &amp; "_R0",$P$2:$AP$2,0)))</f>
        <v/>
      </c>
      <c r="BO138" s="254">
        <f>BO137</f>
        <v/>
      </c>
      <c r="BP138" s="77">
        <f>BP137-BP137*(BN137/14)*BR137/SUM(BP137:BT137)-BP137*(BO137/14)*BS137/SUM(BP137:BT137)</f>
        <v/>
      </c>
      <c r="BQ138" s="77">
        <f>BQ137+BP137*(BN137/14)*BR137/SUM(BP137:BT137)+BP137*(BO137/14)*BS137/SUM(BP137:BT137)-BQ137/4</f>
        <v/>
      </c>
      <c r="BR138" s="77">
        <f>BR137+(BQ137/4)*BR$16-BR137/14</f>
        <v/>
      </c>
      <c r="BS138" s="77">
        <f>BS137+(BQ137/4)*BS$16-BS137/14</f>
        <v/>
      </c>
      <c r="BT138" s="77">
        <f>BT137+BS137/14+(BR137/14)*(1-BU$16)</f>
        <v/>
      </c>
      <c r="BU138" s="54">
        <f>BU137+(BR137/14)*(BU$16)</f>
        <v/>
      </c>
      <c r="BV138" s="53">
        <f>OFFSET('National statistics'!$A$6,MATCH(R0_estimation!$A138,'National statistics'!$A$7:$A$5000,0),MATCH(R0_estimation!BV$16 &amp; "_Running14daysNew",'National statistics'!$B$1:$HA$1,0))</f>
        <v/>
      </c>
      <c r="BW138" s="253">
        <f>IF(ISERROR(OFFSET($O$4,MATCH(BV$16,$N$5:$N$14,0),MATCH(TEXT($A138,"dd-mmm-yy") &amp; "_R0",$P$2:$AP$2,0))),BW137,OFFSET($O$4,MATCH(BV$16,$N$5:$N$14,0),MATCH(TEXT($A138,"dd-mmm-yy") &amp; "_R0",$P$2:$AP$2,0)))</f>
        <v/>
      </c>
      <c r="BX138" s="254">
        <f>BX137</f>
        <v/>
      </c>
      <c r="BY138" s="77">
        <f>BY137-BY137*(BW137/14)*CA137/SUM(BY137:CC137)-BY137*(BX137/14)*CB137/SUM(BY137:CC137)</f>
        <v/>
      </c>
      <c r="BZ138" s="77">
        <f>BZ137+BY137*(BW137/14)*CA137/SUM(BY137:CC137)+BY137*(BX137/14)*CB137/SUM(BY137:CC137)-BZ137/4</f>
        <v/>
      </c>
      <c r="CA138" s="77">
        <f>CA137+(BZ137/4)*CA$16-CA137/14</f>
        <v/>
      </c>
      <c r="CB138" s="77">
        <f>CB137+(BZ137/4)*CB$16-CB137/14</f>
        <v/>
      </c>
      <c r="CC138" s="77">
        <f>CC137+CB137/14+(CA137/14)*(1-CD$16)</f>
        <v/>
      </c>
      <c r="CD138" s="54">
        <f>CD137+(CA137/14)*(CD$16)</f>
        <v/>
      </c>
      <c r="CE138" s="53">
        <f>OFFSET('National statistics'!$A$6,MATCH(R0_estimation!$A138,'National statistics'!$A$7:$A$5000,0),MATCH(R0_estimation!CE$16 &amp; "_Running14daysNew",'National statistics'!$B$1:$HA$1,0))</f>
        <v/>
      </c>
      <c r="CF138" s="253">
        <f>IF(ISERROR(OFFSET($O$4,MATCH(CE$16,$N$5:$N$14,0),MATCH(TEXT($A138,"dd-mmm-yy") &amp; "_R0",$P$2:$AP$2,0))),CF137,OFFSET($O$4,MATCH(CE$16,$N$5:$N$14,0),MATCH(TEXT($A138,"dd-mmm-yy") &amp; "_R0",$P$2:$AP$2,0)))</f>
        <v/>
      </c>
      <c r="CG138" s="254">
        <f>CG137</f>
        <v/>
      </c>
      <c r="CH138" s="77">
        <f>CH137-CH137*(CF137/14)*CJ137/SUM(CH137:CL137)-CH137*(CG137/14)*CK137/SUM(CH137:CL137)</f>
        <v/>
      </c>
      <c r="CI138" s="77">
        <f>CI137+CH137*(CF137/14)*CJ137/SUM(CH137:CL137)+CH137*(CG137/14)*CK137/SUM(CH137:CL137)-CI137/4</f>
        <v/>
      </c>
      <c r="CJ138" s="77">
        <f>CJ137+(CI137/4)*CJ$16-CJ137/14</f>
        <v/>
      </c>
      <c r="CK138" s="77">
        <f>CK137+(CI137/4)*CK$16-CK137/14</f>
        <v/>
      </c>
      <c r="CL138" s="77">
        <f>CL137+CK137/14+(CJ137/14)*(1-CM$16)</f>
        <v/>
      </c>
      <c r="CM138" s="54">
        <f>CM137+(CJ137/14)*(CM$16)</f>
        <v/>
      </c>
      <c r="CO138" s="209" t="n"/>
      <c r="CP138" s="210" t="n"/>
    </row>
    <row r="139">
      <c r="A139" s="83">
        <f>A138+1</f>
        <v/>
      </c>
      <c r="B139" s="53">
        <f>OFFSET('National statistics'!$A$6,MATCH(R0_estimation!$A139,'National statistics'!$A$7:$A$5000,0),MATCH(R0_estimation!B$16 &amp; "_Running14daysNew",'National statistics'!$B$1:$HA$1,0))</f>
        <v/>
      </c>
      <c r="C139" s="253">
        <f>IF(ISERROR(OFFSET($O$4,MATCH(B$16,$N$5:$N$14,0),MATCH(TEXT($A139,"dd-mmm-yy") &amp; "_R0",$P$2:$AP$2,0))),C138,OFFSET($O$4,MATCH(B$16,$N$5:$N$14,0),MATCH(TEXT($A139,"dd-mmm-yy") &amp; "_R0",$P$2:$AP$2,0)))</f>
        <v/>
      </c>
      <c r="D139" s="254">
        <f>D138</f>
        <v/>
      </c>
      <c r="E139" s="77">
        <f>E138-E138*(C138/14)*G138*G$16/SUM(E138:I138)-E138*(D138/14)*H$16*H138/SUM(E138:I138)</f>
        <v/>
      </c>
      <c r="F139" s="77">
        <f>F138+E138*(C138/14)*G138*G$16/SUM(E138:I138)+E138*(D138/14)*H$16*H138/SUM(E138:I138)-F138/4</f>
        <v/>
      </c>
      <c r="G139" s="77">
        <f>G138+G$16*F138/4-G138/14</f>
        <v/>
      </c>
      <c r="H139" s="77">
        <f>H138+H$16*F138/4-H138/14</f>
        <v/>
      </c>
      <c r="I139" s="77">
        <f>I138+H138/14+(G138/14)*(1-J$16)</f>
        <v/>
      </c>
      <c r="J139" s="54">
        <f>J138+(G138/14)*(J$16)</f>
        <v/>
      </c>
      <c r="K139" s="53">
        <f>OFFSET('National statistics'!$A$6,MATCH(R0_estimation!$A139,'National statistics'!$A$7:$A$5000,0),MATCH(R0_estimation!K$16 &amp; "_Running14daysNew",'National statistics'!$B$1:$HA$1,0))</f>
        <v/>
      </c>
      <c r="L139" s="253">
        <f>IF(ISERROR(OFFSET($O$4,MATCH(K$16,$N$5:$N$14,0),MATCH(TEXT($A139,"dd-mmm-yy") &amp; "_R0",$P$2:$AP$2,0))),L138,OFFSET($O$4,MATCH(K$16,$N$5:$N$14,0),MATCH(TEXT($A139,"dd-mmm-yy") &amp; "_R0",$P$2:$AP$2,0)))</f>
        <v/>
      </c>
      <c r="M139" s="254">
        <f>M138</f>
        <v/>
      </c>
      <c r="N139" s="77">
        <f>N138-N138*(L138/14)*P138/SUM(N138:R138)-N138*(M138/14)*Q138/SUM(N138:R138)</f>
        <v/>
      </c>
      <c r="O139" s="77">
        <f>O138+N138*(L138/14)*P138/SUM(N138:R138)+N138*(M138/14)*Q138/SUM(N138:R138)-O138/4</f>
        <v/>
      </c>
      <c r="P139" s="77">
        <f>P138+(O138/4)*P$16-P138/14</f>
        <v/>
      </c>
      <c r="Q139" s="77">
        <f>Q138+(O138/4)*Q$16-Q138/14</f>
        <v/>
      </c>
      <c r="R139" s="77">
        <f>R138+Q138/14+(P138/14)*(1-S$16)</f>
        <v/>
      </c>
      <c r="S139" s="54">
        <f>S138+(P138/14)*(S$16)</f>
        <v/>
      </c>
      <c r="T139" s="53">
        <f>OFFSET('National statistics'!$A$6,MATCH(R0_estimation!$A139,'National statistics'!$A$7:$A$5000,0),MATCH(R0_estimation!T$16 &amp; "_Running14daysNew",'National statistics'!$B$1:$HA$1,0))</f>
        <v/>
      </c>
      <c r="U139" s="253">
        <f>IF(ISERROR(OFFSET($O$4,MATCH(T$16,$N$5:$N$14,0),MATCH(TEXT($A139,"dd-mmm-yy") &amp; "_R0",$P$2:$AP$2,0))),U138,OFFSET($O$4,MATCH(T$16,$N$5:$N$14,0),MATCH(TEXT($A139,"dd-mmm-yy") &amp; "_R0",$P$2:$AP$2,0)))</f>
        <v/>
      </c>
      <c r="V139" s="254">
        <f>V138</f>
        <v/>
      </c>
      <c r="W139" s="77">
        <f>W138-W138*(U138/14)*Y138/SUM(W138:AA138)-W138*(V138/14)*Z138/SUM(W138:AA138)</f>
        <v/>
      </c>
      <c r="X139" s="77">
        <f>X138+W138*(U138/14)*Y138/SUM(W138:AA138)+W138*(V138/14)*Z138/SUM(W138:AA138)-X138/4</f>
        <v/>
      </c>
      <c r="Y139" s="77">
        <f>Y138+(X138/4)*Y$16-Y138/14</f>
        <v/>
      </c>
      <c r="Z139" s="77">
        <f>Z138+(X138/4)*Z$16-Z138/14</f>
        <v/>
      </c>
      <c r="AA139" s="77">
        <f>AA138+Z138/14+(Y138/14)*(1-AB$16)</f>
        <v/>
      </c>
      <c r="AB139" s="54">
        <f>AB138+(Y138/14)*(AB$16)</f>
        <v/>
      </c>
      <c r="AC139" s="53">
        <f>OFFSET('National statistics'!$A$6,MATCH(R0_estimation!$A139,'National statistics'!$A$7:$A$5000,0),MATCH(R0_estimation!AC$16 &amp; "_Running14daysNew",'National statistics'!$B$1:$HA$1,0))</f>
        <v/>
      </c>
      <c r="AD139" s="253">
        <f>IF(ISERROR(OFFSET($O$4,MATCH(AC$16,$N$5:$N$14,0),MATCH(TEXT($A139,"dd-mmm-yy") &amp; "_R0",$P$2:$AP$2,0))),AD138,OFFSET($O$4,MATCH(AC$16,$N$5:$N$14,0),MATCH(TEXT($A139,"dd-mmm-yy") &amp; "_R0",$P$2:$AP$2,0)))</f>
        <v/>
      </c>
      <c r="AE139" s="254">
        <f>AE138</f>
        <v/>
      </c>
      <c r="AF139" s="77">
        <f>AF138-AF138*(AD138/14)*AH138/SUM(AF138:AJ138)-AF138*(AE138/14)*AI138/SUM(AF138:AJ138)</f>
        <v/>
      </c>
      <c r="AG139" s="77">
        <f>AG138+AF138*(AD138/14)*AH138/SUM(AF138:AJ138)+AF138*(AE138/14)*AI138/SUM(AF138:AJ138)-AG138/4</f>
        <v/>
      </c>
      <c r="AH139" s="77">
        <f>AH138+(AG138/4)*AH$16-AH138/14</f>
        <v/>
      </c>
      <c r="AI139" s="77">
        <f>AI138+(AG138/4)*AI$16-AI138/14</f>
        <v/>
      </c>
      <c r="AJ139" s="77">
        <f>AJ138+AI138/14+(AH138/14)*(1-AK$16)</f>
        <v/>
      </c>
      <c r="AK139" s="54">
        <f>AK138+(AH138/14)*(AK$16)</f>
        <v/>
      </c>
      <c r="AL139" s="53">
        <f>OFFSET('National statistics'!$A$6,MATCH(R0_estimation!$A139,'National statistics'!$A$7:$A$5000,0),MATCH(R0_estimation!AL$16 &amp; "_Running14daysNew",'National statistics'!$B$1:$HA$1,0))</f>
        <v/>
      </c>
      <c r="AM139" s="253">
        <f>IF(ISERROR(OFFSET($O$4,MATCH(AL$16,$N$5:$N$14,0),MATCH(TEXT($A139,"dd-mmm-yy") &amp; "_R0",$P$2:$AP$2,0))),AM138,OFFSET($O$4,MATCH(AL$16,$N$5:$N$14,0),MATCH(TEXT($A139,"dd-mmm-yy") &amp; "_R0",$P$2:$AP$2,0)))</f>
        <v/>
      </c>
      <c r="AN139" s="254">
        <f>AN138</f>
        <v/>
      </c>
      <c r="AO139" s="77">
        <f>AO138-AO138*(AM138/14)*AQ138/SUM(AO138:AS138)-AO138*(AN138/14)*AR138/SUM(AO138:AS138)</f>
        <v/>
      </c>
      <c r="AP139" s="77">
        <f>AP138+AO138*(AM138/14)*AQ138/SUM(AO138:AS138)+AO138*(AN138/14)*AR138/SUM(AO138:AS138)-AP138/4</f>
        <v/>
      </c>
      <c r="AQ139" s="77">
        <f>AQ138+(AP138/4)*AQ$16-AQ138/14</f>
        <v/>
      </c>
      <c r="AR139" s="77">
        <f>AR138+(AP138/4)*AR$16-AR138/14</f>
        <v/>
      </c>
      <c r="AS139" s="77">
        <f>AS138+AR138/14+(AQ138/14)*(1-AT$16)</f>
        <v/>
      </c>
      <c r="AT139" s="54">
        <f>AT138+(AQ138/14)*(AT$16)</f>
        <v/>
      </c>
      <c r="AU139" s="53">
        <f>OFFSET('National statistics'!$A$6,MATCH(R0_estimation!$A139,'National statistics'!$A$7:$A$5000,0),MATCH(R0_estimation!AU$16 &amp; "_Running14daysNew",'National statistics'!$B$1:$HA$1,0))</f>
        <v/>
      </c>
      <c r="AV139" s="253">
        <f>IF(ISERROR(OFFSET($O$4,MATCH(AU$16,$N$5:$N$14,0),MATCH(TEXT($A139,"dd-mmm-yy") &amp; "_R0",$P$2:$AP$2,0))),AV138,OFFSET($O$4,MATCH(AU$16,$N$5:$N$14,0),MATCH(TEXT($A139,"dd-mmm-yy") &amp; "_R0",$P$2:$AP$2,0)))</f>
        <v/>
      </c>
      <c r="AW139" s="254">
        <f>AW138</f>
        <v/>
      </c>
      <c r="AX139" s="77">
        <f>AX138-AX138*(AV138/14)*AZ138/SUM(AX138:BB138)-AX138*(AW138/14)*BA138/SUM(AX138:BB138)</f>
        <v/>
      </c>
      <c r="AY139" s="77">
        <f>AY138+AX138*(AV138/14)*AZ138/SUM(AX138:BB138)+AX138*(AW138/14)*BA138/SUM(AX138:BB138)-AY138/4</f>
        <v/>
      </c>
      <c r="AZ139" s="77">
        <f>AZ138+(AY138/4)*AZ$16-AZ138/14</f>
        <v/>
      </c>
      <c r="BA139" s="77">
        <f>BA138+(AY138/4)*BA$16-BA138/14</f>
        <v/>
      </c>
      <c r="BB139" s="77">
        <f>BB138+BA138/14+(AZ138/14)*(1-BC$16)</f>
        <v/>
      </c>
      <c r="BC139" s="54">
        <f>BC138+(AZ138/14)*(BC$16)</f>
        <v/>
      </c>
      <c r="BD139" s="53">
        <f>OFFSET('National statistics'!$A$6,MATCH(R0_estimation!$A139,'National statistics'!$A$7:$A$5000,0),MATCH(R0_estimation!BD$16 &amp; "_Running14daysNew",'National statistics'!$B$1:$HA$1,0))</f>
        <v/>
      </c>
      <c r="BE139" s="253">
        <f>IF(ISERROR(OFFSET($O$4,MATCH(BD$16,$N$5:$N$14,0),MATCH(TEXT($A139,"dd-mmm-yy") &amp; "_R0",$P$2:$AP$2,0))),BE138,OFFSET($O$4,MATCH(BD$16,$N$5:$N$14,0),MATCH(TEXT($A139,"dd-mmm-yy") &amp; "_R0",$P$2:$AP$2,0)))</f>
        <v/>
      </c>
      <c r="BF139" s="254">
        <f>BF138</f>
        <v/>
      </c>
      <c r="BG139" s="77">
        <f>BG138-BG138*(BE138/14)*BI138/SUM(BG138:BK138)-BG138*(BF138/14)*BJ138/SUM(BG138:BK138)</f>
        <v/>
      </c>
      <c r="BH139" s="77">
        <f>BH138+BG138*(BE138/14)*BI138/SUM(BG138:BK138)+BG138*(BF138/14)*BJ138/SUM(BG138:BK138)-BH138/4</f>
        <v/>
      </c>
      <c r="BI139" s="77">
        <f>BI138+(BH138/4)*BI$16-BI138/14</f>
        <v/>
      </c>
      <c r="BJ139" s="77">
        <f>BJ138+(BH138/4)*BJ$16-BJ138/14</f>
        <v/>
      </c>
      <c r="BK139" s="77">
        <f>BK138+BJ138/14+(BI138/14)*(1-BL$16)</f>
        <v/>
      </c>
      <c r="BL139" s="54">
        <f>BL138+(BI138/14)*(BL$16)</f>
        <v/>
      </c>
      <c r="BM139" s="53">
        <f>OFFSET('National statistics'!$A$6,MATCH(R0_estimation!$A139,'National statistics'!$A$7:$A$5000,0),MATCH(R0_estimation!BM$16 &amp; "_Running14daysNew",'National statistics'!$B$1:$HA$1,0))</f>
        <v/>
      </c>
      <c r="BN139" s="253">
        <f>IF(ISERROR(OFFSET($O$4,MATCH(BM$16,$N$5:$N$14,0),MATCH(TEXT($A139,"dd-mmm-yy") &amp; "_R0",$P$2:$AP$2,0))),BN138,OFFSET($O$4,MATCH(BM$16,$N$5:$N$14,0),MATCH(TEXT($A139,"dd-mmm-yy") &amp; "_R0",$P$2:$AP$2,0)))</f>
        <v/>
      </c>
      <c r="BO139" s="254">
        <f>BO138</f>
        <v/>
      </c>
      <c r="BP139" s="77">
        <f>BP138-BP138*(BN138/14)*BR138/SUM(BP138:BT138)-BP138*(BO138/14)*BS138/SUM(BP138:BT138)</f>
        <v/>
      </c>
      <c r="BQ139" s="77">
        <f>BQ138+BP138*(BN138/14)*BR138/SUM(BP138:BT138)+BP138*(BO138/14)*BS138/SUM(BP138:BT138)-BQ138/4</f>
        <v/>
      </c>
      <c r="BR139" s="77">
        <f>BR138+(BQ138/4)*BR$16-BR138/14</f>
        <v/>
      </c>
      <c r="BS139" s="77">
        <f>BS138+(BQ138/4)*BS$16-BS138/14</f>
        <v/>
      </c>
      <c r="BT139" s="77">
        <f>BT138+BS138/14+(BR138/14)*(1-BU$16)</f>
        <v/>
      </c>
      <c r="BU139" s="54">
        <f>BU138+(BR138/14)*(BU$16)</f>
        <v/>
      </c>
      <c r="BV139" s="53">
        <f>OFFSET('National statistics'!$A$6,MATCH(R0_estimation!$A139,'National statistics'!$A$7:$A$5000,0),MATCH(R0_estimation!BV$16 &amp; "_Running14daysNew",'National statistics'!$B$1:$HA$1,0))</f>
        <v/>
      </c>
      <c r="BW139" s="253">
        <f>IF(ISERROR(OFFSET($O$4,MATCH(BV$16,$N$5:$N$14,0),MATCH(TEXT($A139,"dd-mmm-yy") &amp; "_R0",$P$2:$AP$2,0))),BW138,OFFSET($O$4,MATCH(BV$16,$N$5:$N$14,0),MATCH(TEXT($A139,"dd-mmm-yy") &amp; "_R0",$P$2:$AP$2,0)))</f>
        <v/>
      </c>
      <c r="BX139" s="254">
        <f>BX138</f>
        <v/>
      </c>
      <c r="BY139" s="77">
        <f>BY138-BY138*(BW138/14)*CA138/SUM(BY138:CC138)-BY138*(BX138/14)*CB138/SUM(BY138:CC138)</f>
        <v/>
      </c>
      <c r="BZ139" s="77">
        <f>BZ138+BY138*(BW138/14)*CA138/SUM(BY138:CC138)+BY138*(BX138/14)*CB138/SUM(BY138:CC138)-BZ138/4</f>
        <v/>
      </c>
      <c r="CA139" s="77">
        <f>CA138+(BZ138/4)*CA$16-CA138/14</f>
        <v/>
      </c>
      <c r="CB139" s="77">
        <f>CB138+(BZ138/4)*CB$16-CB138/14</f>
        <v/>
      </c>
      <c r="CC139" s="77">
        <f>CC138+CB138/14+(CA138/14)*(1-CD$16)</f>
        <v/>
      </c>
      <c r="CD139" s="54">
        <f>CD138+(CA138/14)*(CD$16)</f>
        <v/>
      </c>
      <c r="CE139" s="53">
        <f>OFFSET('National statistics'!$A$6,MATCH(R0_estimation!$A139,'National statistics'!$A$7:$A$5000,0),MATCH(R0_estimation!CE$16 &amp; "_Running14daysNew",'National statistics'!$B$1:$HA$1,0))</f>
        <v/>
      </c>
      <c r="CF139" s="253">
        <f>IF(ISERROR(OFFSET($O$4,MATCH(CE$16,$N$5:$N$14,0),MATCH(TEXT($A139,"dd-mmm-yy") &amp; "_R0",$P$2:$AP$2,0))),CF138,OFFSET($O$4,MATCH(CE$16,$N$5:$N$14,0),MATCH(TEXT($A139,"dd-mmm-yy") &amp; "_R0",$P$2:$AP$2,0)))</f>
        <v/>
      </c>
      <c r="CG139" s="254">
        <f>CG138</f>
        <v/>
      </c>
      <c r="CH139" s="77">
        <f>CH138-CH138*(CF138/14)*CJ138/SUM(CH138:CL138)-CH138*(CG138/14)*CK138/SUM(CH138:CL138)</f>
        <v/>
      </c>
      <c r="CI139" s="77">
        <f>CI138+CH138*(CF138/14)*CJ138/SUM(CH138:CL138)+CH138*(CG138/14)*CK138/SUM(CH138:CL138)-CI138/4</f>
        <v/>
      </c>
      <c r="CJ139" s="77">
        <f>CJ138+(CI138/4)*CJ$16-CJ138/14</f>
        <v/>
      </c>
      <c r="CK139" s="77">
        <f>CK138+(CI138/4)*CK$16-CK138/14</f>
        <v/>
      </c>
      <c r="CL139" s="77">
        <f>CL138+CK138/14+(CJ138/14)*(1-CM$16)</f>
        <v/>
      </c>
      <c r="CM139" s="54">
        <f>CM138+(CJ138/14)*(CM$16)</f>
        <v/>
      </c>
      <c r="CO139" s="209" t="n"/>
      <c r="CP139" s="210" t="n"/>
    </row>
    <row r="140">
      <c r="A140" s="83">
        <f>A139+1</f>
        <v/>
      </c>
      <c r="B140" s="53">
        <f>OFFSET('National statistics'!$A$6,MATCH(R0_estimation!$A140,'National statistics'!$A$7:$A$5000,0),MATCH(R0_estimation!B$16 &amp; "_Running14daysNew",'National statistics'!$B$1:$HA$1,0))</f>
        <v/>
      </c>
      <c r="C140" s="253">
        <f>IF(ISERROR(OFFSET($O$4,MATCH(B$16,$N$5:$N$14,0),MATCH(TEXT($A140,"dd-mmm-yy") &amp; "_R0",$P$2:$AP$2,0))),C139,OFFSET($O$4,MATCH(B$16,$N$5:$N$14,0),MATCH(TEXT($A140,"dd-mmm-yy") &amp; "_R0",$P$2:$AP$2,0)))</f>
        <v/>
      </c>
      <c r="D140" s="254">
        <f>D139</f>
        <v/>
      </c>
      <c r="E140" s="77">
        <f>E139-E139*(C139/14)*G139*G$16/SUM(E139:I139)-E139*(D139/14)*H$16*H139/SUM(E139:I139)</f>
        <v/>
      </c>
      <c r="F140" s="77">
        <f>F139+E139*(C139/14)*G139*G$16/SUM(E139:I139)+E139*(D139/14)*H$16*H139/SUM(E139:I139)-F139/4</f>
        <v/>
      </c>
      <c r="G140" s="77">
        <f>G139+G$16*F139/4-G139/14</f>
        <v/>
      </c>
      <c r="H140" s="77">
        <f>H139+H$16*F139/4-H139/14</f>
        <v/>
      </c>
      <c r="I140" s="77">
        <f>I139+H139/14+(G139/14)*(1-J$16)</f>
        <v/>
      </c>
      <c r="J140" s="54">
        <f>J139+(G139/14)*(J$16)</f>
        <v/>
      </c>
      <c r="K140" s="53">
        <f>OFFSET('National statistics'!$A$6,MATCH(R0_estimation!$A140,'National statistics'!$A$7:$A$5000,0),MATCH(R0_estimation!K$16 &amp; "_Running14daysNew",'National statistics'!$B$1:$HA$1,0))</f>
        <v/>
      </c>
      <c r="L140" s="253">
        <f>IF(ISERROR(OFFSET($O$4,MATCH(K$16,$N$5:$N$14,0),MATCH(TEXT($A140,"dd-mmm-yy") &amp; "_R0",$P$2:$AP$2,0))),L139,OFFSET($O$4,MATCH(K$16,$N$5:$N$14,0),MATCH(TEXT($A140,"dd-mmm-yy") &amp; "_R0",$P$2:$AP$2,0)))</f>
        <v/>
      </c>
      <c r="M140" s="254">
        <f>M139</f>
        <v/>
      </c>
      <c r="N140" s="77">
        <f>N139-N139*(L139/14)*P139/SUM(N139:R139)-N139*(M139/14)*Q139/SUM(N139:R139)</f>
        <v/>
      </c>
      <c r="O140" s="77">
        <f>O139+N139*(L139/14)*P139/SUM(N139:R139)+N139*(M139/14)*Q139/SUM(N139:R139)-O139/4</f>
        <v/>
      </c>
      <c r="P140" s="77">
        <f>P139+(O139/4)*P$16-P139/14</f>
        <v/>
      </c>
      <c r="Q140" s="77">
        <f>Q139+(O139/4)*Q$16-Q139/14</f>
        <v/>
      </c>
      <c r="R140" s="77">
        <f>R139+Q139/14+(P139/14)*(1-S$16)</f>
        <v/>
      </c>
      <c r="S140" s="54">
        <f>S139+(P139/14)*(S$16)</f>
        <v/>
      </c>
      <c r="T140" s="53">
        <f>OFFSET('National statistics'!$A$6,MATCH(R0_estimation!$A140,'National statistics'!$A$7:$A$5000,0),MATCH(R0_estimation!T$16 &amp; "_Running14daysNew",'National statistics'!$B$1:$HA$1,0))</f>
        <v/>
      </c>
      <c r="U140" s="253">
        <f>IF(ISERROR(OFFSET($O$4,MATCH(T$16,$N$5:$N$14,0),MATCH(TEXT($A140,"dd-mmm-yy") &amp; "_R0",$P$2:$AP$2,0))),U139,OFFSET($O$4,MATCH(T$16,$N$5:$N$14,0),MATCH(TEXT($A140,"dd-mmm-yy") &amp; "_R0",$P$2:$AP$2,0)))</f>
        <v/>
      </c>
      <c r="V140" s="254">
        <f>V139</f>
        <v/>
      </c>
      <c r="W140" s="77">
        <f>W139-W139*(U139/14)*Y139/SUM(W139:AA139)-W139*(V139/14)*Z139/SUM(W139:AA139)</f>
        <v/>
      </c>
      <c r="X140" s="77">
        <f>X139+W139*(U139/14)*Y139/SUM(W139:AA139)+W139*(V139/14)*Z139/SUM(W139:AA139)-X139/4</f>
        <v/>
      </c>
      <c r="Y140" s="77">
        <f>Y139+(X139/4)*Y$16-Y139/14</f>
        <v/>
      </c>
      <c r="Z140" s="77">
        <f>Z139+(X139/4)*Z$16-Z139/14</f>
        <v/>
      </c>
      <c r="AA140" s="77">
        <f>AA139+Z139/14+(Y139/14)*(1-AB$16)</f>
        <v/>
      </c>
      <c r="AB140" s="54">
        <f>AB139+(Y139/14)*(AB$16)</f>
        <v/>
      </c>
      <c r="AC140" s="53">
        <f>OFFSET('National statistics'!$A$6,MATCH(R0_estimation!$A140,'National statistics'!$A$7:$A$5000,0),MATCH(R0_estimation!AC$16 &amp; "_Running14daysNew",'National statistics'!$B$1:$HA$1,0))</f>
        <v/>
      </c>
      <c r="AD140" s="253">
        <f>IF(ISERROR(OFFSET($O$4,MATCH(AC$16,$N$5:$N$14,0),MATCH(TEXT($A140,"dd-mmm-yy") &amp; "_R0",$P$2:$AP$2,0))),AD139,OFFSET($O$4,MATCH(AC$16,$N$5:$N$14,0),MATCH(TEXT($A140,"dd-mmm-yy") &amp; "_R0",$P$2:$AP$2,0)))</f>
        <v/>
      </c>
      <c r="AE140" s="254">
        <f>AE139</f>
        <v/>
      </c>
      <c r="AF140" s="77">
        <f>AF139-AF139*(AD139/14)*AH139/SUM(AF139:AJ139)-AF139*(AE139/14)*AI139/SUM(AF139:AJ139)</f>
        <v/>
      </c>
      <c r="AG140" s="77">
        <f>AG139+AF139*(AD139/14)*AH139/SUM(AF139:AJ139)+AF139*(AE139/14)*AI139/SUM(AF139:AJ139)-AG139/4</f>
        <v/>
      </c>
      <c r="AH140" s="77">
        <f>AH139+(AG139/4)*AH$16-AH139/14</f>
        <v/>
      </c>
      <c r="AI140" s="77">
        <f>AI139+(AG139/4)*AI$16-AI139/14</f>
        <v/>
      </c>
      <c r="AJ140" s="77">
        <f>AJ139+AI139/14+(AH139/14)*(1-AK$16)</f>
        <v/>
      </c>
      <c r="AK140" s="54">
        <f>AK139+(AH139/14)*(AK$16)</f>
        <v/>
      </c>
      <c r="AL140" s="53">
        <f>OFFSET('National statistics'!$A$6,MATCH(R0_estimation!$A140,'National statistics'!$A$7:$A$5000,0),MATCH(R0_estimation!AL$16 &amp; "_Running14daysNew",'National statistics'!$B$1:$HA$1,0))</f>
        <v/>
      </c>
      <c r="AM140" s="253">
        <f>IF(ISERROR(OFFSET($O$4,MATCH(AL$16,$N$5:$N$14,0),MATCH(TEXT($A140,"dd-mmm-yy") &amp; "_R0",$P$2:$AP$2,0))),AM139,OFFSET($O$4,MATCH(AL$16,$N$5:$N$14,0),MATCH(TEXT($A140,"dd-mmm-yy") &amp; "_R0",$P$2:$AP$2,0)))</f>
        <v/>
      </c>
      <c r="AN140" s="254">
        <f>AN139</f>
        <v/>
      </c>
      <c r="AO140" s="77">
        <f>AO139-AO139*(AM139/14)*AQ139/SUM(AO139:AS139)-AO139*(AN139/14)*AR139/SUM(AO139:AS139)</f>
        <v/>
      </c>
      <c r="AP140" s="77">
        <f>AP139+AO139*(AM139/14)*AQ139/SUM(AO139:AS139)+AO139*(AN139/14)*AR139/SUM(AO139:AS139)-AP139/4</f>
        <v/>
      </c>
      <c r="AQ140" s="77">
        <f>AQ139+(AP139/4)*AQ$16-AQ139/14</f>
        <v/>
      </c>
      <c r="AR140" s="77">
        <f>AR139+(AP139/4)*AR$16-AR139/14</f>
        <v/>
      </c>
      <c r="AS140" s="77">
        <f>AS139+AR139/14+(AQ139/14)*(1-AT$16)</f>
        <v/>
      </c>
      <c r="AT140" s="54">
        <f>AT139+(AQ139/14)*(AT$16)</f>
        <v/>
      </c>
      <c r="AU140" s="53">
        <f>OFFSET('National statistics'!$A$6,MATCH(R0_estimation!$A140,'National statistics'!$A$7:$A$5000,0),MATCH(R0_estimation!AU$16 &amp; "_Running14daysNew",'National statistics'!$B$1:$HA$1,0))</f>
        <v/>
      </c>
      <c r="AV140" s="253">
        <f>IF(ISERROR(OFFSET($O$4,MATCH(AU$16,$N$5:$N$14,0),MATCH(TEXT($A140,"dd-mmm-yy") &amp; "_R0",$P$2:$AP$2,0))),AV139,OFFSET($O$4,MATCH(AU$16,$N$5:$N$14,0),MATCH(TEXT($A140,"dd-mmm-yy") &amp; "_R0",$P$2:$AP$2,0)))</f>
        <v/>
      </c>
      <c r="AW140" s="254">
        <f>AW139</f>
        <v/>
      </c>
      <c r="AX140" s="77">
        <f>AX139-AX139*(AV139/14)*AZ139/SUM(AX139:BB139)-AX139*(AW139/14)*BA139/SUM(AX139:BB139)</f>
        <v/>
      </c>
      <c r="AY140" s="77">
        <f>AY139+AX139*(AV139/14)*AZ139/SUM(AX139:BB139)+AX139*(AW139/14)*BA139/SUM(AX139:BB139)-AY139/4</f>
        <v/>
      </c>
      <c r="AZ140" s="77">
        <f>AZ139+(AY139/4)*AZ$16-AZ139/14</f>
        <v/>
      </c>
      <c r="BA140" s="77">
        <f>BA139+(AY139/4)*BA$16-BA139/14</f>
        <v/>
      </c>
      <c r="BB140" s="77">
        <f>BB139+BA139/14+(AZ139/14)*(1-BC$16)</f>
        <v/>
      </c>
      <c r="BC140" s="54">
        <f>BC139+(AZ139/14)*(BC$16)</f>
        <v/>
      </c>
      <c r="BD140" s="53">
        <f>OFFSET('National statistics'!$A$6,MATCH(R0_estimation!$A140,'National statistics'!$A$7:$A$5000,0),MATCH(R0_estimation!BD$16 &amp; "_Running14daysNew",'National statistics'!$B$1:$HA$1,0))</f>
        <v/>
      </c>
      <c r="BE140" s="253">
        <f>IF(ISERROR(OFFSET($O$4,MATCH(BD$16,$N$5:$N$14,0),MATCH(TEXT($A140,"dd-mmm-yy") &amp; "_R0",$P$2:$AP$2,0))),BE139,OFFSET($O$4,MATCH(BD$16,$N$5:$N$14,0),MATCH(TEXT($A140,"dd-mmm-yy") &amp; "_R0",$P$2:$AP$2,0)))</f>
        <v/>
      </c>
      <c r="BF140" s="254">
        <f>BF139</f>
        <v/>
      </c>
      <c r="BG140" s="77">
        <f>BG139-BG139*(BE139/14)*BI139/SUM(BG139:BK139)-BG139*(BF139/14)*BJ139/SUM(BG139:BK139)</f>
        <v/>
      </c>
      <c r="BH140" s="77">
        <f>BH139+BG139*(BE139/14)*BI139/SUM(BG139:BK139)+BG139*(BF139/14)*BJ139/SUM(BG139:BK139)-BH139/4</f>
        <v/>
      </c>
      <c r="BI140" s="77">
        <f>BI139+(BH139/4)*BI$16-BI139/14</f>
        <v/>
      </c>
      <c r="BJ140" s="77">
        <f>BJ139+(BH139/4)*BJ$16-BJ139/14</f>
        <v/>
      </c>
      <c r="BK140" s="77">
        <f>BK139+BJ139/14+(BI139/14)*(1-BL$16)</f>
        <v/>
      </c>
      <c r="BL140" s="54">
        <f>BL139+(BI139/14)*(BL$16)</f>
        <v/>
      </c>
      <c r="BM140" s="53">
        <f>OFFSET('National statistics'!$A$6,MATCH(R0_estimation!$A140,'National statistics'!$A$7:$A$5000,0),MATCH(R0_estimation!BM$16 &amp; "_Running14daysNew",'National statistics'!$B$1:$HA$1,0))</f>
        <v/>
      </c>
      <c r="BN140" s="253">
        <f>IF(ISERROR(OFFSET($O$4,MATCH(BM$16,$N$5:$N$14,0),MATCH(TEXT($A140,"dd-mmm-yy") &amp; "_R0",$P$2:$AP$2,0))),BN139,OFFSET($O$4,MATCH(BM$16,$N$5:$N$14,0),MATCH(TEXT($A140,"dd-mmm-yy") &amp; "_R0",$P$2:$AP$2,0)))</f>
        <v/>
      </c>
      <c r="BO140" s="254">
        <f>BO139</f>
        <v/>
      </c>
      <c r="BP140" s="77">
        <f>BP139-BP139*(BN139/14)*BR139/SUM(BP139:BT139)-BP139*(BO139/14)*BS139/SUM(BP139:BT139)</f>
        <v/>
      </c>
      <c r="BQ140" s="77">
        <f>BQ139+BP139*(BN139/14)*BR139/SUM(BP139:BT139)+BP139*(BO139/14)*BS139/SUM(BP139:BT139)-BQ139/4</f>
        <v/>
      </c>
      <c r="BR140" s="77">
        <f>BR139+(BQ139/4)*BR$16-BR139/14</f>
        <v/>
      </c>
      <c r="BS140" s="77">
        <f>BS139+(BQ139/4)*BS$16-BS139/14</f>
        <v/>
      </c>
      <c r="BT140" s="77">
        <f>BT139+BS139/14+(BR139/14)*(1-BU$16)</f>
        <v/>
      </c>
      <c r="BU140" s="54">
        <f>BU139+(BR139/14)*(BU$16)</f>
        <v/>
      </c>
      <c r="BV140" s="53">
        <f>OFFSET('National statistics'!$A$6,MATCH(R0_estimation!$A140,'National statistics'!$A$7:$A$5000,0),MATCH(R0_estimation!BV$16 &amp; "_Running14daysNew",'National statistics'!$B$1:$HA$1,0))</f>
        <v/>
      </c>
      <c r="BW140" s="253">
        <f>IF(ISERROR(OFFSET($O$4,MATCH(BV$16,$N$5:$N$14,0),MATCH(TEXT($A140,"dd-mmm-yy") &amp; "_R0",$P$2:$AP$2,0))),BW139,OFFSET($O$4,MATCH(BV$16,$N$5:$N$14,0),MATCH(TEXT($A140,"dd-mmm-yy") &amp; "_R0",$P$2:$AP$2,0)))</f>
        <v/>
      </c>
      <c r="BX140" s="254">
        <f>BX139</f>
        <v/>
      </c>
      <c r="BY140" s="77">
        <f>BY139-BY139*(BW139/14)*CA139/SUM(BY139:CC139)-BY139*(BX139/14)*CB139/SUM(BY139:CC139)</f>
        <v/>
      </c>
      <c r="BZ140" s="77">
        <f>BZ139+BY139*(BW139/14)*CA139/SUM(BY139:CC139)+BY139*(BX139/14)*CB139/SUM(BY139:CC139)-BZ139/4</f>
        <v/>
      </c>
      <c r="CA140" s="77">
        <f>CA139+(BZ139/4)*CA$16-CA139/14</f>
        <v/>
      </c>
      <c r="CB140" s="77">
        <f>CB139+(BZ139/4)*CB$16-CB139/14</f>
        <v/>
      </c>
      <c r="CC140" s="77">
        <f>CC139+CB139/14+(CA139/14)*(1-CD$16)</f>
        <v/>
      </c>
      <c r="CD140" s="54">
        <f>CD139+(CA139/14)*(CD$16)</f>
        <v/>
      </c>
      <c r="CE140" s="53">
        <f>OFFSET('National statistics'!$A$6,MATCH(R0_estimation!$A140,'National statistics'!$A$7:$A$5000,0),MATCH(R0_estimation!CE$16 &amp; "_Running14daysNew",'National statistics'!$B$1:$HA$1,0))</f>
        <v/>
      </c>
      <c r="CF140" s="253">
        <f>IF(ISERROR(OFFSET($O$4,MATCH(CE$16,$N$5:$N$14,0),MATCH(TEXT($A140,"dd-mmm-yy") &amp; "_R0",$P$2:$AP$2,0))),CF139,OFFSET($O$4,MATCH(CE$16,$N$5:$N$14,0),MATCH(TEXT($A140,"dd-mmm-yy") &amp; "_R0",$P$2:$AP$2,0)))</f>
        <v/>
      </c>
      <c r="CG140" s="254">
        <f>CG139</f>
        <v/>
      </c>
      <c r="CH140" s="77">
        <f>CH139-CH139*(CF139/14)*CJ139/SUM(CH139:CL139)-CH139*(CG139/14)*CK139/SUM(CH139:CL139)</f>
        <v/>
      </c>
      <c r="CI140" s="77">
        <f>CI139+CH139*(CF139/14)*CJ139/SUM(CH139:CL139)+CH139*(CG139/14)*CK139/SUM(CH139:CL139)-CI139/4</f>
        <v/>
      </c>
      <c r="CJ140" s="77">
        <f>CJ139+(CI139/4)*CJ$16-CJ139/14</f>
        <v/>
      </c>
      <c r="CK140" s="77">
        <f>CK139+(CI139/4)*CK$16-CK139/14</f>
        <v/>
      </c>
      <c r="CL140" s="77">
        <f>CL139+CK139/14+(CJ139/14)*(1-CM$16)</f>
        <v/>
      </c>
      <c r="CM140" s="54">
        <f>CM139+(CJ139/14)*(CM$16)</f>
        <v/>
      </c>
      <c r="CO140" s="209" t="n"/>
      <c r="CP140" s="210" t="n"/>
    </row>
    <row r="141">
      <c r="A141" s="83">
        <f>A140+1</f>
        <v/>
      </c>
      <c r="B141" s="53">
        <f>OFFSET('National statistics'!$A$6,MATCH(R0_estimation!$A141,'National statistics'!$A$7:$A$5000,0),MATCH(R0_estimation!B$16 &amp; "_Running14daysNew",'National statistics'!$B$1:$HA$1,0))</f>
        <v/>
      </c>
      <c r="C141" s="253">
        <f>IF(ISERROR(OFFSET($O$4,MATCH(B$16,$N$5:$N$14,0),MATCH(TEXT($A141,"dd-mmm-yy") &amp; "_R0",$P$2:$AP$2,0))),C140,OFFSET($O$4,MATCH(B$16,$N$5:$N$14,0),MATCH(TEXT($A141,"dd-mmm-yy") &amp; "_R0",$P$2:$AP$2,0)))</f>
        <v/>
      </c>
      <c r="D141" s="254">
        <f>D140</f>
        <v/>
      </c>
      <c r="E141" s="77">
        <f>E140-E140*(C140/14)*G140*G$16/SUM(E140:I140)-E140*(D140/14)*H$16*H140/SUM(E140:I140)</f>
        <v/>
      </c>
      <c r="F141" s="77">
        <f>F140+E140*(C140/14)*G140*G$16/SUM(E140:I140)+E140*(D140/14)*H$16*H140/SUM(E140:I140)-F140/4</f>
        <v/>
      </c>
      <c r="G141" s="77">
        <f>G140+G$16*F140/4-G140/14</f>
        <v/>
      </c>
      <c r="H141" s="77">
        <f>H140+H$16*F140/4-H140/14</f>
        <v/>
      </c>
      <c r="I141" s="77">
        <f>I140+H140/14+(G140/14)*(1-J$16)</f>
        <v/>
      </c>
      <c r="J141" s="54">
        <f>J140+(G140/14)*(J$16)</f>
        <v/>
      </c>
      <c r="K141" s="53">
        <f>OFFSET('National statistics'!$A$6,MATCH(R0_estimation!$A141,'National statistics'!$A$7:$A$5000,0),MATCH(R0_estimation!K$16 &amp; "_Running14daysNew",'National statistics'!$B$1:$HA$1,0))</f>
        <v/>
      </c>
      <c r="L141" s="253">
        <f>IF(ISERROR(OFFSET($O$4,MATCH(K$16,$N$5:$N$14,0),MATCH(TEXT($A141,"dd-mmm-yy") &amp; "_R0",$P$2:$AP$2,0))),L140,OFFSET($O$4,MATCH(K$16,$N$5:$N$14,0),MATCH(TEXT($A141,"dd-mmm-yy") &amp; "_R0",$P$2:$AP$2,0)))</f>
        <v/>
      </c>
      <c r="M141" s="254">
        <f>M140</f>
        <v/>
      </c>
      <c r="N141" s="77">
        <f>N140-N140*(L140/14)*P140/SUM(N140:R140)-N140*(M140/14)*Q140/SUM(N140:R140)</f>
        <v/>
      </c>
      <c r="O141" s="77">
        <f>O140+N140*(L140/14)*P140/SUM(N140:R140)+N140*(M140/14)*Q140/SUM(N140:R140)-O140/4</f>
        <v/>
      </c>
      <c r="P141" s="77">
        <f>P140+(O140/4)*P$16-P140/14</f>
        <v/>
      </c>
      <c r="Q141" s="77">
        <f>Q140+(O140/4)*Q$16-Q140/14</f>
        <v/>
      </c>
      <c r="R141" s="77">
        <f>R140+Q140/14+(P140/14)*(1-S$16)</f>
        <v/>
      </c>
      <c r="S141" s="54">
        <f>S140+(P140/14)*(S$16)</f>
        <v/>
      </c>
      <c r="T141" s="53">
        <f>OFFSET('National statistics'!$A$6,MATCH(R0_estimation!$A141,'National statistics'!$A$7:$A$5000,0),MATCH(R0_estimation!T$16 &amp; "_Running14daysNew",'National statistics'!$B$1:$HA$1,0))</f>
        <v/>
      </c>
      <c r="U141" s="253">
        <f>IF(ISERROR(OFFSET($O$4,MATCH(T$16,$N$5:$N$14,0),MATCH(TEXT($A141,"dd-mmm-yy") &amp; "_R0",$P$2:$AP$2,0))),U140,OFFSET($O$4,MATCH(T$16,$N$5:$N$14,0),MATCH(TEXT($A141,"dd-mmm-yy") &amp; "_R0",$P$2:$AP$2,0)))</f>
        <v/>
      </c>
      <c r="V141" s="254">
        <f>V140</f>
        <v/>
      </c>
      <c r="W141" s="77">
        <f>W140-W140*(U140/14)*Y140/SUM(W140:AA140)-W140*(V140/14)*Z140/SUM(W140:AA140)</f>
        <v/>
      </c>
      <c r="X141" s="77">
        <f>X140+W140*(U140/14)*Y140/SUM(W140:AA140)+W140*(V140/14)*Z140/SUM(W140:AA140)-X140/4</f>
        <v/>
      </c>
      <c r="Y141" s="77">
        <f>Y140+(X140/4)*Y$16-Y140/14</f>
        <v/>
      </c>
      <c r="Z141" s="77">
        <f>Z140+(X140/4)*Z$16-Z140/14</f>
        <v/>
      </c>
      <c r="AA141" s="77">
        <f>AA140+Z140/14+(Y140/14)*(1-AB$16)</f>
        <v/>
      </c>
      <c r="AB141" s="54">
        <f>AB140+(Y140/14)*(AB$16)</f>
        <v/>
      </c>
      <c r="AC141" s="53">
        <f>OFFSET('National statistics'!$A$6,MATCH(R0_estimation!$A141,'National statistics'!$A$7:$A$5000,0),MATCH(R0_estimation!AC$16 &amp; "_Running14daysNew",'National statistics'!$B$1:$HA$1,0))</f>
        <v/>
      </c>
      <c r="AD141" s="253">
        <f>IF(ISERROR(OFFSET($O$4,MATCH(AC$16,$N$5:$N$14,0),MATCH(TEXT($A141,"dd-mmm-yy") &amp; "_R0",$P$2:$AP$2,0))),AD140,OFFSET($O$4,MATCH(AC$16,$N$5:$N$14,0),MATCH(TEXT($A141,"dd-mmm-yy") &amp; "_R0",$P$2:$AP$2,0)))</f>
        <v/>
      </c>
      <c r="AE141" s="254">
        <f>AE140</f>
        <v/>
      </c>
      <c r="AF141" s="77">
        <f>AF140-AF140*(AD140/14)*AH140/SUM(AF140:AJ140)-AF140*(AE140/14)*AI140/SUM(AF140:AJ140)</f>
        <v/>
      </c>
      <c r="AG141" s="77">
        <f>AG140+AF140*(AD140/14)*AH140/SUM(AF140:AJ140)+AF140*(AE140/14)*AI140/SUM(AF140:AJ140)-AG140/4</f>
        <v/>
      </c>
      <c r="AH141" s="77">
        <f>AH140+(AG140/4)*AH$16-AH140/14</f>
        <v/>
      </c>
      <c r="AI141" s="77">
        <f>AI140+(AG140/4)*AI$16-AI140/14</f>
        <v/>
      </c>
      <c r="AJ141" s="77">
        <f>AJ140+AI140/14+(AH140/14)*(1-AK$16)</f>
        <v/>
      </c>
      <c r="AK141" s="54">
        <f>AK140+(AH140/14)*(AK$16)</f>
        <v/>
      </c>
      <c r="AL141" s="53">
        <f>OFFSET('National statistics'!$A$6,MATCH(R0_estimation!$A141,'National statistics'!$A$7:$A$5000,0),MATCH(R0_estimation!AL$16 &amp; "_Running14daysNew",'National statistics'!$B$1:$HA$1,0))</f>
        <v/>
      </c>
      <c r="AM141" s="253">
        <f>IF(ISERROR(OFFSET($O$4,MATCH(AL$16,$N$5:$N$14,0),MATCH(TEXT($A141,"dd-mmm-yy") &amp; "_R0",$P$2:$AP$2,0))),AM140,OFFSET($O$4,MATCH(AL$16,$N$5:$N$14,0),MATCH(TEXT($A141,"dd-mmm-yy") &amp; "_R0",$P$2:$AP$2,0)))</f>
        <v/>
      </c>
      <c r="AN141" s="254">
        <f>AN140</f>
        <v/>
      </c>
      <c r="AO141" s="77">
        <f>AO140-AO140*(AM140/14)*AQ140/SUM(AO140:AS140)-AO140*(AN140/14)*AR140/SUM(AO140:AS140)</f>
        <v/>
      </c>
      <c r="AP141" s="77">
        <f>AP140+AO140*(AM140/14)*AQ140/SUM(AO140:AS140)+AO140*(AN140/14)*AR140/SUM(AO140:AS140)-AP140/4</f>
        <v/>
      </c>
      <c r="AQ141" s="77">
        <f>AQ140+(AP140/4)*AQ$16-AQ140/14</f>
        <v/>
      </c>
      <c r="AR141" s="77">
        <f>AR140+(AP140/4)*AR$16-AR140/14</f>
        <v/>
      </c>
      <c r="AS141" s="77">
        <f>AS140+AR140/14+(AQ140/14)*(1-AT$16)</f>
        <v/>
      </c>
      <c r="AT141" s="54">
        <f>AT140+(AQ140/14)*(AT$16)</f>
        <v/>
      </c>
      <c r="AU141" s="53">
        <f>OFFSET('National statistics'!$A$6,MATCH(R0_estimation!$A141,'National statistics'!$A$7:$A$5000,0),MATCH(R0_estimation!AU$16 &amp; "_Running14daysNew",'National statistics'!$B$1:$HA$1,0))</f>
        <v/>
      </c>
      <c r="AV141" s="253">
        <f>IF(ISERROR(OFFSET($O$4,MATCH(AU$16,$N$5:$N$14,0),MATCH(TEXT($A141,"dd-mmm-yy") &amp; "_R0",$P$2:$AP$2,0))),AV140,OFFSET($O$4,MATCH(AU$16,$N$5:$N$14,0),MATCH(TEXT($A141,"dd-mmm-yy") &amp; "_R0",$P$2:$AP$2,0)))</f>
        <v/>
      </c>
      <c r="AW141" s="254">
        <f>AW140</f>
        <v/>
      </c>
      <c r="AX141" s="77">
        <f>AX140-AX140*(AV140/14)*AZ140/SUM(AX140:BB140)-AX140*(AW140/14)*BA140/SUM(AX140:BB140)</f>
        <v/>
      </c>
      <c r="AY141" s="77">
        <f>AY140+AX140*(AV140/14)*AZ140/SUM(AX140:BB140)+AX140*(AW140/14)*BA140/SUM(AX140:BB140)-AY140/4</f>
        <v/>
      </c>
      <c r="AZ141" s="77">
        <f>AZ140+(AY140/4)*AZ$16-AZ140/14</f>
        <v/>
      </c>
      <c r="BA141" s="77">
        <f>BA140+(AY140/4)*BA$16-BA140/14</f>
        <v/>
      </c>
      <c r="BB141" s="77">
        <f>BB140+BA140/14+(AZ140/14)*(1-BC$16)</f>
        <v/>
      </c>
      <c r="BC141" s="54">
        <f>BC140+(AZ140/14)*(BC$16)</f>
        <v/>
      </c>
      <c r="BD141" s="53">
        <f>OFFSET('National statistics'!$A$6,MATCH(R0_estimation!$A141,'National statistics'!$A$7:$A$5000,0),MATCH(R0_estimation!BD$16 &amp; "_Running14daysNew",'National statistics'!$B$1:$HA$1,0))</f>
        <v/>
      </c>
      <c r="BE141" s="253">
        <f>IF(ISERROR(OFFSET($O$4,MATCH(BD$16,$N$5:$N$14,0),MATCH(TEXT($A141,"dd-mmm-yy") &amp; "_R0",$P$2:$AP$2,0))),BE140,OFFSET($O$4,MATCH(BD$16,$N$5:$N$14,0),MATCH(TEXT($A141,"dd-mmm-yy") &amp; "_R0",$P$2:$AP$2,0)))</f>
        <v/>
      </c>
      <c r="BF141" s="254">
        <f>BF140</f>
        <v/>
      </c>
      <c r="BG141" s="77">
        <f>BG140-BG140*(BE140/14)*BI140/SUM(BG140:BK140)-BG140*(BF140/14)*BJ140/SUM(BG140:BK140)</f>
        <v/>
      </c>
      <c r="BH141" s="77">
        <f>BH140+BG140*(BE140/14)*BI140/SUM(BG140:BK140)+BG140*(BF140/14)*BJ140/SUM(BG140:BK140)-BH140/4</f>
        <v/>
      </c>
      <c r="BI141" s="77">
        <f>BI140+(BH140/4)*BI$16-BI140/14</f>
        <v/>
      </c>
      <c r="BJ141" s="77">
        <f>BJ140+(BH140/4)*BJ$16-BJ140/14</f>
        <v/>
      </c>
      <c r="BK141" s="77">
        <f>BK140+BJ140/14+(BI140/14)*(1-BL$16)</f>
        <v/>
      </c>
      <c r="BL141" s="54">
        <f>BL140+(BI140/14)*(BL$16)</f>
        <v/>
      </c>
      <c r="BM141" s="53">
        <f>OFFSET('National statistics'!$A$6,MATCH(R0_estimation!$A141,'National statistics'!$A$7:$A$5000,0),MATCH(R0_estimation!BM$16 &amp; "_Running14daysNew",'National statistics'!$B$1:$HA$1,0))</f>
        <v/>
      </c>
      <c r="BN141" s="253">
        <f>IF(ISERROR(OFFSET($O$4,MATCH(BM$16,$N$5:$N$14,0),MATCH(TEXT($A141,"dd-mmm-yy") &amp; "_R0",$P$2:$AP$2,0))),BN140,OFFSET($O$4,MATCH(BM$16,$N$5:$N$14,0),MATCH(TEXT($A141,"dd-mmm-yy") &amp; "_R0",$P$2:$AP$2,0)))</f>
        <v/>
      </c>
      <c r="BO141" s="254">
        <f>BO140</f>
        <v/>
      </c>
      <c r="BP141" s="77">
        <f>BP140-BP140*(BN140/14)*BR140/SUM(BP140:BT140)-BP140*(BO140/14)*BS140/SUM(BP140:BT140)</f>
        <v/>
      </c>
      <c r="BQ141" s="77">
        <f>BQ140+BP140*(BN140/14)*BR140/SUM(BP140:BT140)+BP140*(BO140/14)*BS140/SUM(BP140:BT140)-BQ140/4</f>
        <v/>
      </c>
      <c r="BR141" s="77">
        <f>BR140+(BQ140/4)*BR$16-BR140/14</f>
        <v/>
      </c>
      <c r="BS141" s="77">
        <f>BS140+(BQ140/4)*BS$16-BS140/14</f>
        <v/>
      </c>
      <c r="BT141" s="77">
        <f>BT140+BS140/14+(BR140/14)*(1-BU$16)</f>
        <v/>
      </c>
      <c r="BU141" s="54">
        <f>BU140+(BR140/14)*(BU$16)</f>
        <v/>
      </c>
      <c r="BV141" s="53">
        <f>OFFSET('National statistics'!$A$6,MATCH(R0_estimation!$A141,'National statistics'!$A$7:$A$5000,0),MATCH(R0_estimation!BV$16 &amp; "_Running14daysNew",'National statistics'!$B$1:$HA$1,0))</f>
        <v/>
      </c>
      <c r="BW141" s="253">
        <f>IF(ISERROR(OFFSET($O$4,MATCH(BV$16,$N$5:$N$14,0),MATCH(TEXT($A141,"dd-mmm-yy") &amp; "_R0",$P$2:$AP$2,0))),BW140,OFFSET($O$4,MATCH(BV$16,$N$5:$N$14,0),MATCH(TEXT($A141,"dd-mmm-yy") &amp; "_R0",$P$2:$AP$2,0)))</f>
        <v/>
      </c>
      <c r="BX141" s="254">
        <f>BX140</f>
        <v/>
      </c>
      <c r="BY141" s="77">
        <f>BY140-BY140*(BW140/14)*CA140/SUM(BY140:CC140)-BY140*(BX140/14)*CB140/SUM(BY140:CC140)</f>
        <v/>
      </c>
      <c r="BZ141" s="77">
        <f>BZ140+BY140*(BW140/14)*CA140/SUM(BY140:CC140)+BY140*(BX140/14)*CB140/SUM(BY140:CC140)-BZ140/4</f>
        <v/>
      </c>
      <c r="CA141" s="77">
        <f>CA140+(BZ140/4)*CA$16-CA140/14</f>
        <v/>
      </c>
      <c r="CB141" s="77">
        <f>CB140+(BZ140/4)*CB$16-CB140/14</f>
        <v/>
      </c>
      <c r="CC141" s="77">
        <f>CC140+CB140/14+(CA140/14)*(1-CD$16)</f>
        <v/>
      </c>
      <c r="CD141" s="54">
        <f>CD140+(CA140/14)*(CD$16)</f>
        <v/>
      </c>
      <c r="CE141" s="53">
        <f>OFFSET('National statistics'!$A$6,MATCH(R0_estimation!$A141,'National statistics'!$A$7:$A$5000,0),MATCH(R0_estimation!CE$16 &amp; "_Running14daysNew",'National statistics'!$B$1:$HA$1,0))</f>
        <v/>
      </c>
      <c r="CF141" s="253">
        <f>IF(ISERROR(OFFSET($O$4,MATCH(CE$16,$N$5:$N$14,0),MATCH(TEXT($A141,"dd-mmm-yy") &amp; "_R0",$P$2:$AP$2,0))),CF140,OFFSET($O$4,MATCH(CE$16,$N$5:$N$14,0),MATCH(TEXT($A141,"dd-mmm-yy") &amp; "_R0",$P$2:$AP$2,0)))</f>
        <v/>
      </c>
      <c r="CG141" s="254">
        <f>CG140</f>
        <v/>
      </c>
      <c r="CH141" s="77">
        <f>CH140-CH140*(CF140/14)*CJ140/SUM(CH140:CL140)-CH140*(CG140/14)*CK140/SUM(CH140:CL140)</f>
        <v/>
      </c>
      <c r="CI141" s="77">
        <f>CI140+CH140*(CF140/14)*CJ140/SUM(CH140:CL140)+CH140*(CG140/14)*CK140/SUM(CH140:CL140)-CI140/4</f>
        <v/>
      </c>
      <c r="CJ141" s="77">
        <f>CJ140+(CI140/4)*CJ$16-CJ140/14</f>
        <v/>
      </c>
      <c r="CK141" s="77">
        <f>CK140+(CI140/4)*CK$16-CK140/14</f>
        <v/>
      </c>
      <c r="CL141" s="77">
        <f>CL140+CK140/14+(CJ140/14)*(1-CM$16)</f>
        <v/>
      </c>
      <c r="CM141" s="54">
        <f>CM140+(CJ140/14)*(CM$16)</f>
        <v/>
      </c>
      <c r="CO141" s="209" t="n"/>
      <c r="CP141" s="210" t="n"/>
    </row>
    <row r="142">
      <c r="A142" s="83">
        <f>A141+1</f>
        <v/>
      </c>
      <c r="B142" s="53">
        <f>OFFSET('National statistics'!$A$6,MATCH(R0_estimation!$A142,'National statistics'!$A$7:$A$5000,0),MATCH(R0_estimation!B$16 &amp; "_Running14daysNew",'National statistics'!$B$1:$HA$1,0))</f>
        <v/>
      </c>
      <c r="C142" s="253">
        <f>IF(ISERROR(OFFSET($O$4,MATCH(B$16,$N$5:$N$14,0),MATCH(TEXT($A142,"dd-mmm-yy") &amp; "_R0",$P$2:$AP$2,0))),C141,OFFSET($O$4,MATCH(B$16,$N$5:$N$14,0),MATCH(TEXT($A142,"dd-mmm-yy") &amp; "_R0",$P$2:$AP$2,0)))</f>
        <v/>
      </c>
      <c r="D142" s="254">
        <f>D141</f>
        <v/>
      </c>
      <c r="E142" s="77">
        <f>E141-E141*(C141/14)*G141*G$16/SUM(E141:I141)-E141*(D141/14)*H$16*H141/SUM(E141:I141)</f>
        <v/>
      </c>
      <c r="F142" s="77">
        <f>F141+E141*(C141/14)*G141*G$16/SUM(E141:I141)+E141*(D141/14)*H$16*H141/SUM(E141:I141)-F141/4</f>
        <v/>
      </c>
      <c r="G142" s="77">
        <f>G141+G$16*F141/4-G141/14</f>
        <v/>
      </c>
      <c r="H142" s="77">
        <f>H141+H$16*F141/4-H141/14</f>
        <v/>
      </c>
      <c r="I142" s="77">
        <f>I141+H141/14+(G141/14)*(1-J$16)</f>
        <v/>
      </c>
      <c r="J142" s="54">
        <f>J141+(G141/14)*(J$16)</f>
        <v/>
      </c>
      <c r="K142" s="53">
        <f>OFFSET('National statistics'!$A$6,MATCH(R0_estimation!$A142,'National statistics'!$A$7:$A$5000,0),MATCH(R0_estimation!K$16 &amp; "_Running14daysNew",'National statistics'!$B$1:$HA$1,0))</f>
        <v/>
      </c>
      <c r="L142" s="253">
        <f>IF(ISERROR(OFFSET($O$4,MATCH(K$16,$N$5:$N$14,0),MATCH(TEXT($A142,"dd-mmm-yy") &amp; "_R0",$P$2:$AP$2,0))),L141,OFFSET($O$4,MATCH(K$16,$N$5:$N$14,0),MATCH(TEXT($A142,"dd-mmm-yy") &amp; "_R0",$P$2:$AP$2,0)))</f>
        <v/>
      </c>
      <c r="M142" s="254">
        <f>M141</f>
        <v/>
      </c>
      <c r="N142" s="77">
        <f>N141-N141*(L141/14)*P141/SUM(N141:R141)-N141*(M141/14)*Q141/SUM(N141:R141)</f>
        <v/>
      </c>
      <c r="O142" s="77">
        <f>O141+N141*(L141/14)*P141/SUM(N141:R141)+N141*(M141/14)*Q141/SUM(N141:R141)-O141/4</f>
        <v/>
      </c>
      <c r="P142" s="77">
        <f>P141+(O141/4)*P$16-P141/14</f>
        <v/>
      </c>
      <c r="Q142" s="77">
        <f>Q141+(O141/4)*Q$16-Q141/14</f>
        <v/>
      </c>
      <c r="R142" s="77">
        <f>R141+Q141/14+(P141/14)*(1-S$16)</f>
        <v/>
      </c>
      <c r="S142" s="54">
        <f>S141+(P141/14)*(S$16)</f>
        <v/>
      </c>
      <c r="T142" s="53">
        <f>OFFSET('National statistics'!$A$6,MATCH(R0_estimation!$A142,'National statistics'!$A$7:$A$5000,0),MATCH(R0_estimation!T$16 &amp; "_Running14daysNew",'National statistics'!$B$1:$HA$1,0))</f>
        <v/>
      </c>
      <c r="U142" s="253">
        <f>IF(ISERROR(OFFSET($O$4,MATCH(T$16,$N$5:$N$14,0),MATCH(TEXT($A142,"dd-mmm-yy") &amp; "_R0",$P$2:$AP$2,0))),U141,OFFSET($O$4,MATCH(T$16,$N$5:$N$14,0),MATCH(TEXT($A142,"dd-mmm-yy") &amp; "_R0",$P$2:$AP$2,0)))</f>
        <v/>
      </c>
      <c r="V142" s="254">
        <f>V141</f>
        <v/>
      </c>
      <c r="W142" s="77">
        <f>W141-W141*(U141/14)*Y141/SUM(W141:AA141)-W141*(V141/14)*Z141/SUM(W141:AA141)</f>
        <v/>
      </c>
      <c r="X142" s="77">
        <f>X141+W141*(U141/14)*Y141/SUM(W141:AA141)+W141*(V141/14)*Z141/SUM(W141:AA141)-X141/4</f>
        <v/>
      </c>
      <c r="Y142" s="77">
        <f>Y141+(X141/4)*Y$16-Y141/14</f>
        <v/>
      </c>
      <c r="Z142" s="77">
        <f>Z141+(X141/4)*Z$16-Z141/14</f>
        <v/>
      </c>
      <c r="AA142" s="77">
        <f>AA141+Z141/14+(Y141/14)*(1-AB$16)</f>
        <v/>
      </c>
      <c r="AB142" s="54">
        <f>AB141+(Y141/14)*(AB$16)</f>
        <v/>
      </c>
      <c r="AC142" s="53">
        <f>OFFSET('National statistics'!$A$6,MATCH(R0_estimation!$A142,'National statistics'!$A$7:$A$5000,0),MATCH(R0_estimation!AC$16 &amp; "_Running14daysNew",'National statistics'!$B$1:$HA$1,0))</f>
        <v/>
      </c>
      <c r="AD142" s="253">
        <f>IF(ISERROR(OFFSET($O$4,MATCH(AC$16,$N$5:$N$14,0),MATCH(TEXT($A142,"dd-mmm-yy") &amp; "_R0",$P$2:$AP$2,0))),AD141,OFFSET($O$4,MATCH(AC$16,$N$5:$N$14,0),MATCH(TEXT($A142,"dd-mmm-yy") &amp; "_R0",$P$2:$AP$2,0)))</f>
        <v/>
      </c>
      <c r="AE142" s="254">
        <f>AE141</f>
        <v/>
      </c>
      <c r="AF142" s="77">
        <f>AF141-AF141*(AD141/14)*AH141/SUM(AF141:AJ141)-AF141*(AE141/14)*AI141/SUM(AF141:AJ141)</f>
        <v/>
      </c>
      <c r="AG142" s="77">
        <f>AG141+AF141*(AD141/14)*AH141/SUM(AF141:AJ141)+AF141*(AE141/14)*AI141/SUM(AF141:AJ141)-AG141/4</f>
        <v/>
      </c>
      <c r="AH142" s="77">
        <f>AH141+(AG141/4)*AH$16-AH141/14</f>
        <v/>
      </c>
      <c r="AI142" s="77">
        <f>AI141+(AG141/4)*AI$16-AI141/14</f>
        <v/>
      </c>
      <c r="AJ142" s="77">
        <f>AJ141+AI141/14+(AH141/14)*(1-AK$16)</f>
        <v/>
      </c>
      <c r="AK142" s="54">
        <f>AK141+(AH141/14)*(AK$16)</f>
        <v/>
      </c>
      <c r="AL142" s="53">
        <f>OFFSET('National statistics'!$A$6,MATCH(R0_estimation!$A142,'National statistics'!$A$7:$A$5000,0),MATCH(R0_estimation!AL$16 &amp; "_Running14daysNew",'National statistics'!$B$1:$HA$1,0))</f>
        <v/>
      </c>
      <c r="AM142" s="253">
        <f>IF(ISERROR(OFFSET($O$4,MATCH(AL$16,$N$5:$N$14,0),MATCH(TEXT($A142,"dd-mmm-yy") &amp; "_R0",$P$2:$AP$2,0))),AM141,OFFSET($O$4,MATCH(AL$16,$N$5:$N$14,0),MATCH(TEXT($A142,"dd-mmm-yy") &amp; "_R0",$P$2:$AP$2,0)))</f>
        <v/>
      </c>
      <c r="AN142" s="254">
        <f>AN141</f>
        <v/>
      </c>
      <c r="AO142" s="77">
        <f>AO141-AO141*(AM141/14)*AQ141/SUM(AO141:AS141)-AO141*(AN141/14)*AR141/SUM(AO141:AS141)</f>
        <v/>
      </c>
      <c r="AP142" s="77">
        <f>AP141+AO141*(AM141/14)*AQ141/SUM(AO141:AS141)+AO141*(AN141/14)*AR141/SUM(AO141:AS141)-AP141/4</f>
        <v/>
      </c>
      <c r="AQ142" s="77">
        <f>AQ141+(AP141/4)*AQ$16-AQ141/14</f>
        <v/>
      </c>
      <c r="AR142" s="77">
        <f>AR141+(AP141/4)*AR$16-AR141/14</f>
        <v/>
      </c>
      <c r="AS142" s="77">
        <f>AS141+AR141/14+(AQ141/14)*(1-AT$16)</f>
        <v/>
      </c>
      <c r="AT142" s="54">
        <f>AT141+(AQ141/14)*(AT$16)</f>
        <v/>
      </c>
      <c r="AU142" s="53">
        <f>OFFSET('National statistics'!$A$6,MATCH(R0_estimation!$A142,'National statistics'!$A$7:$A$5000,0),MATCH(R0_estimation!AU$16 &amp; "_Running14daysNew",'National statistics'!$B$1:$HA$1,0))</f>
        <v/>
      </c>
      <c r="AV142" s="253">
        <f>IF(ISERROR(OFFSET($O$4,MATCH(AU$16,$N$5:$N$14,0),MATCH(TEXT($A142,"dd-mmm-yy") &amp; "_R0",$P$2:$AP$2,0))),AV141,OFFSET($O$4,MATCH(AU$16,$N$5:$N$14,0),MATCH(TEXT($A142,"dd-mmm-yy") &amp; "_R0",$P$2:$AP$2,0)))</f>
        <v/>
      </c>
      <c r="AW142" s="254">
        <f>AW141</f>
        <v/>
      </c>
      <c r="AX142" s="77">
        <f>AX141-AX141*(AV141/14)*AZ141/SUM(AX141:BB141)-AX141*(AW141/14)*BA141/SUM(AX141:BB141)</f>
        <v/>
      </c>
      <c r="AY142" s="77">
        <f>AY141+AX141*(AV141/14)*AZ141/SUM(AX141:BB141)+AX141*(AW141/14)*BA141/SUM(AX141:BB141)-AY141/4</f>
        <v/>
      </c>
      <c r="AZ142" s="77">
        <f>AZ141+(AY141/4)*AZ$16-AZ141/14</f>
        <v/>
      </c>
      <c r="BA142" s="77">
        <f>BA141+(AY141/4)*BA$16-BA141/14</f>
        <v/>
      </c>
      <c r="BB142" s="77">
        <f>BB141+BA141/14+(AZ141/14)*(1-BC$16)</f>
        <v/>
      </c>
      <c r="BC142" s="54">
        <f>BC141+(AZ141/14)*(BC$16)</f>
        <v/>
      </c>
      <c r="BD142" s="53">
        <f>OFFSET('National statistics'!$A$6,MATCH(R0_estimation!$A142,'National statistics'!$A$7:$A$5000,0),MATCH(R0_estimation!BD$16 &amp; "_Running14daysNew",'National statistics'!$B$1:$HA$1,0))</f>
        <v/>
      </c>
      <c r="BE142" s="253">
        <f>IF(ISERROR(OFFSET($O$4,MATCH(BD$16,$N$5:$N$14,0),MATCH(TEXT($A142,"dd-mmm-yy") &amp; "_R0",$P$2:$AP$2,0))),BE141,OFFSET($O$4,MATCH(BD$16,$N$5:$N$14,0),MATCH(TEXT($A142,"dd-mmm-yy") &amp; "_R0",$P$2:$AP$2,0)))</f>
        <v/>
      </c>
      <c r="BF142" s="254">
        <f>BF141</f>
        <v/>
      </c>
      <c r="BG142" s="77">
        <f>BG141-BG141*(BE141/14)*BI141/SUM(BG141:BK141)-BG141*(BF141/14)*BJ141/SUM(BG141:BK141)</f>
        <v/>
      </c>
      <c r="BH142" s="77">
        <f>BH141+BG141*(BE141/14)*BI141/SUM(BG141:BK141)+BG141*(BF141/14)*BJ141/SUM(BG141:BK141)-BH141/4</f>
        <v/>
      </c>
      <c r="BI142" s="77">
        <f>BI141+(BH141/4)*BI$16-BI141/14</f>
        <v/>
      </c>
      <c r="BJ142" s="77">
        <f>BJ141+(BH141/4)*BJ$16-BJ141/14</f>
        <v/>
      </c>
      <c r="BK142" s="77">
        <f>BK141+BJ141/14+(BI141/14)*(1-BL$16)</f>
        <v/>
      </c>
      <c r="BL142" s="54">
        <f>BL141+(BI141/14)*(BL$16)</f>
        <v/>
      </c>
      <c r="BM142" s="53">
        <f>OFFSET('National statistics'!$A$6,MATCH(R0_estimation!$A142,'National statistics'!$A$7:$A$5000,0),MATCH(R0_estimation!BM$16 &amp; "_Running14daysNew",'National statistics'!$B$1:$HA$1,0))</f>
        <v/>
      </c>
      <c r="BN142" s="253">
        <f>IF(ISERROR(OFFSET($O$4,MATCH(BM$16,$N$5:$N$14,0),MATCH(TEXT($A142,"dd-mmm-yy") &amp; "_R0",$P$2:$AP$2,0))),BN141,OFFSET($O$4,MATCH(BM$16,$N$5:$N$14,0),MATCH(TEXT($A142,"dd-mmm-yy") &amp; "_R0",$P$2:$AP$2,0)))</f>
        <v/>
      </c>
      <c r="BO142" s="254">
        <f>BO141</f>
        <v/>
      </c>
      <c r="BP142" s="77">
        <f>BP141-BP141*(BN141/14)*BR141/SUM(BP141:BT141)-BP141*(BO141/14)*BS141/SUM(BP141:BT141)</f>
        <v/>
      </c>
      <c r="BQ142" s="77">
        <f>BQ141+BP141*(BN141/14)*BR141/SUM(BP141:BT141)+BP141*(BO141/14)*BS141/SUM(BP141:BT141)-BQ141/4</f>
        <v/>
      </c>
      <c r="BR142" s="77">
        <f>BR141+(BQ141/4)*BR$16-BR141/14</f>
        <v/>
      </c>
      <c r="BS142" s="77">
        <f>BS141+(BQ141/4)*BS$16-BS141/14</f>
        <v/>
      </c>
      <c r="BT142" s="77">
        <f>BT141+BS141/14+(BR141/14)*(1-BU$16)</f>
        <v/>
      </c>
      <c r="BU142" s="54">
        <f>BU141+(BR141/14)*(BU$16)</f>
        <v/>
      </c>
      <c r="BV142" s="53">
        <f>OFFSET('National statistics'!$A$6,MATCH(R0_estimation!$A142,'National statistics'!$A$7:$A$5000,0),MATCH(R0_estimation!BV$16 &amp; "_Running14daysNew",'National statistics'!$B$1:$HA$1,0))</f>
        <v/>
      </c>
      <c r="BW142" s="253">
        <f>IF(ISERROR(OFFSET($O$4,MATCH(BV$16,$N$5:$N$14,0),MATCH(TEXT($A142,"dd-mmm-yy") &amp; "_R0",$P$2:$AP$2,0))),BW141,OFFSET($O$4,MATCH(BV$16,$N$5:$N$14,0),MATCH(TEXT($A142,"dd-mmm-yy") &amp; "_R0",$P$2:$AP$2,0)))</f>
        <v/>
      </c>
      <c r="BX142" s="254">
        <f>BX141</f>
        <v/>
      </c>
      <c r="BY142" s="77">
        <f>BY141-BY141*(BW141/14)*CA141/SUM(BY141:CC141)-BY141*(BX141/14)*CB141/SUM(BY141:CC141)</f>
        <v/>
      </c>
      <c r="BZ142" s="77">
        <f>BZ141+BY141*(BW141/14)*CA141/SUM(BY141:CC141)+BY141*(BX141/14)*CB141/SUM(BY141:CC141)-BZ141/4</f>
        <v/>
      </c>
      <c r="CA142" s="77">
        <f>CA141+(BZ141/4)*CA$16-CA141/14</f>
        <v/>
      </c>
      <c r="CB142" s="77">
        <f>CB141+(BZ141/4)*CB$16-CB141/14</f>
        <v/>
      </c>
      <c r="CC142" s="77">
        <f>CC141+CB141/14+(CA141/14)*(1-CD$16)</f>
        <v/>
      </c>
      <c r="CD142" s="54">
        <f>CD141+(CA141/14)*(CD$16)</f>
        <v/>
      </c>
      <c r="CE142" s="53">
        <f>OFFSET('National statistics'!$A$6,MATCH(R0_estimation!$A142,'National statistics'!$A$7:$A$5000,0),MATCH(R0_estimation!CE$16 &amp; "_Running14daysNew",'National statistics'!$B$1:$HA$1,0))</f>
        <v/>
      </c>
      <c r="CF142" s="253">
        <f>IF(ISERROR(OFFSET($O$4,MATCH(CE$16,$N$5:$N$14,0),MATCH(TEXT($A142,"dd-mmm-yy") &amp; "_R0",$P$2:$AP$2,0))),CF141,OFFSET($O$4,MATCH(CE$16,$N$5:$N$14,0),MATCH(TEXT($A142,"dd-mmm-yy") &amp; "_R0",$P$2:$AP$2,0)))</f>
        <v/>
      </c>
      <c r="CG142" s="254">
        <f>CG141</f>
        <v/>
      </c>
      <c r="CH142" s="77">
        <f>CH141-CH141*(CF141/14)*CJ141/SUM(CH141:CL141)-CH141*(CG141/14)*CK141/SUM(CH141:CL141)</f>
        <v/>
      </c>
      <c r="CI142" s="77">
        <f>CI141+CH141*(CF141/14)*CJ141/SUM(CH141:CL141)+CH141*(CG141/14)*CK141/SUM(CH141:CL141)-CI141/4</f>
        <v/>
      </c>
      <c r="CJ142" s="77">
        <f>CJ141+(CI141/4)*CJ$16-CJ141/14</f>
        <v/>
      </c>
      <c r="CK142" s="77">
        <f>CK141+(CI141/4)*CK$16-CK141/14</f>
        <v/>
      </c>
      <c r="CL142" s="77">
        <f>CL141+CK141/14+(CJ141/14)*(1-CM$16)</f>
        <v/>
      </c>
      <c r="CM142" s="54">
        <f>CM141+(CJ141/14)*(CM$16)</f>
        <v/>
      </c>
      <c r="CO142" s="209" t="n"/>
      <c r="CP142" s="210" t="n"/>
    </row>
    <row r="143">
      <c r="A143" s="83">
        <f>A142+1</f>
        <v/>
      </c>
      <c r="B143" s="53">
        <f>OFFSET('National statistics'!$A$6,MATCH(R0_estimation!$A143,'National statistics'!$A$7:$A$5000,0),MATCH(R0_estimation!B$16 &amp; "_Running14daysNew",'National statistics'!$B$1:$HA$1,0))</f>
        <v/>
      </c>
      <c r="C143" s="253">
        <f>IF(ISERROR(OFFSET($O$4,MATCH(B$16,$N$5:$N$14,0),MATCH(TEXT($A143,"dd-mmm-yy") &amp; "_R0",$P$2:$AP$2,0))),C142,OFFSET($O$4,MATCH(B$16,$N$5:$N$14,0),MATCH(TEXT($A143,"dd-mmm-yy") &amp; "_R0",$P$2:$AP$2,0)))</f>
        <v/>
      </c>
      <c r="D143" s="254">
        <f>D142</f>
        <v/>
      </c>
      <c r="E143" s="77">
        <f>E142-E142*(C142/14)*G142*G$16/SUM(E142:I142)-E142*(D142/14)*H$16*H142/SUM(E142:I142)</f>
        <v/>
      </c>
      <c r="F143" s="77">
        <f>F142+E142*(C142/14)*G142*G$16/SUM(E142:I142)+E142*(D142/14)*H$16*H142/SUM(E142:I142)-F142/4</f>
        <v/>
      </c>
      <c r="G143" s="77">
        <f>G142+G$16*F142/4-G142/14</f>
        <v/>
      </c>
      <c r="H143" s="77">
        <f>H142+H$16*F142/4-H142/14</f>
        <v/>
      </c>
      <c r="I143" s="77">
        <f>I142+H142/14+(G142/14)*(1-J$16)</f>
        <v/>
      </c>
      <c r="J143" s="54">
        <f>J142+(G142/14)*(J$16)</f>
        <v/>
      </c>
      <c r="K143" s="53">
        <f>OFFSET('National statistics'!$A$6,MATCH(R0_estimation!$A143,'National statistics'!$A$7:$A$5000,0),MATCH(R0_estimation!K$16 &amp; "_Running14daysNew",'National statistics'!$B$1:$HA$1,0))</f>
        <v/>
      </c>
      <c r="L143" s="253">
        <f>IF(ISERROR(OFFSET($O$4,MATCH(K$16,$N$5:$N$14,0),MATCH(TEXT($A143,"dd-mmm-yy") &amp; "_R0",$P$2:$AP$2,0))),L142,OFFSET($O$4,MATCH(K$16,$N$5:$N$14,0),MATCH(TEXT($A143,"dd-mmm-yy") &amp; "_R0",$P$2:$AP$2,0)))</f>
        <v/>
      </c>
      <c r="M143" s="254">
        <f>M142</f>
        <v/>
      </c>
      <c r="N143" s="77">
        <f>N142-N142*(L142/14)*P142/SUM(N142:R142)-N142*(M142/14)*Q142/SUM(N142:R142)</f>
        <v/>
      </c>
      <c r="O143" s="77">
        <f>O142+N142*(L142/14)*P142/SUM(N142:R142)+N142*(M142/14)*Q142/SUM(N142:R142)-O142/4</f>
        <v/>
      </c>
      <c r="P143" s="77">
        <f>P142+(O142/4)*P$16-P142/14</f>
        <v/>
      </c>
      <c r="Q143" s="77">
        <f>Q142+(O142/4)*Q$16-Q142/14</f>
        <v/>
      </c>
      <c r="R143" s="77">
        <f>R142+Q142/14+(P142/14)*(1-S$16)</f>
        <v/>
      </c>
      <c r="S143" s="54">
        <f>S142+(P142/14)*(S$16)</f>
        <v/>
      </c>
      <c r="T143" s="53">
        <f>OFFSET('National statistics'!$A$6,MATCH(R0_estimation!$A143,'National statistics'!$A$7:$A$5000,0),MATCH(R0_estimation!T$16 &amp; "_Running14daysNew",'National statistics'!$B$1:$HA$1,0))</f>
        <v/>
      </c>
      <c r="U143" s="253">
        <f>IF(ISERROR(OFFSET($O$4,MATCH(T$16,$N$5:$N$14,0),MATCH(TEXT($A143,"dd-mmm-yy") &amp; "_R0",$P$2:$AP$2,0))),U142,OFFSET($O$4,MATCH(T$16,$N$5:$N$14,0),MATCH(TEXT($A143,"dd-mmm-yy") &amp; "_R0",$P$2:$AP$2,0)))</f>
        <v/>
      </c>
      <c r="V143" s="254">
        <f>V142</f>
        <v/>
      </c>
      <c r="W143" s="77">
        <f>W142-W142*(U142/14)*Y142/SUM(W142:AA142)-W142*(V142/14)*Z142/SUM(W142:AA142)</f>
        <v/>
      </c>
      <c r="X143" s="77">
        <f>X142+W142*(U142/14)*Y142/SUM(W142:AA142)+W142*(V142/14)*Z142/SUM(W142:AA142)-X142/4</f>
        <v/>
      </c>
      <c r="Y143" s="77">
        <f>Y142+(X142/4)*Y$16-Y142/14</f>
        <v/>
      </c>
      <c r="Z143" s="77">
        <f>Z142+(X142/4)*Z$16-Z142/14</f>
        <v/>
      </c>
      <c r="AA143" s="77">
        <f>AA142+Z142/14+(Y142/14)*(1-AB$16)</f>
        <v/>
      </c>
      <c r="AB143" s="54">
        <f>AB142+(Y142/14)*(AB$16)</f>
        <v/>
      </c>
      <c r="AC143" s="53">
        <f>OFFSET('National statistics'!$A$6,MATCH(R0_estimation!$A143,'National statistics'!$A$7:$A$5000,0),MATCH(R0_estimation!AC$16 &amp; "_Running14daysNew",'National statistics'!$B$1:$HA$1,0))</f>
        <v/>
      </c>
      <c r="AD143" s="253">
        <f>IF(ISERROR(OFFSET($O$4,MATCH(AC$16,$N$5:$N$14,0),MATCH(TEXT($A143,"dd-mmm-yy") &amp; "_R0",$P$2:$AP$2,0))),AD142,OFFSET($O$4,MATCH(AC$16,$N$5:$N$14,0),MATCH(TEXT($A143,"dd-mmm-yy") &amp; "_R0",$P$2:$AP$2,0)))</f>
        <v/>
      </c>
      <c r="AE143" s="254">
        <f>AE142</f>
        <v/>
      </c>
      <c r="AF143" s="77">
        <f>AF142-AF142*(AD142/14)*AH142/SUM(AF142:AJ142)-AF142*(AE142/14)*AI142/SUM(AF142:AJ142)</f>
        <v/>
      </c>
      <c r="AG143" s="77">
        <f>AG142+AF142*(AD142/14)*AH142/SUM(AF142:AJ142)+AF142*(AE142/14)*AI142/SUM(AF142:AJ142)-AG142/4</f>
        <v/>
      </c>
      <c r="AH143" s="77">
        <f>AH142+(AG142/4)*AH$16-AH142/14</f>
        <v/>
      </c>
      <c r="AI143" s="77">
        <f>AI142+(AG142/4)*AI$16-AI142/14</f>
        <v/>
      </c>
      <c r="AJ143" s="77">
        <f>AJ142+AI142/14+(AH142/14)*(1-AK$16)</f>
        <v/>
      </c>
      <c r="AK143" s="54">
        <f>AK142+(AH142/14)*(AK$16)</f>
        <v/>
      </c>
      <c r="AL143" s="53">
        <f>OFFSET('National statistics'!$A$6,MATCH(R0_estimation!$A143,'National statistics'!$A$7:$A$5000,0),MATCH(R0_estimation!AL$16 &amp; "_Running14daysNew",'National statistics'!$B$1:$HA$1,0))</f>
        <v/>
      </c>
      <c r="AM143" s="253">
        <f>IF(ISERROR(OFFSET($O$4,MATCH(AL$16,$N$5:$N$14,0),MATCH(TEXT($A143,"dd-mmm-yy") &amp; "_R0",$P$2:$AP$2,0))),AM142,OFFSET($O$4,MATCH(AL$16,$N$5:$N$14,0),MATCH(TEXT($A143,"dd-mmm-yy") &amp; "_R0",$P$2:$AP$2,0)))</f>
        <v/>
      </c>
      <c r="AN143" s="254">
        <f>AN142</f>
        <v/>
      </c>
      <c r="AO143" s="77">
        <f>AO142-AO142*(AM142/14)*AQ142/SUM(AO142:AS142)-AO142*(AN142/14)*AR142/SUM(AO142:AS142)</f>
        <v/>
      </c>
      <c r="AP143" s="77">
        <f>AP142+AO142*(AM142/14)*AQ142/SUM(AO142:AS142)+AO142*(AN142/14)*AR142/SUM(AO142:AS142)-AP142/4</f>
        <v/>
      </c>
      <c r="AQ143" s="77">
        <f>AQ142+(AP142/4)*AQ$16-AQ142/14</f>
        <v/>
      </c>
      <c r="AR143" s="77">
        <f>AR142+(AP142/4)*AR$16-AR142/14</f>
        <v/>
      </c>
      <c r="AS143" s="77">
        <f>AS142+AR142/14+(AQ142/14)*(1-AT$16)</f>
        <v/>
      </c>
      <c r="AT143" s="54">
        <f>AT142+(AQ142/14)*(AT$16)</f>
        <v/>
      </c>
      <c r="AU143" s="53">
        <f>OFFSET('National statistics'!$A$6,MATCH(R0_estimation!$A143,'National statistics'!$A$7:$A$5000,0),MATCH(R0_estimation!AU$16 &amp; "_Running14daysNew",'National statistics'!$B$1:$HA$1,0))</f>
        <v/>
      </c>
      <c r="AV143" s="253">
        <f>IF(ISERROR(OFFSET($O$4,MATCH(AU$16,$N$5:$N$14,0),MATCH(TEXT($A143,"dd-mmm-yy") &amp; "_R0",$P$2:$AP$2,0))),AV142,OFFSET($O$4,MATCH(AU$16,$N$5:$N$14,0),MATCH(TEXT($A143,"dd-mmm-yy") &amp; "_R0",$P$2:$AP$2,0)))</f>
        <v/>
      </c>
      <c r="AW143" s="254">
        <f>AW142</f>
        <v/>
      </c>
      <c r="AX143" s="77">
        <f>AX142-AX142*(AV142/14)*AZ142/SUM(AX142:BB142)-AX142*(AW142/14)*BA142/SUM(AX142:BB142)</f>
        <v/>
      </c>
      <c r="AY143" s="77">
        <f>AY142+AX142*(AV142/14)*AZ142/SUM(AX142:BB142)+AX142*(AW142/14)*BA142/SUM(AX142:BB142)-AY142/4</f>
        <v/>
      </c>
      <c r="AZ143" s="77">
        <f>AZ142+(AY142/4)*AZ$16-AZ142/14</f>
        <v/>
      </c>
      <c r="BA143" s="77">
        <f>BA142+(AY142/4)*BA$16-BA142/14</f>
        <v/>
      </c>
      <c r="BB143" s="77">
        <f>BB142+BA142/14+(AZ142/14)*(1-BC$16)</f>
        <v/>
      </c>
      <c r="BC143" s="54">
        <f>BC142+(AZ142/14)*(BC$16)</f>
        <v/>
      </c>
      <c r="BD143" s="53">
        <f>OFFSET('National statistics'!$A$6,MATCH(R0_estimation!$A143,'National statistics'!$A$7:$A$5000,0),MATCH(R0_estimation!BD$16 &amp; "_Running14daysNew",'National statistics'!$B$1:$HA$1,0))</f>
        <v/>
      </c>
      <c r="BE143" s="253">
        <f>IF(ISERROR(OFFSET($O$4,MATCH(BD$16,$N$5:$N$14,0),MATCH(TEXT($A143,"dd-mmm-yy") &amp; "_R0",$P$2:$AP$2,0))),BE142,OFFSET($O$4,MATCH(BD$16,$N$5:$N$14,0),MATCH(TEXT($A143,"dd-mmm-yy") &amp; "_R0",$P$2:$AP$2,0)))</f>
        <v/>
      </c>
      <c r="BF143" s="254">
        <f>BF142</f>
        <v/>
      </c>
      <c r="BG143" s="77">
        <f>BG142-BG142*(BE142/14)*BI142/SUM(BG142:BK142)-BG142*(BF142/14)*BJ142/SUM(BG142:BK142)</f>
        <v/>
      </c>
      <c r="BH143" s="77">
        <f>BH142+BG142*(BE142/14)*BI142/SUM(BG142:BK142)+BG142*(BF142/14)*BJ142/SUM(BG142:BK142)-BH142/4</f>
        <v/>
      </c>
      <c r="BI143" s="77">
        <f>BI142+(BH142/4)*BI$16-BI142/14</f>
        <v/>
      </c>
      <c r="BJ143" s="77">
        <f>BJ142+(BH142/4)*BJ$16-BJ142/14</f>
        <v/>
      </c>
      <c r="BK143" s="77">
        <f>BK142+BJ142/14+(BI142/14)*(1-BL$16)</f>
        <v/>
      </c>
      <c r="BL143" s="54">
        <f>BL142+(BI142/14)*(BL$16)</f>
        <v/>
      </c>
      <c r="BM143" s="53">
        <f>OFFSET('National statistics'!$A$6,MATCH(R0_estimation!$A143,'National statistics'!$A$7:$A$5000,0),MATCH(R0_estimation!BM$16 &amp; "_Running14daysNew",'National statistics'!$B$1:$HA$1,0))</f>
        <v/>
      </c>
      <c r="BN143" s="253">
        <f>IF(ISERROR(OFFSET($O$4,MATCH(BM$16,$N$5:$N$14,0),MATCH(TEXT($A143,"dd-mmm-yy") &amp; "_R0",$P$2:$AP$2,0))),BN142,OFFSET($O$4,MATCH(BM$16,$N$5:$N$14,0),MATCH(TEXT($A143,"dd-mmm-yy") &amp; "_R0",$P$2:$AP$2,0)))</f>
        <v/>
      </c>
      <c r="BO143" s="254">
        <f>BO142</f>
        <v/>
      </c>
      <c r="BP143" s="77">
        <f>BP142-BP142*(BN142/14)*BR142/SUM(BP142:BT142)-BP142*(BO142/14)*BS142/SUM(BP142:BT142)</f>
        <v/>
      </c>
      <c r="BQ143" s="77">
        <f>BQ142+BP142*(BN142/14)*BR142/SUM(BP142:BT142)+BP142*(BO142/14)*BS142/SUM(BP142:BT142)-BQ142/4</f>
        <v/>
      </c>
      <c r="BR143" s="77">
        <f>BR142+(BQ142/4)*BR$16-BR142/14</f>
        <v/>
      </c>
      <c r="BS143" s="77">
        <f>BS142+(BQ142/4)*BS$16-BS142/14</f>
        <v/>
      </c>
      <c r="BT143" s="77">
        <f>BT142+BS142/14+(BR142/14)*(1-BU$16)</f>
        <v/>
      </c>
      <c r="BU143" s="54">
        <f>BU142+(BR142/14)*(BU$16)</f>
        <v/>
      </c>
      <c r="BV143" s="53">
        <f>OFFSET('National statistics'!$A$6,MATCH(R0_estimation!$A143,'National statistics'!$A$7:$A$5000,0),MATCH(R0_estimation!BV$16 &amp; "_Running14daysNew",'National statistics'!$B$1:$HA$1,0))</f>
        <v/>
      </c>
      <c r="BW143" s="253">
        <f>IF(ISERROR(OFFSET($O$4,MATCH(BV$16,$N$5:$N$14,0),MATCH(TEXT($A143,"dd-mmm-yy") &amp; "_R0",$P$2:$AP$2,0))),BW142,OFFSET($O$4,MATCH(BV$16,$N$5:$N$14,0),MATCH(TEXT($A143,"dd-mmm-yy") &amp; "_R0",$P$2:$AP$2,0)))</f>
        <v/>
      </c>
      <c r="BX143" s="254">
        <f>BX142</f>
        <v/>
      </c>
      <c r="BY143" s="77">
        <f>BY142-BY142*(BW142/14)*CA142/SUM(BY142:CC142)-BY142*(BX142/14)*CB142/SUM(BY142:CC142)</f>
        <v/>
      </c>
      <c r="BZ143" s="77">
        <f>BZ142+BY142*(BW142/14)*CA142/SUM(BY142:CC142)+BY142*(BX142/14)*CB142/SUM(BY142:CC142)-BZ142/4</f>
        <v/>
      </c>
      <c r="CA143" s="77">
        <f>CA142+(BZ142/4)*CA$16-CA142/14</f>
        <v/>
      </c>
      <c r="CB143" s="77">
        <f>CB142+(BZ142/4)*CB$16-CB142/14</f>
        <v/>
      </c>
      <c r="CC143" s="77">
        <f>CC142+CB142/14+(CA142/14)*(1-CD$16)</f>
        <v/>
      </c>
      <c r="CD143" s="54">
        <f>CD142+(CA142/14)*(CD$16)</f>
        <v/>
      </c>
      <c r="CE143" s="53">
        <f>OFFSET('National statistics'!$A$6,MATCH(R0_estimation!$A143,'National statistics'!$A$7:$A$5000,0),MATCH(R0_estimation!CE$16 &amp; "_Running14daysNew",'National statistics'!$B$1:$HA$1,0))</f>
        <v/>
      </c>
      <c r="CF143" s="253">
        <f>IF(ISERROR(OFFSET($O$4,MATCH(CE$16,$N$5:$N$14,0),MATCH(TEXT($A143,"dd-mmm-yy") &amp; "_R0",$P$2:$AP$2,0))),CF142,OFFSET($O$4,MATCH(CE$16,$N$5:$N$14,0),MATCH(TEXT($A143,"dd-mmm-yy") &amp; "_R0",$P$2:$AP$2,0)))</f>
        <v/>
      </c>
      <c r="CG143" s="254">
        <f>CG142</f>
        <v/>
      </c>
      <c r="CH143" s="77">
        <f>CH142-CH142*(CF142/14)*CJ142/SUM(CH142:CL142)-CH142*(CG142/14)*CK142/SUM(CH142:CL142)</f>
        <v/>
      </c>
      <c r="CI143" s="77">
        <f>CI142+CH142*(CF142/14)*CJ142/SUM(CH142:CL142)+CH142*(CG142/14)*CK142/SUM(CH142:CL142)-CI142/4</f>
        <v/>
      </c>
      <c r="CJ143" s="77">
        <f>CJ142+(CI142/4)*CJ$16-CJ142/14</f>
        <v/>
      </c>
      <c r="CK143" s="77">
        <f>CK142+(CI142/4)*CK$16-CK142/14</f>
        <v/>
      </c>
      <c r="CL143" s="77">
        <f>CL142+CK142/14+(CJ142/14)*(1-CM$16)</f>
        <v/>
      </c>
      <c r="CM143" s="54">
        <f>CM142+(CJ142/14)*(CM$16)</f>
        <v/>
      </c>
      <c r="CO143" s="209" t="n"/>
      <c r="CP143" s="210" t="n"/>
    </row>
    <row r="144">
      <c r="A144" s="83">
        <f>A143+1</f>
        <v/>
      </c>
      <c r="B144" s="53">
        <f>OFFSET('National statistics'!$A$6,MATCH(R0_estimation!$A144,'National statistics'!$A$7:$A$5000,0),MATCH(R0_estimation!B$16 &amp; "_Running14daysNew",'National statistics'!$B$1:$HA$1,0))</f>
        <v/>
      </c>
      <c r="C144" s="253">
        <f>IF(ISERROR(OFFSET($O$4,MATCH(B$16,$N$5:$N$14,0),MATCH(TEXT($A144,"dd-mmm-yy") &amp; "_R0",$P$2:$AP$2,0))),C143,OFFSET($O$4,MATCH(B$16,$N$5:$N$14,0),MATCH(TEXT($A144,"dd-mmm-yy") &amp; "_R0",$P$2:$AP$2,0)))</f>
        <v/>
      </c>
      <c r="D144" s="254">
        <f>D143</f>
        <v/>
      </c>
      <c r="E144" s="77">
        <f>E143-E143*(C143/14)*G143*G$16/SUM(E143:I143)-E143*(D143/14)*H$16*H143/SUM(E143:I143)</f>
        <v/>
      </c>
      <c r="F144" s="77">
        <f>F143+E143*(C143/14)*G143*G$16/SUM(E143:I143)+E143*(D143/14)*H$16*H143/SUM(E143:I143)-F143/4</f>
        <v/>
      </c>
      <c r="G144" s="77">
        <f>G143+G$16*F143/4-G143/14</f>
        <v/>
      </c>
      <c r="H144" s="77">
        <f>H143+H$16*F143/4-H143/14</f>
        <v/>
      </c>
      <c r="I144" s="77">
        <f>I143+H143/14+(G143/14)*(1-J$16)</f>
        <v/>
      </c>
      <c r="J144" s="54">
        <f>J143+(G143/14)*(J$16)</f>
        <v/>
      </c>
      <c r="K144" s="53">
        <f>OFFSET('National statistics'!$A$6,MATCH(R0_estimation!$A144,'National statistics'!$A$7:$A$5000,0),MATCH(R0_estimation!K$16 &amp; "_Running14daysNew",'National statistics'!$B$1:$HA$1,0))</f>
        <v/>
      </c>
      <c r="L144" s="253">
        <f>IF(ISERROR(OFFSET($O$4,MATCH(K$16,$N$5:$N$14,0),MATCH(TEXT($A144,"dd-mmm-yy") &amp; "_R0",$P$2:$AP$2,0))),L143,OFFSET($O$4,MATCH(K$16,$N$5:$N$14,0),MATCH(TEXT($A144,"dd-mmm-yy") &amp; "_R0",$P$2:$AP$2,0)))</f>
        <v/>
      </c>
      <c r="M144" s="254">
        <f>M143</f>
        <v/>
      </c>
      <c r="N144" s="77">
        <f>N143-N143*(L143/14)*P143/SUM(N143:R143)-N143*(M143/14)*Q143/SUM(N143:R143)</f>
        <v/>
      </c>
      <c r="O144" s="77">
        <f>O143+N143*(L143/14)*P143/SUM(N143:R143)+N143*(M143/14)*Q143/SUM(N143:R143)-O143/4</f>
        <v/>
      </c>
      <c r="P144" s="77">
        <f>P143+(O143/4)*P$16-P143/14</f>
        <v/>
      </c>
      <c r="Q144" s="77">
        <f>Q143+(O143/4)*Q$16-Q143/14</f>
        <v/>
      </c>
      <c r="R144" s="77">
        <f>R143+Q143/14+(P143/14)*(1-S$16)</f>
        <v/>
      </c>
      <c r="S144" s="54">
        <f>S143+(P143/14)*(S$16)</f>
        <v/>
      </c>
      <c r="T144" s="53">
        <f>OFFSET('National statistics'!$A$6,MATCH(R0_estimation!$A144,'National statistics'!$A$7:$A$5000,0),MATCH(R0_estimation!T$16 &amp; "_Running14daysNew",'National statistics'!$B$1:$HA$1,0))</f>
        <v/>
      </c>
      <c r="U144" s="253">
        <f>IF(ISERROR(OFFSET($O$4,MATCH(T$16,$N$5:$N$14,0),MATCH(TEXT($A144,"dd-mmm-yy") &amp; "_R0",$P$2:$AP$2,0))),U143,OFFSET($O$4,MATCH(T$16,$N$5:$N$14,0),MATCH(TEXT($A144,"dd-mmm-yy") &amp; "_R0",$P$2:$AP$2,0)))</f>
        <v/>
      </c>
      <c r="V144" s="254">
        <f>V143</f>
        <v/>
      </c>
      <c r="W144" s="77">
        <f>W143-W143*(U143/14)*Y143/SUM(W143:AA143)-W143*(V143/14)*Z143/SUM(W143:AA143)</f>
        <v/>
      </c>
      <c r="X144" s="77">
        <f>X143+W143*(U143/14)*Y143/SUM(W143:AA143)+W143*(V143/14)*Z143/SUM(W143:AA143)-X143/4</f>
        <v/>
      </c>
      <c r="Y144" s="77">
        <f>Y143+(X143/4)*Y$16-Y143/14</f>
        <v/>
      </c>
      <c r="Z144" s="77">
        <f>Z143+(X143/4)*Z$16-Z143/14</f>
        <v/>
      </c>
      <c r="AA144" s="77">
        <f>AA143+Z143/14+(Y143/14)*(1-AB$16)</f>
        <v/>
      </c>
      <c r="AB144" s="54">
        <f>AB143+(Y143/14)*(AB$16)</f>
        <v/>
      </c>
      <c r="AC144" s="53">
        <f>OFFSET('National statistics'!$A$6,MATCH(R0_estimation!$A144,'National statistics'!$A$7:$A$5000,0),MATCH(R0_estimation!AC$16 &amp; "_Running14daysNew",'National statistics'!$B$1:$HA$1,0))</f>
        <v/>
      </c>
      <c r="AD144" s="253">
        <f>IF(ISERROR(OFFSET($O$4,MATCH(AC$16,$N$5:$N$14,0),MATCH(TEXT($A144,"dd-mmm-yy") &amp; "_R0",$P$2:$AP$2,0))),AD143,OFFSET($O$4,MATCH(AC$16,$N$5:$N$14,0),MATCH(TEXT($A144,"dd-mmm-yy") &amp; "_R0",$P$2:$AP$2,0)))</f>
        <v/>
      </c>
      <c r="AE144" s="254">
        <f>AE143</f>
        <v/>
      </c>
      <c r="AF144" s="77">
        <f>AF143-AF143*(AD143/14)*AH143/SUM(AF143:AJ143)-AF143*(AE143/14)*AI143/SUM(AF143:AJ143)</f>
        <v/>
      </c>
      <c r="AG144" s="77">
        <f>AG143+AF143*(AD143/14)*AH143/SUM(AF143:AJ143)+AF143*(AE143/14)*AI143/SUM(AF143:AJ143)-AG143/4</f>
        <v/>
      </c>
      <c r="AH144" s="77">
        <f>AH143+(AG143/4)*AH$16-AH143/14</f>
        <v/>
      </c>
      <c r="AI144" s="77">
        <f>AI143+(AG143/4)*AI$16-AI143/14</f>
        <v/>
      </c>
      <c r="AJ144" s="77">
        <f>AJ143+AI143/14+(AH143/14)*(1-AK$16)</f>
        <v/>
      </c>
      <c r="AK144" s="54">
        <f>AK143+(AH143/14)*(AK$16)</f>
        <v/>
      </c>
      <c r="AL144" s="53">
        <f>OFFSET('National statistics'!$A$6,MATCH(R0_estimation!$A144,'National statistics'!$A$7:$A$5000,0),MATCH(R0_estimation!AL$16 &amp; "_Running14daysNew",'National statistics'!$B$1:$HA$1,0))</f>
        <v/>
      </c>
      <c r="AM144" s="253">
        <f>IF(ISERROR(OFFSET($O$4,MATCH(AL$16,$N$5:$N$14,0),MATCH(TEXT($A144,"dd-mmm-yy") &amp; "_R0",$P$2:$AP$2,0))),AM143,OFFSET($O$4,MATCH(AL$16,$N$5:$N$14,0),MATCH(TEXT($A144,"dd-mmm-yy") &amp; "_R0",$P$2:$AP$2,0)))</f>
        <v/>
      </c>
      <c r="AN144" s="254">
        <f>AN143</f>
        <v/>
      </c>
      <c r="AO144" s="77">
        <f>AO143-AO143*(AM143/14)*AQ143/SUM(AO143:AS143)-AO143*(AN143/14)*AR143/SUM(AO143:AS143)</f>
        <v/>
      </c>
      <c r="AP144" s="77">
        <f>AP143+AO143*(AM143/14)*AQ143/SUM(AO143:AS143)+AO143*(AN143/14)*AR143/SUM(AO143:AS143)-AP143/4</f>
        <v/>
      </c>
      <c r="AQ144" s="77">
        <f>AQ143+(AP143/4)*AQ$16-AQ143/14</f>
        <v/>
      </c>
      <c r="AR144" s="77">
        <f>AR143+(AP143/4)*AR$16-AR143/14</f>
        <v/>
      </c>
      <c r="AS144" s="77">
        <f>AS143+AR143/14+(AQ143/14)*(1-AT$16)</f>
        <v/>
      </c>
      <c r="AT144" s="54">
        <f>AT143+(AQ143/14)*(AT$16)</f>
        <v/>
      </c>
      <c r="AU144" s="53">
        <f>OFFSET('National statistics'!$A$6,MATCH(R0_estimation!$A144,'National statistics'!$A$7:$A$5000,0),MATCH(R0_estimation!AU$16 &amp; "_Running14daysNew",'National statistics'!$B$1:$HA$1,0))</f>
        <v/>
      </c>
      <c r="AV144" s="253">
        <f>IF(ISERROR(OFFSET($O$4,MATCH(AU$16,$N$5:$N$14,0),MATCH(TEXT($A144,"dd-mmm-yy") &amp; "_R0",$P$2:$AP$2,0))),AV143,OFFSET($O$4,MATCH(AU$16,$N$5:$N$14,0),MATCH(TEXT($A144,"dd-mmm-yy") &amp; "_R0",$P$2:$AP$2,0)))</f>
        <v/>
      </c>
      <c r="AW144" s="254">
        <f>AW143</f>
        <v/>
      </c>
      <c r="AX144" s="77">
        <f>AX143-AX143*(AV143/14)*AZ143/SUM(AX143:BB143)-AX143*(AW143/14)*BA143/SUM(AX143:BB143)</f>
        <v/>
      </c>
      <c r="AY144" s="77">
        <f>AY143+AX143*(AV143/14)*AZ143/SUM(AX143:BB143)+AX143*(AW143/14)*BA143/SUM(AX143:BB143)-AY143/4</f>
        <v/>
      </c>
      <c r="AZ144" s="77">
        <f>AZ143+(AY143/4)*AZ$16-AZ143/14</f>
        <v/>
      </c>
      <c r="BA144" s="77">
        <f>BA143+(AY143/4)*BA$16-BA143/14</f>
        <v/>
      </c>
      <c r="BB144" s="77">
        <f>BB143+BA143/14+(AZ143/14)*(1-BC$16)</f>
        <v/>
      </c>
      <c r="BC144" s="54">
        <f>BC143+(AZ143/14)*(BC$16)</f>
        <v/>
      </c>
      <c r="BD144" s="53">
        <f>OFFSET('National statistics'!$A$6,MATCH(R0_estimation!$A144,'National statistics'!$A$7:$A$5000,0),MATCH(R0_estimation!BD$16 &amp; "_Running14daysNew",'National statistics'!$B$1:$HA$1,0))</f>
        <v/>
      </c>
      <c r="BE144" s="253">
        <f>IF(ISERROR(OFFSET($O$4,MATCH(BD$16,$N$5:$N$14,0),MATCH(TEXT($A144,"dd-mmm-yy") &amp; "_R0",$P$2:$AP$2,0))),BE143,OFFSET($O$4,MATCH(BD$16,$N$5:$N$14,0),MATCH(TEXT($A144,"dd-mmm-yy") &amp; "_R0",$P$2:$AP$2,0)))</f>
        <v/>
      </c>
      <c r="BF144" s="254">
        <f>BF143</f>
        <v/>
      </c>
      <c r="BG144" s="77">
        <f>BG143-BG143*(BE143/14)*BI143/SUM(BG143:BK143)-BG143*(BF143/14)*BJ143/SUM(BG143:BK143)</f>
        <v/>
      </c>
      <c r="BH144" s="77">
        <f>BH143+BG143*(BE143/14)*BI143/SUM(BG143:BK143)+BG143*(BF143/14)*BJ143/SUM(BG143:BK143)-BH143/4</f>
        <v/>
      </c>
      <c r="BI144" s="77">
        <f>BI143+(BH143/4)*BI$16-BI143/14</f>
        <v/>
      </c>
      <c r="BJ144" s="77">
        <f>BJ143+(BH143/4)*BJ$16-BJ143/14</f>
        <v/>
      </c>
      <c r="BK144" s="77">
        <f>BK143+BJ143/14+(BI143/14)*(1-BL$16)</f>
        <v/>
      </c>
      <c r="BL144" s="54">
        <f>BL143+(BI143/14)*(BL$16)</f>
        <v/>
      </c>
      <c r="BM144" s="53">
        <f>OFFSET('National statistics'!$A$6,MATCH(R0_estimation!$A144,'National statistics'!$A$7:$A$5000,0),MATCH(R0_estimation!BM$16 &amp; "_Running14daysNew",'National statistics'!$B$1:$HA$1,0))</f>
        <v/>
      </c>
      <c r="BN144" s="253">
        <f>IF(ISERROR(OFFSET($O$4,MATCH(BM$16,$N$5:$N$14,0),MATCH(TEXT($A144,"dd-mmm-yy") &amp; "_R0",$P$2:$AP$2,0))),BN143,OFFSET($O$4,MATCH(BM$16,$N$5:$N$14,0),MATCH(TEXT($A144,"dd-mmm-yy") &amp; "_R0",$P$2:$AP$2,0)))</f>
        <v/>
      </c>
      <c r="BO144" s="254">
        <f>BO143</f>
        <v/>
      </c>
      <c r="BP144" s="77">
        <f>BP143-BP143*(BN143/14)*BR143/SUM(BP143:BT143)-BP143*(BO143/14)*BS143/SUM(BP143:BT143)</f>
        <v/>
      </c>
      <c r="BQ144" s="77">
        <f>BQ143+BP143*(BN143/14)*BR143/SUM(BP143:BT143)+BP143*(BO143/14)*BS143/SUM(BP143:BT143)-BQ143/4</f>
        <v/>
      </c>
      <c r="BR144" s="77">
        <f>BR143+(BQ143/4)*BR$16-BR143/14</f>
        <v/>
      </c>
      <c r="BS144" s="77">
        <f>BS143+(BQ143/4)*BS$16-BS143/14</f>
        <v/>
      </c>
      <c r="BT144" s="77">
        <f>BT143+BS143/14+(BR143/14)*(1-BU$16)</f>
        <v/>
      </c>
      <c r="BU144" s="54">
        <f>BU143+(BR143/14)*(BU$16)</f>
        <v/>
      </c>
      <c r="BV144" s="53">
        <f>OFFSET('National statistics'!$A$6,MATCH(R0_estimation!$A144,'National statistics'!$A$7:$A$5000,0),MATCH(R0_estimation!BV$16 &amp; "_Running14daysNew",'National statistics'!$B$1:$HA$1,0))</f>
        <v/>
      </c>
      <c r="BW144" s="253">
        <f>IF(ISERROR(OFFSET($O$4,MATCH(BV$16,$N$5:$N$14,0),MATCH(TEXT($A144,"dd-mmm-yy") &amp; "_R0",$P$2:$AP$2,0))),BW143,OFFSET($O$4,MATCH(BV$16,$N$5:$N$14,0),MATCH(TEXT($A144,"dd-mmm-yy") &amp; "_R0",$P$2:$AP$2,0)))</f>
        <v/>
      </c>
      <c r="BX144" s="254">
        <f>BX143</f>
        <v/>
      </c>
      <c r="BY144" s="77">
        <f>BY143-BY143*(BW143/14)*CA143/SUM(BY143:CC143)-BY143*(BX143/14)*CB143/SUM(BY143:CC143)</f>
        <v/>
      </c>
      <c r="BZ144" s="77">
        <f>BZ143+BY143*(BW143/14)*CA143/SUM(BY143:CC143)+BY143*(BX143/14)*CB143/SUM(BY143:CC143)-BZ143/4</f>
        <v/>
      </c>
      <c r="CA144" s="77">
        <f>CA143+(BZ143/4)*CA$16-CA143/14</f>
        <v/>
      </c>
      <c r="CB144" s="77">
        <f>CB143+(BZ143/4)*CB$16-CB143/14</f>
        <v/>
      </c>
      <c r="CC144" s="77">
        <f>CC143+CB143/14+(CA143/14)*(1-CD$16)</f>
        <v/>
      </c>
      <c r="CD144" s="54">
        <f>CD143+(CA143/14)*(CD$16)</f>
        <v/>
      </c>
      <c r="CE144" s="53">
        <f>OFFSET('National statistics'!$A$6,MATCH(R0_estimation!$A144,'National statistics'!$A$7:$A$5000,0),MATCH(R0_estimation!CE$16 &amp; "_Running14daysNew",'National statistics'!$B$1:$HA$1,0))</f>
        <v/>
      </c>
      <c r="CF144" s="253">
        <f>IF(ISERROR(OFFSET($O$4,MATCH(CE$16,$N$5:$N$14,0),MATCH(TEXT($A144,"dd-mmm-yy") &amp; "_R0",$P$2:$AP$2,0))),CF143,OFFSET($O$4,MATCH(CE$16,$N$5:$N$14,0),MATCH(TEXT($A144,"dd-mmm-yy") &amp; "_R0",$P$2:$AP$2,0)))</f>
        <v/>
      </c>
      <c r="CG144" s="254">
        <f>CG143</f>
        <v/>
      </c>
      <c r="CH144" s="77">
        <f>CH143-CH143*(CF143/14)*CJ143/SUM(CH143:CL143)-CH143*(CG143/14)*CK143/SUM(CH143:CL143)</f>
        <v/>
      </c>
      <c r="CI144" s="77">
        <f>CI143+CH143*(CF143/14)*CJ143/SUM(CH143:CL143)+CH143*(CG143/14)*CK143/SUM(CH143:CL143)-CI143/4</f>
        <v/>
      </c>
      <c r="CJ144" s="77">
        <f>CJ143+(CI143/4)*CJ$16-CJ143/14</f>
        <v/>
      </c>
      <c r="CK144" s="77">
        <f>CK143+(CI143/4)*CK$16-CK143/14</f>
        <v/>
      </c>
      <c r="CL144" s="77">
        <f>CL143+CK143/14+(CJ143/14)*(1-CM$16)</f>
        <v/>
      </c>
      <c r="CM144" s="54">
        <f>CM143+(CJ143/14)*(CM$16)</f>
        <v/>
      </c>
      <c r="CO144" s="209" t="n"/>
      <c r="CP144" s="210" t="n"/>
    </row>
    <row r="145">
      <c r="A145" s="83">
        <f>A144+1</f>
        <v/>
      </c>
      <c r="B145" s="53">
        <f>OFFSET('National statistics'!$A$6,MATCH(R0_estimation!$A145,'National statistics'!$A$7:$A$5000,0),MATCH(R0_estimation!B$16 &amp; "_Running14daysNew",'National statistics'!$B$1:$HA$1,0))</f>
        <v/>
      </c>
      <c r="C145" s="253">
        <f>IF(ISERROR(OFFSET($O$4,MATCH(B$16,$N$5:$N$14,0),MATCH(TEXT($A145,"dd-mmm-yy") &amp; "_R0",$P$2:$AP$2,0))),C144,OFFSET($O$4,MATCH(B$16,$N$5:$N$14,0),MATCH(TEXT($A145,"dd-mmm-yy") &amp; "_R0",$P$2:$AP$2,0)))</f>
        <v/>
      </c>
      <c r="D145" s="254">
        <f>D144</f>
        <v/>
      </c>
      <c r="E145" s="77">
        <f>E144-E144*(C144/14)*G144*G$16/SUM(E144:I144)-E144*(D144/14)*H$16*H144/SUM(E144:I144)</f>
        <v/>
      </c>
      <c r="F145" s="77">
        <f>F144+E144*(C144/14)*G144*G$16/SUM(E144:I144)+E144*(D144/14)*H$16*H144/SUM(E144:I144)-F144/4</f>
        <v/>
      </c>
      <c r="G145" s="77">
        <f>G144+G$16*F144/4-G144/14</f>
        <v/>
      </c>
      <c r="H145" s="77">
        <f>H144+H$16*F144/4-H144/14</f>
        <v/>
      </c>
      <c r="I145" s="77">
        <f>I144+H144/14+(G144/14)*(1-J$16)</f>
        <v/>
      </c>
      <c r="J145" s="54">
        <f>J144+(G144/14)*(J$16)</f>
        <v/>
      </c>
      <c r="K145" s="53">
        <f>OFFSET('National statistics'!$A$6,MATCH(R0_estimation!$A145,'National statistics'!$A$7:$A$5000,0),MATCH(R0_estimation!K$16 &amp; "_Running14daysNew",'National statistics'!$B$1:$HA$1,0))</f>
        <v/>
      </c>
      <c r="L145" s="253">
        <f>IF(ISERROR(OFFSET($O$4,MATCH(K$16,$N$5:$N$14,0),MATCH(TEXT($A145,"dd-mmm-yy") &amp; "_R0",$P$2:$AP$2,0))),L144,OFFSET($O$4,MATCH(K$16,$N$5:$N$14,0),MATCH(TEXT($A145,"dd-mmm-yy") &amp; "_R0",$P$2:$AP$2,0)))</f>
        <v/>
      </c>
      <c r="M145" s="254">
        <f>M144</f>
        <v/>
      </c>
      <c r="N145" s="77">
        <f>N144-N144*(L144/14)*P144/SUM(N144:R144)-N144*(M144/14)*Q144/SUM(N144:R144)</f>
        <v/>
      </c>
      <c r="O145" s="77">
        <f>O144+N144*(L144/14)*P144/SUM(N144:R144)+N144*(M144/14)*Q144/SUM(N144:R144)-O144/4</f>
        <v/>
      </c>
      <c r="P145" s="77">
        <f>P144+(O144/4)*P$16-P144/14</f>
        <v/>
      </c>
      <c r="Q145" s="77">
        <f>Q144+(O144/4)*Q$16-Q144/14</f>
        <v/>
      </c>
      <c r="R145" s="77">
        <f>R144+Q144/14+(P144/14)*(1-S$16)</f>
        <v/>
      </c>
      <c r="S145" s="54">
        <f>S144+(P144/14)*(S$16)</f>
        <v/>
      </c>
      <c r="T145" s="53">
        <f>OFFSET('National statistics'!$A$6,MATCH(R0_estimation!$A145,'National statistics'!$A$7:$A$5000,0),MATCH(R0_estimation!T$16 &amp; "_Running14daysNew",'National statistics'!$B$1:$HA$1,0))</f>
        <v/>
      </c>
      <c r="U145" s="253">
        <f>IF(ISERROR(OFFSET($O$4,MATCH(T$16,$N$5:$N$14,0),MATCH(TEXT($A145,"dd-mmm-yy") &amp; "_R0",$P$2:$AP$2,0))),U144,OFFSET($O$4,MATCH(T$16,$N$5:$N$14,0),MATCH(TEXT($A145,"dd-mmm-yy") &amp; "_R0",$P$2:$AP$2,0)))</f>
        <v/>
      </c>
      <c r="V145" s="254">
        <f>V144</f>
        <v/>
      </c>
      <c r="W145" s="77">
        <f>W144-W144*(U144/14)*Y144/SUM(W144:AA144)-W144*(V144/14)*Z144/SUM(W144:AA144)</f>
        <v/>
      </c>
      <c r="X145" s="77">
        <f>X144+W144*(U144/14)*Y144/SUM(W144:AA144)+W144*(V144/14)*Z144/SUM(W144:AA144)-X144/4</f>
        <v/>
      </c>
      <c r="Y145" s="77">
        <f>Y144+(X144/4)*Y$16-Y144/14</f>
        <v/>
      </c>
      <c r="Z145" s="77">
        <f>Z144+(X144/4)*Z$16-Z144/14</f>
        <v/>
      </c>
      <c r="AA145" s="77">
        <f>AA144+Z144/14+(Y144/14)*(1-AB$16)</f>
        <v/>
      </c>
      <c r="AB145" s="54">
        <f>AB144+(Y144/14)*(AB$16)</f>
        <v/>
      </c>
      <c r="AC145" s="53">
        <f>OFFSET('National statistics'!$A$6,MATCH(R0_estimation!$A145,'National statistics'!$A$7:$A$5000,0),MATCH(R0_estimation!AC$16 &amp; "_Running14daysNew",'National statistics'!$B$1:$HA$1,0))</f>
        <v/>
      </c>
      <c r="AD145" s="253">
        <f>IF(ISERROR(OFFSET($O$4,MATCH(AC$16,$N$5:$N$14,0),MATCH(TEXT($A145,"dd-mmm-yy") &amp; "_R0",$P$2:$AP$2,0))),AD144,OFFSET($O$4,MATCH(AC$16,$N$5:$N$14,0),MATCH(TEXT($A145,"dd-mmm-yy") &amp; "_R0",$P$2:$AP$2,0)))</f>
        <v/>
      </c>
      <c r="AE145" s="254">
        <f>AE144</f>
        <v/>
      </c>
      <c r="AF145" s="77">
        <f>AF144-AF144*(AD144/14)*AH144/SUM(AF144:AJ144)-AF144*(AE144/14)*AI144/SUM(AF144:AJ144)</f>
        <v/>
      </c>
      <c r="AG145" s="77">
        <f>AG144+AF144*(AD144/14)*AH144/SUM(AF144:AJ144)+AF144*(AE144/14)*AI144/SUM(AF144:AJ144)-AG144/4</f>
        <v/>
      </c>
      <c r="AH145" s="77">
        <f>AH144+(AG144/4)*AH$16-AH144/14</f>
        <v/>
      </c>
      <c r="AI145" s="77">
        <f>AI144+(AG144/4)*AI$16-AI144/14</f>
        <v/>
      </c>
      <c r="AJ145" s="77">
        <f>AJ144+AI144/14+(AH144/14)*(1-AK$16)</f>
        <v/>
      </c>
      <c r="AK145" s="54">
        <f>AK144+(AH144/14)*(AK$16)</f>
        <v/>
      </c>
      <c r="AL145" s="53">
        <f>OFFSET('National statistics'!$A$6,MATCH(R0_estimation!$A145,'National statistics'!$A$7:$A$5000,0),MATCH(R0_estimation!AL$16 &amp; "_Running14daysNew",'National statistics'!$B$1:$HA$1,0))</f>
        <v/>
      </c>
      <c r="AM145" s="253">
        <f>IF(ISERROR(OFFSET($O$4,MATCH(AL$16,$N$5:$N$14,0),MATCH(TEXT($A145,"dd-mmm-yy") &amp; "_R0",$P$2:$AP$2,0))),AM144,OFFSET($O$4,MATCH(AL$16,$N$5:$N$14,0),MATCH(TEXT($A145,"dd-mmm-yy") &amp; "_R0",$P$2:$AP$2,0)))</f>
        <v/>
      </c>
      <c r="AN145" s="254">
        <f>AN144</f>
        <v/>
      </c>
      <c r="AO145" s="77">
        <f>AO144-AO144*(AM144/14)*AQ144/SUM(AO144:AS144)-AO144*(AN144/14)*AR144/SUM(AO144:AS144)</f>
        <v/>
      </c>
      <c r="AP145" s="77">
        <f>AP144+AO144*(AM144/14)*AQ144/SUM(AO144:AS144)+AO144*(AN144/14)*AR144/SUM(AO144:AS144)-AP144/4</f>
        <v/>
      </c>
      <c r="AQ145" s="77">
        <f>AQ144+(AP144/4)*AQ$16-AQ144/14</f>
        <v/>
      </c>
      <c r="AR145" s="77">
        <f>AR144+(AP144/4)*AR$16-AR144/14</f>
        <v/>
      </c>
      <c r="AS145" s="77">
        <f>AS144+AR144/14+(AQ144/14)*(1-AT$16)</f>
        <v/>
      </c>
      <c r="AT145" s="54">
        <f>AT144+(AQ144/14)*(AT$16)</f>
        <v/>
      </c>
      <c r="AU145" s="53">
        <f>OFFSET('National statistics'!$A$6,MATCH(R0_estimation!$A145,'National statistics'!$A$7:$A$5000,0),MATCH(R0_estimation!AU$16 &amp; "_Running14daysNew",'National statistics'!$B$1:$HA$1,0))</f>
        <v/>
      </c>
      <c r="AV145" s="253">
        <f>IF(ISERROR(OFFSET($O$4,MATCH(AU$16,$N$5:$N$14,0),MATCH(TEXT($A145,"dd-mmm-yy") &amp; "_R0",$P$2:$AP$2,0))),AV144,OFFSET($O$4,MATCH(AU$16,$N$5:$N$14,0),MATCH(TEXT($A145,"dd-mmm-yy") &amp; "_R0",$P$2:$AP$2,0)))</f>
        <v/>
      </c>
      <c r="AW145" s="254">
        <f>AW144</f>
        <v/>
      </c>
      <c r="AX145" s="77">
        <f>AX144-AX144*(AV144/14)*AZ144/SUM(AX144:BB144)-AX144*(AW144/14)*BA144/SUM(AX144:BB144)</f>
        <v/>
      </c>
      <c r="AY145" s="77">
        <f>AY144+AX144*(AV144/14)*AZ144/SUM(AX144:BB144)+AX144*(AW144/14)*BA144/SUM(AX144:BB144)-AY144/4</f>
        <v/>
      </c>
      <c r="AZ145" s="77">
        <f>AZ144+(AY144/4)*AZ$16-AZ144/14</f>
        <v/>
      </c>
      <c r="BA145" s="77">
        <f>BA144+(AY144/4)*BA$16-BA144/14</f>
        <v/>
      </c>
      <c r="BB145" s="77">
        <f>BB144+BA144/14+(AZ144/14)*(1-BC$16)</f>
        <v/>
      </c>
      <c r="BC145" s="54">
        <f>BC144+(AZ144/14)*(BC$16)</f>
        <v/>
      </c>
      <c r="BD145" s="53">
        <f>OFFSET('National statistics'!$A$6,MATCH(R0_estimation!$A145,'National statistics'!$A$7:$A$5000,0),MATCH(R0_estimation!BD$16 &amp; "_Running14daysNew",'National statistics'!$B$1:$HA$1,0))</f>
        <v/>
      </c>
      <c r="BE145" s="253">
        <f>IF(ISERROR(OFFSET($O$4,MATCH(BD$16,$N$5:$N$14,0),MATCH(TEXT($A145,"dd-mmm-yy") &amp; "_R0",$P$2:$AP$2,0))),BE144,OFFSET($O$4,MATCH(BD$16,$N$5:$N$14,0),MATCH(TEXT($A145,"dd-mmm-yy") &amp; "_R0",$P$2:$AP$2,0)))</f>
        <v/>
      </c>
      <c r="BF145" s="254">
        <f>BF144</f>
        <v/>
      </c>
      <c r="BG145" s="77">
        <f>BG144-BG144*(BE144/14)*BI144/SUM(BG144:BK144)-BG144*(BF144/14)*BJ144/SUM(BG144:BK144)</f>
        <v/>
      </c>
      <c r="BH145" s="77">
        <f>BH144+BG144*(BE144/14)*BI144/SUM(BG144:BK144)+BG144*(BF144/14)*BJ144/SUM(BG144:BK144)-BH144/4</f>
        <v/>
      </c>
      <c r="BI145" s="77">
        <f>BI144+(BH144/4)*BI$16-BI144/14</f>
        <v/>
      </c>
      <c r="BJ145" s="77">
        <f>BJ144+(BH144/4)*BJ$16-BJ144/14</f>
        <v/>
      </c>
      <c r="BK145" s="77">
        <f>BK144+BJ144/14+(BI144/14)*(1-BL$16)</f>
        <v/>
      </c>
      <c r="BL145" s="54">
        <f>BL144+(BI144/14)*(BL$16)</f>
        <v/>
      </c>
      <c r="BM145" s="53">
        <f>OFFSET('National statistics'!$A$6,MATCH(R0_estimation!$A145,'National statistics'!$A$7:$A$5000,0),MATCH(R0_estimation!BM$16 &amp; "_Running14daysNew",'National statistics'!$B$1:$HA$1,0))</f>
        <v/>
      </c>
      <c r="BN145" s="253">
        <f>IF(ISERROR(OFFSET($O$4,MATCH(BM$16,$N$5:$N$14,0),MATCH(TEXT($A145,"dd-mmm-yy") &amp; "_R0",$P$2:$AP$2,0))),BN144,OFFSET($O$4,MATCH(BM$16,$N$5:$N$14,0),MATCH(TEXT($A145,"dd-mmm-yy") &amp; "_R0",$P$2:$AP$2,0)))</f>
        <v/>
      </c>
      <c r="BO145" s="254">
        <f>BO144</f>
        <v/>
      </c>
      <c r="BP145" s="77">
        <f>BP144-BP144*(BN144/14)*BR144/SUM(BP144:BT144)-BP144*(BO144/14)*BS144/SUM(BP144:BT144)</f>
        <v/>
      </c>
      <c r="BQ145" s="77">
        <f>BQ144+BP144*(BN144/14)*BR144/SUM(BP144:BT144)+BP144*(BO144/14)*BS144/SUM(BP144:BT144)-BQ144/4</f>
        <v/>
      </c>
      <c r="BR145" s="77">
        <f>BR144+(BQ144/4)*BR$16-BR144/14</f>
        <v/>
      </c>
      <c r="BS145" s="77">
        <f>BS144+(BQ144/4)*BS$16-BS144/14</f>
        <v/>
      </c>
      <c r="BT145" s="77">
        <f>BT144+BS144/14+(BR144/14)*(1-BU$16)</f>
        <v/>
      </c>
      <c r="BU145" s="54">
        <f>BU144+(BR144/14)*(BU$16)</f>
        <v/>
      </c>
      <c r="BV145" s="53">
        <f>OFFSET('National statistics'!$A$6,MATCH(R0_estimation!$A145,'National statistics'!$A$7:$A$5000,0),MATCH(R0_estimation!BV$16 &amp; "_Running14daysNew",'National statistics'!$B$1:$HA$1,0))</f>
        <v/>
      </c>
      <c r="BW145" s="253">
        <f>IF(ISERROR(OFFSET($O$4,MATCH(BV$16,$N$5:$N$14,0),MATCH(TEXT($A145,"dd-mmm-yy") &amp; "_R0",$P$2:$AP$2,0))),BW144,OFFSET($O$4,MATCH(BV$16,$N$5:$N$14,0),MATCH(TEXT($A145,"dd-mmm-yy") &amp; "_R0",$P$2:$AP$2,0)))</f>
        <v/>
      </c>
      <c r="BX145" s="254">
        <f>BX144</f>
        <v/>
      </c>
      <c r="BY145" s="77">
        <f>BY144-BY144*(BW144/14)*CA144/SUM(BY144:CC144)-BY144*(BX144/14)*CB144/SUM(BY144:CC144)</f>
        <v/>
      </c>
      <c r="BZ145" s="77">
        <f>BZ144+BY144*(BW144/14)*CA144/SUM(BY144:CC144)+BY144*(BX144/14)*CB144/SUM(BY144:CC144)-BZ144/4</f>
        <v/>
      </c>
      <c r="CA145" s="77">
        <f>CA144+(BZ144/4)*CA$16-CA144/14</f>
        <v/>
      </c>
      <c r="CB145" s="77">
        <f>CB144+(BZ144/4)*CB$16-CB144/14</f>
        <v/>
      </c>
      <c r="CC145" s="77">
        <f>CC144+CB144/14+(CA144/14)*(1-CD$16)</f>
        <v/>
      </c>
      <c r="CD145" s="54">
        <f>CD144+(CA144/14)*(CD$16)</f>
        <v/>
      </c>
      <c r="CE145" s="53">
        <f>OFFSET('National statistics'!$A$6,MATCH(R0_estimation!$A145,'National statistics'!$A$7:$A$5000,0),MATCH(R0_estimation!CE$16 &amp; "_Running14daysNew",'National statistics'!$B$1:$HA$1,0))</f>
        <v/>
      </c>
      <c r="CF145" s="253">
        <f>IF(ISERROR(OFFSET($O$4,MATCH(CE$16,$N$5:$N$14,0),MATCH(TEXT($A145,"dd-mmm-yy") &amp; "_R0",$P$2:$AP$2,0))),CF144,OFFSET($O$4,MATCH(CE$16,$N$5:$N$14,0),MATCH(TEXT($A145,"dd-mmm-yy") &amp; "_R0",$P$2:$AP$2,0)))</f>
        <v/>
      </c>
      <c r="CG145" s="254">
        <f>CG144</f>
        <v/>
      </c>
      <c r="CH145" s="77">
        <f>CH144-CH144*(CF144/14)*CJ144/SUM(CH144:CL144)-CH144*(CG144/14)*CK144/SUM(CH144:CL144)</f>
        <v/>
      </c>
      <c r="CI145" s="77">
        <f>CI144+CH144*(CF144/14)*CJ144/SUM(CH144:CL144)+CH144*(CG144/14)*CK144/SUM(CH144:CL144)-CI144/4</f>
        <v/>
      </c>
      <c r="CJ145" s="77">
        <f>CJ144+(CI144/4)*CJ$16-CJ144/14</f>
        <v/>
      </c>
      <c r="CK145" s="77">
        <f>CK144+(CI144/4)*CK$16-CK144/14</f>
        <v/>
      </c>
      <c r="CL145" s="77">
        <f>CL144+CK144/14+(CJ144/14)*(1-CM$16)</f>
        <v/>
      </c>
      <c r="CM145" s="54">
        <f>CM144+(CJ144/14)*(CM$16)</f>
        <v/>
      </c>
      <c r="CO145" s="209" t="n"/>
      <c r="CP145" s="210" t="n"/>
    </row>
    <row r="146">
      <c r="A146" s="83">
        <f>A145+1</f>
        <v/>
      </c>
      <c r="B146" s="53">
        <f>OFFSET('National statistics'!$A$6,MATCH(R0_estimation!$A146,'National statistics'!$A$7:$A$5000,0),MATCH(R0_estimation!B$16 &amp; "_Running14daysNew",'National statistics'!$B$1:$HA$1,0))</f>
        <v/>
      </c>
      <c r="C146" s="253">
        <f>IF(ISERROR(OFFSET($O$4,MATCH(B$16,$N$5:$N$14,0),MATCH(TEXT($A146,"dd-mmm-yy") &amp; "_R0",$P$2:$AP$2,0))),C145,OFFSET($O$4,MATCH(B$16,$N$5:$N$14,0),MATCH(TEXT($A146,"dd-mmm-yy") &amp; "_R0",$P$2:$AP$2,0)))</f>
        <v/>
      </c>
      <c r="D146" s="254">
        <f>D145</f>
        <v/>
      </c>
      <c r="E146" s="77">
        <f>E145-E145*(C145/14)*G145*G$16/SUM(E145:I145)-E145*(D145/14)*H$16*H145/SUM(E145:I145)</f>
        <v/>
      </c>
      <c r="F146" s="77">
        <f>F145+E145*(C145/14)*G145*G$16/SUM(E145:I145)+E145*(D145/14)*H$16*H145/SUM(E145:I145)-F145/4</f>
        <v/>
      </c>
      <c r="G146" s="77">
        <f>G145+G$16*F145/4-G145/14</f>
        <v/>
      </c>
      <c r="H146" s="77">
        <f>H145+H$16*F145/4-H145/14</f>
        <v/>
      </c>
      <c r="I146" s="77">
        <f>I145+H145/14+(G145/14)*(1-J$16)</f>
        <v/>
      </c>
      <c r="J146" s="54">
        <f>J145+(G145/14)*(J$16)</f>
        <v/>
      </c>
      <c r="K146" s="53">
        <f>OFFSET('National statistics'!$A$6,MATCH(R0_estimation!$A146,'National statistics'!$A$7:$A$5000,0),MATCH(R0_estimation!K$16 &amp; "_Running14daysNew",'National statistics'!$B$1:$HA$1,0))</f>
        <v/>
      </c>
      <c r="L146" s="253">
        <f>IF(ISERROR(OFFSET($O$4,MATCH(K$16,$N$5:$N$14,0),MATCH(TEXT($A146,"dd-mmm-yy") &amp; "_R0",$P$2:$AP$2,0))),L145,OFFSET($O$4,MATCH(K$16,$N$5:$N$14,0),MATCH(TEXT($A146,"dd-mmm-yy") &amp; "_R0",$P$2:$AP$2,0)))</f>
        <v/>
      </c>
      <c r="M146" s="254">
        <f>M145</f>
        <v/>
      </c>
      <c r="N146" s="77">
        <f>N145-N145*(L145/14)*P145/SUM(N145:R145)-N145*(M145/14)*Q145/SUM(N145:R145)</f>
        <v/>
      </c>
      <c r="O146" s="77">
        <f>O145+N145*(L145/14)*P145/SUM(N145:R145)+N145*(M145/14)*Q145/SUM(N145:R145)-O145/4</f>
        <v/>
      </c>
      <c r="P146" s="77">
        <f>P145+(O145/4)*P$16-P145/14</f>
        <v/>
      </c>
      <c r="Q146" s="77">
        <f>Q145+(O145/4)*Q$16-Q145/14</f>
        <v/>
      </c>
      <c r="R146" s="77">
        <f>R145+Q145/14+(P145/14)*(1-S$16)</f>
        <v/>
      </c>
      <c r="S146" s="54">
        <f>S145+(P145/14)*(S$16)</f>
        <v/>
      </c>
      <c r="T146" s="53">
        <f>OFFSET('National statistics'!$A$6,MATCH(R0_estimation!$A146,'National statistics'!$A$7:$A$5000,0),MATCH(R0_estimation!T$16 &amp; "_Running14daysNew",'National statistics'!$B$1:$HA$1,0))</f>
        <v/>
      </c>
      <c r="U146" s="253">
        <f>IF(ISERROR(OFFSET($O$4,MATCH(T$16,$N$5:$N$14,0),MATCH(TEXT($A146,"dd-mmm-yy") &amp; "_R0",$P$2:$AP$2,0))),U145,OFFSET($O$4,MATCH(T$16,$N$5:$N$14,0),MATCH(TEXT($A146,"dd-mmm-yy") &amp; "_R0",$P$2:$AP$2,0)))</f>
        <v/>
      </c>
      <c r="V146" s="254">
        <f>V145</f>
        <v/>
      </c>
      <c r="W146" s="77">
        <f>W145-W145*(U145/14)*Y145/SUM(W145:AA145)-W145*(V145/14)*Z145/SUM(W145:AA145)</f>
        <v/>
      </c>
      <c r="X146" s="77">
        <f>X145+W145*(U145/14)*Y145/SUM(W145:AA145)+W145*(V145/14)*Z145/SUM(W145:AA145)-X145/4</f>
        <v/>
      </c>
      <c r="Y146" s="77">
        <f>Y145+(X145/4)*Y$16-Y145/14</f>
        <v/>
      </c>
      <c r="Z146" s="77">
        <f>Z145+(X145/4)*Z$16-Z145/14</f>
        <v/>
      </c>
      <c r="AA146" s="77">
        <f>AA145+Z145/14+(Y145/14)*(1-AB$16)</f>
        <v/>
      </c>
      <c r="AB146" s="54">
        <f>AB145+(Y145/14)*(AB$16)</f>
        <v/>
      </c>
      <c r="AC146" s="53">
        <f>OFFSET('National statistics'!$A$6,MATCH(R0_estimation!$A146,'National statistics'!$A$7:$A$5000,0),MATCH(R0_estimation!AC$16 &amp; "_Running14daysNew",'National statistics'!$B$1:$HA$1,0))</f>
        <v/>
      </c>
      <c r="AD146" s="253">
        <f>IF(ISERROR(OFFSET($O$4,MATCH(AC$16,$N$5:$N$14,0),MATCH(TEXT($A146,"dd-mmm-yy") &amp; "_R0",$P$2:$AP$2,0))),AD145,OFFSET($O$4,MATCH(AC$16,$N$5:$N$14,0),MATCH(TEXT($A146,"dd-mmm-yy") &amp; "_R0",$P$2:$AP$2,0)))</f>
        <v/>
      </c>
      <c r="AE146" s="254">
        <f>AE145</f>
        <v/>
      </c>
      <c r="AF146" s="77">
        <f>AF145-AF145*(AD145/14)*AH145/SUM(AF145:AJ145)-AF145*(AE145/14)*AI145/SUM(AF145:AJ145)</f>
        <v/>
      </c>
      <c r="AG146" s="77">
        <f>AG145+AF145*(AD145/14)*AH145/SUM(AF145:AJ145)+AF145*(AE145/14)*AI145/SUM(AF145:AJ145)-AG145/4</f>
        <v/>
      </c>
      <c r="AH146" s="77">
        <f>AH145+(AG145/4)*AH$16-AH145/14</f>
        <v/>
      </c>
      <c r="AI146" s="77">
        <f>AI145+(AG145/4)*AI$16-AI145/14</f>
        <v/>
      </c>
      <c r="AJ146" s="77">
        <f>AJ145+AI145/14+(AH145/14)*(1-AK$16)</f>
        <v/>
      </c>
      <c r="AK146" s="54">
        <f>AK145+(AH145/14)*(AK$16)</f>
        <v/>
      </c>
      <c r="AL146" s="53">
        <f>OFFSET('National statistics'!$A$6,MATCH(R0_estimation!$A146,'National statistics'!$A$7:$A$5000,0),MATCH(R0_estimation!AL$16 &amp; "_Running14daysNew",'National statistics'!$B$1:$HA$1,0))</f>
        <v/>
      </c>
      <c r="AM146" s="253">
        <f>IF(ISERROR(OFFSET($O$4,MATCH(AL$16,$N$5:$N$14,0),MATCH(TEXT($A146,"dd-mmm-yy") &amp; "_R0",$P$2:$AP$2,0))),AM145,OFFSET($O$4,MATCH(AL$16,$N$5:$N$14,0),MATCH(TEXT($A146,"dd-mmm-yy") &amp; "_R0",$P$2:$AP$2,0)))</f>
        <v/>
      </c>
      <c r="AN146" s="254">
        <f>AN145</f>
        <v/>
      </c>
      <c r="AO146" s="77">
        <f>AO145-AO145*(AM145/14)*AQ145/SUM(AO145:AS145)-AO145*(AN145/14)*AR145/SUM(AO145:AS145)</f>
        <v/>
      </c>
      <c r="AP146" s="77">
        <f>AP145+AO145*(AM145/14)*AQ145/SUM(AO145:AS145)+AO145*(AN145/14)*AR145/SUM(AO145:AS145)-AP145/4</f>
        <v/>
      </c>
      <c r="AQ146" s="77">
        <f>AQ145+(AP145/4)*AQ$16-AQ145/14</f>
        <v/>
      </c>
      <c r="AR146" s="77">
        <f>AR145+(AP145/4)*AR$16-AR145/14</f>
        <v/>
      </c>
      <c r="AS146" s="77">
        <f>AS145+AR145/14+(AQ145/14)*(1-AT$16)</f>
        <v/>
      </c>
      <c r="AT146" s="54">
        <f>AT145+(AQ145/14)*(AT$16)</f>
        <v/>
      </c>
      <c r="AU146" s="53">
        <f>OFFSET('National statistics'!$A$6,MATCH(R0_estimation!$A146,'National statistics'!$A$7:$A$5000,0),MATCH(R0_estimation!AU$16 &amp; "_Running14daysNew",'National statistics'!$B$1:$HA$1,0))</f>
        <v/>
      </c>
      <c r="AV146" s="253">
        <f>IF(ISERROR(OFFSET($O$4,MATCH(AU$16,$N$5:$N$14,0),MATCH(TEXT($A146,"dd-mmm-yy") &amp; "_R0",$P$2:$AP$2,0))),AV145,OFFSET($O$4,MATCH(AU$16,$N$5:$N$14,0),MATCH(TEXT($A146,"dd-mmm-yy") &amp; "_R0",$P$2:$AP$2,0)))</f>
        <v/>
      </c>
      <c r="AW146" s="254">
        <f>AW145</f>
        <v/>
      </c>
      <c r="AX146" s="77">
        <f>AX145-AX145*(AV145/14)*AZ145/SUM(AX145:BB145)-AX145*(AW145/14)*BA145/SUM(AX145:BB145)</f>
        <v/>
      </c>
      <c r="AY146" s="77">
        <f>AY145+AX145*(AV145/14)*AZ145/SUM(AX145:BB145)+AX145*(AW145/14)*BA145/SUM(AX145:BB145)-AY145/4</f>
        <v/>
      </c>
      <c r="AZ146" s="77">
        <f>AZ145+(AY145/4)*AZ$16-AZ145/14</f>
        <v/>
      </c>
      <c r="BA146" s="77">
        <f>BA145+(AY145/4)*BA$16-BA145/14</f>
        <v/>
      </c>
      <c r="BB146" s="77">
        <f>BB145+BA145/14+(AZ145/14)*(1-BC$16)</f>
        <v/>
      </c>
      <c r="BC146" s="54">
        <f>BC145+(AZ145/14)*(BC$16)</f>
        <v/>
      </c>
      <c r="BD146" s="53">
        <f>OFFSET('National statistics'!$A$6,MATCH(R0_estimation!$A146,'National statistics'!$A$7:$A$5000,0),MATCH(R0_estimation!BD$16 &amp; "_Running14daysNew",'National statistics'!$B$1:$HA$1,0))</f>
        <v/>
      </c>
      <c r="BE146" s="253">
        <f>IF(ISERROR(OFFSET($O$4,MATCH(BD$16,$N$5:$N$14,0),MATCH(TEXT($A146,"dd-mmm-yy") &amp; "_R0",$P$2:$AP$2,0))),BE145,OFFSET($O$4,MATCH(BD$16,$N$5:$N$14,0),MATCH(TEXT($A146,"dd-mmm-yy") &amp; "_R0",$P$2:$AP$2,0)))</f>
        <v/>
      </c>
      <c r="BF146" s="254">
        <f>BF145</f>
        <v/>
      </c>
      <c r="BG146" s="77">
        <f>BG145-BG145*(BE145/14)*BI145/SUM(BG145:BK145)-BG145*(BF145/14)*BJ145/SUM(BG145:BK145)</f>
        <v/>
      </c>
      <c r="BH146" s="77">
        <f>BH145+BG145*(BE145/14)*BI145/SUM(BG145:BK145)+BG145*(BF145/14)*BJ145/SUM(BG145:BK145)-BH145/4</f>
        <v/>
      </c>
      <c r="BI146" s="77">
        <f>BI145+(BH145/4)*BI$16-BI145/14</f>
        <v/>
      </c>
      <c r="BJ146" s="77">
        <f>BJ145+(BH145/4)*BJ$16-BJ145/14</f>
        <v/>
      </c>
      <c r="BK146" s="77">
        <f>BK145+BJ145/14+(BI145/14)*(1-BL$16)</f>
        <v/>
      </c>
      <c r="BL146" s="54">
        <f>BL145+(BI145/14)*(BL$16)</f>
        <v/>
      </c>
      <c r="BM146" s="53">
        <f>OFFSET('National statistics'!$A$6,MATCH(R0_estimation!$A146,'National statistics'!$A$7:$A$5000,0),MATCH(R0_estimation!BM$16 &amp; "_Running14daysNew",'National statistics'!$B$1:$HA$1,0))</f>
        <v/>
      </c>
      <c r="BN146" s="253">
        <f>IF(ISERROR(OFFSET($O$4,MATCH(BM$16,$N$5:$N$14,0),MATCH(TEXT($A146,"dd-mmm-yy") &amp; "_R0",$P$2:$AP$2,0))),BN145,OFFSET($O$4,MATCH(BM$16,$N$5:$N$14,0),MATCH(TEXT($A146,"dd-mmm-yy") &amp; "_R0",$P$2:$AP$2,0)))</f>
        <v/>
      </c>
      <c r="BO146" s="254">
        <f>BO145</f>
        <v/>
      </c>
      <c r="BP146" s="77">
        <f>BP145-BP145*(BN145/14)*BR145/SUM(BP145:BT145)-BP145*(BO145/14)*BS145/SUM(BP145:BT145)</f>
        <v/>
      </c>
      <c r="BQ146" s="77">
        <f>BQ145+BP145*(BN145/14)*BR145/SUM(BP145:BT145)+BP145*(BO145/14)*BS145/SUM(BP145:BT145)-BQ145/4</f>
        <v/>
      </c>
      <c r="BR146" s="77">
        <f>BR145+(BQ145/4)*BR$16-BR145/14</f>
        <v/>
      </c>
      <c r="BS146" s="77">
        <f>BS145+(BQ145/4)*BS$16-BS145/14</f>
        <v/>
      </c>
      <c r="BT146" s="77">
        <f>BT145+BS145/14+(BR145/14)*(1-BU$16)</f>
        <v/>
      </c>
      <c r="BU146" s="54">
        <f>BU145+(BR145/14)*(BU$16)</f>
        <v/>
      </c>
      <c r="BV146" s="53">
        <f>OFFSET('National statistics'!$A$6,MATCH(R0_estimation!$A146,'National statistics'!$A$7:$A$5000,0),MATCH(R0_estimation!BV$16 &amp; "_Running14daysNew",'National statistics'!$B$1:$HA$1,0))</f>
        <v/>
      </c>
      <c r="BW146" s="253">
        <f>IF(ISERROR(OFFSET($O$4,MATCH(BV$16,$N$5:$N$14,0),MATCH(TEXT($A146,"dd-mmm-yy") &amp; "_R0",$P$2:$AP$2,0))),BW145,OFFSET($O$4,MATCH(BV$16,$N$5:$N$14,0),MATCH(TEXT($A146,"dd-mmm-yy") &amp; "_R0",$P$2:$AP$2,0)))</f>
        <v/>
      </c>
      <c r="BX146" s="254">
        <f>BX145</f>
        <v/>
      </c>
      <c r="BY146" s="77">
        <f>BY145-BY145*(BW145/14)*CA145/SUM(BY145:CC145)-BY145*(BX145/14)*CB145/SUM(BY145:CC145)</f>
        <v/>
      </c>
      <c r="BZ146" s="77">
        <f>BZ145+BY145*(BW145/14)*CA145/SUM(BY145:CC145)+BY145*(BX145/14)*CB145/SUM(BY145:CC145)-BZ145/4</f>
        <v/>
      </c>
      <c r="CA146" s="77">
        <f>CA145+(BZ145/4)*CA$16-CA145/14</f>
        <v/>
      </c>
      <c r="CB146" s="77">
        <f>CB145+(BZ145/4)*CB$16-CB145/14</f>
        <v/>
      </c>
      <c r="CC146" s="77">
        <f>CC145+CB145/14+(CA145/14)*(1-CD$16)</f>
        <v/>
      </c>
      <c r="CD146" s="54">
        <f>CD145+(CA145/14)*(CD$16)</f>
        <v/>
      </c>
      <c r="CE146" s="53">
        <f>OFFSET('National statistics'!$A$6,MATCH(R0_estimation!$A146,'National statistics'!$A$7:$A$5000,0),MATCH(R0_estimation!CE$16 &amp; "_Running14daysNew",'National statistics'!$B$1:$HA$1,0))</f>
        <v/>
      </c>
      <c r="CF146" s="253">
        <f>IF(ISERROR(OFFSET($O$4,MATCH(CE$16,$N$5:$N$14,0),MATCH(TEXT($A146,"dd-mmm-yy") &amp; "_R0",$P$2:$AP$2,0))),CF145,OFFSET($O$4,MATCH(CE$16,$N$5:$N$14,0),MATCH(TEXT($A146,"dd-mmm-yy") &amp; "_R0",$P$2:$AP$2,0)))</f>
        <v/>
      </c>
      <c r="CG146" s="254">
        <f>CG145</f>
        <v/>
      </c>
      <c r="CH146" s="77">
        <f>CH145-CH145*(CF145/14)*CJ145/SUM(CH145:CL145)-CH145*(CG145/14)*CK145/SUM(CH145:CL145)</f>
        <v/>
      </c>
      <c r="CI146" s="77">
        <f>CI145+CH145*(CF145/14)*CJ145/SUM(CH145:CL145)+CH145*(CG145/14)*CK145/SUM(CH145:CL145)-CI145/4</f>
        <v/>
      </c>
      <c r="CJ146" s="77">
        <f>CJ145+(CI145/4)*CJ$16-CJ145/14</f>
        <v/>
      </c>
      <c r="CK146" s="77">
        <f>CK145+(CI145/4)*CK$16-CK145/14</f>
        <v/>
      </c>
      <c r="CL146" s="77">
        <f>CL145+CK145/14+(CJ145/14)*(1-CM$16)</f>
        <v/>
      </c>
      <c r="CM146" s="54">
        <f>CM145+(CJ145/14)*(CM$16)</f>
        <v/>
      </c>
      <c r="CO146" s="209" t="n"/>
      <c r="CP146" s="210" t="n"/>
    </row>
    <row r="147">
      <c r="A147" s="83">
        <f>A146+1</f>
        <v/>
      </c>
      <c r="B147" s="53">
        <f>OFFSET('National statistics'!$A$6,MATCH(R0_estimation!$A147,'National statistics'!$A$7:$A$5000,0),MATCH(R0_estimation!B$16 &amp; "_Running14daysNew",'National statistics'!$B$1:$HA$1,0))</f>
        <v/>
      </c>
      <c r="C147" s="253">
        <f>IF(ISERROR(OFFSET($O$4,MATCH(B$16,$N$5:$N$14,0),MATCH(TEXT($A147,"dd-mmm-yy") &amp; "_R0",$P$2:$AP$2,0))),C146,OFFSET($O$4,MATCH(B$16,$N$5:$N$14,0),MATCH(TEXT($A147,"dd-mmm-yy") &amp; "_R0",$P$2:$AP$2,0)))</f>
        <v/>
      </c>
      <c r="D147" s="254">
        <f>D146</f>
        <v/>
      </c>
      <c r="E147" s="77">
        <f>E146-E146*(C146/14)*G146*G$16/SUM(E146:I146)-E146*(D146/14)*H$16*H146/SUM(E146:I146)</f>
        <v/>
      </c>
      <c r="F147" s="77">
        <f>F146+E146*(C146/14)*G146*G$16/SUM(E146:I146)+E146*(D146/14)*H$16*H146/SUM(E146:I146)-F146/4</f>
        <v/>
      </c>
      <c r="G147" s="77">
        <f>G146+G$16*F146/4-G146/14</f>
        <v/>
      </c>
      <c r="H147" s="77">
        <f>H146+H$16*F146/4-H146/14</f>
        <v/>
      </c>
      <c r="I147" s="77">
        <f>I146+H146/14+(G146/14)*(1-J$16)</f>
        <v/>
      </c>
      <c r="J147" s="54">
        <f>J146+(G146/14)*(J$16)</f>
        <v/>
      </c>
      <c r="K147" s="53">
        <f>OFFSET('National statistics'!$A$6,MATCH(R0_estimation!$A147,'National statistics'!$A$7:$A$5000,0),MATCH(R0_estimation!K$16 &amp; "_Running14daysNew",'National statistics'!$B$1:$HA$1,0))</f>
        <v/>
      </c>
      <c r="L147" s="253">
        <f>IF(ISERROR(OFFSET($O$4,MATCH(K$16,$N$5:$N$14,0),MATCH(TEXT($A147,"dd-mmm-yy") &amp; "_R0",$P$2:$AP$2,0))),L146,OFFSET($O$4,MATCH(K$16,$N$5:$N$14,0),MATCH(TEXT($A147,"dd-mmm-yy") &amp; "_R0",$P$2:$AP$2,0)))</f>
        <v/>
      </c>
      <c r="M147" s="254">
        <f>M146</f>
        <v/>
      </c>
      <c r="N147" s="77">
        <f>N146-N146*(L146/14)*P146/SUM(N146:R146)-N146*(M146/14)*Q146/SUM(N146:R146)</f>
        <v/>
      </c>
      <c r="O147" s="77">
        <f>O146+N146*(L146/14)*P146/SUM(N146:R146)+N146*(M146/14)*Q146/SUM(N146:R146)-O146/4</f>
        <v/>
      </c>
      <c r="P147" s="77">
        <f>P146+(O146/4)*P$16-P146/14</f>
        <v/>
      </c>
      <c r="Q147" s="77">
        <f>Q146+(O146/4)*Q$16-Q146/14</f>
        <v/>
      </c>
      <c r="R147" s="77">
        <f>R146+Q146/14+(P146/14)*(1-S$16)</f>
        <v/>
      </c>
      <c r="S147" s="54">
        <f>S146+(P146/14)*(S$16)</f>
        <v/>
      </c>
      <c r="T147" s="53">
        <f>OFFSET('National statistics'!$A$6,MATCH(R0_estimation!$A147,'National statistics'!$A$7:$A$5000,0),MATCH(R0_estimation!T$16 &amp; "_Running14daysNew",'National statistics'!$B$1:$HA$1,0))</f>
        <v/>
      </c>
      <c r="U147" s="253">
        <f>IF(ISERROR(OFFSET($O$4,MATCH(T$16,$N$5:$N$14,0),MATCH(TEXT($A147,"dd-mmm-yy") &amp; "_R0",$P$2:$AP$2,0))),U146,OFFSET($O$4,MATCH(T$16,$N$5:$N$14,0),MATCH(TEXT($A147,"dd-mmm-yy") &amp; "_R0",$P$2:$AP$2,0)))</f>
        <v/>
      </c>
      <c r="V147" s="254">
        <f>V146</f>
        <v/>
      </c>
      <c r="W147" s="77">
        <f>W146-W146*(U146/14)*Y146/SUM(W146:AA146)-W146*(V146/14)*Z146/SUM(W146:AA146)</f>
        <v/>
      </c>
      <c r="X147" s="77">
        <f>X146+W146*(U146/14)*Y146/SUM(W146:AA146)+W146*(V146/14)*Z146/SUM(W146:AA146)-X146/4</f>
        <v/>
      </c>
      <c r="Y147" s="77">
        <f>Y146+(X146/4)*Y$16-Y146/14</f>
        <v/>
      </c>
      <c r="Z147" s="77">
        <f>Z146+(X146/4)*Z$16-Z146/14</f>
        <v/>
      </c>
      <c r="AA147" s="77">
        <f>AA146+Z146/14+(Y146/14)*(1-AB$16)</f>
        <v/>
      </c>
      <c r="AB147" s="54">
        <f>AB146+(Y146/14)*(AB$16)</f>
        <v/>
      </c>
      <c r="AC147" s="53">
        <f>OFFSET('National statistics'!$A$6,MATCH(R0_estimation!$A147,'National statistics'!$A$7:$A$5000,0),MATCH(R0_estimation!AC$16 &amp; "_Running14daysNew",'National statistics'!$B$1:$HA$1,0))</f>
        <v/>
      </c>
      <c r="AD147" s="253">
        <f>IF(ISERROR(OFFSET($O$4,MATCH(AC$16,$N$5:$N$14,0),MATCH(TEXT($A147,"dd-mmm-yy") &amp; "_R0",$P$2:$AP$2,0))),AD146,OFFSET($O$4,MATCH(AC$16,$N$5:$N$14,0),MATCH(TEXT($A147,"dd-mmm-yy") &amp; "_R0",$P$2:$AP$2,0)))</f>
        <v/>
      </c>
      <c r="AE147" s="254">
        <f>AE146</f>
        <v/>
      </c>
      <c r="AF147" s="77">
        <f>AF146-AF146*(AD146/14)*AH146/SUM(AF146:AJ146)-AF146*(AE146/14)*AI146/SUM(AF146:AJ146)</f>
        <v/>
      </c>
      <c r="AG147" s="77">
        <f>AG146+AF146*(AD146/14)*AH146/SUM(AF146:AJ146)+AF146*(AE146/14)*AI146/SUM(AF146:AJ146)-AG146/4</f>
        <v/>
      </c>
      <c r="AH147" s="77">
        <f>AH146+(AG146/4)*AH$16-AH146/14</f>
        <v/>
      </c>
      <c r="AI147" s="77">
        <f>AI146+(AG146/4)*AI$16-AI146/14</f>
        <v/>
      </c>
      <c r="AJ147" s="77">
        <f>AJ146+AI146/14+(AH146/14)*(1-AK$16)</f>
        <v/>
      </c>
      <c r="AK147" s="54">
        <f>AK146+(AH146/14)*(AK$16)</f>
        <v/>
      </c>
      <c r="AL147" s="53">
        <f>OFFSET('National statistics'!$A$6,MATCH(R0_estimation!$A147,'National statistics'!$A$7:$A$5000,0),MATCH(R0_estimation!AL$16 &amp; "_Running14daysNew",'National statistics'!$B$1:$HA$1,0))</f>
        <v/>
      </c>
      <c r="AM147" s="253">
        <f>IF(ISERROR(OFFSET($O$4,MATCH(AL$16,$N$5:$N$14,0),MATCH(TEXT($A147,"dd-mmm-yy") &amp; "_R0",$P$2:$AP$2,0))),AM146,OFFSET($O$4,MATCH(AL$16,$N$5:$N$14,0),MATCH(TEXT($A147,"dd-mmm-yy") &amp; "_R0",$P$2:$AP$2,0)))</f>
        <v/>
      </c>
      <c r="AN147" s="254">
        <f>AN146</f>
        <v/>
      </c>
      <c r="AO147" s="77">
        <f>AO146-AO146*(AM146/14)*AQ146/SUM(AO146:AS146)-AO146*(AN146/14)*AR146/SUM(AO146:AS146)</f>
        <v/>
      </c>
      <c r="AP147" s="77">
        <f>AP146+AO146*(AM146/14)*AQ146/SUM(AO146:AS146)+AO146*(AN146/14)*AR146/SUM(AO146:AS146)-AP146/4</f>
        <v/>
      </c>
      <c r="AQ147" s="77">
        <f>AQ146+(AP146/4)*AQ$16-AQ146/14</f>
        <v/>
      </c>
      <c r="AR147" s="77">
        <f>AR146+(AP146/4)*AR$16-AR146/14</f>
        <v/>
      </c>
      <c r="AS147" s="77">
        <f>AS146+AR146/14+(AQ146/14)*(1-AT$16)</f>
        <v/>
      </c>
      <c r="AT147" s="54">
        <f>AT146+(AQ146/14)*(AT$16)</f>
        <v/>
      </c>
      <c r="AU147" s="53">
        <f>OFFSET('National statistics'!$A$6,MATCH(R0_estimation!$A147,'National statistics'!$A$7:$A$5000,0),MATCH(R0_estimation!AU$16 &amp; "_Running14daysNew",'National statistics'!$B$1:$HA$1,0))</f>
        <v/>
      </c>
      <c r="AV147" s="253">
        <f>IF(ISERROR(OFFSET($O$4,MATCH(AU$16,$N$5:$N$14,0),MATCH(TEXT($A147,"dd-mmm-yy") &amp; "_R0",$P$2:$AP$2,0))),AV146,OFFSET($O$4,MATCH(AU$16,$N$5:$N$14,0),MATCH(TEXT($A147,"dd-mmm-yy") &amp; "_R0",$P$2:$AP$2,0)))</f>
        <v/>
      </c>
      <c r="AW147" s="254">
        <f>AW146</f>
        <v/>
      </c>
      <c r="AX147" s="77">
        <f>AX146-AX146*(AV146/14)*AZ146/SUM(AX146:BB146)-AX146*(AW146/14)*BA146/SUM(AX146:BB146)</f>
        <v/>
      </c>
      <c r="AY147" s="77">
        <f>AY146+AX146*(AV146/14)*AZ146/SUM(AX146:BB146)+AX146*(AW146/14)*BA146/SUM(AX146:BB146)-AY146/4</f>
        <v/>
      </c>
      <c r="AZ147" s="77">
        <f>AZ146+(AY146/4)*AZ$16-AZ146/14</f>
        <v/>
      </c>
      <c r="BA147" s="77">
        <f>BA146+(AY146/4)*BA$16-BA146/14</f>
        <v/>
      </c>
      <c r="BB147" s="77">
        <f>BB146+BA146/14+(AZ146/14)*(1-BC$16)</f>
        <v/>
      </c>
      <c r="BC147" s="54">
        <f>BC146+(AZ146/14)*(BC$16)</f>
        <v/>
      </c>
      <c r="BD147" s="53">
        <f>OFFSET('National statistics'!$A$6,MATCH(R0_estimation!$A147,'National statistics'!$A$7:$A$5000,0),MATCH(R0_estimation!BD$16 &amp; "_Running14daysNew",'National statistics'!$B$1:$HA$1,0))</f>
        <v/>
      </c>
      <c r="BE147" s="253">
        <f>IF(ISERROR(OFFSET($O$4,MATCH(BD$16,$N$5:$N$14,0),MATCH(TEXT($A147,"dd-mmm-yy") &amp; "_R0",$P$2:$AP$2,0))),BE146,OFFSET($O$4,MATCH(BD$16,$N$5:$N$14,0),MATCH(TEXT($A147,"dd-mmm-yy") &amp; "_R0",$P$2:$AP$2,0)))</f>
        <v/>
      </c>
      <c r="BF147" s="254">
        <f>BF146</f>
        <v/>
      </c>
      <c r="BG147" s="77">
        <f>BG146-BG146*(BE146/14)*BI146/SUM(BG146:BK146)-BG146*(BF146/14)*BJ146/SUM(BG146:BK146)</f>
        <v/>
      </c>
      <c r="BH147" s="77">
        <f>BH146+BG146*(BE146/14)*BI146/SUM(BG146:BK146)+BG146*(BF146/14)*BJ146/SUM(BG146:BK146)-BH146/4</f>
        <v/>
      </c>
      <c r="BI147" s="77">
        <f>BI146+(BH146/4)*BI$16-BI146/14</f>
        <v/>
      </c>
      <c r="BJ147" s="77">
        <f>BJ146+(BH146/4)*BJ$16-BJ146/14</f>
        <v/>
      </c>
      <c r="BK147" s="77">
        <f>BK146+BJ146/14+(BI146/14)*(1-BL$16)</f>
        <v/>
      </c>
      <c r="BL147" s="54">
        <f>BL146+(BI146/14)*(BL$16)</f>
        <v/>
      </c>
      <c r="BM147" s="53">
        <f>OFFSET('National statistics'!$A$6,MATCH(R0_estimation!$A147,'National statistics'!$A$7:$A$5000,0),MATCH(R0_estimation!BM$16 &amp; "_Running14daysNew",'National statistics'!$B$1:$HA$1,0))</f>
        <v/>
      </c>
      <c r="BN147" s="253">
        <f>IF(ISERROR(OFFSET($O$4,MATCH(BM$16,$N$5:$N$14,0),MATCH(TEXT($A147,"dd-mmm-yy") &amp; "_R0",$P$2:$AP$2,0))),BN146,OFFSET($O$4,MATCH(BM$16,$N$5:$N$14,0),MATCH(TEXT($A147,"dd-mmm-yy") &amp; "_R0",$P$2:$AP$2,0)))</f>
        <v/>
      </c>
      <c r="BO147" s="254">
        <f>BO146</f>
        <v/>
      </c>
      <c r="BP147" s="77">
        <f>BP146-BP146*(BN146/14)*BR146/SUM(BP146:BT146)-BP146*(BO146/14)*BS146/SUM(BP146:BT146)</f>
        <v/>
      </c>
      <c r="BQ147" s="77">
        <f>BQ146+BP146*(BN146/14)*BR146/SUM(BP146:BT146)+BP146*(BO146/14)*BS146/SUM(BP146:BT146)-BQ146/4</f>
        <v/>
      </c>
      <c r="BR147" s="77">
        <f>BR146+(BQ146/4)*BR$16-BR146/14</f>
        <v/>
      </c>
      <c r="BS147" s="77">
        <f>BS146+(BQ146/4)*BS$16-BS146/14</f>
        <v/>
      </c>
      <c r="BT147" s="77">
        <f>BT146+BS146/14+(BR146/14)*(1-BU$16)</f>
        <v/>
      </c>
      <c r="BU147" s="54">
        <f>BU146+(BR146/14)*(BU$16)</f>
        <v/>
      </c>
      <c r="BV147" s="53">
        <f>OFFSET('National statistics'!$A$6,MATCH(R0_estimation!$A147,'National statistics'!$A$7:$A$5000,0),MATCH(R0_estimation!BV$16 &amp; "_Running14daysNew",'National statistics'!$B$1:$HA$1,0))</f>
        <v/>
      </c>
      <c r="BW147" s="253">
        <f>IF(ISERROR(OFFSET($O$4,MATCH(BV$16,$N$5:$N$14,0),MATCH(TEXT($A147,"dd-mmm-yy") &amp; "_R0",$P$2:$AP$2,0))),BW146,OFFSET($O$4,MATCH(BV$16,$N$5:$N$14,0),MATCH(TEXT($A147,"dd-mmm-yy") &amp; "_R0",$P$2:$AP$2,0)))</f>
        <v/>
      </c>
      <c r="BX147" s="254">
        <f>BX146</f>
        <v/>
      </c>
      <c r="BY147" s="77">
        <f>BY146-BY146*(BW146/14)*CA146/SUM(BY146:CC146)-BY146*(BX146/14)*CB146/SUM(BY146:CC146)</f>
        <v/>
      </c>
      <c r="BZ147" s="77">
        <f>BZ146+BY146*(BW146/14)*CA146/SUM(BY146:CC146)+BY146*(BX146/14)*CB146/SUM(BY146:CC146)-BZ146/4</f>
        <v/>
      </c>
      <c r="CA147" s="77">
        <f>CA146+(BZ146/4)*CA$16-CA146/14</f>
        <v/>
      </c>
      <c r="CB147" s="77">
        <f>CB146+(BZ146/4)*CB$16-CB146/14</f>
        <v/>
      </c>
      <c r="CC147" s="77">
        <f>CC146+CB146/14+(CA146/14)*(1-CD$16)</f>
        <v/>
      </c>
      <c r="CD147" s="54">
        <f>CD146+(CA146/14)*(CD$16)</f>
        <v/>
      </c>
      <c r="CE147" s="53">
        <f>OFFSET('National statistics'!$A$6,MATCH(R0_estimation!$A147,'National statistics'!$A$7:$A$5000,0),MATCH(R0_estimation!CE$16 &amp; "_Running14daysNew",'National statistics'!$B$1:$HA$1,0))</f>
        <v/>
      </c>
      <c r="CF147" s="253">
        <f>IF(ISERROR(OFFSET($O$4,MATCH(CE$16,$N$5:$N$14,0),MATCH(TEXT($A147,"dd-mmm-yy") &amp; "_R0",$P$2:$AP$2,0))),CF146,OFFSET($O$4,MATCH(CE$16,$N$5:$N$14,0),MATCH(TEXT($A147,"dd-mmm-yy") &amp; "_R0",$P$2:$AP$2,0)))</f>
        <v/>
      </c>
      <c r="CG147" s="254">
        <f>CG146</f>
        <v/>
      </c>
      <c r="CH147" s="77">
        <f>CH146-CH146*(CF146/14)*CJ146/SUM(CH146:CL146)-CH146*(CG146/14)*CK146/SUM(CH146:CL146)</f>
        <v/>
      </c>
      <c r="CI147" s="77">
        <f>CI146+CH146*(CF146/14)*CJ146/SUM(CH146:CL146)+CH146*(CG146/14)*CK146/SUM(CH146:CL146)-CI146/4</f>
        <v/>
      </c>
      <c r="CJ147" s="77">
        <f>CJ146+(CI146/4)*CJ$16-CJ146/14</f>
        <v/>
      </c>
      <c r="CK147" s="77">
        <f>CK146+(CI146/4)*CK$16-CK146/14</f>
        <v/>
      </c>
      <c r="CL147" s="77">
        <f>CL146+CK146/14+(CJ146/14)*(1-CM$16)</f>
        <v/>
      </c>
      <c r="CM147" s="54">
        <f>CM146+(CJ146/14)*(CM$16)</f>
        <v/>
      </c>
      <c r="CO147" s="209" t="n"/>
      <c r="CP147" s="210" t="n"/>
    </row>
    <row r="148">
      <c r="A148" s="83">
        <f>A147+1</f>
        <v/>
      </c>
      <c r="B148" s="53">
        <f>OFFSET('National statistics'!$A$6,MATCH(R0_estimation!$A148,'National statistics'!$A$7:$A$5000,0),MATCH(R0_estimation!B$16 &amp; "_Running14daysNew",'National statistics'!$B$1:$HA$1,0))</f>
        <v/>
      </c>
      <c r="C148" s="253">
        <f>IF(ISERROR(OFFSET($O$4,MATCH(B$16,$N$5:$N$14,0),MATCH(TEXT($A148,"dd-mmm-yy") &amp; "_R0",$P$2:$AP$2,0))),C147,OFFSET($O$4,MATCH(B$16,$N$5:$N$14,0),MATCH(TEXT($A148,"dd-mmm-yy") &amp; "_R0",$P$2:$AP$2,0)))</f>
        <v/>
      </c>
      <c r="D148" s="254">
        <f>D147</f>
        <v/>
      </c>
      <c r="E148" s="77">
        <f>E147-E147*(C147/14)*G147*G$16/SUM(E147:I147)-E147*(D147/14)*H$16*H147/SUM(E147:I147)</f>
        <v/>
      </c>
      <c r="F148" s="77">
        <f>F147+E147*(C147/14)*G147*G$16/SUM(E147:I147)+E147*(D147/14)*H$16*H147/SUM(E147:I147)-F147/4</f>
        <v/>
      </c>
      <c r="G148" s="77">
        <f>G147+G$16*F147/4-G147/14</f>
        <v/>
      </c>
      <c r="H148" s="77">
        <f>H147+H$16*F147/4-H147/14</f>
        <v/>
      </c>
      <c r="I148" s="77">
        <f>I147+H147/14+(G147/14)*(1-J$16)</f>
        <v/>
      </c>
      <c r="J148" s="54">
        <f>J147+(G147/14)*(J$16)</f>
        <v/>
      </c>
      <c r="K148" s="53">
        <f>OFFSET('National statistics'!$A$6,MATCH(R0_estimation!$A148,'National statistics'!$A$7:$A$5000,0),MATCH(R0_estimation!K$16 &amp; "_Running14daysNew",'National statistics'!$B$1:$HA$1,0))</f>
        <v/>
      </c>
      <c r="L148" s="253">
        <f>IF(ISERROR(OFFSET($O$4,MATCH(K$16,$N$5:$N$14,0),MATCH(TEXT($A148,"dd-mmm-yy") &amp; "_R0",$P$2:$AP$2,0))),L147,OFFSET($O$4,MATCH(K$16,$N$5:$N$14,0),MATCH(TEXT($A148,"dd-mmm-yy") &amp; "_R0",$P$2:$AP$2,0)))</f>
        <v/>
      </c>
      <c r="M148" s="254">
        <f>M147</f>
        <v/>
      </c>
      <c r="N148" s="77">
        <f>N147-N147*(L147/14)*P147/SUM(N147:R147)-N147*(M147/14)*Q147/SUM(N147:R147)</f>
        <v/>
      </c>
      <c r="O148" s="77">
        <f>O147+N147*(L147/14)*P147/SUM(N147:R147)+N147*(M147/14)*Q147/SUM(N147:R147)-O147/4</f>
        <v/>
      </c>
      <c r="P148" s="77">
        <f>P147+(O147/4)*P$16-P147/14</f>
        <v/>
      </c>
      <c r="Q148" s="77">
        <f>Q147+(O147/4)*Q$16-Q147/14</f>
        <v/>
      </c>
      <c r="R148" s="77">
        <f>R147+Q147/14+(P147/14)*(1-S$16)</f>
        <v/>
      </c>
      <c r="S148" s="54">
        <f>S147+(P147/14)*(S$16)</f>
        <v/>
      </c>
      <c r="T148" s="53">
        <f>OFFSET('National statistics'!$A$6,MATCH(R0_estimation!$A148,'National statistics'!$A$7:$A$5000,0),MATCH(R0_estimation!T$16 &amp; "_Running14daysNew",'National statistics'!$B$1:$HA$1,0))</f>
        <v/>
      </c>
      <c r="U148" s="253">
        <f>IF(ISERROR(OFFSET($O$4,MATCH(T$16,$N$5:$N$14,0),MATCH(TEXT($A148,"dd-mmm-yy") &amp; "_R0",$P$2:$AP$2,0))),U147,OFFSET($O$4,MATCH(T$16,$N$5:$N$14,0),MATCH(TEXT($A148,"dd-mmm-yy") &amp; "_R0",$P$2:$AP$2,0)))</f>
        <v/>
      </c>
      <c r="V148" s="254">
        <f>V147</f>
        <v/>
      </c>
      <c r="W148" s="77">
        <f>W147-W147*(U147/14)*Y147/SUM(W147:AA147)-W147*(V147/14)*Z147/SUM(W147:AA147)</f>
        <v/>
      </c>
      <c r="X148" s="77">
        <f>X147+W147*(U147/14)*Y147/SUM(W147:AA147)+W147*(V147/14)*Z147/SUM(W147:AA147)-X147/4</f>
        <v/>
      </c>
      <c r="Y148" s="77">
        <f>Y147+(X147/4)*Y$16-Y147/14</f>
        <v/>
      </c>
      <c r="Z148" s="77">
        <f>Z147+(X147/4)*Z$16-Z147/14</f>
        <v/>
      </c>
      <c r="AA148" s="77">
        <f>AA147+Z147/14+(Y147/14)*(1-AB$16)</f>
        <v/>
      </c>
      <c r="AB148" s="54">
        <f>AB147+(Y147/14)*(AB$16)</f>
        <v/>
      </c>
      <c r="AC148" s="53">
        <f>OFFSET('National statistics'!$A$6,MATCH(R0_estimation!$A148,'National statistics'!$A$7:$A$5000,0),MATCH(R0_estimation!AC$16 &amp; "_Running14daysNew",'National statistics'!$B$1:$HA$1,0))</f>
        <v/>
      </c>
      <c r="AD148" s="253">
        <f>IF(ISERROR(OFFSET($O$4,MATCH(AC$16,$N$5:$N$14,0),MATCH(TEXT($A148,"dd-mmm-yy") &amp; "_R0",$P$2:$AP$2,0))),AD147,OFFSET($O$4,MATCH(AC$16,$N$5:$N$14,0),MATCH(TEXT($A148,"dd-mmm-yy") &amp; "_R0",$P$2:$AP$2,0)))</f>
        <v/>
      </c>
      <c r="AE148" s="254">
        <f>AE147</f>
        <v/>
      </c>
      <c r="AF148" s="77">
        <f>AF147-AF147*(AD147/14)*AH147/SUM(AF147:AJ147)-AF147*(AE147/14)*AI147/SUM(AF147:AJ147)</f>
        <v/>
      </c>
      <c r="AG148" s="77">
        <f>AG147+AF147*(AD147/14)*AH147/SUM(AF147:AJ147)+AF147*(AE147/14)*AI147/SUM(AF147:AJ147)-AG147/4</f>
        <v/>
      </c>
      <c r="AH148" s="77">
        <f>AH147+(AG147/4)*AH$16-AH147/14</f>
        <v/>
      </c>
      <c r="AI148" s="77">
        <f>AI147+(AG147/4)*AI$16-AI147/14</f>
        <v/>
      </c>
      <c r="AJ148" s="77">
        <f>AJ147+AI147/14+(AH147/14)*(1-AK$16)</f>
        <v/>
      </c>
      <c r="AK148" s="54">
        <f>AK147+(AH147/14)*(AK$16)</f>
        <v/>
      </c>
      <c r="AL148" s="53">
        <f>OFFSET('National statistics'!$A$6,MATCH(R0_estimation!$A148,'National statistics'!$A$7:$A$5000,0),MATCH(R0_estimation!AL$16 &amp; "_Running14daysNew",'National statistics'!$B$1:$HA$1,0))</f>
        <v/>
      </c>
      <c r="AM148" s="253">
        <f>IF(ISERROR(OFFSET($O$4,MATCH(AL$16,$N$5:$N$14,0),MATCH(TEXT($A148,"dd-mmm-yy") &amp; "_R0",$P$2:$AP$2,0))),AM147,OFFSET($O$4,MATCH(AL$16,$N$5:$N$14,0),MATCH(TEXT($A148,"dd-mmm-yy") &amp; "_R0",$P$2:$AP$2,0)))</f>
        <v/>
      </c>
      <c r="AN148" s="254">
        <f>AN147</f>
        <v/>
      </c>
      <c r="AO148" s="77">
        <f>AO147-AO147*(AM147/14)*AQ147/SUM(AO147:AS147)-AO147*(AN147/14)*AR147/SUM(AO147:AS147)</f>
        <v/>
      </c>
      <c r="AP148" s="77">
        <f>AP147+AO147*(AM147/14)*AQ147/SUM(AO147:AS147)+AO147*(AN147/14)*AR147/SUM(AO147:AS147)-AP147/4</f>
        <v/>
      </c>
      <c r="AQ148" s="77">
        <f>AQ147+(AP147/4)*AQ$16-AQ147/14</f>
        <v/>
      </c>
      <c r="AR148" s="77">
        <f>AR147+(AP147/4)*AR$16-AR147/14</f>
        <v/>
      </c>
      <c r="AS148" s="77">
        <f>AS147+AR147/14+(AQ147/14)*(1-AT$16)</f>
        <v/>
      </c>
      <c r="AT148" s="54">
        <f>AT147+(AQ147/14)*(AT$16)</f>
        <v/>
      </c>
      <c r="AU148" s="53">
        <f>OFFSET('National statistics'!$A$6,MATCH(R0_estimation!$A148,'National statistics'!$A$7:$A$5000,0),MATCH(R0_estimation!AU$16 &amp; "_Running14daysNew",'National statistics'!$B$1:$HA$1,0))</f>
        <v/>
      </c>
      <c r="AV148" s="253">
        <f>IF(ISERROR(OFFSET($O$4,MATCH(AU$16,$N$5:$N$14,0),MATCH(TEXT($A148,"dd-mmm-yy") &amp; "_R0",$P$2:$AP$2,0))),AV147,OFFSET($O$4,MATCH(AU$16,$N$5:$N$14,0),MATCH(TEXT($A148,"dd-mmm-yy") &amp; "_R0",$P$2:$AP$2,0)))</f>
        <v/>
      </c>
      <c r="AW148" s="254">
        <f>AW147</f>
        <v/>
      </c>
      <c r="AX148" s="77">
        <f>AX147-AX147*(AV147/14)*AZ147/SUM(AX147:BB147)-AX147*(AW147/14)*BA147/SUM(AX147:BB147)</f>
        <v/>
      </c>
      <c r="AY148" s="77">
        <f>AY147+AX147*(AV147/14)*AZ147/SUM(AX147:BB147)+AX147*(AW147/14)*BA147/SUM(AX147:BB147)-AY147/4</f>
        <v/>
      </c>
      <c r="AZ148" s="77">
        <f>AZ147+(AY147/4)*AZ$16-AZ147/14</f>
        <v/>
      </c>
      <c r="BA148" s="77">
        <f>BA147+(AY147/4)*BA$16-BA147/14</f>
        <v/>
      </c>
      <c r="BB148" s="77">
        <f>BB147+BA147/14+(AZ147/14)*(1-BC$16)</f>
        <v/>
      </c>
      <c r="BC148" s="54">
        <f>BC147+(AZ147/14)*(BC$16)</f>
        <v/>
      </c>
      <c r="BD148" s="53">
        <f>OFFSET('National statistics'!$A$6,MATCH(R0_estimation!$A148,'National statistics'!$A$7:$A$5000,0),MATCH(R0_estimation!BD$16 &amp; "_Running14daysNew",'National statistics'!$B$1:$HA$1,0))</f>
        <v/>
      </c>
      <c r="BE148" s="253">
        <f>IF(ISERROR(OFFSET($O$4,MATCH(BD$16,$N$5:$N$14,0),MATCH(TEXT($A148,"dd-mmm-yy") &amp; "_R0",$P$2:$AP$2,0))),BE147,OFFSET($O$4,MATCH(BD$16,$N$5:$N$14,0),MATCH(TEXT($A148,"dd-mmm-yy") &amp; "_R0",$P$2:$AP$2,0)))</f>
        <v/>
      </c>
      <c r="BF148" s="254">
        <f>BF147</f>
        <v/>
      </c>
      <c r="BG148" s="77">
        <f>BG147-BG147*(BE147/14)*BI147/SUM(BG147:BK147)-BG147*(BF147/14)*BJ147/SUM(BG147:BK147)</f>
        <v/>
      </c>
      <c r="BH148" s="77">
        <f>BH147+BG147*(BE147/14)*BI147/SUM(BG147:BK147)+BG147*(BF147/14)*BJ147/SUM(BG147:BK147)-BH147/4</f>
        <v/>
      </c>
      <c r="BI148" s="77">
        <f>BI147+(BH147/4)*BI$16-BI147/14</f>
        <v/>
      </c>
      <c r="BJ148" s="77">
        <f>BJ147+(BH147/4)*BJ$16-BJ147/14</f>
        <v/>
      </c>
      <c r="BK148" s="77">
        <f>BK147+BJ147/14+(BI147/14)*(1-BL$16)</f>
        <v/>
      </c>
      <c r="BL148" s="54">
        <f>BL147+(BI147/14)*(BL$16)</f>
        <v/>
      </c>
      <c r="BM148" s="53">
        <f>OFFSET('National statistics'!$A$6,MATCH(R0_estimation!$A148,'National statistics'!$A$7:$A$5000,0),MATCH(R0_estimation!BM$16 &amp; "_Running14daysNew",'National statistics'!$B$1:$HA$1,0))</f>
        <v/>
      </c>
      <c r="BN148" s="253">
        <f>IF(ISERROR(OFFSET($O$4,MATCH(BM$16,$N$5:$N$14,0),MATCH(TEXT($A148,"dd-mmm-yy") &amp; "_R0",$P$2:$AP$2,0))),BN147,OFFSET($O$4,MATCH(BM$16,$N$5:$N$14,0),MATCH(TEXT($A148,"dd-mmm-yy") &amp; "_R0",$P$2:$AP$2,0)))</f>
        <v/>
      </c>
      <c r="BO148" s="254">
        <f>BO147</f>
        <v/>
      </c>
      <c r="BP148" s="77">
        <f>BP147-BP147*(BN147/14)*BR147/SUM(BP147:BT147)-BP147*(BO147/14)*BS147/SUM(BP147:BT147)</f>
        <v/>
      </c>
      <c r="BQ148" s="77">
        <f>BQ147+BP147*(BN147/14)*BR147/SUM(BP147:BT147)+BP147*(BO147/14)*BS147/SUM(BP147:BT147)-BQ147/4</f>
        <v/>
      </c>
      <c r="BR148" s="77">
        <f>BR147+(BQ147/4)*BR$16-BR147/14</f>
        <v/>
      </c>
      <c r="BS148" s="77">
        <f>BS147+(BQ147/4)*BS$16-BS147/14</f>
        <v/>
      </c>
      <c r="BT148" s="77">
        <f>BT147+BS147/14+(BR147/14)*(1-BU$16)</f>
        <v/>
      </c>
      <c r="BU148" s="54">
        <f>BU147+(BR147/14)*(BU$16)</f>
        <v/>
      </c>
      <c r="BV148" s="53">
        <f>OFFSET('National statistics'!$A$6,MATCH(R0_estimation!$A148,'National statistics'!$A$7:$A$5000,0),MATCH(R0_estimation!BV$16 &amp; "_Running14daysNew",'National statistics'!$B$1:$HA$1,0))</f>
        <v/>
      </c>
      <c r="BW148" s="253">
        <f>IF(ISERROR(OFFSET($O$4,MATCH(BV$16,$N$5:$N$14,0),MATCH(TEXT($A148,"dd-mmm-yy") &amp; "_R0",$P$2:$AP$2,0))),BW147,OFFSET($O$4,MATCH(BV$16,$N$5:$N$14,0),MATCH(TEXT($A148,"dd-mmm-yy") &amp; "_R0",$P$2:$AP$2,0)))</f>
        <v/>
      </c>
      <c r="BX148" s="254">
        <f>BX147</f>
        <v/>
      </c>
      <c r="BY148" s="77">
        <f>BY147-BY147*(BW147/14)*CA147/SUM(BY147:CC147)-BY147*(BX147/14)*CB147/SUM(BY147:CC147)</f>
        <v/>
      </c>
      <c r="BZ148" s="77">
        <f>BZ147+BY147*(BW147/14)*CA147/SUM(BY147:CC147)+BY147*(BX147/14)*CB147/SUM(BY147:CC147)-BZ147/4</f>
        <v/>
      </c>
      <c r="CA148" s="77">
        <f>CA147+(BZ147/4)*CA$16-CA147/14</f>
        <v/>
      </c>
      <c r="CB148" s="77">
        <f>CB147+(BZ147/4)*CB$16-CB147/14</f>
        <v/>
      </c>
      <c r="CC148" s="77">
        <f>CC147+CB147/14+(CA147/14)*(1-CD$16)</f>
        <v/>
      </c>
      <c r="CD148" s="54">
        <f>CD147+(CA147/14)*(CD$16)</f>
        <v/>
      </c>
      <c r="CE148" s="53">
        <f>OFFSET('National statistics'!$A$6,MATCH(R0_estimation!$A148,'National statistics'!$A$7:$A$5000,0),MATCH(R0_estimation!CE$16 &amp; "_Running14daysNew",'National statistics'!$B$1:$HA$1,0))</f>
        <v/>
      </c>
      <c r="CF148" s="253">
        <f>IF(ISERROR(OFFSET($O$4,MATCH(CE$16,$N$5:$N$14,0),MATCH(TEXT($A148,"dd-mmm-yy") &amp; "_R0",$P$2:$AP$2,0))),CF147,OFFSET($O$4,MATCH(CE$16,$N$5:$N$14,0),MATCH(TEXT($A148,"dd-mmm-yy") &amp; "_R0",$P$2:$AP$2,0)))</f>
        <v/>
      </c>
      <c r="CG148" s="254">
        <f>CG147</f>
        <v/>
      </c>
      <c r="CH148" s="77">
        <f>CH147-CH147*(CF147/14)*CJ147/SUM(CH147:CL147)-CH147*(CG147/14)*CK147/SUM(CH147:CL147)</f>
        <v/>
      </c>
      <c r="CI148" s="77">
        <f>CI147+CH147*(CF147/14)*CJ147/SUM(CH147:CL147)+CH147*(CG147/14)*CK147/SUM(CH147:CL147)-CI147/4</f>
        <v/>
      </c>
      <c r="CJ148" s="77">
        <f>CJ147+(CI147/4)*CJ$16-CJ147/14</f>
        <v/>
      </c>
      <c r="CK148" s="77">
        <f>CK147+(CI147/4)*CK$16-CK147/14</f>
        <v/>
      </c>
      <c r="CL148" s="77">
        <f>CL147+CK147/14+(CJ147/14)*(1-CM$16)</f>
        <v/>
      </c>
      <c r="CM148" s="54">
        <f>CM147+(CJ147/14)*(CM$16)</f>
        <v/>
      </c>
      <c r="CO148" s="209" t="n"/>
      <c r="CP148" s="210" t="n"/>
    </row>
    <row r="149">
      <c r="A149" s="83">
        <f>A148+1</f>
        <v/>
      </c>
      <c r="B149" s="53">
        <f>OFFSET('National statistics'!$A$6,MATCH(R0_estimation!$A149,'National statistics'!$A$7:$A$5000,0),MATCH(R0_estimation!B$16 &amp; "_Running14daysNew",'National statistics'!$B$1:$HA$1,0))</f>
        <v/>
      </c>
      <c r="C149" s="253">
        <f>IF(ISERROR(OFFSET($O$4,MATCH(B$16,$N$5:$N$14,0),MATCH(TEXT($A149,"dd-mmm-yy") &amp; "_R0",$P$2:$AP$2,0))),C148,OFFSET($O$4,MATCH(B$16,$N$5:$N$14,0),MATCH(TEXT($A149,"dd-mmm-yy") &amp; "_R0",$P$2:$AP$2,0)))</f>
        <v/>
      </c>
      <c r="D149" s="254">
        <f>D148</f>
        <v/>
      </c>
      <c r="E149" s="77">
        <f>E148-E148*(C148/14)*G148*G$16/SUM(E148:I148)-E148*(D148/14)*H$16*H148/SUM(E148:I148)</f>
        <v/>
      </c>
      <c r="F149" s="77">
        <f>F148+E148*(C148/14)*G148*G$16/SUM(E148:I148)+E148*(D148/14)*H$16*H148/SUM(E148:I148)-F148/4</f>
        <v/>
      </c>
      <c r="G149" s="77">
        <f>G148+G$16*F148/4-G148/14</f>
        <v/>
      </c>
      <c r="H149" s="77">
        <f>H148+H$16*F148/4-H148/14</f>
        <v/>
      </c>
      <c r="I149" s="77">
        <f>I148+H148/14+(G148/14)*(1-J$16)</f>
        <v/>
      </c>
      <c r="J149" s="54">
        <f>J148+(G148/14)*(J$16)</f>
        <v/>
      </c>
      <c r="K149" s="53">
        <f>OFFSET('National statistics'!$A$6,MATCH(R0_estimation!$A149,'National statistics'!$A$7:$A$5000,0),MATCH(R0_estimation!K$16 &amp; "_Running14daysNew",'National statistics'!$B$1:$HA$1,0))</f>
        <v/>
      </c>
      <c r="L149" s="253">
        <f>IF(ISERROR(OFFSET($O$4,MATCH(K$16,$N$5:$N$14,0),MATCH(TEXT($A149,"dd-mmm-yy") &amp; "_R0",$P$2:$AP$2,0))),L148,OFFSET($O$4,MATCH(K$16,$N$5:$N$14,0),MATCH(TEXT($A149,"dd-mmm-yy") &amp; "_R0",$P$2:$AP$2,0)))</f>
        <v/>
      </c>
      <c r="M149" s="254">
        <f>M148</f>
        <v/>
      </c>
      <c r="N149" s="77">
        <f>N148-N148*(L148/14)*P148/SUM(N148:R148)-N148*(M148/14)*Q148/SUM(N148:R148)</f>
        <v/>
      </c>
      <c r="O149" s="77">
        <f>O148+N148*(L148/14)*P148/SUM(N148:R148)+N148*(M148/14)*Q148/SUM(N148:R148)-O148/4</f>
        <v/>
      </c>
      <c r="P149" s="77">
        <f>P148+(O148/4)*P$16-P148/14</f>
        <v/>
      </c>
      <c r="Q149" s="77">
        <f>Q148+(O148/4)*Q$16-Q148/14</f>
        <v/>
      </c>
      <c r="R149" s="77">
        <f>R148+Q148/14+(P148/14)*(1-S$16)</f>
        <v/>
      </c>
      <c r="S149" s="54">
        <f>S148+(P148/14)*(S$16)</f>
        <v/>
      </c>
      <c r="T149" s="53">
        <f>OFFSET('National statistics'!$A$6,MATCH(R0_estimation!$A149,'National statistics'!$A$7:$A$5000,0),MATCH(R0_estimation!T$16 &amp; "_Running14daysNew",'National statistics'!$B$1:$HA$1,0))</f>
        <v/>
      </c>
      <c r="U149" s="253">
        <f>IF(ISERROR(OFFSET($O$4,MATCH(T$16,$N$5:$N$14,0),MATCH(TEXT($A149,"dd-mmm-yy") &amp; "_R0",$P$2:$AP$2,0))),U148,OFFSET($O$4,MATCH(T$16,$N$5:$N$14,0),MATCH(TEXT($A149,"dd-mmm-yy") &amp; "_R0",$P$2:$AP$2,0)))</f>
        <v/>
      </c>
      <c r="V149" s="254">
        <f>V148</f>
        <v/>
      </c>
      <c r="W149" s="77">
        <f>W148-W148*(U148/14)*Y148/SUM(W148:AA148)-W148*(V148/14)*Z148/SUM(W148:AA148)</f>
        <v/>
      </c>
      <c r="X149" s="77">
        <f>X148+W148*(U148/14)*Y148/SUM(W148:AA148)+W148*(V148/14)*Z148/SUM(W148:AA148)-X148/4</f>
        <v/>
      </c>
      <c r="Y149" s="77">
        <f>Y148+(X148/4)*Y$16-Y148/14</f>
        <v/>
      </c>
      <c r="Z149" s="77">
        <f>Z148+(X148/4)*Z$16-Z148/14</f>
        <v/>
      </c>
      <c r="AA149" s="77">
        <f>AA148+Z148/14+(Y148/14)*(1-AB$16)</f>
        <v/>
      </c>
      <c r="AB149" s="54">
        <f>AB148+(Y148/14)*(AB$16)</f>
        <v/>
      </c>
      <c r="AC149" s="53">
        <f>OFFSET('National statistics'!$A$6,MATCH(R0_estimation!$A149,'National statistics'!$A$7:$A$5000,0),MATCH(R0_estimation!AC$16 &amp; "_Running14daysNew",'National statistics'!$B$1:$HA$1,0))</f>
        <v/>
      </c>
      <c r="AD149" s="253">
        <f>IF(ISERROR(OFFSET($O$4,MATCH(AC$16,$N$5:$N$14,0),MATCH(TEXT($A149,"dd-mmm-yy") &amp; "_R0",$P$2:$AP$2,0))),AD148,OFFSET($O$4,MATCH(AC$16,$N$5:$N$14,0),MATCH(TEXT($A149,"dd-mmm-yy") &amp; "_R0",$P$2:$AP$2,0)))</f>
        <v/>
      </c>
      <c r="AE149" s="254">
        <f>AE148</f>
        <v/>
      </c>
      <c r="AF149" s="77">
        <f>AF148-AF148*(AD148/14)*AH148/SUM(AF148:AJ148)-AF148*(AE148/14)*AI148/SUM(AF148:AJ148)</f>
        <v/>
      </c>
      <c r="AG149" s="77">
        <f>AG148+AF148*(AD148/14)*AH148/SUM(AF148:AJ148)+AF148*(AE148/14)*AI148/SUM(AF148:AJ148)-AG148/4</f>
        <v/>
      </c>
      <c r="AH149" s="77">
        <f>AH148+(AG148/4)*AH$16-AH148/14</f>
        <v/>
      </c>
      <c r="AI149" s="77">
        <f>AI148+(AG148/4)*AI$16-AI148/14</f>
        <v/>
      </c>
      <c r="AJ149" s="77">
        <f>AJ148+AI148/14+(AH148/14)*(1-AK$16)</f>
        <v/>
      </c>
      <c r="AK149" s="54">
        <f>AK148+(AH148/14)*(AK$16)</f>
        <v/>
      </c>
      <c r="AL149" s="53">
        <f>OFFSET('National statistics'!$A$6,MATCH(R0_estimation!$A149,'National statistics'!$A$7:$A$5000,0),MATCH(R0_estimation!AL$16 &amp; "_Running14daysNew",'National statistics'!$B$1:$HA$1,0))</f>
        <v/>
      </c>
      <c r="AM149" s="253">
        <f>IF(ISERROR(OFFSET($O$4,MATCH(AL$16,$N$5:$N$14,0),MATCH(TEXT($A149,"dd-mmm-yy") &amp; "_R0",$P$2:$AP$2,0))),AM148,OFFSET($O$4,MATCH(AL$16,$N$5:$N$14,0),MATCH(TEXT($A149,"dd-mmm-yy") &amp; "_R0",$P$2:$AP$2,0)))</f>
        <v/>
      </c>
      <c r="AN149" s="254">
        <f>AN148</f>
        <v/>
      </c>
      <c r="AO149" s="77">
        <f>AO148-AO148*(AM148/14)*AQ148/SUM(AO148:AS148)-AO148*(AN148/14)*AR148/SUM(AO148:AS148)</f>
        <v/>
      </c>
      <c r="AP149" s="77">
        <f>AP148+AO148*(AM148/14)*AQ148/SUM(AO148:AS148)+AO148*(AN148/14)*AR148/SUM(AO148:AS148)-AP148/4</f>
        <v/>
      </c>
      <c r="AQ149" s="77">
        <f>AQ148+(AP148/4)*AQ$16-AQ148/14</f>
        <v/>
      </c>
      <c r="AR149" s="77">
        <f>AR148+(AP148/4)*AR$16-AR148/14</f>
        <v/>
      </c>
      <c r="AS149" s="77">
        <f>AS148+AR148/14+(AQ148/14)*(1-AT$16)</f>
        <v/>
      </c>
      <c r="AT149" s="54">
        <f>AT148+(AQ148/14)*(AT$16)</f>
        <v/>
      </c>
      <c r="AU149" s="53">
        <f>OFFSET('National statistics'!$A$6,MATCH(R0_estimation!$A149,'National statistics'!$A$7:$A$5000,0),MATCH(R0_estimation!AU$16 &amp; "_Running14daysNew",'National statistics'!$B$1:$HA$1,0))</f>
        <v/>
      </c>
      <c r="AV149" s="253">
        <f>IF(ISERROR(OFFSET($O$4,MATCH(AU$16,$N$5:$N$14,0),MATCH(TEXT($A149,"dd-mmm-yy") &amp; "_R0",$P$2:$AP$2,0))),AV148,OFFSET($O$4,MATCH(AU$16,$N$5:$N$14,0),MATCH(TEXT($A149,"dd-mmm-yy") &amp; "_R0",$P$2:$AP$2,0)))</f>
        <v/>
      </c>
      <c r="AW149" s="254">
        <f>AW148</f>
        <v/>
      </c>
      <c r="AX149" s="77">
        <f>AX148-AX148*(AV148/14)*AZ148/SUM(AX148:BB148)-AX148*(AW148/14)*BA148/SUM(AX148:BB148)</f>
        <v/>
      </c>
      <c r="AY149" s="77">
        <f>AY148+AX148*(AV148/14)*AZ148/SUM(AX148:BB148)+AX148*(AW148/14)*BA148/SUM(AX148:BB148)-AY148/4</f>
        <v/>
      </c>
      <c r="AZ149" s="77">
        <f>AZ148+(AY148/4)*AZ$16-AZ148/14</f>
        <v/>
      </c>
      <c r="BA149" s="77">
        <f>BA148+(AY148/4)*BA$16-BA148/14</f>
        <v/>
      </c>
      <c r="BB149" s="77">
        <f>BB148+BA148/14+(AZ148/14)*(1-BC$16)</f>
        <v/>
      </c>
      <c r="BC149" s="54">
        <f>BC148+(AZ148/14)*(BC$16)</f>
        <v/>
      </c>
      <c r="BD149" s="53">
        <f>OFFSET('National statistics'!$A$6,MATCH(R0_estimation!$A149,'National statistics'!$A$7:$A$5000,0),MATCH(R0_estimation!BD$16 &amp; "_Running14daysNew",'National statistics'!$B$1:$HA$1,0))</f>
        <v/>
      </c>
      <c r="BE149" s="253">
        <f>IF(ISERROR(OFFSET($O$4,MATCH(BD$16,$N$5:$N$14,0),MATCH(TEXT($A149,"dd-mmm-yy") &amp; "_R0",$P$2:$AP$2,0))),BE148,OFFSET($O$4,MATCH(BD$16,$N$5:$N$14,0),MATCH(TEXT($A149,"dd-mmm-yy") &amp; "_R0",$P$2:$AP$2,0)))</f>
        <v/>
      </c>
      <c r="BF149" s="254">
        <f>BF148</f>
        <v/>
      </c>
      <c r="BG149" s="77">
        <f>BG148-BG148*(BE148/14)*BI148/SUM(BG148:BK148)-BG148*(BF148/14)*BJ148/SUM(BG148:BK148)</f>
        <v/>
      </c>
      <c r="BH149" s="77">
        <f>BH148+BG148*(BE148/14)*BI148/SUM(BG148:BK148)+BG148*(BF148/14)*BJ148/SUM(BG148:BK148)-BH148/4</f>
        <v/>
      </c>
      <c r="BI149" s="77">
        <f>BI148+(BH148/4)*BI$16-BI148/14</f>
        <v/>
      </c>
      <c r="BJ149" s="77">
        <f>BJ148+(BH148/4)*BJ$16-BJ148/14</f>
        <v/>
      </c>
      <c r="BK149" s="77">
        <f>BK148+BJ148/14+(BI148/14)*(1-BL$16)</f>
        <v/>
      </c>
      <c r="BL149" s="54">
        <f>BL148+(BI148/14)*(BL$16)</f>
        <v/>
      </c>
      <c r="BM149" s="53">
        <f>OFFSET('National statistics'!$A$6,MATCH(R0_estimation!$A149,'National statistics'!$A$7:$A$5000,0),MATCH(R0_estimation!BM$16 &amp; "_Running14daysNew",'National statistics'!$B$1:$HA$1,0))</f>
        <v/>
      </c>
      <c r="BN149" s="253">
        <f>IF(ISERROR(OFFSET($O$4,MATCH(BM$16,$N$5:$N$14,0),MATCH(TEXT($A149,"dd-mmm-yy") &amp; "_R0",$P$2:$AP$2,0))),BN148,OFFSET($O$4,MATCH(BM$16,$N$5:$N$14,0),MATCH(TEXT($A149,"dd-mmm-yy") &amp; "_R0",$P$2:$AP$2,0)))</f>
        <v/>
      </c>
      <c r="BO149" s="254">
        <f>BO148</f>
        <v/>
      </c>
      <c r="BP149" s="77">
        <f>BP148-BP148*(BN148/14)*BR148/SUM(BP148:BT148)-BP148*(BO148/14)*BS148/SUM(BP148:BT148)</f>
        <v/>
      </c>
      <c r="BQ149" s="77">
        <f>BQ148+BP148*(BN148/14)*BR148/SUM(BP148:BT148)+BP148*(BO148/14)*BS148/SUM(BP148:BT148)-BQ148/4</f>
        <v/>
      </c>
      <c r="BR149" s="77">
        <f>BR148+(BQ148/4)*BR$16-BR148/14</f>
        <v/>
      </c>
      <c r="BS149" s="77">
        <f>BS148+(BQ148/4)*BS$16-BS148/14</f>
        <v/>
      </c>
      <c r="BT149" s="77">
        <f>BT148+BS148/14+(BR148/14)*(1-BU$16)</f>
        <v/>
      </c>
      <c r="BU149" s="54">
        <f>BU148+(BR148/14)*(BU$16)</f>
        <v/>
      </c>
      <c r="BV149" s="53">
        <f>OFFSET('National statistics'!$A$6,MATCH(R0_estimation!$A149,'National statistics'!$A$7:$A$5000,0),MATCH(R0_estimation!BV$16 &amp; "_Running14daysNew",'National statistics'!$B$1:$HA$1,0))</f>
        <v/>
      </c>
      <c r="BW149" s="253">
        <f>IF(ISERROR(OFFSET($O$4,MATCH(BV$16,$N$5:$N$14,0),MATCH(TEXT($A149,"dd-mmm-yy") &amp; "_R0",$P$2:$AP$2,0))),BW148,OFFSET($O$4,MATCH(BV$16,$N$5:$N$14,0),MATCH(TEXT($A149,"dd-mmm-yy") &amp; "_R0",$P$2:$AP$2,0)))</f>
        <v/>
      </c>
      <c r="BX149" s="254">
        <f>BX148</f>
        <v/>
      </c>
      <c r="BY149" s="77">
        <f>BY148-BY148*(BW148/14)*CA148/SUM(BY148:CC148)-BY148*(BX148/14)*CB148/SUM(BY148:CC148)</f>
        <v/>
      </c>
      <c r="BZ149" s="77">
        <f>BZ148+BY148*(BW148/14)*CA148/SUM(BY148:CC148)+BY148*(BX148/14)*CB148/SUM(BY148:CC148)-BZ148/4</f>
        <v/>
      </c>
      <c r="CA149" s="77">
        <f>CA148+(BZ148/4)*CA$16-CA148/14</f>
        <v/>
      </c>
      <c r="CB149" s="77">
        <f>CB148+(BZ148/4)*CB$16-CB148/14</f>
        <v/>
      </c>
      <c r="CC149" s="77">
        <f>CC148+CB148/14+(CA148/14)*(1-CD$16)</f>
        <v/>
      </c>
      <c r="CD149" s="54">
        <f>CD148+(CA148/14)*(CD$16)</f>
        <v/>
      </c>
      <c r="CE149" s="53">
        <f>OFFSET('National statistics'!$A$6,MATCH(R0_estimation!$A149,'National statistics'!$A$7:$A$5000,0),MATCH(R0_estimation!CE$16 &amp; "_Running14daysNew",'National statistics'!$B$1:$HA$1,0))</f>
        <v/>
      </c>
      <c r="CF149" s="253">
        <f>IF(ISERROR(OFFSET($O$4,MATCH(CE$16,$N$5:$N$14,0),MATCH(TEXT($A149,"dd-mmm-yy") &amp; "_R0",$P$2:$AP$2,0))),CF148,OFFSET($O$4,MATCH(CE$16,$N$5:$N$14,0),MATCH(TEXT($A149,"dd-mmm-yy") &amp; "_R0",$P$2:$AP$2,0)))</f>
        <v/>
      </c>
      <c r="CG149" s="254">
        <f>CG148</f>
        <v/>
      </c>
      <c r="CH149" s="77">
        <f>CH148-CH148*(CF148/14)*CJ148/SUM(CH148:CL148)-CH148*(CG148/14)*CK148/SUM(CH148:CL148)</f>
        <v/>
      </c>
      <c r="CI149" s="77">
        <f>CI148+CH148*(CF148/14)*CJ148/SUM(CH148:CL148)+CH148*(CG148/14)*CK148/SUM(CH148:CL148)-CI148/4</f>
        <v/>
      </c>
      <c r="CJ149" s="77">
        <f>CJ148+(CI148/4)*CJ$16-CJ148/14</f>
        <v/>
      </c>
      <c r="CK149" s="77">
        <f>CK148+(CI148/4)*CK$16-CK148/14</f>
        <v/>
      </c>
      <c r="CL149" s="77">
        <f>CL148+CK148/14+(CJ148/14)*(1-CM$16)</f>
        <v/>
      </c>
      <c r="CM149" s="54">
        <f>CM148+(CJ148/14)*(CM$16)</f>
        <v/>
      </c>
      <c r="CO149" s="209" t="n"/>
      <c r="CP149" s="210" t="n"/>
    </row>
    <row r="150">
      <c r="A150" s="83">
        <f>A149+1</f>
        <v/>
      </c>
      <c r="B150" s="53">
        <f>OFFSET('National statistics'!$A$6,MATCH(R0_estimation!$A150,'National statistics'!$A$7:$A$5000,0),MATCH(R0_estimation!B$16 &amp; "_Running14daysNew",'National statistics'!$B$1:$HA$1,0))</f>
        <v/>
      </c>
      <c r="C150" s="253">
        <f>IF(ISERROR(OFFSET($O$4,MATCH(B$16,$N$5:$N$14,0),MATCH(TEXT($A150,"dd-mmm-yy") &amp; "_R0",$P$2:$AP$2,0))),C149,OFFSET($O$4,MATCH(B$16,$N$5:$N$14,0),MATCH(TEXT($A150,"dd-mmm-yy") &amp; "_R0",$P$2:$AP$2,0)))</f>
        <v/>
      </c>
      <c r="D150" s="254">
        <f>D149</f>
        <v/>
      </c>
      <c r="E150" s="77">
        <f>E149-E149*(C149/14)*G149*G$16/SUM(E149:I149)-E149*(D149/14)*H$16*H149/SUM(E149:I149)</f>
        <v/>
      </c>
      <c r="F150" s="77">
        <f>F149+E149*(C149/14)*G149*G$16/SUM(E149:I149)+E149*(D149/14)*H$16*H149/SUM(E149:I149)-F149/4</f>
        <v/>
      </c>
      <c r="G150" s="77">
        <f>G149+G$16*F149/4-G149/14</f>
        <v/>
      </c>
      <c r="H150" s="77">
        <f>H149+H$16*F149/4-H149/14</f>
        <v/>
      </c>
      <c r="I150" s="77">
        <f>I149+H149/14+(G149/14)*(1-J$16)</f>
        <v/>
      </c>
      <c r="J150" s="54">
        <f>J149+(G149/14)*(J$16)</f>
        <v/>
      </c>
      <c r="K150" s="53">
        <f>OFFSET('National statistics'!$A$6,MATCH(R0_estimation!$A150,'National statistics'!$A$7:$A$5000,0),MATCH(R0_estimation!K$16 &amp; "_Running14daysNew",'National statistics'!$B$1:$HA$1,0))</f>
        <v/>
      </c>
      <c r="L150" s="253">
        <f>IF(ISERROR(OFFSET($O$4,MATCH(K$16,$N$5:$N$14,0),MATCH(TEXT($A150,"dd-mmm-yy") &amp; "_R0",$P$2:$AP$2,0))),L149,OFFSET($O$4,MATCH(K$16,$N$5:$N$14,0),MATCH(TEXT($A150,"dd-mmm-yy") &amp; "_R0",$P$2:$AP$2,0)))</f>
        <v/>
      </c>
      <c r="M150" s="254">
        <f>M149</f>
        <v/>
      </c>
      <c r="N150" s="77">
        <f>N149-N149*(L149/14)*P149/SUM(N149:R149)-N149*(M149/14)*Q149/SUM(N149:R149)</f>
        <v/>
      </c>
      <c r="O150" s="77">
        <f>O149+N149*(L149/14)*P149/SUM(N149:R149)+N149*(M149/14)*Q149/SUM(N149:R149)-O149/4</f>
        <v/>
      </c>
      <c r="P150" s="77">
        <f>P149+(O149/4)*P$16-P149/14</f>
        <v/>
      </c>
      <c r="Q150" s="77">
        <f>Q149+(O149/4)*Q$16-Q149/14</f>
        <v/>
      </c>
      <c r="R150" s="77">
        <f>R149+Q149/14+(P149/14)*(1-S$16)</f>
        <v/>
      </c>
      <c r="S150" s="54">
        <f>S149+(P149/14)*(S$16)</f>
        <v/>
      </c>
      <c r="T150" s="53">
        <f>OFFSET('National statistics'!$A$6,MATCH(R0_estimation!$A150,'National statistics'!$A$7:$A$5000,0),MATCH(R0_estimation!T$16 &amp; "_Running14daysNew",'National statistics'!$B$1:$HA$1,0))</f>
        <v/>
      </c>
      <c r="U150" s="253">
        <f>IF(ISERROR(OFFSET($O$4,MATCH(T$16,$N$5:$N$14,0),MATCH(TEXT($A150,"dd-mmm-yy") &amp; "_R0",$P$2:$AP$2,0))),U149,OFFSET($O$4,MATCH(T$16,$N$5:$N$14,0),MATCH(TEXT($A150,"dd-mmm-yy") &amp; "_R0",$P$2:$AP$2,0)))</f>
        <v/>
      </c>
      <c r="V150" s="254">
        <f>V149</f>
        <v/>
      </c>
      <c r="W150" s="77">
        <f>W149-W149*(U149/14)*Y149/SUM(W149:AA149)-W149*(V149/14)*Z149/SUM(W149:AA149)</f>
        <v/>
      </c>
      <c r="X150" s="77">
        <f>X149+W149*(U149/14)*Y149/SUM(W149:AA149)+W149*(V149/14)*Z149/SUM(W149:AA149)-X149/4</f>
        <v/>
      </c>
      <c r="Y150" s="77">
        <f>Y149+(X149/4)*Y$16-Y149/14</f>
        <v/>
      </c>
      <c r="Z150" s="77">
        <f>Z149+(X149/4)*Z$16-Z149/14</f>
        <v/>
      </c>
      <c r="AA150" s="77">
        <f>AA149+Z149/14+(Y149/14)*(1-AB$16)</f>
        <v/>
      </c>
      <c r="AB150" s="54">
        <f>AB149+(Y149/14)*(AB$16)</f>
        <v/>
      </c>
      <c r="AC150" s="53">
        <f>OFFSET('National statistics'!$A$6,MATCH(R0_estimation!$A150,'National statistics'!$A$7:$A$5000,0),MATCH(R0_estimation!AC$16 &amp; "_Running14daysNew",'National statistics'!$B$1:$HA$1,0))</f>
        <v/>
      </c>
      <c r="AD150" s="253">
        <f>IF(ISERROR(OFFSET($O$4,MATCH(AC$16,$N$5:$N$14,0),MATCH(TEXT($A150,"dd-mmm-yy") &amp; "_R0",$P$2:$AP$2,0))),AD149,OFFSET($O$4,MATCH(AC$16,$N$5:$N$14,0),MATCH(TEXT($A150,"dd-mmm-yy") &amp; "_R0",$P$2:$AP$2,0)))</f>
        <v/>
      </c>
      <c r="AE150" s="254">
        <f>AE149</f>
        <v/>
      </c>
      <c r="AF150" s="77">
        <f>AF149-AF149*(AD149/14)*AH149/SUM(AF149:AJ149)-AF149*(AE149/14)*AI149/SUM(AF149:AJ149)</f>
        <v/>
      </c>
      <c r="AG150" s="77">
        <f>AG149+AF149*(AD149/14)*AH149/SUM(AF149:AJ149)+AF149*(AE149/14)*AI149/SUM(AF149:AJ149)-AG149/4</f>
        <v/>
      </c>
      <c r="AH150" s="77">
        <f>AH149+(AG149/4)*AH$16-AH149/14</f>
        <v/>
      </c>
      <c r="AI150" s="77">
        <f>AI149+(AG149/4)*AI$16-AI149/14</f>
        <v/>
      </c>
      <c r="AJ150" s="77">
        <f>AJ149+AI149/14+(AH149/14)*(1-AK$16)</f>
        <v/>
      </c>
      <c r="AK150" s="54">
        <f>AK149+(AH149/14)*(AK$16)</f>
        <v/>
      </c>
      <c r="AL150" s="53">
        <f>OFFSET('National statistics'!$A$6,MATCH(R0_estimation!$A150,'National statistics'!$A$7:$A$5000,0),MATCH(R0_estimation!AL$16 &amp; "_Running14daysNew",'National statistics'!$B$1:$HA$1,0))</f>
        <v/>
      </c>
      <c r="AM150" s="253">
        <f>IF(ISERROR(OFFSET($O$4,MATCH(AL$16,$N$5:$N$14,0),MATCH(TEXT($A150,"dd-mmm-yy") &amp; "_R0",$P$2:$AP$2,0))),AM149,OFFSET($O$4,MATCH(AL$16,$N$5:$N$14,0),MATCH(TEXT($A150,"dd-mmm-yy") &amp; "_R0",$P$2:$AP$2,0)))</f>
        <v/>
      </c>
      <c r="AN150" s="254">
        <f>AN149</f>
        <v/>
      </c>
      <c r="AO150" s="77">
        <f>AO149-AO149*(AM149/14)*AQ149/SUM(AO149:AS149)-AO149*(AN149/14)*AR149/SUM(AO149:AS149)</f>
        <v/>
      </c>
      <c r="AP150" s="77">
        <f>AP149+AO149*(AM149/14)*AQ149/SUM(AO149:AS149)+AO149*(AN149/14)*AR149/SUM(AO149:AS149)-AP149/4</f>
        <v/>
      </c>
      <c r="AQ150" s="77">
        <f>AQ149+(AP149/4)*AQ$16-AQ149/14</f>
        <v/>
      </c>
      <c r="AR150" s="77">
        <f>AR149+(AP149/4)*AR$16-AR149/14</f>
        <v/>
      </c>
      <c r="AS150" s="77">
        <f>AS149+AR149/14+(AQ149/14)*(1-AT$16)</f>
        <v/>
      </c>
      <c r="AT150" s="54">
        <f>AT149+(AQ149/14)*(AT$16)</f>
        <v/>
      </c>
      <c r="AU150" s="53">
        <f>OFFSET('National statistics'!$A$6,MATCH(R0_estimation!$A150,'National statistics'!$A$7:$A$5000,0),MATCH(R0_estimation!AU$16 &amp; "_Running14daysNew",'National statistics'!$B$1:$HA$1,0))</f>
        <v/>
      </c>
      <c r="AV150" s="253">
        <f>IF(ISERROR(OFFSET($O$4,MATCH(AU$16,$N$5:$N$14,0),MATCH(TEXT($A150,"dd-mmm-yy") &amp; "_R0",$P$2:$AP$2,0))),AV149,OFFSET($O$4,MATCH(AU$16,$N$5:$N$14,0),MATCH(TEXT($A150,"dd-mmm-yy") &amp; "_R0",$P$2:$AP$2,0)))</f>
        <v/>
      </c>
      <c r="AW150" s="254">
        <f>AW149</f>
        <v/>
      </c>
      <c r="AX150" s="77">
        <f>AX149-AX149*(AV149/14)*AZ149/SUM(AX149:BB149)-AX149*(AW149/14)*BA149/SUM(AX149:BB149)</f>
        <v/>
      </c>
      <c r="AY150" s="77">
        <f>AY149+AX149*(AV149/14)*AZ149/SUM(AX149:BB149)+AX149*(AW149/14)*BA149/SUM(AX149:BB149)-AY149/4</f>
        <v/>
      </c>
      <c r="AZ150" s="77">
        <f>AZ149+(AY149/4)*AZ$16-AZ149/14</f>
        <v/>
      </c>
      <c r="BA150" s="77">
        <f>BA149+(AY149/4)*BA$16-BA149/14</f>
        <v/>
      </c>
      <c r="BB150" s="77">
        <f>BB149+BA149/14+(AZ149/14)*(1-BC$16)</f>
        <v/>
      </c>
      <c r="BC150" s="54">
        <f>BC149+(AZ149/14)*(BC$16)</f>
        <v/>
      </c>
      <c r="BD150" s="53">
        <f>OFFSET('National statistics'!$A$6,MATCH(R0_estimation!$A150,'National statistics'!$A$7:$A$5000,0),MATCH(R0_estimation!BD$16 &amp; "_Running14daysNew",'National statistics'!$B$1:$HA$1,0))</f>
        <v/>
      </c>
      <c r="BE150" s="253">
        <f>IF(ISERROR(OFFSET($O$4,MATCH(BD$16,$N$5:$N$14,0),MATCH(TEXT($A150,"dd-mmm-yy") &amp; "_R0",$P$2:$AP$2,0))),BE149,OFFSET($O$4,MATCH(BD$16,$N$5:$N$14,0),MATCH(TEXT($A150,"dd-mmm-yy") &amp; "_R0",$P$2:$AP$2,0)))</f>
        <v/>
      </c>
      <c r="BF150" s="254">
        <f>BF149</f>
        <v/>
      </c>
      <c r="BG150" s="77">
        <f>BG149-BG149*(BE149/14)*BI149/SUM(BG149:BK149)-BG149*(BF149/14)*BJ149/SUM(BG149:BK149)</f>
        <v/>
      </c>
      <c r="BH150" s="77">
        <f>BH149+BG149*(BE149/14)*BI149/SUM(BG149:BK149)+BG149*(BF149/14)*BJ149/SUM(BG149:BK149)-BH149/4</f>
        <v/>
      </c>
      <c r="BI150" s="77">
        <f>BI149+(BH149/4)*BI$16-BI149/14</f>
        <v/>
      </c>
      <c r="BJ150" s="77">
        <f>BJ149+(BH149/4)*BJ$16-BJ149/14</f>
        <v/>
      </c>
      <c r="BK150" s="77">
        <f>BK149+BJ149/14+(BI149/14)*(1-BL$16)</f>
        <v/>
      </c>
      <c r="BL150" s="54">
        <f>BL149+(BI149/14)*(BL$16)</f>
        <v/>
      </c>
      <c r="BM150" s="53">
        <f>OFFSET('National statistics'!$A$6,MATCH(R0_estimation!$A150,'National statistics'!$A$7:$A$5000,0),MATCH(R0_estimation!BM$16 &amp; "_Running14daysNew",'National statistics'!$B$1:$HA$1,0))</f>
        <v/>
      </c>
      <c r="BN150" s="253">
        <f>IF(ISERROR(OFFSET($O$4,MATCH(BM$16,$N$5:$N$14,0),MATCH(TEXT($A150,"dd-mmm-yy") &amp; "_R0",$P$2:$AP$2,0))),BN149,OFFSET($O$4,MATCH(BM$16,$N$5:$N$14,0),MATCH(TEXT($A150,"dd-mmm-yy") &amp; "_R0",$P$2:$AP$2,0)))</f>
        <v/>
      </c>
      <c r="BO150" s="254">
        <f>BO149</f>
        <v/>
      </c>
      <c r="BP150" s="77">
        <f>BP149-BP149*(BN149/14)*BR149/SUM(BP149:BT149)-BP149*(BO149/14)*BS149/SUM(BP149:BT149)</f>
        <v/>
      </c>
      <c r="BQ150" s="77">
        <f>BQ149+BP149*(BN149/14)*BR149/SUM(BP149:BT149)+BP149*(BO149/14)*BS149/SUM(BP149:BT149)-BQ149/4</f>
        <v/>
      </c>
      <c r="BR150" s="77">
        <f>BR149+(BQ149/4)*BR$16-BR149/14</f>
        <v/>
      </c>
      <c r="BS150" s="77">
        <f>BS149+(BQ149/4)*BS$16-BS149/14</f>
        <v/>
      </c>
      <c r="BT150" s="77">
        <f>BT149+BS149/14+(BR149/14)*(1-BU$16)</f>
        <v/>
      </c>
      <c r="BU150" s="54">
        <f>BU149+(BR149/14)*(BU$16)</f>
        <v/>
      </c>
      <c r="BV150" s="53">
        <f>OFFSET('National statistics'!$A$6,MATCH(R0_estimation!$A150,'National statistics'!$A$7:$A$5000,0),MATCH(R0_estimation!BV$16 &amp; "_Running14daysNew",'National statistics'!$B$1:$HA$1,0))</f>
        <v/>
      </c>
      <c r="BW150" s="253">
        <f>IF(ISERROR(OFFSET($O$4,MATCH(BV$16,$N$5:$N$14,0),MATCH(TEXT($A150,"dd-mmm-yy") &amp; "_R0",$P$2:$AP$2,0))),BW149,OFFSET($O$4,MATCH(BV$16,$N$5:$N$14,0),MATCH(TEXT($A150,"dd-mmm-yy") &amp; "_R0",$P$2:$AP$2,0)))</f>
        <v/>
      </c>
      <c r="BX150" s="254">
        <f>BX149</f>
        <v/>
      </c>
      <c r="BY150" s="77">
        <f>BY149-BY149*(BW149/14)*CA149/SUM(BY149:CC149)-BY149*(BX149/14)*CB149/SUM(BY149:CC149)</f>
        <v/>
      </c>
      <c r="BZ150" s="77">
        <f>BZ149+BY149*(BW149/14)*CA149/SUM(BY149:CC149)+BY149*(BX149/14)*CB149/SUM(BY149:CC149)-BZ149/4</f>
        <v/>
      </c>
      <c r="CA150" s="77">
        <f>CA149+(BZ149/4)*CA$16-CA149/14</f>
        <v/>
      </c>
      <c r="CB150" s="77">
        <f>CB149+(BZ149/4)*CB$16-CB149/14</f>
        <v/>
      </c>
      <c r="CC150" s="77">
        <f>CC149+CB149/14+(CA149/14)*(1-CD$16)</f>
        <v/>
      </c>
      <c r="CD150" s="54">
        <f>CD149+(CA149/14)*(CD$16)</f>
        <v/>
      </c>
      <c r="CE150" s="53">
        <f>OFFSET('National statistics'!$A$6,MATCH(R0_estimation!$A150,'National statistics'!$A$7:$A$5000,0),MATCH(R0_estimation!CE$16 &amp; "_Running14daysNew",'National statistics'!$B$1:$HA$1,0))</f>
        <v/>
      </c>
      <c r="CF150" s="253">
        <f>IF(ISERROR(OFFSET($O$4,MATCH(CE$16,$N$5:$N$14,0),MATCH(TEXT($A150,"dd-mmm-yy") &amp; "_R0",$P$2:$AP$2,0))),CF149,OFFSET($O$4,MATCH(CE$16,$N$5:$N$14,0),MATCH(TEXT($A150,"dd-mmm-yy") &amp; "_R0",$P$2:$AP$2,0)))</f>
        <v/>
      </c>
      <c r="CG150" s="254">
        <f>CG149</f>
        <v/>
      </c>
      <c r="CH150" s="77">
        <f>CH149-CH149*(CF149/14)*CJ149/SUM(CH149:CL149)-CH149*(CG149/14)*CK149/SUM(CH149:CL149)</f>
        <v/>
      </c>
      <c r="CI150" s="77">
        <f>CI149+CH149*(CF149/14)*CJ149/SUM(CH149:CL149)+CH149*(CG149/14)*CK149/SUM(CH149:CL149)-CI149/4</f>
        <v/>
      </c>
      <c r="CJ150" s="77">
        <f>CJ149+(CI149/4)*CJ$16-CJ149/14</f>
        <v/>
      </c>
      <c r="CK150" s="77">
        <f>CK149+(CI149/4)*CK$16-CK149/14</f>
        <v/>
      </c>
      <c r="CL150" s="77">
        <f>CL149+CK149/14+(CJ149/14)*(1-CM$16)</f>
        <v/>
      </c>
      <c r="CM150" s="54">
        <f>CM149+(CJ149/14)*(CM$16)</f>
        <v/>
      </c>
      <c r="CO150" s="209" t="n"/>
      <c r="CP150" s="210" t="n"/>
    </row>
    <row r="151">
      <c r="A151" s="83">
        <f>A150+1</f>
        <v/>
      </c>
      <c r="B151" s="53">
        <f>OFFSET('National statistics'!$A$6,MATCH(R0_estimation!$A151,'National statistics'!$A$7:$A$5000,0),MATCH(R0_estimation!B$16 &amp; "_Running14daysNew",'National statistics'!$B$1:$HA$1,0))</f>
        <v/>
      </c>
      <c r="C151" s="253">
        <f>IF(ISERROR(OFFSET($O$4,MATCH(B$16,$N$5:$N$14,0),MATCH(TEXT($A151,"dd-mmm-yy") &amp; "_R0",$P$2:$AP$2,0))),C150,OFFSET($O$4,MATCH(B$16,$N$5:$N$14,0),MATCH(TEXT($A151,"dd-mmm-yy") &amp; "_R0",$P$2:$AP$2,0)))</f>
        <v/>
      </c>
      <c r="D151" s="254">
        <f>D150</f>
        <v/>
      </c>
      <c r="E151" s="77">
        <f>E150-E150*(C150/14)*G150*G$16/SUM(E150:I150)-E150*(D150/14)*H$16*H150/SUM(E150:I150)</f>
        <v/>
      </c>
      <c r="F151" s="77">
        <f>F150+E150*(C150/14)*G150*G$16/SUM(E150:I150)+E150*(D150/14)*H$16*H150/SUM(E150:I150)-F150/4</f>
        <v/>
      </c>
      <c r="G151" s="77">
        <f>G150+G$16*F150/4-G150/14</f>
        <v/>
      </c>
      <c r="H151" s="77">
        <f>H150+H$16*F150/4-H150/14</f>
        <v/>
      </c>
      <c r="I151" s="77">
        <f>I150+H150/14+(G150/14)*(1-J$16)</f>
        <v/>
      </c>
      <c r="J151" s="54">
        <f>J150+(G150/14)*(J$16)</f>
        <v/>
      </c>
      <c r="K151" s="53">
        <f>OFFSET('National statistics'!$A$6,MATCH(R0_estimation!$A151,'National statistics'!$A$7:$A$5000,0),MATCH(R0_estimation!K$16 &amp; "_Running14daysNew",'National statistics'!$B$1:$HA$1,0))</f>
        <v/>
      </c>
      <c r="L151" s="253">
        <f>IF(ISERROR(OFFSET($O$4,MATCH(K$16,$N$5:$N$14,0),MATCH(TEXT($A151,"dd-mmm-yy") &amp; "_R0",$P$2:$AP$2,0))),L150,OFFSET($O$4,MATCH(K$16,$N$5:$N$14,0),MATCH(TEXT($A151,"dd-mmm-yy") &amp; "_R0",$P$2:$AP$2,0)))</f>
        <v/>
      </c>
      <c r="M151" s="254">
        <f>M150</f>
        <v/>
      </c>
      <c r="N151" s="77">
        <f>N150-N150*(L150/14)*P150/SUM(N150:R150)-N150*(M150/14)*Q150/SUM(N150:R150)</f>
        <v/>
      </c>
      <c r="O151" s="77">
        <f>O150+N150*(L150/14)*P150/SUM(N150:R150)+N150*(M150/14)*Q150/SUM(N150:R150)-O150/4</f>
        <v/>
      </c>
      <c r="P151" s="77">
        <f>P150+(O150/4)*P$16-P150/14</f>
        <v/>
      </c>
      <c r="Q151" s="77">
        <f>Q150+(O150/4)*Q$16-Q150/14</f>
        <v/>
      </c>
      <c r="R151" s="77">
        <f>R150+Q150/14+(P150/14)*(1-S$16)</f>
        <v/>
      </c>
      <c r="S151" s="54">
        <f>S150+(P150/14)*(S$16)</f>
        <v/>
      </c>
      <c r="T151" s="53">
        <f>OFFSET('National statistics'!$A$6,MATCH(R0_estimation!$A151,'National statistics'!$A$7:$A$5000,0),MATCH(R0_estimation!T$16 &amp; "_Running14daysNew",'National statistics'!$B$1:$HA$1,0))</f>
        <v/>
      </c>
      <c r="U151" s="253">
        <f>IF(ISERROR(OFFSET($O$4,MATCH(T$16,$N$5:$N$14,0),MATCH(TEXT($A151,"dd-mmm-yy") &amp; "_R0",$P$2:$AP$2,0))),U150,OFFSET($O$4,MATCH(T$16,$N$5:$N$14,0),MATCH(TEXT($A151,"dd-mmm-yy") &amp; "_R0",$P$2:$AP$2,0)))</f>
        <v/>
      </c>
      <c r="V151" s="254">
        <f>V150</f>
        <v/>
      </c>
      <c r="W151" s="77">
        <f>W150-W150*(U150/14)*Y150/SUM(W150:AA150)-W150*(V150/14)*Z150/SUM(W150:AA150)</f>
        <v/>
      </c>
      <c r="X151" s="77">
        <f>X150+W150*(U150/14)*Y150/SUM(W150:AA150)+W150*(V150/14)*Z150/SUM(W150:AA150)-X150/4</f>
        <v/>
      </c>
      <c r="Y151" s="77">
        <f>Y150+(X150/4)*Y$16-Y150/14</f>
        <v/>
      </c>
      <c r="Z151" s="77">
        <f>Z150+(X150/4)*Z$16-Z150/14</f>
        <v/>
      </c>
      <c r="AA151" s="77">
        <f>AA150+Z150/14+(Y150/14)*(1-AB$16)</f>
        <v/>
      </c>
      <c r="AB151" s="54">
        <f>AB150+(Y150/14)*(AB$16)</f>
        <v/>
      </c>
      <c r="AC151" s="53">
        <f>OFFSET('National statistics'!$A$6,MATCH(R0_estimation!$A151,'National statistics'!$A$7:$A$5000,0),MATCH(R0_estimation!AC$16 &amp; "_Running14daysNew",'National statistics'!$B$1:$HA$1,0))</f>
        <v/>
      </c>
      <c r="AD151" s="253">
        <f>IF(ISERROR(OFFSET($O$4,MATCH(AC$16,$N$5:$N$14,0),MATCH(TEXT($A151,"dd-mmm-yy") &amp; "_R0",$P$2:$AP$2,0))),AD150,OFFSET($O$4,MATCH(AC$16,$N$5:$N$14,0),MATCH(TEXT($A151,"dd-mmm-yy") &amp; "_R0",$P$2:$AP$2,0)))</f>
        <v/>
      </c>
      <c r="AE151" s="254">
        <f>AE150</f>
        <v/>
      </c>
      <c r="AF151" s="77">
        <f>AF150-AF150*(AD150/14)*AH150/SUM(AF150:AJ150)-AF150*(AE150/14)*AI150/SUM(AF150:AJ150)</f>
        <v/>
      </c>
      <c r="AG151" s="77">
        <f>AG150+AF150*(AD150/14)*AH150/SUM(AF150:AJ150)+AF150*(AE150/14)*AI150/SUM(AF150:AJ150)-AG150/4</f>
        <v/>
      </c>
      <c r="AH151" s="77">
        <f>AH150+(AG150/4)*AH$16-AH150/14</f>
        <v/>
      </c>
      <c r="AI151" s="77">
        <f>AI150+(AG150/4)*AI$16-AI150/14</f>
        <v/>
      </c>
      <c r="AJ151" s="77">
        <f>AJ150+AI150/14+(AH150/14)*(1-AK$16)</f>
        <v/>
      </c>
      <c r="AK151" s="54">
        <f>AK150+(AH150/14)*(AK$16)</f>
        <v/>
      </c>
      <c r="AL151" s="53">
        <f>OFFSET('National statistics'!$A$6,MATCH(R0_estimation!$A151,'National statistics'!$A$7:$A$5000,0),MATCH(R0_estimation!AL$16 &amp; "_Running14daysNew",'National statistics'!$B$1:$HA$1,0))</f>
        <v/>
      </c>
      <c r="AM151" s="253">
        <f>IF(ISERROR(OFFSET($O$4,MATCH(AL$16,$N$5:$N$14,0),MATCH(TEXT($A151,"dd-mmm-yy") &amp; "_R0",$P$2:$AP$2,0))),AM150,OFFSET($O$4,MATCH(AL$16,$N$5:$N$14,0),MATCH(TEXT($A151,"dd-mmm-yy") &amp; "_R0",$P$2:$AP$2,0)))</f>
        <v/>
      </c>
      <c r="AN151" s="254">
        <f>AN150</f>
        <v/>
      </c>
      <c r="AO151" s="77">
        <f>AO150-AO150*(AM150/14)*AQ150/SUM(AO150:AS150)-AO150*(AN150/14)*AR150/SUM(AO150:AS150)</f>
        <v/>
      </c>
      <c r="AP151" s="77">
        <f>AP150+AO150*(AM150/14)*AQ150/SUM(AO150:AS150)+AO150*(AN150/14)*AR150/SUM(AO150:AS150)-AP150/4</f>
        <v/>
      </c>
      <c r="AQ151" s="77">
        <f>AQ150+(AP150/4)*AQ$16-AQ150/14</f>
        <v/>
      </c>
      <c r="AR151" s="77">
        <f>AR150+(AP150/4)*AR$16-AR150/14</f>
        <v/>
      </c>
      <c r="AS151" s="77">
        <f>AS150+AR150/14+(AQ150/14)*(1-AT$16)</f>
        <v/>
      </c>
      <c r="AT151" s="54">
        <f>AT150+(AQ150/14)*(AT$16)</f>
        <v/>
      </c>
      <c r="AU151" s="53">
        <f>OFFSET('National statistics'!$A$6,MATCH(R0_estimation!$A151,'National statistics'!$A$7:$A$5000,0),MATCH(R0_estimation!AU$16 &amp; "_Running14daysNew",'National statistics'!$B$1:$HA$1,0))</f>
        <v/>
      </c>
      <c r="AV151" s="253">
        <f>IF(ISERROR(OFFSET($O$4,MATCH(AU$16,$N$5:$N$14,0),MATCH(TEXT($A151,"dd-mmm-yy") &amp; "_R0",$P$2:$AP$2,0))),AV150,OFFSET($O$4,MATCH(AU$16,$N$5:$N$14,0),MATCH(TEXT($A151,"dd-mmm-yy") &amp; "_R0",$P$2:$AP$2,0)))</f>
        <v/>
      </c>
      <c r="AW151" s="254">
        <f>AW150</f>
        <v/>
      </c>
      <c r="AX151" s="77">
        <f>AX150-AX150*(AV150/14)*AZ150/SUM(AX150:BB150)-AX150*(AW150/14)*BA150/SUM(AX150:BB150)</f>
        <v/>
      </c>
      <c r="AY151" s="77">
        <f>AY150+AX150*(AV150/14)*AZ150/SUM(AX150:BB150)+AX150*(AW150/14)*BA150/SUM(AX150:BB150)-AY150/4</f>
        <v/>
      </c>
      <c r="AZ151" s="77">
        <f>AZ150+(AY150/4)*AZ$16-AZ150/14</f>
        <v/>
      </c>
      <c r="BA151" s="77">
        <f>BA150+(AY150/4)*BA$16-BA150/14</f>
        <v/>
      </c>
      <c r="BB151" s="77">
        <f>BB150+BA150/14+(AZ150/14)*(1-BC$16)</f>
        <v/>
      </c>
      <c r="BC151" s="54">
        <f>BC150+(AZ150/14)*(BC$16)</f>
        <v/>
      </c>
      <c r="BD151" s="53">
        <f>OFFSET('National statistics'!$A$6,MATCH(R0_estimation!$A151,'National statistics'!$A$7:$A$5000,0),MATCH(R0_estimation!BD$16 &amp; "_Running14daysNew",'National statistics'!$B$1:$HA$1,0))</f>
        <v/>
      </c>
      <c r="BE151" s="253">
        <f>IF(ISERROR(OFFSET($O$4,MATCH(BD$16,$N$5:$N$14,0),MATCH(TEXT($A151,"dd-mmm-yy") &amp; "_R0",$P$2:$AP$2,0))),BE150,OFFSET($O$4,MATCH(BD$16,$N$5:$N$14,0),MATCH(TEXT($A151,"dd-mmm-yy") &amp; "_R0",$P$2:$AP$2,0)))</f>
        <v/>
      </c>
      <c r="BF151" s="254">
        <f>BF150</f>
        <v/>
      </c>
      <c r="BG151" s="77">
        <f>BG150-BG150*(BE150/14)*BI150/SUM(BG150:BK150)-BG150*(BF150/14)*BJ150/SUM(BG150:BK150)</f>
        <v/>
      </c>
      <c r="BH151" s="77">
        <f>BH150+BG150*(BE150/14)*BI150/SUM(BG150:BK150)+BG150*(BF150/14)*BJ150/SUM(BG150:BK150)-BH150/4</f>
        <v/>
      </c>
      <c r="BI151" s="77">
        <f>BI150+(BH150/4)*BI$16-BI150/14</f>
        <v/>
      </c>
      <c r="BJ151" s="77">
        <f>BJ150+(BH150/4)*BJ$16-BJ150/14</f>
        <v/>
      </c>
      <c r="BK151" s="77">
        <f>BK150+BJ150/14+(BI150/14)*(1-BL$16)</f>
        <v/>
      </c>
      <c r="BL151" s="54">
        <f>BL150+(BI150/14)*(BL$16)</f>
        <v/>
      </c>
      <c r="BM151" s="53">
        <f>OFFSET('National statistics'!$A$6,MATCH(R0_estimation!$A151,'National statistics'!$A$7:$A$5000,0),MATCH(R0_estimation!BM$16 &amp; "_Running14daysNew",'National statistics'!$B$1:$HA$1,0))</f>
        <v/>
      </c>
      <c r="BN151" s="253">
        <f>IF(ISERROR(OFFSET($O$4,MATCH(BM$16,$N$5:$N$14,0),MATCH(TEXT($A151,"dd-mmm-yy") &amp; "_R0",$P$2:$AP$2,0))),BN150,OFFSET($O$4,MATCH(BM$16,$N$5:$N$14,0),MATCH(TEXT($A151,"dd-mmm-yy") &amp; "_R0",$P$2:$AP$2,0)))</f>
        <v/>
      </c>
      <c r="BO151" s="254">
        <f>BO150</f>
        <v/>
      </c>
      <c r="BP151" s="77">
        <f>BP150-BP150*(BN150/14)*BR150/SUM(BP150:BT150)-BP150*(BO150/14)*BS150/SUM(BP150:BT150)</f>
        <v/>
      </c>
      <c r="BQ151" s="77">
        <f>BQ150+BP150*(BN150/14)*BR150/SUM(BP150:BT150)+BP150*(BO150/14)*BS150/SUM(BP150:BT150)-BQ150/4</f>
        <v/>
      </c>
      <c r="BR151" s="77">
        <f>BR150+(BQ150/4)*BR$16-BR150/14</f>
        <v/>
      </c>
      <c r="BS151" s="77">
        <f>BS150+(BQ150/4)*BS$16-BS150/14</f>
        <v/>
      </c>
      <c r="BT151" s="77">
        <f>BT150+BS150/14+(BR150/14)*(1-BU$16)</f>
        <v/>
      </c>
      <c r="BU151" s="54">
        <f>BU150+(BR150/14)*(BU$16)</f>
        <v/>
      </c>
      <c r="BV151" s="53">
        <f>OFFSET('National statistics'!$A$6,MATCH(R0_estimation!$A151,'National statistics'!$A$7:$A$5000,0),MATCH(R0_estimation!BV$16 &amp; "_Running14daysNew",'National statistics'!$B$1:$HA$1,0))</f>
        <v/>
      </c>
      <c r="BW151" s="253">
        <f>IF(ISERROR(OFFSET($O$4,MATCH(BV$16,$N$5:$N$14,0),MATCH(TEXT($A151,"dd-mmm-yy") &amp; "_R0",$P$2:$AP$2,0))),BW150,OFFSET($O$4,MATCH(BV$16,$N$5:$N$14,0),MATCH(TEXT($A151,"dd-mmm-yy") &amp; "_R0",$P$2:$AP$2,0)))</f>
        <v/>
      </c>
      <c r="BX151" s="254">
        <f>BX150</f>
        <v/>
      </c>
      <c r="BY151" s="77">
        <f>BY150-BY150*(BW150/14)*CA150/SUM(BY150:CC150)-BY150*(BX150/14)*CB150/SUM(BY150:CC150)</f>
        <v/>
      </c>
      <c r="BZ151" s="77">
        <f>BZ150+BY150*(BW150/14)*CA150/SUM(BY150:CC150)+BY150*(BX150/14)*CB150/SUM(BY150:CC150)-BZ150/4</f>
        <v/>
      </c>
      <c r="CA151" s="77">
        <f>CA150+(BZ150/4)*CA$16-CA150/14</f>
        <v/>
      </c>
      <c r="CB151" s="77">
        <f>CB150+(BZ150/4)*CB$16-CB150/14</f>
        <v/>
      </c>
      <c r="CC151" s="77">
        <f>CC150+CB150/14+(CA150/14)*(1-CD$16)</f>
        <v/>
      </c>
      <c r="CD151" s="54">
        <f>CD150+(CA150/14)*(CD$16)</f>
        <v/>
      </c>
      <c r="CE151" s="53">
        <f>OFFSET('National statistics'!$A$6,MATCH(R0_estimation!$A151,'National statistics'!$A$7:$A$5000,0),MATCH(R0_estimation!CE$16 &amp; "_Running14daysNew",'National statistics'!$B$1:$HA$1,0))</f>
        <v/>
      </c>
      <c r="CF151" s="253">
        <f>IF(ISERROR(OFFSET($O$4,MATCH(CE$16,$N$5:$N$14,0),MATCH(TEXT($A151,"dd-mmm-yy") &amp; "_R0",$P$2:$AP$2,0))),CF150,OFFSET($O$4,MATCH(CE$16,$N$5:$N$14,0),MATCH(TEXT($A151,"dd-mmm-yy") &amp; "_R0",$P$2:$AP$2,0)))</f>
        <v/>
      </c>
      <c r="CG151" s="254">
        <f>CG150</f>
        <v/>
      </c>
      <c r="CH151" s="77">
        <f>CH150-CH150*(CF150/14)*CJ150/SUM(CH150:CL150)-CH150*(CG150/14)*CK150/SUM(CH150:CL150)</f>
        <v/>
      </c>
      <c r="CI151" s="77">
        <f>CI150+CH150*(CF150/14)*CJ150/SUM(CH150:CL150)+CH150*(CG150/14)*CK150/SUM(CH150:CL150)-CI150/4</f>
        <v/>
      </c>
      <c r="CJ151" s="77">
        <f>CJ150+(CI150/4)*CJ$16-CJ150/14</f>
        <v/>
      </c>
      <c r="CK151" s="77">
        <f>CK150+(CI150/4)*CK$16-CK150/14</f>
        <v/>
      </c>
      <c r="CL151" s="77">
        <f>CL150+CK150/14+(CJ150/14)*(1-CM$16)</f>
        <v/>
      </c>
      <c r="CM151" s="54">
        <f>CM150+(CJ150/14)*(CM$16)</f>
        <v/>
      </c>
      <c r="CO151" s="209" t="n"/>
      <c r="CP151" s="210" t="n"/>
    </row>
    <row r="152">
      <c r="A152" s="83">
        <f>A151+1</f>
        <v/>
      </c>
      <c r="B152" s="53">
        <f>OFFSET('National statistics'!$A$6,MATCH(R0_estimation!$A152,'National statistics'!$A$7:$A$5000,0),MATCH(R0_estimation!B$16 &amp; "_Running14daysNew",'National statistics'!$B$1:$HA$1,0))</f>
        <v/>
      </c>
      <c r="C152" s="253">
        <f>IF(ISERROR(OFFSET($O$4,MATCH(B$16,$N$5:$N$14,0),MATCH(TEXT($A152,"dd-mmm-yy") &amp; "_R0",$P$2:$AP$2,0))),C151,OFFSET($O$4,MATCH(B$16,$N$5:$N$14,0),MATCH(TEXT($A152,"dd-mmm-yy") &amp; "_R0",$P$2:$AP$2,0)))</f>
        <v/>
      </c>
      <c r="D152" s="254">
        <f>D151</f>
        <v/>
      </c>
      <c r="E152" s="77">
        <f>E151-E151*(C151/14)*G151*G$16/SUM(E151:I151)-E151*(D151/14)*H$16*H151/SUM(E151:I151)</f>
        <v/>
      </c>
      <c r="F152" s="77">
        <f>F151+E151*(C151/14)*G151*G$16/SUM(E151:I151)+E151*(D151/14)*H$16*H151/SUM(E151:I151)-F151/4</f>
        <v/>
      </c>
      <c r="G152" s="77">
        <f>G151+G$16*F151/4-G151/14</f>
        <v/>
      </c>
      <c r="H152" s="77">
        <f>H151+H$16*F151/4-H151/14</f>
        <v/>
      </c>
      <c r="I152" s="77">
        <f>I151+H151/14+(G151/14)*(1-J$16)</f>
        <v/>
      </c>
      <c r="J152" s="54">
        <f>J151+(G151/14)*(J$16)</f>
        <v/>
      </c>
      <c r="K152" s="53">
        <f>OFFSET('National statistics'!$A$6,MATCH(R0_estimation!$A152,'National statistics'!$A$7:$A$5000,0),MATCH(R0_estimation!K$16 &amp; "_Running14daysNew",'National statistics'!$B$1:$HA$1,0))</f>
        <v/>
      </c>
      <c r="L152" s="253">
        <f>IF(ISERROR(OFFSET($O$4,MATCH(K$16,$N$5:$N$14,0),MATCH(TEXT($A152,"dd-mmm-yy") &amp; "_R0",$P$2:$AP$2,0))),L151,OFFSET($O$4,MATCH(K$16,$N$5:$N$14,0),MATCH(TEXT($A152,"dd-mmm-yy") &amp; "_R0",$P$2:$AP$2,0)))</f>
        <v/>
      </c>
      <c r="M152" s="254">
        <f>M151</f>
        <v/>
      </c>
      <c r="N152" s="77">
        <f>N151-N151*(L151/14)*P151/SUM(N151:R151)-N151*(M151/14)*Q151/SUM(N151:R151)</f>
        <v/>
      </c>
      <c r="O152" s="77">
        <f>O151+N151*(L151/14)*P151/SUM(N151:R151)+N151*(M151/14)*Q151/SUM(N151:R151)-O151/4</f>
        <v/>
      </c>
      <c r="P152" s="77">
        <f>P151+(O151/4)*P$16-P151/14</f>
        <v/>
      </c>
      <c r="Q152" s="77">
        <f>Q151+(O151/4)*Q$16-Q151/14</f>
        <v/>
      </c>
      <c r="R152" s="77">
        <f>R151+Q151/14+(P151/14)*(1-S$16)</f>
        <v/>
      </c>
      <c r="S152" s="54">
        <f>S151+(P151/14)*(S$16)</f>
        <v/>
      </c>
      <c r="T152" s="53">
        <f>OFFSET('National statistics'!$A$6,MATCH(R0_estimation!$A152,'National statistics'!$A$7:$A$5000,0),MATCH(R0_estimation!T$16 &amp; "_Running14daysNew",'National statistics'!$B$1:$HA$1,0))</f>
        <v/>
      </c>
      <c r="U152" s="253">
        <f>IF(ISERROR(OFFSET($O$4,MATCH(T$16,$N$5:$N$14,0),MATCH(TEXT($A152,"dd-mmm-yy") &amp; "_R0",$P$2:$AP$2,0))),U151,OFFSET($O$4,MATCH(T$16,$N$5:$N$14,0),MATCH(TEXT($A152,"dd-mmm-yy") &amp; "_R0",$P$2:$AP$2,0)))</f>
        <v/>
      </c>
      <c r="V152" s="254">
        <f>V151</f>
        <v/>
      </c>
      <c r="W152" s="77">
        <f>W151-W151*(U151/14)*Y151/SUM(W151:AA151)-W151*(V151/14)*Z151/SUM(W151:AA151)</f>
        <v/>
      </c>
      <c r="X152" s="77">
        <f>X151+W151*(U151/14)*Y151/SUM(W151:AA151)+W151*(V151/14)*Z151/SUM(W151:AA151)-X151/4</f>
        <v/>
      </c>
      <c r="Y152" s="77">
        <f>Y151+(X151/4)*Y$16-Y151/14</f>
        <v/>
      </c>
      <c r="Z152" s="77">
        <f>Z151+(X151/4)*Z$16-Z151/14</f>
        <v/>
      </c>
      <c r="AA152" s="77">
        <f>AA151+Z151/14+(Y151/14)*(1-AB$16)</f>
        <v/>
      </c>
      <c r="AB152" s="54">
        <f>AB151+(Y151/14)*(AB$16)</f>
        <v/>
      </c>
      <c r="AC152" s="53">
        <f>OFFSET('National statistics'!$A$6,MATCH(R0_estimation!$A152,'National statistics'!$A$7:$A$5000,0),MATCH(R0_estimation!AC$16 &amp; "_Running14daysNew",'National statistics'!$B$1:$HA$1,0))</f>
        <v/>
      </c>
      <c r="AD152" s="253">
        <f>IF(ISERROR(OFFSET($O$4,MATCH(AC$16,$N$5:$N$14,0),MATCH(TEXT($A152,"dd-mmm-yy") &amp; "_R0",$P$2:$AP$2,0))),AD151,OFFSET($O$4,MATCH(AC$16,$N$5:$N$14,0),MATCH(TEXT($A152,"dd-mmm-yy") &amp; "_R0",$P$2:$AP$2,0)))</f>
        <v/>
      </c>
      <c r="AE152" s="254">
        <f>AE151</f>
        <v/>
      </c>
      <c r="AF152" s="77">
        <f>AF151-AF151*(AD151/14)*AH151/SUM(AF151:AJ151)-AF151*(AE151/14)*AI151/SUM(AF151:AJ151)</f>
        <v/>
      </c>
      <c r="AG152" s="77">
        <f>AG151+AF151*(AD151/14)*AH151/SUM(AF151:AJ151)+AF151*(AE151/14)*AI151/SUM(AF151:AJ151)-AG151/4</f>
        <v/>
      </c>
      <c r="AH152" s="77">
        <f>AH151+(AG151/4)*AH$16-AH151/14</f>
        <v/>
      </c>
      <c r="AI152" s="77">
        <f>AI151+(AG151/4)*AI$16-AI151/14</f>
        <v/>
      </c>
      <c r="AJ152" s="77">
        <f>AJ151+AI151/14+(AH151/14)*(1-AK$16)</f>
        <v/>
      </c>
      <c r="AK152" s="54">
        <f>AK151+(AH151/14)*(AK$16)</f>
        <v/>
      </c>
      <c r="AL152" s="53">
        <f>OFFSET('National statistics'!$A$6,MATCH(R0_estimation!$A152,'National statistics'!$A$7:$A$5000,0),MATCH(R0_estimation!AL$16 &amp; "_Running14daysNew",'National statistics'!$B$1:$HA$1,0))</f>
        <v/>
      </c>
      <c r="AM152" s="253">
        <f>IF(ISERROR(OFFSET($O$4,MATCH(AL$16,$N$5:$N$14,0),MATCH(TEXT($A152,"dd-mmm-yy") &amp; "_R0",$P$2:$AP$2,0))),AM151,OFFSET($O$4,MATCH(AL$16,$N$5:$N$14,0),MATCH(TEXT($A152,"dd-mmm-yy") &amp; "_R0",$P$2:$AP$2,0)))</f>
        <v/>
      </c>
      <c r="AN152" s="254">
        <f>AN151</f>
        <v/>
      </c>
      <c r="AO152" s="77">
        <f>AO151-AO151*(AM151/14)*AQ151/SUM(AO151:AS151)-AO151*(AN151/14)*AR151/SUM(AO151:AS151)</f>
        <v/>
      </c>
      <c r="AP152" s="77">
        <f>AP151+AO151*(AM151/14)*AQ151/SUM(AO151:AS151)+AO151*(AN151/14)*AR151/SUM(AO151:AS151)-AP151/4</f>
        <v/>
      </c>
      <c r="AQ152" s="77">
        <f>AQ151+(AP151/4)*AQ$16-AQ151/14</f>
        <v/>
      </c>
      <c r="AR152" s="77">
        <f>AR151+(AP151/4)*AR$16-AR151/14</f>
        <v/>
      </c>
      <c r="AS152" s="77">
        <f>AS151+AR151/14+(AQ151/14)*(1-AT$16)</f>
        <v/>
      </c>
      <c r="AT152" s="54">
        <f>AT151+(AQ151/14)*(AT$16)</f>
        <v/>
      </c>
      <c r="AU152" s="53">
        <f>OFFSET('National statistics'!$A$6,MATCH(R0_estimation!$A152,'National statistics'!$A$7:$A$5000,0),MATCH(R0_estimation!AU$16 &amp; "_Running14daysNew",'National statistics'!$B$1:$HA$1,0))</f>
        <v/>
      </c>
      <c r="AV152" s="253">
        <f>IF(ISERROR(OFFSET($O$4,MATCH(AU$16,$N$5:$N$14,0),MATCH(TEXT($A152,"dd-mmm-yy") &amp; "_R0",$P$2:$AP$2,0))),AV151,OFFSET($O$4,MATCH(AU$16,$N$5:$N$14,0),MATCH(TEXT($A152,"dd-mmm-yy") &amp; "_R0",$P$2:$AP$2,0)))</f>
        <v/>
      </c>
      <c r="AW152" s="254">
        <f>AW151</f>
        <v/>
      </c>
      <c r="AX152" s="77">
        <f>AX151-AX151*(AV151/14)*AZ151/SUM(AX151:BB151)-AX151*(AW151/14)*BA151/SUM(AX151:BB151)</f>
        <v/>
      </c>
      <c r="AY152" s="77">
        <f>AY151+AX151*(AV151/14)*AZ151/SUM(AX151:BB151)+AX151*(AW151/14)*BA151/SUM(AX151:BB151)-AY151/4</f>
        <v/>
      </c>
      <c r="AZ152" s="77">
        <f>AZ151+(AY151/4)*AZ$16-AZ151/14</f>
        <v/>
      </c>
      <c r="BA152" s="77">
        <f>BA151+(AY151/4)*BA$16-BA151/14</f>
        <v/>
      </c>
      <c r="BB152" s="77">
        <f>BB151+BA151/14+(AZ151/14)*(1-BC$16)</f>
        <v/>
      </c>
      <c r="BC152" s="54">
        <f>BC151+(AZ151/14)*(BC$16)</f>
        <v/>
      </c>
      <c r="BD152" s="53">
        <f>OFFSET('National statistics'!$A$6,MATCH(R0_estimation!$A152,'National statistics'!$A$7:$A$5000,0),MATCH(R0_estimation!BD$16 &amp; "_Running14daysNew",'National statistics'!$B$1:$HA$1,0))</f>
        <v/>
      </c>
      <c r="BE152" s="253">
        <f>IF(ISERROR(OFFSET($O$4,MATCH(BD$16,$N$5:$N$14,0),MATCH(TEXT($A152,"dd-mmm-yy") &amp; "_R0",$P$2:$AP$2,0))),BE151,OFFSET($O$4,MATCH(BD$16,$N$5:$N$14,0),MATCH(TEXT($A152,"dd-mmm-yy") &amp; "_R0",$P$2:$AP$2,0)))</f>
        <v/>
      </c>
      <c r="BF152" s="254">
        <f>BF151</f>
        <v/>
      </c>
      <c r="BG152" s="77">
        <f>BG151-BG151*(BE151/14)*BI151/SUM(BG151:BK151)-BG151*(BF151/14)*BJ151/SUM(BG151:BK151)</f>
        <v/>
      </c>
      <c r="BH152" s="77">
        <f>BH151+BG151*(BE151/14)*BI151/SUM(BG151:BK151)+BG151*(BF151/14)*BJ151/SUM(BG151:BK151)-BH151/4</f>
        <v/>
      </c>
      <c r="BI152" s="77">
        <f>BI151+(BH151/4)*BI$16-BI151/14</f>
        <v/>
      </c>
      <c r="BJ152" s="77">
        <f>BJ151+(BH151/4)*BJ$16-BJ151/14</f>
        <v/>
      </c>
      <c r="BK152" s="77">
        <f>BK151+BJ151/14+(BI151/14)*(1-BL$16)</f>
        <v/>
      </c>
      <c r="BL152" s="54">
        <f>BL151+(BI151/14)*(BL$16)</f>
        <v/>
      </c>
      <c r="BM152" s="53">
        <f>OFFSET('National statistics'!$A$6,MATCH(R0_estimation!$A152,'National statistics'!$A$7:$A$5000,0),MATCH(R0_estimation!BM$16 &amp; "_Running14daysNew",'National statistics'!$B$1:$HA$1,0))</f>
        <v/>
      </c>
      <c r="BN152" s="253">
        <f>IF(ISERROR(OFFSET($O$4,MATCH(BM$16,$N$5:$N$14,0),MATCH(TEXT($A152,"dd-mmm-yy") &amp; "_R0",$P$2:$AP$2,0))),BN151,OFFSET($O$4,MATCH(BM$16,$N$5:$N$14,0),MATCH(TEXT($A152,"dd-mmm-yy") &amp; "_R0",$P$2:$AP$2,0)))</f>
        <v/>
      </c>
      <c r="BO152" s="254">
        <f>BO151</f>
        <v/>
      </c>
      <c r="BP152" s="77">
        <f>BP151-BP151*(BN151/14)*BR151/SUM(BP151:BT151)-BP151*(BO151/14)*BS151/SUM(BP151:BT151)</f>
        <v/>
      </c>
      <c r="BQ152" s="77">
        <f>BQ151+BP151*(BN151/14)*BR151/SUM(BP151:BT151)+BP151*(BO151/14)*BS151/SUM(BP151:BT151)-BQ151/4</f>
        <v/>
      </c>
      <c r="BR152" s="77">
        <f>BR151+(BQ151/4)*BR$16-BR151/14</f>
        <v/>
      </c>
      <c r="BS152" s="77">
        <f>BS151+(BQ151/4)*BS$16-BS151/14</f>
        <v/>
      </c>
      <c r="BT152" s="77">
        <f>BT151+BS151/14+(BR151/14)*(1-BU$16)</f>
        <v/>
      </c>
      <c r="BU152" s="54">
        <f>BU151+(BR151/14)*(BU$16)</f>
        <v/>
      </c>
      <c r="BV152" s="53">
        <f>OFFSET('National statistics'!$A$6,MATCH(R0_estimation!$A152,'National statistics'!$A$7:$A$5000,0),MATCH(R0_estimation!BV$16 &amp; "_Running14daysNew",'National statistics'!$B$1:$HA$1,0))</f>
        <v/>
      </c>
      <c r="BW152" s="253">
        <f>IF(ISERROR(OFFSET($O$4,MATCH(BV$16,$N$5:$N$14,0),MATCH(TEXT($A152,"dd-mmm-yy") &amp; "_R0",$P$2:$AP$2,0))),BW151,OFFSET($O$4,MATCH(BV$16,$N$5:$N$14,0),MATCH(TEXT($A152,"dd-mmm-yy") &amp; "_R0",$P$2:$AP$2,0)))</f>
        <v/>
      </c>
      <c r="BX152" s="254">
        <f>BX151</f>
        <v/>
      </c>
      <c r="BY152" s="77">
        <f>BY151-BY151*(BW151/14)*CA151/SUM(BY151:CC151)-BY151*(BX151/14)*CB151/SUM(BY151:CC151)</f>
        <v/>
      </c>
      <c r="BZ152" s="77">
        <f>BZ151+BY151*(BW151/14)*CA151/SUM(BY151:CC151)+BY151*(BX151/14)*CB151/SUM(BY151:CC151)-BZ151/4</f>
        <v/>
      </c>
      <c r="CA152" s="77">
        <f>CA151+(BZ151/4)*CA$16-CA151/14</f>
        <v/>
      </c>
      <c r="CB152" s="77">
        <f>CB151+(BZ151/4)*CB$16-CB151/14</f>
        <v/>
      </c>
      <c r="CC152" s="77">
        <f>CC151+CB151/14+(CA151/14)*(1-CD$16)</f>
        <v/>
      </c>
      <c r="CD152" s="54">
        <f>CD151+(CA151/14)*(CD$16)</f>
        <v/>
      </c>
      <c r="CE152" s="53">
        <f>OFFSET('National statistics'!$A$6,MATCH(R0_estimation!$A152,'National statistics'!$A$7:$A$5000,0),MATCH(R0_estimation!CE$16 &amp; "_Running14daysNew",'National statistics'!$B$1:$HA$1,0))</f>
        <v/>
      </c>
      <c r="CF152" s="253">
        <f>IF(ISERROR(OFFSET($O$4,MATCH(CE$16,$N$5:$N$14,0),MATCH(TEXT($A152,"dd-mmm-yy") &amp; "_R0",$P$2:$AP$2,0))),CF151,OFFSET($O$4,MATCH(CE$16,$N$5:$N$14,0),MATCH(TEXT($A152,"dd-mmm-yy") &amp; "_R0",$P$2:$AP$2,0)))</f>
        <v/>
      </c>
      <c r="CG152" s="254">
        <f>CG151</f>
        <v/>
      </c>
      <c r="CH152" s="77">
        <f>CH151-CH151*(CF151/14)*CJ151/SUM(CH151:CL151)-CH151*(CG151/14)*CK151/SUM(CH151:CL151)</f>
        <v/>
      </c>
      <c r="CI152" s="77">
        <f>CI151+CH151*(CF151/14)*CJ151/SUM(CH151:CL151)+CH151*(CG151/14)*CK151/SUM(CH151:CL151)-CI151/4</f>
        <v/>
      </c>
      <c r="CJ152" s="77">
        <f>CJ151+(CI151/4)*CJ$16-CJ151/14</f>
        <v/>
      </c>
      <c r="CK152" s="77">
        <f>CK151+(CI151/4)*CK$16-CK151/14</f>
        <v/>
      </c>
      <c r="CL152" s="77">
        <f>CL151+CK151/14+(CJ151/14)*(1-CM$16)</f>
        <v/>
      </c>
      <c r="CM152" s="54">
        <f>CM151+(CJ151/14)*(CM$16)</f>
        <v/>
      </c>
      <c r="CO152" s="209" t="n"/>
      <c r="CP152" s="210" t="n"/>
    </row>
    <row r="153">
      <c r="A153" s="83">
        <f>A152+1</f>
        <v/>
      </c>
      <c r="B153" s="53">
        <f>OFFSET('National statistics'!$A$6,MATCH(R0_estimation!$A153,'National statistics'!$A$7:$A$5000,0),MATCH(R0_estimation!B$16 &amp; "_Running14daysNew",'National statistics'!$B$1:$HA$1,0))</f>
        <v/>
      </c>
      <c r="C153" s="253">
        <f>IF(ISERROR(OFFSET($O$4,MATCH(B$16,$N$5:$N$14,0),MATCH(TEXT($A153,"dd-mmm-yy") &amp; "_R0",$P$2:$AP$2,0))),C152,OFFSET($O$4,MATCH(B$16,$N$5:$N$14,0),MATCH(TEXT($A153,"dd-mmm-yy") &amp; "_R0",$P$2:$AP$2,0)))</f>
        <v/>
      </c>
      <c r="D153" s="254">
        <f>D152</f>
        <v/>
      </c>
      <c r="E153" s="77">
        <f>E152-E152*(C152/14)*G152*G$16/SUM(E152:I152)-E152*(D152/14)*H$16*H152/SUM(E152:I152)</f>
        <v/>
      </c>
      <c r="F153" s="77">
        <f>F152+E152*(C152/14)*G152*G$16/SUM(E152:I152)+E152*(D152/14)*H$16*H152/SUM(E152:I152)-F152/4</f>
        <v/>
      </c>
      <c r="G153" s="77">
        <f>G152+G$16*F152/4-G152/14</f>
        <v/>
      </c>
      <c r="H153" s="77">
        <f>H152+H$16*F152/4-H152/14</f>
        <v/>
      </c>
      <c r="I153" s="77">
        <f>I152+H152/14+(G152/14)*(1-J$16)</f>
        <v/>
      </c>
      <c r="J153" s="54">
        <f>J152+(G152/14)*(J$16)</f>
        <v/>
      </c>
      <c r="K153" s="53">
        <f>OFFSET('National statistics'!$A$6,MATCH(R0_estimation!$A153,'National statistics'!$A$7:$A$5000,0),MATCH(R0_estimation!K$16 &amp; "_Running14daysNew",'National statistics'!$B$1:$HA$1,0))</f>
        <v/>
      </c>
      <c r="L153" s="253">
        <f>IF(ISERROR(OFFSET($O$4,MATCH(K$16,$N$5:$N$14,0),MATCH(TEXT($A153,"dd-mmm-yy") &amp; "_R0",$P$2:$AP$2,0))),L152,OFFSET($O$4,MATCH(K$16,$N$5:$N$14,0),MATCH(TEXT($A153,"dd-mmm-yy") &amp; "_R0",$P$2:$AP$2,0)))</f>
        <v/>
      </c>
      <c r="M153" s="254">
        <f>M152</f>
        <v/>
      </c>
      <c r="N153" s="77">
        <f>N152-N152*(L152/14)*P152/SUM(N152:R152)-N152*(M152/14)*Q152/SUM(N152:R152)</f>
        <v/>
      </c>
      <c r="O153" s="77">
        <f>O152+N152*(L152/14)*P152/SUM(N152:R152)+N152*(M152/14)*Q152/SUM(N152:R152)-O152/4</f>
        <v/>
      </c>
      <c r="P153" s="77">
        <f>P152+(O152/4)*P$16-P152/14</f>
        <v/>
      </c>
      <c r="Q153" s="77">
        <f>Q152+(O152/4)*Q$16-Q152/14</f>
        <v/>
      </c>
      <c r="R153" s="77">
        <f>R152+Q152/14+(P152/14)*(1-S$16)</f>
        <v/>
      </c>
      <c r="S153" s="54">
        <f>S152+(P152/14)*(S$16)</f>
        <v/>
      </c>
      <c r="T153" s="53">
        <f>OFFSET('National statistics'!$A$6,MATCH(R0_estimation!$A153,'National statistics'!$A$7:$A$5000,0),MATCH(R0_estimation!T$16 &amp; "_Running14daysNew",'National statistics'!$B$1:$HA$1,0))</f>
        <v/>
      </c>
      <c r="U153" s="253">
        <f>IF(ISERROR(OFFSET($O$4,MATCH(T$16,$N$5:$N$14,0),MATCH(TEXT($A153,"dd-mmm-yy") &amp; "_R0",$P$2:$AP$2,0))),U152,OFFSET($O$4,MATCH(T$16,$N$5:$N$14,0),MATCH(TEXT($A153,"dd-mmm-yy") &amp; "_R0",$P$2:$AP$2,0)))</f>
        <v/>
      </c>
      <c r="V153" s="254">
        <f>V152</f>
        <v/>
      </c>
      <c r="W153" s="77">
        <f>W152-W152*(U152/14)*Y152/SUM(W152:AA152)-W152*(V152/14)*Z152/SUM(W152:AA152)</f>
        <v/>
      </c>
      <c r="X153" s="77">
        <f>X152+W152*(U152/14)*Y152/SUM(W152:AA152)+W152*(V152/14)*Z152/SUM(W152:AA152)-X152/4</f>
        <v/>
      </c>
      <c r="Y153" s="77">
        <f>Y152+(X152/4)*Y$16-Y152/14</f>
        <v/>
      </c>
      <c r="Z153" s="77">
        <f>Z152+(X152/4)*Z$16-Z152/14</f>
        <v/>
      </c>
      <c r="AA153" s="77">
        <f>AA152+Z152/14+(Y152/14)*(1-AB$16)</f>
        <v/>
      </c>
      <c r="AB153" s="54">
        <f>AB152+(Y152/14)*(AB$16)</f>
        <v/>
      </c>
      <c r="AC153" s="53">
        <f>OFFSET('National statistics'!$A$6,MATCH(R0_estimation!$A153,'National statistics'!$A$7:$A$5000,0),MATCH(R0_estimation!AC$16 &amp; "_Running14daysNew",'National statistics'!$B$1:$HA$1,0))</f>
        <v/>
      </c>
      <c r="AD153" s="253">
        <f>IF(ISERROR(OFFSET($O$4,MATCH(AC$16,$N$5:$N$14,0),MATCH(TEXT($A153,"dd-mmm-yy") &amp; "_R0",$P$2:$AP$2,0))),AD152,OFFSET($O$4,MATCH(AC$16,$N$5:$N$14,0),MATCH(TEXT($A153,"dd-mmm-yy") &amp; "_R0",$P$2:$AP$2,0)))</f>
        <v/>
      </c>
      <c r="AE153" s="254">
        <f>AE152</f>
        <v/>
      </c>
      <c r="AF153" s="77">
        <f>AF152-AF152*(AD152/14)*AH152/SUM(AF152:AJ152)-AF152*(AE152/14)*AI152/SUM(AF152:AJ152)</f>
        <v/>
      </c>
      <c r="AG153" s="77">
        <f>AG152+AF152*(AD152/14)*AH152/SUM(AF152:AJ152)+AF152*(AE152/14)*AI152/SUM(AF152:AJ152)-AG152/4</f>
        <v/>
      </c>
      <c r="AH153" s="77">
        <f>AH152+(AG152/4)*AH$16-AH152/14</f>
        <v/>
      </c>
      <c r="AI153" s="77">
        <f>AI152+(AG152/4)*AI$16-AI152/14</f>
        <v/>
      </c>
      <c r="AJ153" s="77">
        <f>AJ152+AI152/14+(AH152/14)*(1-AK$16)</f>
        <v/>
      </c>
      <c r="AK153" s="54">
        <f>AK152+(AH152/14)*(AK$16)</f>
        <v/>
      </c>
      <c r="AL153" s="53">
        <f>OFFSET('National statistics'!$A$6,MATCH(R0_estimation!$A153,'National statistics'!$A$7:$A$5000,0),MATCH(R0_estimation!AL$16 &amp; "_Running14daysNew",'National statistics'!$B$1:$HA$1,0))</f>
        <v/>
      </c>
      <c r="AM153" s="253">
        <f>IF(ISERROR(OFFSET($O$4,MATCH(AL$16,$N$5:$N$14,0),MATCH(TEXT($A153,"dd-mmm-yy") &amp; "_R0",$P$2:$AP$2,0))),AM152,OFFSET($O$4,MATCH(AL$16,$N$5:$N$14,0),MATCH(TEXT($A153,"dd-mmm-yy") &amp; "_R0",$P$2:$AP$2,0)))</f>
        <v/>
      </c>
      <c r="AN153" s="254">
        <f>AN152</f>
        <v/>
      </c>
      <c r="AO153" s="77">
        <f>AO152-AO152*(AM152/14)*AQ152/SUM(AO152:AS152)-AO152*(AN152/14)*AR152/SUM(AO152:AS152)</f>
        <v/>
      </c>
      <c r="AP153" s="77">
        <f>AP152+AO152*(AM152/14)*AQ152/SUM(AO152:AS152)+AO152*(AN152/14)*AR152/SUM(AO152:AS152)-AP152/4</f>
        <v/>
      </c>
      <c r="AQ153" s="77">
        <f>AQ152+(AP152/4)*AQ$16-AQ152/14</f>
        <v/>
      </c>
      <c r="AR153" s="77">
        <f>AR152+(AP152/4)*AR$16-AR152/14</f>
        <v/>
      </c>
      <c r="AS153" s="77">
        <f>AS152+AR152/14+(AQ152/14)*(1-AT$16)</f>
        <v/>
      </c>
      <c r="AT153" s="54">
        <f>AT152+(AQ152/14)*(AT$16)</f>
        <v/>
      </c>
      <c r="AU153" s="53">
        <f>OFFSET('National statistics'!$A$6,MATCH(R0_estimation!$A153,'National statistics'!$A$7:$A$5000,0),MATCH(R0_estimation!AU$16 &amp; "_Running14daysNew",'National statistics'!$B$1:$HA$1,0))</f>
        <v/>
      </c>
      <c r="AV153" s="253">
        <f>IF(ISERROR(OFFSET($O$4,MATCH(AU$16,$N$5:$N$14,0),MATCH(TEXT($A153,"dd-mmm-yy") &amp; "_R0",$P$2:$AP$2,0))),AV152,OFFSET($O$4,MATCH(AU$16,$N$5:$N$14,0),MATCH(TEXT($A153,"dd-mmm-yy") &amp; "_R0",$P$2:$AP$2,0)))</f>
        <v/>
      </c>
      <c r="AW153" s="254">
        <f>AW152</f>
        <v/>
      </c>
      <c r="AX153" s="77">
        <f>AX152-AX152*(AV152/14)*AZ152/SUM(AX152:BB152)-AX152*(AW152/14)*BA152/SUM(AX152:BB152)</f>
        <v/>
      </c>
      <c r="AY153" s="77">
        <f>AY152+AX152*(AV152/14)*AZ152/SUM(AX152:BB152)+AX152*(AW152/14)*BA152/SUM(AX152:BB152)-AY152/4</f>
        <v/>
      </c>
      <c r="AZ153" s="77">
        <f>AZ152+(AY152/4)*AZ$16-AZ152/14</f>
        <v/>
      </c>
      <c r="BA153" s="77">
        <f>BA152+(AY152/4)*BA$16-BA152/14</f>
        <v/>
      </c>
      <c r="BB153" s="77">
        <f>BB152+BA152/14+(AZ152/14)*(1-BC$16)</f>
        <v/>
      </c>
      <c r="BC153" s="54">
        <f>BC152+(AZ152/14)*(BC$16)</f>
        <v/>
      </c>
      <c r="BD153" s="53">
        <f>OFFSET('National statistics'!$A$6,MATCH(R0_estimation!$A153,'National statistics'!$A$7:$A$5000,0),MATCH(R0_estimation!BD$16 &amp; "_Running14daysNew",'National statistics'!$B$1:$HA$1,0))</f>
        <v/>
      </c>
      <c r="BE153" s="253">
        <f>IF(ISERROR(OFFSET($O$4,MATCH(BD$16,$N$5:$N$14,0),MATCH(TEXT($A153,"dd-mmm-yy") &amp; "_R0",$P$2:$AP$2,0))),BE152,OFFSET($O$4,MATCH(BD$16,$N$5:$N$14,0),MATCH(TEXT($A153,"dd-mmm-yy") &amp; "_R0",$P$2:$AP$2,0)))</f>
        <v/>
      </c>
      <c r="BF153" s="254">
        <f>BF152</f>
        <v/>
      </c>
      <c r="BG153" s="77">
        <f>BG152-BG152*(BE152/14)*BI152/SUM(BG152:BK152)-BG152*(BF152/14)*BJ152/SUM(BG152:BK152)</f>
        <v/>
      </c>
      <c r="BH153" s="77">
        <f>BH152+BG152*(BE152/14)*BI152/SUM(BG152:BK152)+BG152*(BF152/14)*BJ152/SUM(BG152:BK152)-BH152/4</f>
        <v/>
      </c>
      <c r="BI153" s="77">
        <f>BI152+(BH152/4)*BI$16-BI152/14</f>
        <v/>
      </c>
      <c r="BJ153" s="77">
        <f>BJ152+(BH152/4)*BJ$16-BJ152/14</f>
        <v/>
      </c>
      <c r="BK153" s="77">
        <f>BK152+BJ152/14+(BI152/14)*(1-BL$16)</f>
        <v/>
      </c>
      <c r="BL153" s="54">
        <f>BL152+(BI152/14)*(BL$16)</f>
        <v/>
      </c>
      <c r="BM153" s="53">
        <f>OFFSET('National statistics'!$A$6,MATCH(R0_estimation!$A153,'National statistics'!$A$7:$A$5000,0),MATCH(R0_estimation!BM$16 &amp; "_Running14daysNew",'National statistics'!$B$1:$HA$1,0))</f>
        <v/>
      </c>
      <c r="BN153" s="253">
        <f>IF(ISERROR(OFFSET($O$4,MATCH(BM$16,$N$5:$N$14,0),MATCH(TEXT($A153,"dd-mmm-yy") &amp; "_R0",$P$2:$AP$2,0))),BN152,OFFSET($O$4,MATCH(BM$16,$N$5:$N$14,0),MATCH(TEXT($A153,"dd-mmm-yy") &amp; "_R0",$P$2:$AP$2,0)))</f>
        <v/>
      </c>
      <c r="BO153" s="254">
        <f>BO152</f>
        <v/>
      </c>
      <c r="BP153" s="77">
        <f>BP152-BP152*(BN152/14)*BR152/SUM(BP152:BT152)-BP152*(BO152/14)*BS152/SUM(BP152:BT152)</f>
        <v/>
      </c>
      <c r="BQ153" s="77">
        <f>BQ152+BP152*(BN152/14)*BR152/SUM(BP152:BT152)+BP152*(BO152/14)*BS152/SUM(BP152:BT152)-BQ152/4</f>
        <v/>
      </c>
      <c r="BR153" s="77">
        <f>BR152+(BQ152/4)*BR$16-BR152/14</f>
        <v/>
      </c>
      <c r="BS153" s="77">
        <f>BS152+(BQ152/4)*BS$16-BS152/14</f>
        <v/>
      </c>
      <c r="BT153" s="77">
        <f>BT152+BS152/14+(BR152/14)*(1-BU$16)</f>
        <v/>
      </c>
      <c r="BU153" s="54">
        <f>BU152+(BR152/14)*(BU$16)</f>
        <v/>
      </c>
      <c r="BV153" s="53">
        <f>OFFSET('National statistics'!$A$6,MATCH(R0_estimation!$A153,'National statistics'!$A$7:$A$5000,0),MATCH(R0_estimation!BV$16 &amp; "_Running14daysNew",'National statistics'!$B$1:$HA$1,0))</f>
        <v/>
      </c>
      <c r="BW153" s="253">
        <f>IF(ISERROR(OFFSET($O$4,MATCH(BV$16,$N$5:$N$14,0),MATCH(TEXT($A153,"dd-mmm-yy") &amp; "_R0",$P$2:$AP$2,0))),BW152,OFFSET($O$4,MATCH(BV$16,$N$5:$N$14,0),MATCH(TEXT($A153,"dd-mmm-yy") &amp; "_R0",$P$2:$AP$2,0)))</f>
        <v/>
      </c>
      <c r="BX153" s="254">
        <f>BX152</f>
        <v/>
      </c>
      <c r="BY153" s="77">
        <f>BY152-BY152*(BW152/14)*CA152/SUM(BY152:CC152)-BY152*(BX152/14)*CB152/SUM(BY152:CC152)</f>
        <v/>
      </c>
      <c r="BZ153" s="77">
        <f>BZ152+BY152*(BW152/14)*CA152/SUM(BY152:CC152)+BY152*(BX152/14)*CB152/SUM(BY152:CC152)-BZ152/4</f>
        <v/>
      </c>
      <c r="CA153" s="77">
        <f>CA152+(BZ152/4)*CA$16-CA152/14</f>
        <v/>
      </c>
      <c r="CB153" s="77">
        <f>CB152+(BZ152/4)*CB$16-CB152/14</f>
        <v/>
      </c>
      <c r="CC153" s="77">
        <f>CC152+CB152/14+(CA152/14)*(1-CD$16)</f>
        <v/>
      </c>
      <c r="CD153" s="54">
        <f>CD152+(CA152/14)*(CD$16)</f>
        <v/>
      </c>
      <c r="CE153" s="53">
        <f>OFFSET('National statistics'!$A$6,MATCH(R0_estimation!$A153,'National statistics'!$A$7:$A$5000,0),MATCH(R0_estimation!CE$16 &amp; "_Running14daysNew",'National statistics'!$B$1:$HA$1,0))</f>
        <v/>
      </c>
      <c r="CF153" s="253">
        <f>IF(ISERROR(OFFSET($O$4,MATCH(CE$16,$N$5:$N$14,0),MATCH(TEXT($A153,"dd-mmm-yy") &amp; "_R0",$P$2:$AP$2,0))),CF152,OFFSET($O$4,MATCH(CE$16,$N$5:$N$14,0),MATCH(TEXT($A153,"dd-mmm-yy") &amp; "_R0",$P$2:$AP$2,0)))</f>
        <v/>
      </c>
      <c r="CG153" s="254">
        <f>CG152</f>
        <v/>
      </c>
      <c r="CH153" s="77">
        <f>CH152-CH152*(CF152/14)*CJ152/SUM(CH152:CL152)-CH152*(CG152/14)*CK152/SUM(CH152:CL152)</f>
        <v/>
      </c>
      <c r="CI153" s="77">
        <f>CI152+CH152*(CF152/14)*CJ152/SUM(CH152:CL152)+CH152*(CG152/14)*CK152/SUM(CH152:CL152)-CI152/4</f>
        <v/>
      </c>
      <c r="CJ153" s="77">
        <f>CJ152+(CI152/4)*CJ$16-CJ152/14</f>
        <v/>
      </c>
      <c r="CK153" s="77">
        <f>CK152+(CI152/4)*CK$16-CK152/14</f>
        <v/>
      </c>
      <c r="CL153" s="77">
        <f>CL152+CK152/14+(CJ152/14)*(1-CM$16)</f>
        <v/>
      </c>
      <c r="CM153" s="54">
        <f>CM152+(CJ152/14)*(CM$16)</f>
        <v/>
      </c>
      <c r="CO153" s="209" t="n"/>
      <c r="CP153" s="210" t="n"/>
    </row>
    <row r="154">
      <c r="A154" s="83">
        <f>A153+1</f>
        <v/>
      </c>
      <c r="B154" s="53">
        <f>OFFSET('National statistics'!$A$6,MATCH(R0_estimation!$A154,'National statistics'!$A$7:$A$5000,0),MATCH(R0_estimation!B$16 &amp; "_Running14daysNew",'National statistics'!$B$1:$HA$1,0))</f>
        <v/>
      </c>
      <c r="C154" s="253">
        <f>IF(ISERROR(OFFSET($O$4,MATCH(B$16,$N$5:$N$14,0),MATCH(TEXT($A154,"dd-mmm-yy") &amp; "_R0",$P$2:$AP$2,0))),C153,OFFSET($O$4,MATCH(B$16,$N$5:$N$14,0),MATCH(TEXT($A154,"dd-mmm-yy") &amp; "_R0",$P$2:$AP$2,0)))</f>
        <v/>
      </c>
      <c r="D154" s="254">
        <f>D153</f>
        <v/>
      </c>
      <c r="E154" s="77">
        <f>E153-E153*(C153/14)*G153*G$16/SUM(E153:I153)-E153*(D153/14)*H$16*H153/SUM(E153:I153)</f>
        <v/>
      </c>
      <c r="F154" s="77">
        <f>F153+E153*(C153/14)*G153*G$16/SUM(E153:I153)+E153*(D153/14)*H$16*H153/SUM(E153:I153)-F153/4</f>
        <v/>
      </c>
      <c r="G154" s="77">
        <f>G153+G$16*F153/4-G153/14</f>
        <v/>
      </c>
      <c r="H154" s="77">
        <f>H153+H$16*F153/4-H153/14</f>
        <v/>
      </c>
      <c r="I154" s="77">
        <f>I153+H153/14+(G153/14)*(1-J$16)</f>
        <v/>
      </c>
      <c r="J154" s="54">
        <f>J153+(G153/14)*(J$16)</f>
        <v/>
      </c>
      <c r="K154" s="53">
        <f>OFFSET('National statistics'!$A$6,MATCH(R0_estimation!$A154,'National statistics'!$A$7:$A$5000,0),MATCH(R0_estimation!K$16 &amp; "_Running14daysNew",'National statistics'!$B$1:$HA$1,0))</f>
        <v/>
      </c>
      <c r="L154" s="253">
        <f>IF(ISERROR(OFFSET($O$4,MATCH(K$16,$N$5:$N$14,0),MATCH(TEXT($A154,"dd-mmm-yy") &amp; "_R0",$P$2:$AP$2,0))),L153,OFFSET($O$4,MATCH(K$16,$N$5:$N$14,0),MATCH(TEXT($A154,"dd-mmm-yy") &amp; "_R0",$P$2:$AP$2,0)))</f>
        <v/>
      </c>
      <c r="M154" s="254">
        <f>M153</f>
        <v/>
      </c>
      <c r="N154" s="77">
        <f>N153-N153*(L153/14)*P153/SUM(N153:R153)-N153*(M153/14)*Q153/SUM(N153:R153)</f>
        <v/>
      </c>
      <c r="O154" s="77">
        <f>O153+N153*(L153/14)*P153/SUM(N153:R153)+N153*(M153/14)*Q153/SUM(N153:R153)-O153/4</f>
        <v/>
      </c>
      <c r="P154" s="77">
        <f>P153+(O153/4)*P$16-P153/14</f>
        <v/>
      </c>
      <c r="Q154" s="77">
        <f>Q153+(O153/4)*Q$16-Q153/14</f>
        <v/>
      </c>
      <c r="R154" s="77">
        <f>R153+Q153/14+(P153/14)*(1-S$16)</f>
        <v/>
      </c>
      <c r="S154" s="54">
        <f>S153+(P153/14)*(S$16)</f>
        <v/>
      </c>
      <c r="T154" s="53">
        <f>OFFSET('National statistics'!$A$6,MATCH(R0_estimation!$A154,'National statistics'!$A$7:$A$5000,0),MATCH(R0_estimation!T$16 &amp; "_Running14daysNew",'National statistics'!$B$1:$HA$1,0))</f>
        <v/>
      </c>
      <c r="U154" s="253">
        <f>IF(ISERROR(OFFSET($O$4,MATCH(T$16,$N$5:$N$14,0),MATCH(TEXT($A154,"dd-mmm-yy") &amp; "_R0",$P$2:$AP$2,0))),U153,OFFSET($O$4,MATCH(T$16,$N$5:$N$14,0),MATCH(TEXT($A154,"dd-mmm-yy") &amp; "_R0",$P$2:$AP$2,0)))</f>
        <v/>
      </c>
      <c r="V154" s="254">
        <f>V153</f>
        <v/>
      </c>
      <c r="W154" s="77">
        <f>W153-W153*(U153/14)*Y153/SUM(W153:AA153)-W153*(V153/14)*Z153/SUM(W153:AA153)</f>
        <v/>
      </c>
      <c r="X154" s="77">
        <f>X153+W153*(U153/14)*Y153/SUM(W153:AA153)+W153*(V153/14)*Z153/SUM(W153:AA153)-X153/4</f>
        <v/>
      </c>
      <c r="Y154" s="77">
        <f>Y153+(X153/4)*Y$16-Y153/14</f>
        <v/>
      </c>
      <c r="Z154" s="77">
        <f>Z153+(X153/4)*Z$16-Z153/14</f>
        <v/>
      </c>
      <c r="AA154" s="77">
        <f>AA153+Z153/14+(Y153/14)*(1-AB$16)</f>
        <v/>
      </c>
      <c r="AB154" s="54">
        <f>AB153+(Y153/14)*(AB$16)</f>
        <v/>
      </c>
      <c r="AC154" s="53">
        <f>OFFSET('National statistics'!$A$6,MATCH(R0_estimation!$A154,'National statistics'!$A$7:$A$5000,0),MATCH(R0_estimation!AC$16 &amp; "_Running14daysNew",'National statistics'!$B$1:$HA$1,0))</f>
        <v/>
      </c>
      <c r="AD154" s="253">
        <f>IF(ISERROR(OFFSET($O$4,MATCH(AC$16,$N$5:$N$14,0),MATCH(TEXT($A154,"dd-mmm-yy") &amp; "_R0",$P$2:$AP$2,0))),AD153,OFFSET($O$4,MATCH(AC$16,$N$5:$N$14,0),MATCH(TEXT($A154,"dd-mmm-yy") &amp; "_R0",$P$2:$AP$2,0)))</f>
        <v/>
      </c>
      <c r="AE154" s="254">
        <f>AE153</f>
        <v/>
      </c>
      <c r="AF154" s="77">
        <f>AF153-AF153*(AD153/14)*AH153/SUM(AF153:AJ153)-AF153*(AE153/14)*AI153/SUM(AF153:AJ153)</f>
        <v/>
      </c>
      <c r="AG154" s="77">
        <f>AG153+AF153*(AD153/14)*AH153/SUM(AF153:AJ153)+AF153*(AE153/14)*AI153/SUM(AF153:AJ153)-AG153/4</f>
        <v/>
      </c>
      <c r="AH154" s="77">
        <f>AH153+(AG153/4)*AH$16-AH153/14</f>
        <v/>
      </c>
      <c r="AI154" s="77">
        <f>AI153+(AG153/4)*AI$16-AI153/14</f>
        <v/>
      </c>
      <c r="AJ154" s="77">
        <f>AJ153+AI153/14+(AH153/14)*(1-AK$16)</f>
        <v/>
      </c>
      <c r="AK154" s="54">
        <f>AK153+(AH153/14)*(AK$16)</f>
        <v/>
      </c>
      <c r="AL154" s="53">
        <f>OFFSET('National statistics'!$A$6,MATCH(R0_estimation!$A154,'National statistics'!$A$7:$A$5000,0),MATCH(R0_estimation!AL$16 &amp; "_Running14daysNew",'National statistics'!$B$1:$HA$1,0))</f>
        <v/>
      </c>
      <c r="AM154" s="253">
        <f>IF(ISERROR(OFFSET($O$4,MATCH(AL$16,$N$5:$N$14,0),MATCH(TEXT($A154,"dd-mmm-yy") &amp; "_R0",$P$2:$AP$2,0))),AM153,OFFSET($O$4,MATCH(AL$16,$N$5:$N$14,0),MATCH(TEXT($A154,"dd-mmm-yy") &amp; "_R0",$P$2:$AP$2,0)))</f>
        <v/>
      </c>
      <c r="AN154" s="254">
        <f>AN153</f>
        <v/>
      </c>
      <c r="AO154" s="77">
        <f>AO153-AO153*(AM153/14)*AQ153/SUM(AO153:AS153)-AO153*(AN153/14)*AR153/SUM(AO153:AS153)</f>
        <v/>
      </c>
      <c r="AP154" s="77">
        <f>AP153+AO153*(AM153/14)*AQ153/SUM(AO153:AS153)+AO153*(AN153/14)*AR153/SUM(AO153:AS153)-AP153/4</f>
        <v/>
      </c>
      <c r="AQ154" s="77">
        <f>AQ153+(AP153/4)*AQ$16-AQ153/14</f>
        <v/>
      </c>
      <c r="AR154" s="77">
        <f>AR153+(AP153/4)*AR$16-AR153/14</f>
        <v/>
      </c>
      <c r="AS154" s="77">
        <f>AS153+AR153/14+(AQ153/14)*(1-AT$16)</f>
        <v/>
      </c>
      <c r="AT154" s="54">
        <f>AT153+(AQ153/14)*(AT$16)</f>
        <v/>
      </c>
      <c r="AU154" s="53">
        <f>OFFSET('National statistics'!$A$6,MATCH(R0_estimation!$A154,'National statistics'!$A$7:$A$5000,0),MATCH(R0_estimation!AU$16 &amp; "_Running14daysNew",'National statistics'!$B$1:$HA$1,0))</f>
        <v/>
      </c>
      <c r="AV154" s="253">
        <f>IF(ISERROR(OFFSET($O$4,MATCH(AU$16,$N$5:$N$14,0),MATCH(TEXT($A154,"dd-mmm-yy") &amp; "_R0",$P$2:$AP$2,0))),AV153,OFFSET($O$4,MATCH(AU$16,$N$5:$N$14,0),MATCH(TEXT($A154,"dd-mmm-yy") &amp; "_R0",$P$2:$AP$2,0)))</f>
        <v/>
      </c>
      <c r="AW154" s="254">
        <f>AW153</f>
        <v/>
      </c>
      <c r="AX154" s="77">
        <f>AX153-AX153*(AV153/14)*AZ153/SUM(AX153:BB153)-AX153*(AW153/14)*BA153/SUM(AX153:BB153)</f>
        <v/>
      </c>
      <c r="AY154" s="77">
        <f>AY153+AX153*(AV153/14)*AZ153/SUM(AX153:BB153)+AX153*(AW153/14)*BA153/SUM(AX153:BB153)-AY153/4</f>
        <v/>
      </c>
      <c r="AZ154" s="77">
        <f>AZ153+(AY153/4)*AZ$16-AZ153/14</f>
        <v/>
      </c>
      <c r="BA154" s="77">
        <f>BA153+(AY153/4)*BA$16-BA153/14</f>
        <v/>
      </c>
      <c r="BB154" s="77">
        <f>BB153+BA153/14+(AZ153/14)*(1-BC$16)</f>
        <v/>
      </c>
      <c r="BC154" s="54">
        <f>BC153+(AZ153/14)*(BC$16)</f>
        <v/>
      </c>
      <c r="BD154" s="53">
        <f>OFFSET('National statistics'!$A$6,MATCH(R0_estimation!$A154,'National statistics'!$A$7:$A$5000,0),MATCH(R0_estimation!BD$16 &amp; "_Running14daysNew",'National statistics'!$B$1:$HA$1,0))</f>
        <v/>
      </c>
      <c r="BE154" s="253">
        <f>IF(ISERROR(OFFSET($O$4,MATCH(BD$16,$N$5:$N$14,0),MATCH(TEXT($A154,"dd-mmm-yy") &amp; "_R0",$P$2:$AP$2,0))),BE153,OFFSET($O$4,MATCH(BD$16,$N$5:$N$14,0),MATCH(TEXT($A154,"dd-mmm-yy") &amp; "_R0",$P$2:$AP$2,0)))</f>
        <v/>
      </c>
      <c r="BF154" s="254">
        <f>BF153</f>
        <v/>
      </c>
      <c r="BG154" s="77">
        <f>BG153-BG153*(BE153/14)*BI153/SUM(BG153:BK153)-BG153*(BF153/14)*BJ153/SUM(BG153:BK153)</f>
        <v/>
      </c>
      <c r="BH154" s="77">
        <f>BH153+BG153*(BE153/14)*BI153/SUM(BG153:BK153)+BG153*(BF153/14)*BJ153/SUM(BG153:BK153)-BH153/4</f>
        <v/>
      </c>
      <c r="BI154" s="77">
        <f>BI153+(BH153/4)*BI$16-BI153/14</f>
        <v/>
      </c>
      <c r="BJ154" s="77">
        <f>BJ153+(BH153/4)*BJ$16-BJ153/14</f>
        <v/>
      </c>
      <c r="BK154" s="77">
        <f>BK153+BJ153/14+(BI153/14)*(1-BL$16)</f>
        <v/>
      </c>
      <c r="BL154" s="54">
        <f>BL153+(BI153/14)*(BL$16)</f>
        <v/>
      </c>
      <c r="BM154" s="53">
        <f>OFFSET('National statistics'!$A$6,MATCH(R0_estimation!$A154,'National statistics'!$A$7:$A$5000,0),MATCH(R0_estimation!BM$16 &amp; "_Running14daysNew",'National statistics'!$B$1:$HA$1,0))</f>
        <v/>
      </c>
      <c r="BN154" s="253">
        <f>IF(ISERROR(OFFSET($O$4,MATCH(BM$16,$N$5:$N$14,0),MATCH(TEXT($A154,"dd-mmm-yy") &amp; "_R0",$P$2:$AP$2,0))),BN153,OFFSET($O$4,MATCH(BM$16,$N$5:$N$14,0),MATCH(TEXT($A154,"dd-mmm-yy") &amp; "_R0",$P$2:$AP$2,0)))</f>
        <v/>
      </c>
      <c r="BO154" s="254">
        <f>BO153</f>
        <v/>
      </c>
      <c r="BP154" s="77">
        <f>BP153-BP153*(BN153/14)*BR153/SUM(BP153:BT153)-BP153*(BO153/14)*BS153/SUM(BP153:BT153)</f>
        <v/>
      </c>
      <c r="BQ154" s="77">
        <f>BQ153+BP153*(BN153/14)*BR153/SUM(BP153:BT153)+BP153*(BO153/14)*BS153/SUM(BP153:BT153)-BQ153/4</f>
        <v/>
      </c>
      <c r="BR154" s="77">
        <f>BR153+(BQ153/4)*BR$16-BR153/14</f>
        <v/>
      </c>
      <c r="BS154" s="77">
        <f>BS153+(BQ153/4)*BS$16-BS153/14</f>
        <v/>
      </c>
      <c r="BT154" s="77">
        <f>BT153+BS153/14+(BR153/14)*(1-BU$16)</f>
        <v/>
      </c>
      <c r="BU154" s="54">
        <f>BU153+(BR153/14)*(BU$16)</f>
        <v/>
      </c>
      <c r="BV154" s="53">
        <f>OFFSET('National statistics'!$A$6,MATCH(R0_estimation!$A154,'National statistics'!$A$7:$A$5000,0),MATCH(R0_estimation!BV$16 &amp; "_Running14daysNew",'National statistics'!$B$1:$HA$1,0))</f>
        <v/>
      </c>
      <c r="BW154" s="253">
        <f>IF(ISERROR(OFFSET($O$4,MATCH(BV$16,$N$5:$N$14,0),MATCH(TEXT($A154,"dd-mmm-yy") &amp; "_R0",$P$2:$AP$2,0))),BW153,OFFSET($O$4,MATCH(BV$16,$N$5:$N$14,0),MATCH(TEXT($A154,"dd-mmm-yy") &amp; "_R0",$P$2:$AP$2,0)))</f>
        <v/>
      </c>
      <c r="BX154" s="254">
        <f>BX153</f>
        <v/>
      </c>
      <c r="BY154" s="77">
        <f>BY153-BY153*(BW153/14)*CA153/SUM(BY153:CC153)-BY153*(BX153/14)*CB153/SUM(BY153:CC153)</f>
        <v/>
      </c>
      <c r="BZ154" s="77">
        <f>BZ153+BY153*(BW153/14)*CA153/SUM(BY153:CC153)+BY153*(BX153/14)*CB153/SUM(BY153:CC153)-BZ153/4</f>
        <v/>
      </c>
      <c r="CA154" s="77">
        <f>CA153+(BZ153/4)*CA$16-CA153/14</f>
        <v/>
      </c>
      <c r="CB154" s="77">
        <f>CB153+(BZ153/4)*CB$16-CB153/14</f>
        <v/>
      </c>
      <c r="CC154" s="77">
        <f>CC153+CB153/14+(CA153/14)*(1-CD$16)</f>
        <v/>
      </c>
      <c r="CD154" s="54">
        <f>CD153+(CA153/14)*(CD$16)</f>
        <v/>
      </c>
      <c r="CE154" s="53">
        <f>OFFSET('National statistics'!$A$6,MATCH(R0_estimation!$A154,'National statistics'!$A$7:$A$5000,0),MATCH(R0_estimation!CE$16 &amp; "_Running14daysNew",'National statistics'!$B$1:$HA$1,0))</f>
        <v/>
      </c>
      <c r="CF154" s="253">
        <f>IF(ISERROR(OFFSET($O$4,MATCH(CE$16,$N$5:$N$14,0),MATCH(TEXT($A154,"dd-mmm-yy") &amp; "_R0",$P$2:$AP$2,0))),CF153,OFFSET($O$4,MATCH(CE$16,$N$5:$N$14,0),MATCH(TEXT($A154,"dd-mmm-yy") &amp; "_R0",$P$2:$AP$2,0)))</f>
        <v/>
      </c>
      <c r="CG154" s="254">
        <f>CG153</f>
        <v/>
      </c>
      <c r="CH154" s="77">
        <f>CH153-CH153*(CF153/14)*CJ153/SUM(CH153:CL153)-CH153*(CG153/14)*CK153/SUM(CH153:CL153)</f>
        <v/>
      </c>
      <c r="CI154" s="77">
        <f>CI153+CH153*(CF153/14)*CJ153/SUM(CH153:CL153)+CH153*(CG153/14)*CK153/SUM(CH153:CL153)-CI153/4</f>
        <v/>
      </c>
      <c r="CJ154" s="77">
        <f>CJ153+(CI153/4)*CJ$16-CJ153/14</f>
        <v/>
      </c>
      <c r="CK154" s="77">
        <f>CK153+(CI153/4)*CK$16-CK153/14</f>
        <v/>
      </c>
      <c r="CL154" s="77">
        <f>CL153+CK153/14+(CJ153/14)*(1-CM$16)</f>
        <v/>
      </c>
      <c r="CM154" s="54">
        <f>CM153+(CJ153/14)*(CM$16)</f>
        <v/>
      </c>
      <c r="CO154" s="209" t="n"/>
      <c r="CP154" s="210" t="n"/>
    </row>
    <row r="155">
      <c r="A155" s="83">
        <f>A154+1</f>
        <v/>
      </c>
      <c r="B155" s="53">
        <f>OFFSET('National statistics'!$A$6,MATCH(R0_estimation!$A155,'National statistics'!$A$7:$A$5000,0),MATCH(R0_estimation!B$16 &amp; "_Running14daysNew",'National statistics'!$B$1:$HA$1,0))</f>
        <v/>
      </c>
      <c r="C155" s="253">
        <f>IF(ISERROR(OFFSET($O$4,MATCH(B$16,$N$5:$N$14,0),MATCH(TEXT($A155,"dd-mmm-yy") &amp; "_R0",$P$2:$AP$2,0))),C154,OFFSET($O$4,MATCH(B$16,$N$5:$N$14,0),MATCH(TEXT($A155,"dd-mmm-yy") &amp; "_R0",$P$2:$AP$2,0)))</f>
        <v/>
      </c>
      <c r="D155" s="254">
        <f>D154</f>
        <v/>
      </c>
      <c r="E155" s="77">
        <f>E154-E154*(C154/14)*G154*G$16/SUM(E154:I154)-E154*(D154/14)*H$16*H154/SUM(E154:I154)</f>
        <v/>
      </c>
      <c r="F155" s="77">
        <f>F154+E154*(C154/14)*G154*G$16/SUM(E154:I154)+E154*(D154/14)*H$16*H154/SUM(E154:I154)-F154/4</f>
        <v/>
      </c>
      <c r="G155" s="77">
        <f>G154+G$16*F154/4-G154/14</f>
        <v/>
      </c>
      <c r="H155" s="77">
        <f>H154+H$16*F154/4-H154/14</f>
        <v/>
      </c>
      <c r="I155" s="77">
        <f>I154+H154/14+(G154/14)*(1-J$16)</f>
        <v/>
      </c>
      <c r="J155" s="54">
        <f>J154+(G154/14)*(J$16)</f>
        <v/>
      </c>
      <c r="K155" s="53">
        <f>OFFSET('National statistics'!$A$6,MATCH(R0_estimation!$A155,'National statistics'!$A$7:$A$5000,0),MATCH(R0_estimation!K$16 &amp; "_Running14daysNew",'National statistics'!$B$1:$HA$1,0))</f>
        <v/>
      </c>
      <c r="L155" s="253">
        <f>IF(ISERROR(OFFSET($O$4,MATCH(K$16,$N$5:$N$14,0),MATCH(TEXT($A155,"dd-mmm-yy") &amp; "_R0",$P$2:$AP$2,0))),L154,OFFSET($O$4,MATCH(K$16,$N$5:$N$14,0),MATCH(TEXT($A155,"dd-mmm-yy") &amp; "_R0",$P$2:$AP$2,0)))</f>
        <v/>
      </c>
      <c r="M155" s="254">
        <f>M154</f>
        <v/>
      </c>
      <c r="N155" s="77">
        <f>N154-N154*(L154/14)*P154/SUM(N154:R154)-N154*(M154/14)*Q154/SUM(N154:R154)</f>
        <v/>
      </c>
      <c r="O155" s="77">
        <f>O154+N154*(L154/14)*P154/SUM(N154:R154)+N154*(M154/14)*Q154/SUM(N154:R154)-O154/4</f>
        <v/>
      </c>
      <c r="P155" s="77">
        <f>P154+(O154/4)*P$16-P154/14</f>
        <v/>
      </c>
      <c r="Q155" s="77">
        <f>Q154+(O154/4)*Q$16-Q154/14</f>
        <v/>
      </c>
      <c r="R155" s="77">
        <f>R154+Q154/14+(P154/14)*(1-S$16)</f>
        <v/>
      </c>
      <c r="S155" s="54">
        <f>S154+(P154/14)*(S$16)</f>
        <v/>
      </c>
      <c r="T155" s="53">
        <f>OFFSET('National statistics'!$A$6,MATCH(R0_estimation!$A155,'National statistics'!$A$7:$A$5000,0),MATCH(R0_estimation!T$16 &amp; "_Running14daysNew",'National statistics'!$B$1:$HA$1,0))</f>
        <v/>
      </c>
      <c r="U155" s="253">
        <f>IF(ISERROR(OFFSET($O$4,MATCH(T$16,$N$5:$N$14,0),MATCH(TEXT($A155,"dd-mmm-yy") &amp; "_R0",$P$2:$AP$2,0))),U154,OFFSET($O$4,MATCH(T$16,$N$5:$N$14,0),MATCH(TEXT($A155,"dd-mmm-yy") &amp; "_R0",$P$2:$AP$2,0)))</f>
        <v/>
      </c>
      <c r="V155" s="254">
        <f>V154</f>
        <v/>
      </c>
      <c r="W155" s="77">
        <f>W154-W154*(U154/14)*Y154/SUM(W154:AA154)-W154*(V154/14)*Z154/SUM(W154:AA154)</f>
        <v/>
      </c>
      <c r="X155" s="77">
        <f>X154+W154*(U154/14)*Y154/SUM(W154:AA154)+W154*(V154/14)*Z154/SUM(W154:AA154)-X154/4</f>
        <v/>
      </c>
      <c r="Y155" s="77">
        <f>Y154+(X154/4)*Y$16-Y154/14</f>
        <v/>
      </c>
      <c r="Z155" s="77">
        <f>Z154+(X154/4)*Z$16-Z154/14</f>
        <v/>
      </c>
      <c r="AA155" s="77">
        <f>AA154+Z154/14+(Y154/14)*(1-AB$16)</f>
        <v/>
      </c>
      <c r="AB155" s="54">
        <f>AB154+(Y154/14)*(AB$16)</f>
        <v/>
      </c>
      <c r="AC155" s="53">
        <f>OFFSET('National statistics'!$A$6,MATCH(R0_estimation!$A155,'National statistics'!$A$7:$A$5000,0),MATCH(R0_estimation!AC$16 &amp; "_Running14daysNew",'National statistics'!$B$1:$HA$1,0))</f>
        <v/>
      </c>
      <c r="AD155" s="253">
        <f>IF(ISERROR(OFFSET($O$4,MATCH(AC$16,$N$5:$N$14,0),MATCH(TEXT($A155,"dd-mmm-yy") &amp; "_R0",$P$2:$AP$2,0))),AD154,OFFSET($O$4,MATCH(AC$16,$N$5:$N$14,0),MATCH(TEXT($A155,"dd-mmm-yy") &amp; "_R0",$P$2:$AP$2,0)))</f>
        <v/>
      </c>
      <c r="AE155" s="254">
        <f>AE154</f>
        <v/>
      </c>
      <c r="AF155" s="77">
        <f>AF154-AF154*(AD154/14)*AH154/SUM(AF154:AJ154)-AF154*(AE154/14)*AI154/SUM(AF154:AJ154)</f>
        <v/>
      </c>
      <c r="AG155" s="77">
        <f>AG154+AF154*(AD154/14)*AH154/SUM(AF154:AJ154)+AF154*(AE154/14)*AI154/SUM(AF154:AJ154)-AG154/4</f>
        <v/>
      </c>
      <c r="AH155" s="77">
        <f>AH154+(AG154/4)*AH$16-AH154/14</f>
        <v/>
      </c>
      <c r="AI155" s="77">
        <f>AI154+(AG154/4)*AI$16-AI154/14</f>
        <v/>
      </c>
      <c r="AJ155" s="77">
        <f>AJ154+AI154/14+(AH154/14)*(1-AK$16)</f>
        <v/>
      </c>
      <c r="AK155" s="54">
        <f>AK154+(AH154/14)*(AK$16)</f>
        <v/>
      </c>
      <c r="AL155" s="53">
        <f>OFFSET('National statistics'!$A$6,MATCH(R0_estimation!$A155,'National statistics'!$A$7:$A$5000,0),MATCH(R0_estimation!AL$16 &amp; "_Running14daysNew",'National statistics'!$B$1:$HA$1,0))</f>
        <v/>
      </c>
      <c r="AM155" s="253">
        <f>IF(ISERROR(OFFSET($O$4,MATCH(AL$16,$N$5:$N$14,0),MATCH(TEXT($A155,"dd-mmm-yy") &amp; "_R0",$P$2:$AP$2,0))),AM154,OFFSET($O$4,MATCH(AL$16,$N$5:$N$14,0),MATCH(TEXT($A155,"dd-mmm-yy") &amp; "_R0",$P$2:$AP$2,0)))</f>
        <v/>
      </c>
      <c r="AN155" s="254">
        <f>AN154</f>
        <v/>
      </c>
      <c r="AO155" s="77">
        <f>AO154-AO154*(AM154/14)*AQ154/SUM(AO154:AS154)-AO154*(AN154/14)*AR154/SUM(AO154:AS154)</f>
        <v/>
      </c>
      <c r="AP155" s="77">
        <f>AP154+AO154*(AM154/14)*AQ154/SUM(AO154:AS154)+AO154*(AN154/14)*AR154/SUM(AO154:AS154)-AP154/4</f>
        <v/>
      </c>
      <c r="AQ155" s="77">
        <f>AQ154+(AP154/4)*AQ$16-AQ154/14</f>
        <v/>
      </c>
      <c r="AR155" s="77">
        <f>AR154+(AP154/4)*AR$16-AR154/14</f>
        <v/>
      </c>
      <c r="AS155" s="77">
        <f>AS154+AR154/14+(AQ154/14)*(1-AT$16)</f>
        <v/>
      </c>
      <c r="AT155" s="54">
        <f>AT154+(AQ154/14)*(AT$16)</f>
        <v/>
      </c>
      <c r="AU155" s="53">
        <f>OFFSET('National statistics'!$A$6,MATCH(R0_estimation!$A155,'National statistics'!$A$7:$A$5000,0),MATCH(R0_estimation!AU$16 &amp; "_Running14daysNew",'National statistics'!$B$1:$HA$1,0))</f>
        <v/>
      </c>
      <c r="AV155" s="253">
        <f>IF(ISERROR(OFFSET($O$4,MATCH(AU$16,$N$5:$N$14,0),MATCH(TEXT($A155,"dd-mmm-yy") &amp; "_R0",$P$2:$AP$2,0))),AV154,OFFSET($O$4,MATCH(AU$16,$N$5:$N$14,0),MATCH(TEXT($A155,"dd-mmm-yy") &amp; "_R0",$P$2:$AP$2,0)))</f>
        <v/>
      </c>
      <c r="AW155" s="254">
        <f>AW154</f>
        <v/>
      </c>
      <c r="AX155" s="77">
        <f>AX154-AX154*(AV154/14)*AZ154/SUM(AX154:BB154)-AX154*(AW154/14)*BA154/SUM(AX154:BB154)</f>
        <v/>
      </c>
      <c r="AY155" s="77">
        <f>AY154+AX154*(AV154/14)*AZ154/SUM(AX154:BB154)+AX154*(AW154/14)*BA154/SUM(AX154:BB154)-AY154/4</f>
        <v/>
      </c>
      <c r="AZ155" s="77">
        <f>AZ154+(AY154/4)*AZ$16-AZ154/14</f>
        <v/>
      </c>
      <c r="BA155" s="77">
        <f>BA154+(AY154/4)*BA$16-BA154/14</f>
        <v/>
      </c>
      <c r="BB155" s="77">
        <f>BB154+BA154/14+(AZ154/14)*(1-BC$16)</f>
        <v/>
      </c>
      <c r="BC155" s="54">
        <f>BC154+(AZ154/14)*(BC$16)</f>
        <v/>
      </c>
      <c r="BD155" s="53">
        <f>OFFSET('National statistics'!$A$6,MATCH(R0_estimation!$A155,'National statistics'!$A$7:$A$5000,0),MATCH(R0_estimation!BD$16 &amp; "_Running14daysNew",'National statistics'!$B$1:$HA$1,0))</f>
        <v/>
      </c>
      <c r="BE155" s="253">
        <f>IF(ISERROR(OFFSET($O$4,MATCH(BD$16,$N$5:$N$14,0),MATCH(TEXT($A155,"dd-mmm-yy") &amp; "_R0",$P$2:$AP$2,0))),BE154,OFFSET($O$4,MATCH(BD$16,$N$5:$N$14,0),MATCH(TEXT($A155,"dd-mmm-yy") &amp; "_R0",$P$2:$AP$2,0)))</f>
        <v/>
      </c>
      <c r="BF155" s="254">
        <f>BF154</f>
        <v/>
      </c>
      <c r="BG155" s="77">
        <f>BG154-BG154*(BE154/14)*BI154/SUM(BG154:BK154)-BG154*(BF154/14)*BJ154/SUM(BG154:BK154)</f>
        <v/>
      </c>
      <c r="BH155" s="77">
        <f>BH154+BG154*(BE154/14)*BI154/SUM(BG154:BK154)+BG154*(BF154/14)*BJ154/SUM(BG154:BK154)-BH154/4</f>
        <v/>
      </c>
      <c r="BI155" s="77">
        <f>BI154+(BH154/4)*BI$16-BI154/14</f>
        <v/>
      </c>
      <c r="BJ155" s="77">
        <f>BJ154+(BH154/4)*BJ$16-BJ154/14</f>
        <v/>
      </c>
      <c r="BK155" s="77">
        <f>BK154+BJ154/14+(BI154/14)*(1-BL$16)</f>
        <v/>
      </c>
      <c r="BL155" s="54">
        <f>BL154+(BI154/14)*(BL$16)</f>
        <v/>
      </c>
      <c r="BM155" s="53">
        <f>OFFSET('National statistics'!$A$6,MATCH(R0_estimation!$A155,'National statistics'!$A$7:$A$5000,0),MATCH(R0_estimation!BM$16 &amp; "_Running14daysNew",'National statistics'!$B$1:$HA$1,0))</f>
        <v/>
      </c>
      <c r="BN155" s="253">
        <f>IF(ISERROR(OFFSET($O$4,MATCH(BM$16,$N$5:$N$14,0),MATCH(TEXT($A155,"dd-mmm-yy") &amp; "_R0",$P$2:$AP$2,0))),BN154,OFFSET($O$4,MATCH(BM$16,$N$5:$N$14,0),MATCH(TEXT($A155,"dd-mmm-yy") &amp; "_R0",$P$2:$AP$2,0)))</f>
        <v/>
      </c>
      <c r="BO155" s="254">
        <f>BO154</f>
        <v/>
      </c>
      <c r="BP155" s="77">
        <f>BP154-BP154*(BN154/14)*BR154/SUM(BP154:BT154)-BP154*(BO154/14)*BS154/SUM(BP154:BT154)</f>
        <v/>
      </c>
      <c r="BQ155" s="77">
        <f>BQ154+BP154*(BN154/14)*BR154/SUM(BP154:BT154)+BP154*(BO154/14)*BS154/SUM(BP154:BT154)-BQ154/4</f>
        <v/>
      </c>
      <c r="BR155" s="77">
        <f>BR154+(BQ154/4)*BR$16-BR154/14</f>
        <v/>
      </c>
      <c r="BS155" s="77">
        <f>BS154+(BQ154/4)*BS$16-BS154/14</f>
        <v/>
      </c>
      <c r="BT155" s="77">
        <f>BT154+BS154/14+(BR154/14)*(1-BU$16)</f>
        <v/>
      </c>
      <c r="BU155" s="54">
        <f>BU154+(BR154/14)*(BU$16)</f>
        <v/>
      </c>
      <c r="BV155" s="53">
        <f>OFFSET('National statistics'!$A$6,MATCH(R0_estimation!$A155,'National statistics'!$A$7:$A$5000,0),MATCH(R0_estimation!BV$16 &amp; "_Running14daysNew",'National statistics'!$B$1:$HA$1,0))</f>
        <v/>
      </c>
      <c r="BW155" s="253">
        <f>IF(ISERROR(OFFSET($O$4,MATCH(BV$16,$N$5:$N$14,0),MATCH(TEXT($A155,"dd-mmm-yy") &amp; "_R0",$P$2:$AP$2,0))),BW154,OFFSET($O$4,MATCH(BV$16,$N$5:$N$14,0),MATCH(TEXT($A155,"dd-mmm-yy") &amp; "_R0",$P$2:$AP$2,0)))</f>
        <v/>
      </c>
      <c r="BX155" s="254">
        <f>BX154</f>
        <v/>
      </c>
      <c r="BY155" s="77">
        <f>BY154-BY154*(BW154/14)*CA154/SUM(BY154:CC154)-BY154*(BX154/14)*CB154/SUM(BY154:CC154)</f>
        <v/>
      </c>
      <c r="BZ155" s="77">
        <f>BZ154+BY154*(BW154/14)*CA154/SUM(BY154:CC154)+BY154*(BX154/14)*CB154/SUM(BY154:CC154)-BZ154/4</f>
        <v/>
      </c>
      <c r="CA155" s="77">
        <f>CA154+(BZ154/4)*CA$16-CA154/14</f>
        <v/>
      </c>
      <c r="CB155" s="77">
        <f>CB154+(BZ154/4)*CB$16-CB154/14</f>
        <v/>
      </c>
      <c r="CC155" s="77">
        <f>CC154+CB154/14+(CA154/14)*(1-CD$16)</f>
        <v/>
      </c>
      <c r="CD155" s="54">
        <f>CD154+(CA154/14)*(CD$16)</f>
        <v/>
      </c>
      <c r="CE155" s="53">
        <f>OFFSET('National statistics'!$A$6,MATCH(R0_estimation!$A155,'National statistics'!$A$7:$A$5000,0),MATCH(R0_estimation!CE$16 &amp; "_Running14daysNew",'National statistics'!$B$1:$HA$1,0))</f>
        <v/>
      </c>
      <c r="CF155" s="253">
        <f>IF(ISERROR(OFFSET($O$4,MATCH(CE$16,$N$5:$N$14,0),MATCH(TEXT($A155,"dd-mmm-yy") &amp; "_R0",$P$2:$AP$2,0))),CF154,OFFSET($O$4,MATCH(CE$16,$N$5:$N$14,0),MATCH(TEXT($A155,"dd-mmm-yy") &amp; "_R0",$P$2:$AP$2,0)))</f>
        <v/>
      </c>
      <c r="CG155" s="254">
        <f>CG154</f>
        <v/>
      </c>
      <c r="CH155" s="77">
        <f>CH154-CH154*(CF154/14)*CJ154/SUM(CH154:CL154)-CH154*(CG154/14)*CK154/SUM(CH154:CL154)</f>
        <v/>
      </c>
      <c r="CI155" s="77">
        <f>CI154+CH154*(CF154/14)*CJ154/SUM(CH154:CL154)+CH154*(CG154/14)*CK154/SUM(CH154:CL154)-CI154/4</f>
        <v/>
      </c>
      <c r="CJ155" s="77">
        <f>CJ154+(CI154/4)*CJ$16-CJ154/14</f>
        <v/>
      </c>
      <c r="CK155" s="77">
        <f>CK154+(CI154/4)*CK$16-CK154/14</f>
        <v/>
      </c>
      <c r="CL155" s="77">
        <f>CL154+CK154/14+(CJ154/14)*(1-CM$16)</f>
        <v/>
      </c>
      <c r="CM155" s="54">
        <f>CM154+(CJ154/14)*(CM$16)</f>
        <v/>
      </c>
      <c r="CO155" s="209" t="n"/>
      <c r="CP155" s="210" t="n"/>
    </row>
    <row r="156">
      <c r="A156" s="83">
        <f>A155+1</f>
        <v/>
      </c>
      <c r="B156" s="53">
        <f>OFFSET('National statistics'!$A$6,MATCH(R0_estimation!$A156,'National statistics'!$A$7:$A$5000,0),MATCH(R0_estimation!B$16 &amp; "_Running14daysNew",'National statistics'!$B$1:$HA$1,0))</f>
        <v/>
      </c>
      <c r="C156" s="253">
        <f>IF(ISERROR(OFFSET($O$4,MATCH(B$16,$N$5:$N$14,0),MATCH(TEXT($A156,"dd-mmm-yy") &amp; "_R0",$P$2:$AP$2,0))),C155,OFFSET($O$4,MATCH(B$16,$N$5:$N$14,0),MATCH(TEXT($A156,"dd-mmm-yy") &amp; "_R0",$P$2:$AP$2,0)))</f>
        <v/>
      </c>
      <c r="D156" s="254">
        <f>D155</f>
        <v/>
      </c>
      <c r="E156" s="77">
        <f>E155-E155*(C155/14)*G155*G$16/SUM(E155:I155)-E155*(D155/14)*H$16*H155/SUM(E155:I155)</f>
        <v/>
      </c>
      <c r="F156" s="77">
        <f>F155+E155*(C155/14)*G155*G$16/SUM(E155:I155)+E155*(D155/14)*H$16*H155/SUM(E155:I155)-F155/4</f>
        <v/>
      </c>
      <c r="G156" s="77">
        <f>G155+G$16*F155/4-G155/14</f>
        <v/>
      </c>
      <c r="H156" s="77">
        <f>H155+H$16*F155/4-H155/14</f>
        <v/>
      </c>
      <c r="I156" s="77">
        <f>I155+H155/14+(G155/14)*(1-J$16)</f>
        <v/>
      </c>
      <c r="J156" s="54">
        <f>J155+(G155/14)*(J$16)</f>
        <v/>
      </c>
      <c r="K156" s="53">
        <f>OFFSET('National statistics'!$A$6,MATCH(R0_estimation!$A156,'National statistics'!$A$7:$A$5000,0),MATCH(R0_estimation!K$16 &amp; "_Running14daysNew",'National statistics'!$B$1:$HA$1,0))</f>
        <v/>
      </c>
      <c r="L156" s="253">
        <f>IF(ISERROR(OFFSET($O$4,MATCH(K$16,$N$5:$N$14,0),MATCH(TEXT($A156,"dd-mmm-yy") &amp; "_R0",$P$2:$AP$2,0))),L155,OFFSET($O$4,MATCH(K$16,$N$5:$N$14,0),MATCH(TEXT($A156,"dd-mmm-yy") &amp; "_R0",$P$2:$AP$2,0)))</f>
        <v/>
      </c>
      <c r="M156" s="254">
        <f>M155</f>
        <v/>
      </c>
      <c r="N156" s="77">
        <f>N155-N155*(L155/14)*P155/SUM(N155:R155)-N155*(M155/14)*Q155/SUM(N155:R155)</f>
        <v/>
      </c>
      <c r="O156" s="77">
        <f>O155+N155*(L155/14)*P155/SUM(N155:R155)+N155*(M155/14)*Q155/SUM(N155:R155)-O155/4</f>
        <v/>
      </c>
      <c r="P156" s="77">
        <f>P155+(O155/4)*P$16-P155/14</f>
        <v/>
      </c>
      <c r="Q156" s="77">
        <f>Q155+(O155/4)*Q$16-Q155/14</f>
        <v/>
      </c>
      <c r="R156" s="77">
        <f>R155+Q155/14+(P155/14)*(1-S$16)</f>
        <v/>
      </c>
      <c r="S156" s="54">
        <f>S155+(P155/14)*(S$16)</f>
        <v/>
      </c>
      <c r="T156" s="53">
        <f>OFFSET('National statistics'!$A$6,MATCH(R0_estimation!$A156,'National statistics'!$A$7:$A$5000,0),MATCH(R0_estimation!T$16 &amp; "_Running14daysNew",'National statistics'!$B$1:$HA$1,0))</f>
        <v/>
      </c>
      <c r="U156" s="253">
        <f>IF(ISERROR(OFFSET($O$4,MATCH(T$16,$N$5:$N$14,0),MATCH(TEXT($A156,"dd-mmm-yy") &amp; "_R0",$P$2:$AP$2,0))),U155,OFFSET($O$4,MATCH(T$16,$N$5:$N$14,0),MATCH(TEXT($A156,"dd-mmm-yy") &amp; "_R0",$P$2:$AP$2,0)))</f>
        <v/>
      </c>
      <c r="V156" s="254">
        <f>V155</f>
        <v/>
      </c>
      <c r="W156" s="77">
        <f>W155-W155*(U155/14)*Y155/SUM(W155:AA155)-W155*(V155/14)*Z155/SUM(W155:AA155)</f>
        <v/>
      </c>
      <c r="X156" s="77">
        <f>X155+W155*(U155/14)*Y155/SUM(W155:AA155)+W155*(V155/14)*Z155/SUM(W155:AA155)-X155/4</f>
        <v/>
      </c>
      <c r="Y156" s="77">
        <f>Y155+(X155/4)*Y$16-Y155/14</f>
        <v/>
      </c>
      <c r="Z156" s="77">
        <f>Z155+(X155/4)*Z$16-Z155/14</f>
        <v/>
      </c>
      <c r="AA156" s="77">
        <f>AA155+Z155/14+(Y155/14)*(1-AB$16)</f>
        <v/>
      </c>
      <c r="AB156" s="54">
        <f>AB155+(Y155/14)*(AB$16)</f>
        <v/>
      </c>
      <c r="AC156" s="53">
        <f>OFFSET('National statistics'!$A$6,MATCH(R0_estimation!$A156,'National statistics'!$A$7:$A$5000,0),MATCH(R0_estimation!AC$16 &amp; "_Running14daysNew",'National statistics'!$B$1:$HA$1,0))</f>
        <v/>
      </c>
      <c r="AD156" s="253">
        <f>IF(ISERROR(OFFSET($O$4,MATCH(AC$16,$N$5:$N$14,0),MATCH(TEXT($A156,"dd-mmm-yy") &amp; "_R0",$P$2:$AP$2,0))),AD155,OFFSET($O$4,MATCH(AC$16,$N$5:$N$14,0),MATCH(TEXT($A156,"dd-mmm-yy") &amp; "_R0",$P$2:$AP$2,0)))</f>
        <v/>
      </c>
      <c r="AE156" s="254">
        <f>AE155</f>
        <v/>
      </c>
      <c r="AF156" s="77">
        <f>AF155-AF155*(AD155/14)*AH155/SUM(AF155:AJ155)-AF155*(AE155/14)*AI155/SUM(AF155:AJ155)</f>
        <v/>
      </c>
      <c r="AG156" s="77">
        <f>AG155+AF155*(AD155/14)*AH155/SUM(AF155:AJ155)+AF155*(AE155/14)*AI155/SUM(AF155:AJ155)-AG155/4</f>
        <v/>
      </c>
      <c r="AH156" s="77">
        <f>AH155+(AG155/4)*AH$16-AH155/14</f>
        <v/>
      </c>
      <c r="AI156" s="77">
        <f>AI155+(AG155/4)*AI$16-AI155/14</f>
        <v/>
      </c>
      <c r="AJ156" s="77">
        <f>AJ155+AI155/14+(AH155/14)*(1-AK$16)</f>
        <v/>
      </c>
      <c r="AK156" s="54">
        <f>AK155+(AH155/14)*(AK$16)</f>
        <v/>
      </c>
      <c r="AL156" s="53">
        <f>OFFSET('National statistics'!$A$6,MATCH(R0_estimation!$A156,'National statistics'!$A$7:$A$5000,0),MATCH(R0_estimation!AL$16 &amp; "_Running14daysNew",'National statistics'!$B$1:$HA$1,0))</f>
        <v/>
      </c>
      <c r="AM156" s="253">
        <f>IF(ISERROR(OFFSET($O$4,MATCH(AL$16,$N$5:$N$14,0),MATCH(TEXT($A156,"dd-mmm-yy") &amp; "_R0",$P$2:$AP$2,0))),AM155,OFFSET($O$4,MATCH(AL$16,$N$5:$N$14,0),MATCH(TEXT($A156,"dd-mmm-yy") &amp; "_R0",$P$2:$AP$2,0)))</f>
        <v/>
      </c>
      <c r="AN156" s="254">
        <f>AN155</f>
        <v/>
      </c>
      <c r="AO156" s="77">
        <f>AO155-AO155*(AM155/14)*AQ155/SUM(AO155:AS155)-AO155*(AN155/14)*AR155/SUM(AO155:AS155)</f>
        <v/>
      </c>
      <c r="AP156" s="77">
        <f>AP155+AO155*(AM155/14)*AQ155/SUM(AO155:AS155)+AO155*(AN155/14)*AR155/SUM(AO155:AS155)-AP155/4</f>
        <v/>
      </c>
      <c r="AQ156" s="77">
        <f>AQ155+(AP155/4)*AQ$16-AQ155/14</f>
        <v/>
      </c>
      <c r="AR156" s="77">
        <f>AR155+(AP155/4)*AR$16-AR155/14</f>
        <v/>
      </c>
      <c r="AS156" s="77">
        <f>AS155+AR155/14+(AQ155/14)*(1-AT$16)</f>
        <v/>
      </c>
      <c r="AT156" s="54">
        <f>AT155+(AQ155/14)*(AT$16)</f>
        <v/>
      </c>
      <c r="AU156" s="53">
        <f>OFFSET('National statistics'!$A$6,MATCH(R0_estimation!$A156,'National statistics'!$A$7:$A$5000,0),MATCH(R0_estimation!AU$16 &amp; "_Running14daysNew",'National statistics'!$B$1:$HA$1,0))</f>
        <v/>
      </c>
      <c r="AV156" s="253">
        <f>IF(ISERROR(OFFSET($O$4,MATCH(AU$16,$N$5:$N$14,0),MATCH(TEXT($A156,"dd-mmm-yy") &amp; "_R0",$P$2:$AP$2,0))),AV155,OFFSET($O$4,MATCH(AU$16,$N$5:$N$14,0),MATCH(TEXT($A156,"dd-mmm-yy") &amp; "_R0",$P$2:$AP$2,0)))</f>
        <v/>
      </c>
      <c r="AW156" s="254">
        <f>AW155</f>
        <v/>
      </c>
      <c r="AX156" s="77">
        <f>AX155-AX155*(AV155/14)*AZ155/SUM(AX155:BB155)-AX155*(AW155/14)*BA155/SUM(AX155:BB155)</f>
        <v/>
      </c>
      <c r="AY156" s="77">
        <f>AY155+AX155*(AV155/14)*AZ155/SUM(AX155:BB155)+AX155*(AW155/14)*BA155/SUM(AX155:BB155)-AY155/4</f>
        <v/>
      </c>
      <c r="AZ156" s="77">
        <f>AZ155+(AY155/4)*AZ$16-AZ155/14</f>
        <v/>
      </c>
      <c r="BA156" s="77">
        <f>BA155+(AY155/4)*BA$16-BA155/14</f>
        <v/>
      </c>
      <c r="BB156" s="77">
        <f>BB155+BA155/14+(AZ155/14)*(1-BC$16)</f>
        <v/>
      </c>
      <c r="BC156" s="54">
        <f>BC155+(AZ155/14)*(BC$16)</f>
        <v/>
      </c>
      <c r="BD156" s="53">
        <f>OFFSET('National statistics'!$A$6,MATCH(R0_estimation!$A156,'National statistics'!$A$7:$A$5000,0),MATCH(R0_estimation!BD$16 &amp; "_Running14daysNew",'National statistics'!$B$1:$HA$1,0))</f>
        <v/>
      </c>
      <c r="BE156" s="253">
        <f>IF(ISERROR(OFFSET($O$4,MATCH(BD$16,$N$5:$N$14,0),MATCH(TEXT($A156,"dd-mmm-yy") &amp; "_R0",$P$2:$AP$2,0))),BE155,OFFSET($O$4,MATCH(BD$16,$N$5:$N$14,0),MATCH(TEXT($A156,"dd-mmm-yy") &amp; "_R0",$P$2:$AP$2,0)))</f>
        <v/>
      </c>
      <c r="BF156" s="254">
        <f>BF155</f>
        <v/>
      </c>
      <c r="BG156" s="77">
        <f>BG155-BG155*(BE155/14)*BI155/SUM(BG155:BK155)-BG155*(BF155/14)*BJ155/SUM(BG155:BK155)</f>
        <v/>
      </c>
      <c r="BH156" s="77">
        <f>BH155+BG155*(BE155/14)*BI155/SUM(BG155:BK155)+BG155*(BF155/14)*BJ155/SUM(BG155:BK155)-BH155/4</f>
        <v/>
      </c>
      <c r="BI156" s="77">
        <f>BI155+(BH155/4)*BI$16-BI155/14</f>
        <v/>
      </c>
      <c r="BJ156" s="77">
        <f>BJ155+(BH155/4)*BJ$16-BJ155/14</f>
        <v/>
      </c>
      <c r="BK156" s="77">
        <f>BK155+BJ155/14+(BI155/14)*(1-BL$16)</f>
        <v/>
      </c>
      <c r="BL156" s="54">
        <f>BL155+(BI155/14)*(BL$16)</f>
        <v/>
      </c>
      <c r="BM156" s="53">
        <f>OFFSET('National statistics'!$A$6,MATCH(R0_estimation!$A156,'National statistics'!$A$7:$A$5000,0),MATCH(R0_estimation!BM$16 &amp; "_Running14daysNew",'National statistics'!$B$1:$HA$1,0))</f>
        <v/>
      </c>
      <c r="BN156" s="253">
        <f>IF(ISERROR(OFFSET($O$4,MATCH(BM$16,$N$5:$N$14,0),MATCH(TEXT($A156,"dd-mmm-yy") &amp; "_R0",$P$2:$AP$2,0))),BN155,OFFSET($O$4,MATCH(BM$16,$N$5:$N$14,0),MATCH(TEXT($A156,"dd-mmm-yy") &amp; "_R0",$P$2:$AP$2,0)))</f>
        <v/>
      </c>
      <c r="BO156" s="254">
        <f>BO155</f>
        <v/>
      </c>
      <c r="BP156" s="77">
        <f>BP155-BP155*(BN155/14)*BR155/SUM(BP155:BT155)-BP155*(BO155/14)*BS155/SUM(BP155:BT155)</f>
        <v/>
      </c>
      <c r="BQ156" s="77">
        <f>BQ155+BP155*(BN155/14)*BR155/SUM(BP155:BT155)+BP155*(BO155/14)*BS155/SUM(BP155:BT155)-BQ155/4</f>
        <v/>
      </c>
      <c r="BR156" s="77">
        <f>BR155+(BQ155/4)*BR$16-BR155/14</f>
        <v/>
      </c>
      <c r="BS156" s="77">
        <f>BS155+(BQ155/4)*BS$16-BS155/14</f>
        <v/>
      </c>
      <c r="BT156" s="77">
        <f>BT155+BS155/14+(BR155/14)*(1-BU$16)</f>
        <v/>
      </c>
      <c r="BU156" s="54">
        <f>BU155+(BR155/14)*(BU$16)</f>
        <v/>
      </c>
      <c r="BV156" s="53">
        <f>OFFSET('National statistics'!$A$6,MATCH(R0_estimation!$A156,'National statistics'!$A$7:$A$5000,0),MATCH(R0_estimation!BV$16 &amp; "_Running14daysNew",'National statistics'!$B$1:$HA$1,0))</f>
        <v/>
      </c>
      <c r="BW156" s="253">
        <f>IF(ISERROR(OFFSET($O$4,MATCH(BV$16,$N$5:$N$14,0),MATCH(TEXT($A156,"dd-mmm-yy") &amp; "_R0",$P$2:$AP$2,0))),BW155,OFFSET($O$4,MATCH(BV$16,$N$5:$N$14,0),MATCH(TEXT($A156,"dd-mmm-yy") &amp; "_R0",$P$2:$AP$2,0)))</f>
        <v/>
      </c>
      <c r="BX156" s="254">
        <f>BX155</f>
        <v/>
      </c>
      <c r="BY156" s="77">
        <f>BY155-BY155*(BW155/14)*CA155/SUM(BY155:CC155)-BY155*(BX155/14)*CB155/SUM(BY155:CC155)</f>
        <v/>
      </c>
      <c r="BZ156" s="77">
        <f>BZ155+BY155*(BW155/14)*CA155/SUM(BY155:CC155)+BY155*(BX155/14)*CB155/SUM(BY155:CC155)-BZ155/4</f>
        <v/>
      </c>
      <c r="CA156" s="77">
        <f>CA155+(BZ155/4)*CA$16-CA155/14</f>
        <v/>
      </c>
      <c r="CB156" s="77">
        <f>CB155+(BZ155/4)*CB$16-CB155/14</f>
        <v/>
      </c>
      <c r="CC156" s="77">
        <f>CC155+CB155/14+(CA155/14)*(1-CD$16)</f>
        <v/>
      </c>
      <c r="CD156" s="54">
        <f>CD155+(CA155/14)*(CD$16)</f>
        <v/>
      </c>
      <c r="CE156" s="53">
        <f>OFFSET('National statistics'!$A$6,MATCH(R0_estimation!$A156,'National statistics'!$A$7:$A$5000,0),MATCH(R0_estimation!CE$16 &amp; "_Running14daysNew",'National statistics'!$B$1:$HA$1,0))</f>
        <v/>
      </c>
      <c r="CF156" s="253">
        <f>IF(ISERROR(OFFSET($O$4,MATCH(CE$16,$N$5:$N$14,0),MATCH(TEXT($A156,"dd-mmm-yy") &amp; "_R0",$P$2:$AP$2,0))),CF155,OFFSET($O$4,MATCH(CE$16,$N$5:$N$14,0),MATCH(TEXT($A156,"dd-mmm-yy") &amp; "_R0",$P$2:$AP$2,0)))</f>
        <v/>
      </c>
      <c r="CG156" s="254">
        <f>CG155</f>
        <v/>
      </c>
      <c r="CH156" s="77">
        <f>CH155-CH155*(CF155/14)*CJ155/SUM(CH155:CL155)-CH155*(CG155/14)*CK155/SUM(CH155:CL155)</f>
        <v/>
      </c>
      <c r="CI156" s="77">
        <f>CI155+CH155*(CF155/14)*CJ155/SUM(CH155:CL155)+CH155*(CG155/14)*CK155/SUM(CH155:CL155)-CI155/4</f>
        <v/>
      </c>
      <c r="CJ156" s="77">
        <f>CJ155+(CI155/4)*CJ$16-CJ155/14</f>
        <v/>
      </c>
      <c r="CK156" s="77">
        <f>CK155+(CI155/4)*CK$16-CK155/14</f>
        <v/>
      </c>
      <c r="CL156" s="77">
        <f>CL155+CK155/14+(CJ155/14)*(1-CM$16)</f>
        <v/>
      </c>
      <c r="CM156" s="54">
        <f>CM155+(CJ155/14)*(CM$16)</f>
        <v/>
      </c>
      <c r="CO156" s="209" t="n"/>
      <c r="CP156" s="210" t="n"/>
    </row>
    <row r="157">
      <c r="A157" s="83">
        <f>A156+1</f>
        <v/>
      </c>
      <c r="B157" s="53">
        <f>OFFSET('National statistics'!$A$6,MATCH(R0_estimation!$A157,'National statistics'!$A$7:$A$5000,0),MATCH(R0_estimation!B$16 &amp; "_Running14daysNew",'National statistics'!$B$1:$HA$1,0))</f>
        <v/>
      </c>
      <c r="C157" s="253">
        <f>IF(ISERROR(OFFSET($O$4,MATCH(B$16,$N$5:$N$14,0),MATCH(TEXT($A157,"dd-mmm-yy") &amp; "_R0",$P$2:$AP$2,0))),C156,OFFSET($O$4,MATCH(B$16,$N$5:$N$14,0),MATCH(TEXT($A157,"dd-mmm-yy") &amp; "_R0",$P$2:$AP$2,0)))</f>
        <v/>
      </c>
      <c r="D157" s="254">
        <f>D156</f>
        <v/>
      </c>
      <c r="E157" s="77">
        <f>E156-E156*(C156/14)*G156*G$16/SUM(E156:I156)-E156*(D156/14)*H$16*H156/SUM(E156:I156)</f>
        <v/>
      </c>
      <c r="F157" s="77">
        <f>F156+E156*(C156/14)*G156*G$16/SUM(E156:I156)+E156*(D156/14)*H$16*H156/SUM(E156:I156)-F156/4</f>
        <v/>
      </c>
      <c r="G157" s="77">
        <f>G156+G$16*F156/4-G156/14</f>
        <v/>
      </c>
      <c r="H157" s="77">
        <f>H156+H$16*F156/4-H156/14</f>
        <v/>
      </c>
      <c r="I157" s="77">
        <f>I156+H156/14+(G156/14)*(1-J$16)</f>
        <v/>
      </c>
      <c r="J157" s="54">
        <f>J156+(G156/14)*(J$16)</f>
        <v/>
      </c>
      <c r="K157" s="53">
        <f>OFFSET('National statistics'!$A$6,MATCH(R0_estimation!$A157,'National statistics'!$A$7:$A$5000,0),MATCH(R0_estimation!K$16 &amp; "_Running14daysNew",'National statistics'!$B$1:$HA$1,0))</f>
        <v/>
      </c>
      <c r="L157" s="253">
        <f>IF(ISERROR(OFFSET($O$4,MATCH(K$16,$N$5:$N$14,0),MATCH(TEXT($A157,"dd-mmm-yy") &amp; "_R0",$P$2:$AP$2,0))),L156,OFFSET($O$4,MATCH(K$16,$N$5:$N$14,0),MATCH(TEXT($A157,"dd-mmm-yy") &amp; "_R0",$P$2:$AP$2,0)))</f>
        <v/>
      </c>
      <c r="M157" s="254">
        <f>M156</f>
        <v/>
      </c>
      <c r="N157" s="77">
        <f>N156-N156*(L156/14)*P156/SUM(N156:R156)-N156*(M156/14)*Q156/SUM(N156:R156)</f>
        <v/>
      </c>
      <c r="O157" s="77">
        <f>O156+N156*(L156/14)*P156/SUM(N156:R156)+N156*(M156/14)*Q156/SUM(N156:R156)-O156/4</f>
        <v/>
      </c>
      <c r="P157" s="77">
        <f>P156+(O156/4)*P$16-P156/14</f>
        <v/>
      </c>
      <c r="Q157" s="77">
        <f>Q156+(O156/4)*Q$16-Q156/14</f>
        <v/>
      </c>
      <c r="R157" s="77">
        <f>R156+Q156/14+(P156/14)*(1-S$16)</f>
        <v/>
      </c>
      <c r="S157" s="54">
        <f>S156+(P156/14)*(S$16)</f>
        <v/>
      </c>
      <c r="T157" s="53">
        <f>OFFSET('National statistics'!$A$6,MATCH(R0_estimation!$A157,'National statistics'!$A$7:$A$5000,0),MATCH(R0_estimation!T$16 &amp; "_Running14daysNew",'National statistics'!$B$1:$HA$1,0))</f>
        <v/>
      </c>
      <c r="U157" s="253">
        <f>IF(ISERROR(OFFSET($O$4,MATCH(T$16,$N$5:$N$14,0),MATCH(TEXT($A157,"dd-mmm-yy") &amp; "_R0",$P$2:$AP$2,0))),U156,OFFSET($O$4,MATCH(T$16,$N$5:$N$14,0),MATCH(TEXT($A157,"dd-mmm-yy") &amp; "_R0",$P$2:$AP$2,0)))</f>
        <v/>
      </c>
      <c r="V157" s="254">
        <f>V156</f>
        <v/>
      </c>
      <c r="W157" s="77">
        <f>W156-W156*(U156/14)*Y156/SUM(W156:AA156)-W156*(V156/14)*Z156/SUM(W156:AA156)</f>
        <v/>
      </c>
      <c r="X157" s="77">
        <f>X156+W156*(U156/14)*Y156/SUM(W156:AA156)+W156*(V156/14)*Z156/SUM(W156:AA156)-X156/4</f>
        <v/>
      </c>
      <c r="Y157" s="77">
        <f>Y156+(X156/4)*Y$16-Y156/14</f>
        <v/>
      </c>
      <c r="Z157" s="77">
        <f>Z156+(X156/4)*Z$16-Z156/14</f>
        <v/>
      </c>
      <c r="AA157" s="77">
        <f>AA156+Z156/14+(Y156/14)*(1-AB$16)</f>
        <v/>
      </c>
      <c r="AB157" s="54">
        <f>AB156+(Y156/14)*(AB$16)</f>
        <v/>
      </c>
      <c r="AC157" s="53">
        <f>OFFSET('National statistics'!$A$6,MATCH(R0_estimation!$A157,'National statistics'!$A$7:$A$5000,0),MATCH(R0_estimation!AC$16 &amp; "_Running14daysNew",'National statistics'!$B$1:$HA$1,0))</f>
        <v/>
      </c>
      <c r="AD157" s="253">
        <f>IF(ISERROR(OFFSET($O$4,MATCH(AC$16,$N$5:$N$14,0),MATCH(TEXT($A157,"dd-mmm-yy") &amp; "_R0",$P$2:$AP$2,0))),AD156,OFFSET($O$4,MATCH(AC$16,$N$5:$N$14,0),MATCH(TEXT($A157,"dd-mmm-yy") &amp; "_R0",$P$2:$AP$2,0)))</f>
        <v/>
      </c>
      <c r="AE157" s="254">
        <f>AE156</f>
        <v/>
      </c>
      <c r="AF157" s="77">
        <f>AF156-AF156*(AD156/14)*AH156/SUM(AF156:AJ156)-AF156*(AE156/14)*AI156/SUM(AF156:AJ156)</f>
        <v/>
      </c>
      <c r="AG157" s="77">
        <f>AG156+AF156*(AD156/14)*AH156/SUM(AF156:AJ156)+AF156*(AE156/14)*AI156/SUM(AF156:AJ156)-AG156/4</f>
        <v/>
      </c>
      <c r="AH157" s="77">
        <f>AH156+(AG156/4)*AH$16-AH156/14</f>
        <v/>
      </c>
      <c r="AI157" s="77">
        <f>AI156+(AG156/4)*AI$16-AI156/14</f>
        <v/>
      </c>
      <c r="AJ157" s="77">
        <f>AJ156+AI156/14+(AH156/14)*(1-AK$16)</f>
        <v/>
      </c>
      <c r="AK157" s="54">
        <f>AK156+(AH156/14)*(AK$16)</f>
        <v/>
      </c>
      <c r="AL157" s="53">
        <f>OFFSET('National statistics'!$A$6,MATCH(R0_estimation!$A157,'National statistics'!$A$7:$A$5000,0),MATCH(R0_estimation!AL$16 &amp; "_Running14daysNew",'National statistics'!$B$1:$HA$1,0))</f>
        <v/>
      </c>
      <c r="AM157" s="253">
        <f>IF(ISERROR(OFFSET($O$4,MATCH(AL$16,$N$5:$N$14,0),MATCH(TEXT($A157,"dd-mmm-yy") &amp; "_R0",$P$2:$AP$2,0))),AM156,OFFSET($O$4,MATCH(AL$16,$N$5:$N$14,0),MATCH(TEXT($A157,"dd-mmm-yy") &amp; "_R0",$P$2:$AP$2,0)))</f>
        <v/>
      </c>
      <c r="AN157" s="254">
        <f>AN156</f>
        <v/>
      </c>
      <c r="AO157" s="77">
        <f>AO156-AO156*(AM156/14)*AQ156/SUM(AO156:AS156)-AO156*(AN156/14)*AR156/SUM(AO156:AS156)</f>
        <v/>
      </c>
      <c r="AP157" s="77">
        <f>AP156+AO156*(AM156/14)*AQ156/SUM(AO156:AS156)+AO156*(AN156/14)*AR156/SUM(AO156:AS156)-AP156/4</f>
        <v/>
      </c>
      <c r="AQ157" s="77">
        <f>AQ156+(AP156/4)*AQ$16-AQ156/14</f>
        <v/>
      </c>
      <c r="AR157" s="77">
        <f>AR156+(AP156/4)*AR$16-AR156/14</f>
        <v/>
      </c>
      <c r="AS157" s="77">
        <f>AS156+AR156/14+(AQ156/14)*(1-AT$16)</f>
        <v/>
      </c>
      <c r="AT157" s="54">
        <f>AT156+(AQ156/14)*(AT$16)</f>
        <v/>
      </c>
      <c r="AU157" s="53">
        <f>OFFSET('National statistics'!$A$6,MATCH(R0_estimation!$A157,'National statistics'!$A$7:$A$5000,0),MATCH(R0_estimation!AU$16 &amp; "_Running14daysNew",'National statistics'!$B$1:$HA$1,0))</f>
        <v/>
      </c>
      <c r="AV157" s="253">
        <f>IF(ISERROR(OFFSET($O$4,MATCH(AU$16,$N$5:$N$14,0),MATCH(TEXT($A157,"dd-mmm-yy") &amp; "_R0",$P$2:$AP$2,0))),AV156,OFFSET($O$4,MATCH(AU$16,$N$5:$N$14,0),MATCH(TEXT($A157,"dd-mmm-yy") &amp; "_R0",$P$2:$AP$2,0)))</f>
        <v/>
      </c>
      <c r="AW157" s="254">
        <f>AW156</f>
        <v/>
      </c>
      <c r="AX157" s="77">
        <f>AX156-AX156*(AV156/14)*AZ156/SUM(AX156:BB156)-AX156*(AW156/14)*BA156/SUM(AX156:BB156)</f>
        <v/>
      </c>
      <c r="AY157" s="77">
        <f>AY156+AX156*(AV156/14)*AZ156/SUM(AX156:BB156)+AX156*(AW156/14)*BA156/SUM(AX156:BB156)-AY156/4</f>
        <v/>
      </c>
      <c r="AZ157" s="77">
        <f>AZ156+(AY156/4)*AZ$16-AZ156/14</f>
        <v/>
      </c>
      <c r="BA157" s="77">
        <f>BA156+(AY156/4)*BA$16-BA156/14</f>
        <v/>
      </c>
      <c r="BB157" s="77">
        <f>BB156+BA156/14+(AZ156/14)*(1-BC$16)</f>
        <v/>
      </c>
      <c r="BC157" s="54">
        <f>BC156+(AZ156/14)*(BC$16)</f>
        <v/>
      </c>
      <c r="BD157" s="53">
        <f>OFFSET('National statistics'!$A$6,MATCH(R0_estimation!$A157,'National statistics'!$A$7:$A$5000,0),MATCH(R0_estimation!BD$16 &amp; "_Running14daysNew",'National statistics'!$B$1:$HA$1,0))</f>
        <v/>
      </c>
      <c r="BE157" s="253">
        <f>IF(ISERROR(OFFSET($O$4,MATCH(BD$16,$N$5:$N$14,0),MATCH(TEXT($A157,"dd-mmm-yy") &amp; "_R0",$P$2:$AP$2,0))),BE156,OFFSET($O$4,MATCH(BD$16,$N$5:$N$14,0),MATCH(TEXT($A157,"dd-mmm-yy") &amp; "_R0",$P$2:$AP$2,0)))</f>
        <v/>
      </c>
      <c r="BF157" s="254">
        <f>BF156</f>
        <v/>
      </c>
      <c r="BG157" s="77">
        <f>BG156-BG156*(BE156/14)*BI156/SUM(BG156:BK156)-BG156*(BF156/14)*BJ156/SUM(BG156:BK156)</f>
        <v/>
      </c>
      <c r="BH157" s="77">
        <f>BH156+BG156*(BE156/14)*BI156/SUM(BG156:BK156)+BG156*(BF156/14)*BJ156/SUM(BG156:BK156)-BH156/4</f>
        <v/>
      </c>
      <c r="BI157" s="77">
        <f>BI156+(BH156/4)*BI$16-BI156/14</f>
        <v/>
      </c>
      <c r="BJ157" s="77">
        <f>BJ156+(BH156/4)*BJ$16-BJ156/14</f>
        <v/>
      </c>
      <c r="BK157" s="77">
        <f>BK156+BJ156/14+(BI156/14)*(1-BL$16)</f>
        <v/>
      </c>
      <c r="BL157" s="54">
        <f>BL156+(BI156/14)*(BL$16)</f>
        <v/>
      </c>
      <c r="BM157" s="53">
        <f>OFFSET('National statistics'!$A$6,MATCH(R0_estimation!$A157,'National statistics'!$A$7:$A$5000,0),MATCH(R0_estimation!BM$16 &amp; "_Running14daysNew",'National statistics'!$B$1:$HA$1,0))</f>
        <v/>
      </c>
      <c r="BN157" s="253">
        <f>IF(ISERROR(OFFSET($O$4,MATCH(BM$16,$N$5:$N$14,0),MATCH(TEXT($A157,"dd-mmm-yy") &amp; "_R0",$P$2:$AP$2,0))),BN156,OFFSET($O$4,MATCH(BM$16,$N$5:$N$14,0),MATCH(TEXT($A157,"dd-mmm-yy") &amp; "_R0",$P$2:$AP$2,0)))</f>
        <v/>
      </c>
      <c r="BO157" s="254">
        <f>BO156</f>
        <v/>
      </c>
      <c r="BP157" s="77">
        <f>BP156-BP156*(BN156/14)*BR156/SUM(BP156:BT156)-BP156*(BO156/14)*BS156/SUM(BP156:BT156)</f>
        <v/>
      </c>
      <c r="BQ157" s="77">
        <f>BQ156+BP156*(BN156/14)*BR156/SUM(BP156:BT156)+BP156*(BO156/14)*BS156/SUM(BP156:BT156)-BQ156/4</f>
        <v/>
      </c>
      <c r="BR157" s="77">
        <f>BR156+(BQ156/4)*BR$16-BR156/14</f>
        <v/>
      </c>
      <c r="BS157" s="77">
        <f>BS156+(BQ156/4)*BS$16-BS156/14</f>
        <v/>
      </c>
      <c r="BT157" s="77">
        <f>BT156+BS156/14+(BR156/14)*(1-BU$16)</f>
        <v/>
      </c>
      <c r="BU157" s="54">
        <f>BU156+(BR156/14)*(BU$16)</f>
        <v/>
      </c>
      <c r="BV157" s="53">
        <f>OFFSET('National statistics'!$A$6,MATCH(R0_estimation!$A157,'National statistics'!$A$7:$A$5000,0),MATCH(R0_estimation!BV$16 &amp; "_Running14daysNew",'National statistics'!$B$1:$HA$1,0))</f>
        <v/>
      </c>
      <c r="BW157" s="253">
        <f>IF(ISERROR(OFFSET($O$4,MATCH(BV$16,$N$5:$N$14,0),MATCH(TEXT($A157,"dd-mmm-yy") &amp; "_R0",$P$2:$AP$2,0))),BW156,OFFSET($O$4,MATCH(BV$16,$N$5:$N$14,0),MATCH(TEXT($A157,"dd-mmm-yy") &amp; "_R0",$P$2:$AP$2,0)))</f>
        <v/>
      </c>
      <c r="BX157" s="254">
        <f>BX156</f>
        <v/>
      </c>
      <c r="BY157" s="77">
        <f>BY156-BY156*(BW156/14)*CA156/SUM(BY156:CC156)-BY156*(BX156/14)*CB156/SUM(BY156:CC156)</f>
        <v/>
      </c>
      <c r="BZ157" s="77">
        <f>BZ156+BY156*(BW156/14)*CA156/SUM(BY156:CC156)+BY156*(BX156/14)*CB156/SUM(BY156:CC156)-BZ156/4</f>
        <v/>
      </c>
      <c r="CA157" s="77">
        <f>CA156+(BZ156/4)*CA$16-CA156/14</f>
        <v/>
      </c>
      <c r="CB157" s="77">
        <f>CB156+(BZ156/4)*CB$16-CB156/14</f>
        <v/>
      </c>
      <c r="CC157" s="77">
        <f>CC156+CB156/14+(CA156/14)*(1-CD$16)</f>
        <v/>
      </c>
      <c r="CD157" s="54">
        <f>CD156+(CA156/14)*(CD$16)</f>
        <v/>
      </c>
      <c r="CE157" s="53">
        <f>OFFSET('National statistics'!$A$6,MATCH(R0_estimation!$A157,'National statistics'!$A$7:$A$5000,0),MATCH(R0_estimation!CE$16 &amp; "_Running14daysNew",'National statistics'!$B$1:$HA$1,0))</f>
        <v/>
      </c>
      <c r="CF157" s="253">
        <f>IF(ISERROR(OFFSET($O$4,MATCH(CE$16,$N$5:$N$14,0),MATCH(TEXT($A157,"dd-mmm-yy") &amp; "_R0",$P$2:$AP$2,0))),CF156,OFFSET($O$4,MATCH(CE$16,$N$5:$N$14,0),MATCH(TEXT($A157,"dd-mmm-yy") &amp; "_R0",$P$2:$AP$2,0)))</f>
        <v/>
      </c>
      <c r="CG157" s="254">
        <f>CG156</f>
        <v/>
      </c>
      <c r="CH157" s="77">
        <f>CH156-CH156*(CF156/14)*CJ156/SUM(CH156:CL156)-CH156*(CG156/14)*CK156/SUM(CH156:CL156)</f>
        <v/>
      </c>
      <c r="CI157" s="77">
        <f>CI156+CH156*(CF156/14)*CJ156/SUM(CH156:CL156)+CH156*(CG156/14)*CK156/SUM(CH156:CL156)-CI156/4</f>
        <v/>
      </c>
      <c r="CJ157" s="77">
        <f>CJ156+(CI156/4)*CJ$16-CJ156/14</f>
        <v/>
      </c>
      <c r="CK157" s="77">
        <f>CK156+(CI156/4)*CK$16-CK156/14</f>
        <v/>
      </c>
      <c r="CL157" s="77">
        <f>CL156+CK156/14+(CJ156/14)*(1-CM$16)</f>
        <v/>
      </c>
      <c r="CM157" s="54">
        <f>CM156+(CJ156/14)*(CM$16)</f>
        <v/>
      </c>
      <c r="CO157" s="209" t="n"/>
      <c r="CP157" s="210" t="n"/>
    </row>
    <row r="158">
      <c r="A158" s="83">
        <f>A157+1</f>
        <v/>
      </c>
      <c r="B158" s="53">
        <f>OFFSET('National statistics'!$A$6,MATCH(R0_estimation!$A158,'National statistics'!$A$7:$A$5000,0),MATCH(R0_estimation!B$16 &amp; "_Running14daysNew",'National statistics'!$B$1:$HA$1,0))</f>
        <v/>
      </c>
      <c r="C158" s="253">
        <f>IF(ISERROR(OFFSET($O$4,MATCH(B$16,$N$5:$N$14,0),MATCH(TEXT($A158,"dd-mmm-yy") &amp; "_R0",$P$2:$AP$2,0))),C157,OFFSET($O$4,MATCH(B$16,$N$5:$N$14,0),MATCH(TEXT($A158,"dd-mmm-yy") &amp; "_R0",$P$2:$AP$2,0)))</f>
        <v/>
      </c>
      <c r="D158" s="254">
        <f>D157</f>
        <v/>
      </c>
      <c r="E158" s="77">
        <f>E157-E157*(C157/14)*G157*G$16/SUM(E157:I157)-E157*(D157/14)*H$16*H157/SUM(E157:I157)</f>
        <v/>
      </c>
      <c r="F158" s="77">
        <f>F157+E157*(C157/14)*G157*G$16/SUM(E157:I157)+E157*(D157/14)*H$16*H157/SUM(E157:I157)-F157/4</f>
        <v/>
      </c>
      <c r="G158" s="77">
        <f>G157+G$16*F157/4-G157/14</f>
        <v/>
      </c>
      <c r="H158" s="77">
        <f>H157+H$16*F157/4-H157/14</f>
        <v/>
      </c>
      <c r="I158" s="77">
        <f>I157+H157/14+(G157/14)*(1-J$16)</f>
        <v/>
      </c>
      <c r="J158" s="54">
        <f>J157+(G157/14)*(J$16)</f>
        <v/>
      </c>
      <c r="K158" s="53">
        <f>OFFSET('National statistics'!$A$6,MATCH(R0_estimation!$A158,'National statistics'!$A$7:$A$5000,0),MATCH(R0_estimation!K$16 &amp; "_Running14daysNew",'National statistics'!$B$1:$HA$1,0))</f>
        <v/>
      </c>
      <c r="L158" s="253">
        <f>IF(ISERROR(OFFSET($O$4,MATCH(K$16,$N$5:$N$14,0),MATCH(TEXT($A158,"dd-mmm-yy") &amp; "_R0",$P$2:$AP$2,0))),L157,OFFSET($O$4,MATCH(K$16,$N$5:$N$14,0),MATCH(TEXT($A158,"dd-mmm-yy") &amp; "_R0",$P$2:$AP$2,0)))</f>
        <v/>
      </c>
      <c r="M158" s="254">
        <f>M157</f>
        <v/>
      </c>
      <c r="N158" s="77">
        <f>N157-N157*(L157/14)*P157/SUM(N157:R157)-N157*(M157/14)*Q157/SUM(N157:R157)</f>
        <v/>
      </c>
      <c r="O158" s="77">
        <f>O157+N157*(L157/14)*P157/SUM(N157:R157)+N157*(M157/14)*Q157/SUM(N157:R157)-O157/4</f>
        <v/>
      </c>
      <c r="P158" s="77">
        <f>P157+(O157/4)*P$16-P157/14</f>
        <v/>
      </c>
      <c r="Q158" s="77">
        <f>Q157+(O157/4)*Q$16-Q157/14</f>
        <v/>
      </c>
      <c r="R158" s="77">
        <f>R157+Q157/14+(P157/14)*(1-S$16)</f>
        <v/>
      </c>
      <c r="S158" s="54">
        <f>S157+(P157/14)*(S$16)</f>
        <v/>
      </c>
      <c r="T158" s="53">
        <f>OFFSET('National statistics'!$A$6,MATCH(R0_estimation!$A158,'National statistics'!$A$7:$A$5000,0),MATCH(R0_estimation!T$16 &amp; "_Running14daysNew",'National statistics'!$B$1:$HA$1,0))</f>
        <v/>
      </c>
      <c r="U158" s="253">
        <f>IF(ISERROR(OFFSET($O$4,MATCH(T$16,$N$5:$N$14,0),MATCH(TEXT($A158,"dd-mmm-yy") &amp; "_R0",$P$2:$AP$2,0))),U157,OFFSET($O$4,MATCH(T$16,$N$5:$N$14,0),MATCH(TEXT($A158,"dd-mmm-yy") &amp; "_R0",$P$2:$AP$2,0)))</f>
        <v/>
      </c>
      <c r="V158" s="254">
        <f>V157</f>
        <v/>
      </c>
      <c r="W158" s="77">
        <f>W157-W157*(U157/14)*Y157/SUM(W157:AA157)-W157*(V157/14)*Z157/SUM(W157:AA157)</f>
        <v/>
      </c>
      <c r="X158" s="77">
        <f>X157+W157*(U157/14)*Y157/SUM(W157:AA157)+W157*(V157/14)*Z157/SUM(W157:AA157)-X157/4</f>
        <v/>
      </c>
      <c r="Y158" s="77">
        <f>Y157+(X157/4)*Y$16-Y157/14</f>
        <v/>
      </c>
      <c r="Z158" s="77">
        <f>Z157+(X157/4)*Z$16-Z157/14</f>
        <v/>
      </c>
      <c r="AA158" s="77">
        <f>AA157+Z157/14+(Y157/14)*(1-AB$16)</f>
        <v/>
      </c>
      <c r="AB158" s="54">
        <f>AB157+(Y157/14)*(AB$16)</f>
        <v/>
      </c>
      <c r="AC158" s="53">
        <f>OFFSET('National statistics'!$A$6,MATCH(R0_estimation!$A158,'National statistics'!$A$7:$A$5000,0),MATCH(R0_estimation!AC$16 &amp; "_Running14daysNew",'National statistics'!$B$1:$HA$1,0))</f>
        <v/>
      </c>
      <c r="AD158" s="253">
        <f>IF(ISERROR(OFFSET($O$4,MATCH(AC$16,$N$5:$N$14,0),MATCH(TEXT($A158,"dd-mmm-yy") &amp; "_R0",$P$2:$AP$2,0))),AD157,OFFSET($O$4,MATCH(AC$16,$N$5:$N$14,0),MATCH(TEXT($A158,"dd-mmm-yy") &amp; "_R0",$P$2:$AP$2,0)))</f>
        <v/>
      </c>
      <c r="AE158" s="254">
        <f>AE157</f>
        <v/>
      </c>
      <c r="AF158" s="77">
        <f>AF157-AF157*(AD157/14)*AH157/SUM(AF157:AJ157)-AF157*(AE157/14)*AI157/SUM(AF157:AJ157)</f>
        <v/>
      </c>
      <c r="AG158" s="77">
        <f>AG157+AF157*(AD157/14)*AH157/SUM(AF157:AJ157)+AF157*(AE157/14)*AI157/SUM(AF157:AJ157)-AG157/4</f>
        <v/>
      </c>
      <c r="AH158" s="77">
        <f>AH157+(AG157/4)*AH$16-AH157/14</f>
        <v/>
      </c>
      <c r="AI158" s="77">
        <f>AI157+(AG157/4)*AI$16-AI157/14</f>
        <v/>
      </c>
      <c r="AJ158" s="77">
        <f>AJ157+AI157/14+(AH157/14)*(1-AK$16)</f>
        <v/>
      </c>
      <c r="AK158" s="54">
        <f>AK157+(AH157/14)*(AK$16)</f>
        <v/>
      </c>
      <c r="AL158" s="53">
        <f>OFFSET('National statistics'!$A$6,MATCH(R0_estimation!$A158,'National statistics'!$A$7:$A$5000,0),MATCH(R0_estimation!AL$16 &amp; "_Running14daysNew",'National statistics'!$B$1:$HA$1,0))</f>
        <v/>
      </c>
      <c r="AM158" s="253">
        <f>IF(ISERROR(OFFSET($O$4,MATCH(AL$16,$N$5:$N$14,0),MATCH(TEXT($A158,"dd-mmm-yy") &amp; "_R0",$P$2:$AP$2,0))),AM157,OFFSET($O$4,MATCH(AL$16,$N$5:$N$14,0),MATCH(TEXT($A158,"dd-mmm-yy") &amp; "_R0",$P$2:$AP$2,0)))</f>
        <v/>
      </c>
      <c r="AN158" s="254">
        <f>AN157</f>
        <v/>
      </c>
      <c r="AO158" s="77">
        <f>AO157-AO157*(AM157/14)*AQ157/SUM(AO157:AS157)-AO157*(AN157/14)*AR157/SUM(AO157:AS157)</f>
        <v/>
      </c>
      <c r="AP158" s="77">
        <f>AP157+AO157*(AM157/14)*AQ157/SUM(AO157:AS157)+AO157*(AN157/14)*AR157/SUM(AO157:AS157)-AP157/4</f>
        <v/>
      </c>
      <c r="AQ158" s="77">
        <f>AQ157+(AP157/4)*AQ$16-AQ157/14</f>
        <v/>
      </c>
      <c r="AR158" s="77">
        <f>AR157+(AP157/4)*AR$16-AR157/14</f>
        <v/>
      </c>
      <c r="AS158" s="77">
        <f>AS157+AR157/14+(AQ157/14)*(1-AT$16)</f>
        <v/>
      </c>
      <c r="AT158" s="54">
        <f>AT157+(AQ157/14)*(AT$16)</f>
        <v/>
      </c>
      <c r="AU158" s="53">
        <f>OFFSET('National statistics'!$A$6,MATCH(R0_estimation!$A158,'National statistics'!$A$7:$A$5000,0),MATCH(R0_estimation!AU$16 &amp; "_Running14daysNew",'National statistics'!$B$1:$HA$1,0))</f>
        <v/>
      </c>
      <c r="AV158" s="253">
        <f>IF(ISERROR(OFFSET($O$4,MATCH(AU$16,$N$5:$N$14,0),MATCH(TEXT($A158,"dd-mmm-yy") &amp; "_R0",$P$2:$AP$2,0))),AV157,OFFSET($O$4,MATCH(AU$16,$N$5:$N$14,0),MATCH(TEXT($A158,"dd-mmm-yy") &amp; "_R0",$P$2:$AP$2,0)))</f>
        <v/>
      </c>
      <c r="AW158" s="254">
        <f>AW157</f>
        <v/>
      </c>
      <c r="AX158" s="77">
        <f>AX157-AX157*(AV157/14)*AZ157/SUM(AX157:BB157)-AX157*(AW157/14)*BA157/SUM(AX157:BB157)</f>
        <v/>
      </c>
      <c r="AY158" s="77">
        <f>AY157+AX157*(AV157/14)*AZ157/SUM(AX157:BB157)+AX157*(AW157/14)*BA157/SUM(AX157:BB157)-AY157/4</f>
        <v/>
      </c>
      <c r="AZ158" s="77">
        <f>AZ157+(AY157/4)*AZ$16-AZ157/14</f>
        <v/>
      </c>
      <c r="BA158" s="77">
        <f>BA157+(AY157/4)*BA$16-BA157/14</f>
        <v/>
      </c>
      <c r="BB158" s="77">
        <f>BB157+BA157/14+(AZ157/14)*(1-BC$16)</f>
        <v/>
      </c>
      <c r="BC158" s="54">
        <f>BC157+(AZ157/14)*(BC$16)</f>
        <v/>
      </c>
      <c r="BD158" s="53">
        <f>OFFSET('National statistics'!$A$6,MATCH(R0_estimation!$A158,'National statistics'!$A$7:$A$5000,0),MATCH(R0_estimation!BD$16 &amp; "_Running14daysNew",'National statistics'!$B$1:$HA$1,0))</f>
        <v/>
      </c>
      <c r="BE158" s="253">
        <f>IF(ISERROR(OFFSET($O$4,MATCH(BD$16,$N$5:$N$14,0),MATCH(TEXT($A158,"dd-mmm-yy") &amp; "_R0",$P$2:$AP$2,0))),BE157,OFFSET($O$4,MATCH(BD$16,$N$5:$N$14,0),MATCH(TEXT($A158,"dd-mmm-yy") &amp; "_R0",$P$2:$AP$2,0)))</f>
        <v/>
      </c>
      <c r="BF158" s="254">
        <f>BF157</f>
        <v/>
      </c>
      <c r="BG158" s="77">
        <f>BG157-BG157*(BE157/14)*BI157/SUM(BG157:BK157)-BG157*(BF157/14)*BJ157/SUM(BG157:BK157)</f>
        <v/>
      </c>
      <c r="BH158" s="77">
        <f>BH157+BG157*(BE157/14)*BI157/SUM(BG157:BK157)+BG157*(BF157/14)*BJ157/SUM(BG157:BK157)-BH157/4</f>
        <v/>
      </c>
      <c r="BI158" s="77">
        <f>BI157+(BH157/4)*BI$16-BI157/14</f>
        <v/>
      </c>
      <c r="BJ158" s="77">
        <f>BJ157+(BH157/4)*BJ$16-BJ157/14</f>
        <v/>
      </c>
      <c r="BK158" s="77">
        <f>BK157+BJ157/14+(BI157/14)*(1-BL$16)</f>
        <v/>
      </c>
      <c r="BL158" s="54">
        <f>BL157+(BI157/14)*(BL$16)</f>
        <v/>
      </c>
      <c r="BM158" s="53">
        <f>OFFSET('National statistics'!$A$6,MATCH(R0_estimation!$A158,'National statistics'!$A$7:$A$5000,0),MATCH(R0_estimation!BM$16 &amp; "_Running14daysNew",'National statistics'!$B$1:$HA$1,0))</f>
        <v/>
      </c>
      <c r="BN158" s="253">
        <f>IF(ISERROR(OFFSET($O$4,MATCH(BM$16,$N$5:$N$14,0),MATCH(TEXT($A158,"dd-mmm-yy") &amp; "_R0",$P$2:$AP$2,0))),BN157,OFFSET($O$4,MATCH(BM$16,$N$5:$N$14,0),MATCH(TEXT($A158,"dd-mmm-yy") &amp; "_R0",$P$2:$AP$2,0)))</f>
        <v/>
      </c>
      <c r="BO158" s="254">
        <f>BO157</f>
        <v/>
      </c>
      <c r="BP158" s="77">
        <f>BP157-BP157*(BN157/14)*BR157/SUM(BP157:BT157)-BP157*(BO157/14)*BS157/SUM(BP157:BT157)</f>
        <v/>
      </c>
      <c r="BQ158" s="77">
        <f>BQ157+BP157*(BN157/14)*BR157/SUM(BP157:BT157)+BP157*(BO157/14)*BS157/SUM(BP157:BT157)-BQ157/4</f>
        <v/>
      </c>
      <c r="BR158" s="77">
        <f>BR157+(BQ157/4)*BR$16-BR157/14</f>
        <v/>
      </c>
      <c r="BS158" s="77">
        <f>BS157+(BQ157/4)*BS$16-BS157/14</f>
        <v/>
      </c>
      <c r="BT158" s="77">
        <f>BT157+BS157/14+(BR157/14)*(1-BU$16)</f>
        <v/>
      </c>
      <c r="BU158" s="54">
        <f>BU157+(BR157/14)*(BU$16)</f>
        <v/>
      </c>
      <c r="BV158" s="53">
        <f>OFFSET('National statistics'!$A$6,MATCH(R0_estimation!$A158,'National statistics'!$A$7:$A$5000,0),MATCH(R0_estimation!BV$16 &amp; "_Running14daysNew",'National statistics'!$B$1:$HA$1,0))</f>
        <v/>
      </c>
      <c r="BW158" s="253">
        <f>IF(ISERROR(OFFSET($O$4,MATCH(BV$16,$N$5:$N$14,0),MATCH(TEXT($A158,"dd-mmm-yy") &amp; "_R0",$P$2:$AP$2,0))),BW157,OFFSET($O$4,MATCH(BV$16,$N$5:$N$14,0),MATCH(TEXT($A158,"dd-mmm-yy") &amp; "_R0",$P$2:$AP$2,0)))</f>
        <v/>
      </c>
      <c r="BX158" s="254">
        <f>BX157</f>
        <v/>
      </c>
      <c r="BY158" s="77">
        <f>BY157-BY157*(BW157/14)*CA157/SUM(BY157:CC157)-BY157*(BX157/14)*CB157/SUM(BY157:CC157)</f>
        <v/>
      </c>
      <c r="BZ158" s="77">
        <f>BZ157+BY157*(BW157/14)*CA157/SUM(BY157:CC157)+BY157*(BX157/14)*CB157/SUM(BY157:CC157)-BZ157/4</f>
        <v/>
      </c>
      <c r="CA158" s="77">
        <f>CA157+(BZ157/4)*CA$16-CA157/14</f>
        <v/>
      </c>
      <c r="CB158" s="77">
        <f>CB157+(BZ157/4)*CB$16-CB157/14</f>
        <v/>
      </c>
      <c r="CC158" s="77">
        <f>CC157+CB157/14+(CA157/14)*(1-CD$16)</f>
        <v/>
      </c>
      <c r="CD158" s="54">
        <f>CD157+(CA157/14)*(CD$16)</f>
        <v/>
      </c>
      <c r="CE158" s="53">
        <f>OFFSET('National statistics'!$A$6,MATCH(R0_estimation!$A158,'National statistics'!$A$7:$A$5000,0),MATCH(R0_estimation!CE$16 &amp; "_Running14daysNew",'National statistics'!$B$1:$HA$1,0))</f>
        <v/>
      </c>
      <c r="CF158" s="253">
        <f>IF(ISERROR(OFFSET($O$4,MATCH(CE$16,$N$5:$N$14,0),MATCH(TEXT($A158,"dd-mmm-yy") &amp; "_R0",$P$2:$AP$2,0))),CF157,OFFSET($O$4,MATCH(CE$16,$N$5:$N$14,0),MATCH(TEXT($A158,"dd-mmm-yy") &amp; "_R0",$P$2:$AP$2,0)))</f>
        <v/>
      </c>
      <c r="CG158" s="254">
        <f>CG157</f>
        <v/>
      </c>
      <c r="CH158" s="77">
        <f>CH157-CH157*(CF157/14)*CJ157/SUM(CH157:CL157)-CH157*(CG157/14)*CK157/SUM(CH157:CL157)</f>
        <v/>
      </c>
      <c r="CI158" s="77">
        <f>CI157+CH157*(CF157/14)*CJ157/SUM(CH157:CL157)+CH157*(CG157/14)*CK157/SUM(CH157:CL157)-CI157/4</f>
        <v/>
      </c>
      <c r="CJ158" s="77">
        <f>CJ157+(CI157/4)*CJ$16-CJ157/14</f>
        <v/>
      </c>
      <c r="CK158" s="77">
        <f>CK157+(CI157/4)*CK$16-CK157/14</f>
        <v/>
      </c>
      <c r="CL158" s="77">
        <f>CL157+CK157/14+(CJ157/14)*(1-CM$16)</f>
        <v/>
      </c>
      <c r="CM158" s="54">
        <f>CM157+(CJ157/14)*(CM$16)</f>
        <v/>
      </c>
      <c r="CO158" s="209" t="n"/>
      <c r="CP158" s="210" t="n"/>
    </row>
    <row r="159">
      <c r="A159" s="83">
        <f>A158+1</f>
        <v/>
      </c>
      <c r="B159" s="53">
        <f>OFFSET('National statistics'!$A$6,MATCH(R0_estimation!$A159,'National statistics'!$A$7:$A$5000,0),MATCH(R0_estimation!B$16 &amp; "_Running14daysNew",'National statistics'!$B$1:$HA$1,0))</f>
        <v/>
      </c>
      <c r="C159" s="253">
        <f>IF(ISERROR(OFFSET($O$4,MATCH(B$16,$N$5:$N$14,0),MATCH(TEXT($A159,"dd-mmm-yy") &amp; "_R0",$P$2:$AP$2,0))),C158,OFFSET($O$4,MATCH(B$16,$N$5:$N$14,0),MATCH(TEXT($A159,"dd-mmm-yy") &amp; "_R0",$P$2:$AP$2,0)))</f>
        <v/>
      </c>
      <c r="D159" s="254">
        <f>D158</f>
        <v/>
      </c>
      <c r="E159" s="77">
        <f>E158-E158*(C158/14)*G158*G$16/SUM(E158:I158)-E158*(D158/14)*H$16*H158/SUM(E158:I158)</f>
        <v/>
      </c>
      <c r="F159" s="77">
        <f>F158+E158*(C158/14)*G158*G$16/SUM(E158:I158)+E158*(D158/14)*H$16*H158/SUM(E158:I158)-F158/4</f>
        <v/>
      </c>
      <c r="G159" s="77">
        <f>G158+G$16*F158/4-G158/14</f>
        <v/>
      </c>
      <c r="H159" s="77">
        <f>H158+H$16*F158/4-H158/14</f>
        <v/>
      </c>
      <c r="I159" s="77">
        <f>I158+H158/14+(G158/14)*(1-J$16)</f>
        <v/>
      </c>
      <c r="J159" s="54">
        <f>J158+(G158/14)*(J$16)</f>
        <v/>
      </c>
      <c r="K159" s="53">
        <f>OFFSET('National statistics'!$A$6,MATCH(R0_estimation!$A159,'National statistics'!$A$7:$A$5000,0),MATCH(R0_estimation!K$16 &amp; "_Running14daysNew",'National statistics'!$B$1:$HA$1,0))</f>
        <v/>
      </c>
      <c r="L159" s="253">
        <f>IF(ISERROR(OFFSET($O$4,MATCH(K$16,$N$5:$N$14,0),MATCH(TEXT($A159,"dd-mmm-yy") &amp; "_R0",$P$2:$AP$2,0))),L158,OFFSET($O$4,MATCH(K$16,$N$5:$N$14,0),MATCH(TEXT($A159,"dd-mmm-yy") &amp; "_R0",$P$2:$AP$2,0)))</f>
        <v/>
      </c>
      <c r="M159" s="254">
        <f>M158</f>
        <v/>
      </c>
      <c r="N159" s="77">
        <f>N158-N158*(L158/14)*P158/SUM(N158:R158)-N158*(M158/14)*Q158/SUM(N158:R158)</f>
        <v/>
      </c>
      <c r="O159" s="77">
        <f>O158+N158*(L158/14)*P158/SUM(N158:R158)+N158*(M158/14)*Q158/SUM(N158:R158)-O158/4</f>
        <v/>
      </c>
      <c r="P159" s="77">
        <f>P158+(O158/4)*P$16-P158/14</f>
        <v/>
      </c>
      <c r="Q159" s="77">
        <f>Q158+(O158/4)*Q$16-Q158/14</f>
        <v/>
      </c>
      <c r="R159" s="77">
        <f>R158+Q158/14+(P158/14)*(1-S$16)</f>
        <v/>
      </c>
      <c r="S159" s="54">
        <f>S158+(P158/14)*(S$16)</f>
        <v/>
      </c>
      <c r="T159" s="53">
        <f>OFFSET('National statistics'!$A$6,MATCH(R0_estimation!$A159,'National statistics'!$A$7:$A$5000,0),MATCH(R0_estimation!T$16 &amp; "_Running14daysNew",'National statistics'!$B$1:$HA$1,0))</f>
        <v/>
      </c>
      <c r="U159" s="253">
        <f>IF(ISERROR(OFFSET($O$4,MATCH(T$16,$N$5:$N$14,0),MATCH(TEXT($A159,"dd-mmm-yy") &amp; "_R0",$P$2:$AP$2,0))),U158,OFFSET($O$4,MATCH(T$16,$N$5:$N$14,0),MATCH(TEXT($A159,"dd-mmm-yy") &amp; "_R0",$P$2:$AP$2,0)))</f>
        <v/>
      </c>
      <c r="V159" s="254">
        <f>V158</f>
        <v/>
      </c>
      <c r="W159" s="77">
        <f>W158-W158*(U158/14)*Y158/SUM(W158:AA158)-W158*(V158/14)*Z158/SUM(W158:AA158)</f>
        <v/>
      </c>
      <c r="X159" s="77">
        <f>X158+W158*(U158/14)*Y158/SUM(W158:AA158)+W158*(V158/14)*Z158/SUM(W158:AA158)-X158/4</f>
        <v/>
      </c>
      <c r="Y159" s="77">
        <f>Y158+(X158/4)*Y$16-Y158/14</f>
        <v/>
      </c>
      <c r="Z159" s="77">
        <f>Z158+(X158/4)*Z$16-Z158/14</f>
        <v/>
      </c>
      <c r="AA159" s="77">
        <f>AA158+Z158/14+(Y158/14)*(1-AB$16)</f>
        <v/>
      </c>
      <c r="AB159" s="54">
        <f>AB158+(Y158/14)*(AB$16)</f>
        <v/>
      </c>
      <c r="AC159" s="53">
        <f>OFFSET('National statistics'!$A$6,MATCH(R0_estimation!$A159,'National statistics'!$A$7:$A$5000,0),MATCH(R0_estimation!AC$16 &amp; "_Running14daysNew",'National statistics'!$B$1:$HA$1,0))</f>
        <v/>
      </c>
      <c r="AD159" s="253">
        <f>IF(ISERROR(OFFSET($O$4,MATCH(AC$16,$N$5:$N$14,0),MATCH(TEXT($A159,"dd-mmm-yy") &amp; "_R0",$P$2:$AP$2,0))),AD158,OFFSET($O$4,MATCH(AC$16,$N$5:$N$14,0),MATCH(TEXT($A159,"dd-mmm-yy") &amp; "_R0",$P$2:$AP$2,0)))</f>
        <v/>
      </c>
      <c r="AE159" s="254">
        <f>AE158</f>
        <v/>
      </c>
      <c r="AF159" s="77">
        <f>AF158-AF158*(AD158/14)*AH158/SUM(AF158:AJ158)-AF158*(AE158/14)*AI158/SUM(AF158:AJ158)</f>
        <v/>
      </c>
      <c r="AG159" s="77">
        <f>AG158+AF158*(AD158/14)*AH158/SUM(AF158:AJ158)+AF158*(AE158/14)*AI158/SUM(AF158:AJ158)-AG158/4</f>
        <v/>
      </c>
      <c r="AH159" s="77">
        <f>AH158+(AG158/4)*AH$16-AH158/14</f>
        <v/>
      </c>
      <c r="AI159" s="77">
        <f>AI158+(AG158/4)*AI$16-AI158/14</f>
        <v/>
      </c>
      <c r="AJ159" s="77">
        <f>AJ158+AI158/14+(AH158/14)*(1-AK$16)</f>
        <v/>
      </c>
      <c r="AK159" s="54">
        <f>AK158+(AH158/14)*(AK$16)</f>
        <v/>
      </c>
      <c r="AL159" s="53">
        <f>OFFSET('National statistics'!$A$6,MATCH(R0_estimation!$A159,'National statistics'!$A$7:$A$5000,0),MATCH(R0_estimation!AL$16 &amp; "_Running14daysNew",'National statistics'!$B$1:$HA$1,0))</f>
        <v/>
      </c>
      <c r="AM159" s="253">
        <f>IF(ISERROR(OFFSET($O$4,MATCH(AL$16,$N$5:$N$14,0),MATCH(TEXT($A159,"dd-mmm-yy") &amp; "_R0",$P$2:$AP$2,0))),AM158,OFFSET($O$4,MATCH(AL$16,$N$5:$N$14,0),MATCH(TEXT($A159,"dd-mmm-yy") &amp; "_R0",$P$2:$AP$2,0)))</f>
        <v/>
      </c>
      <c r="AN159" s="254">
        <f>AN158</f>
        <v/>
      </c>
      <c r="AO159" s="77">
        <f>AO158-AO158*(AM158/14)*AQ158/SUM(AO158:AS158)-AO158*(AN158/14)*AR158/SUM(AO158:AS158)</f>
        <v/>
      </c>
      <c r="AP159" s="77">
        <f>AP158+AO158*(AM158/14)*AQ158/SUM(AO158:AS158)+AO158*(AN158/14)*AR158/SUM(AO158:AS158)-AP158/4</f>
        <v/>
      </c>
      <c r="AQ159" s="77">
        <f>AQ158+(AP158/4)*AQ$16-AQ158/14</f>
        <v/>
      </c>
      <c r="AR159" s="77">
        <f>AR158+(AP158/4)*AR$16-AR158/14</f>
        <v/>
      </c>
      <c r="AS159" s="77">
        <f>AS158+AR158/14+(AQ158/14)*(1-AT$16)</f>
        <v/>
      </c>
      <c r="AT159" s="54">
        <f>AT158+(AQ158/14)*(AT$16)</f>
        <v/>
      </c>
      <c r="AU159" s="53">
        <f>OFFSET('National statistics'!$A$6,MATCH(R0_estimation!$A159,'National statistics'!$A$7:$A$5000,0),MATCH(R0_estimation!AU$16 &amp; "_Running14daysNew",'National statistics'!$B$1:$HA$1,0))</f>
        <v/>
      </c>
      <c r="AV159" s="253">
        <f>IF(ISERROR(OFFSET($O$4,MATCH(AU$16,$N$5:$N$14,0),MATCH(TEXT($A159,"dd-mmm-yy") &amp; "_R0",$P$2:$AP$2,0))),AV158,OFFSET($O$4,MATCH(AU$16,$N$5:$N$14,0),MATCH(TEXT($A159,"dd-mmm-yy") &amp; "_R0",$P$2:$AP$2,0)))</f>
        <v/>
      </c>
      <c r="AW159" s="254">
        <f>AW158</f>
        <v/>
      </c>
      <c r="AX159" s="77">
        <f>AX158-AX158*(AV158/14)*AZ158/SUM(AX158:BB158)-AX158*(AW158/14)*BA158/SUM(AX158:BB158)</f>
        <v/>
      </c>
      <c r="AY159" s="77">
        <f>AY158+AX158*(AV158/14)*AZ158/SUM(AX158:BB158)+AX158*(AW158/14)*BA158/SUM(AX158:BB158)-AY158/4</f>
        <v/>
      </c>
      <c r="AZ159" s="77">
        <f>AZ158+(AY158/4)*AZ$16-AZ158/14</f>
        <v/>
      </c>
      <c r="BA159" s="77">
        <f>BA158+(AY158/4)*BA$16-BA158/14</f>
        <v/>
      </c>
      <c r="BB159" s="77">
        <f>BB158+BA158/14+(AZ158/14)*(1-BC$16)</f>
        <v/>
      </c>
      <c r="BC159" s="54">
        <f>BC158+(AZ158/14)*(BC$16)</f>
        <v/>
      </c>
      <c r="BD159" s="53">
        <f>OFFSET('National statistics'!$A$6,MATCH(R0_estimation!$A159,'National statistics'!$A$7:$A$5000,0),MATCH(R0_estimation!BD$16 &amp; "_Running14daysNew",'National statistics'!$B$1:$HA$1,0))</f>
        <v/>
      </c>
      <c r="BE159" s="253">
        <f>IF(ISERROR(OFFSET($O$4,MATCH(BD$16,$N$5:$N$14,0),MATCH(TEXT($A159,"dd-mmm-yy") &amp; "_R0",$P$2:$AP$2,0))),BE158,OFFSET($O$4,MATCH(BD$16,$N$5:$N$14,0),MATCH(TEXT($A159,"dd-mmm-yy") &amp; "_R0",$P$2:$AP$2,0)))</f>
        <v/>
      </c>
      <c r="BF159" s="254">
        <f>BF158</f>
        <v/>
      </c>
      <c r="BG159" s="77">
        <f>BG158-BG158*(BE158/14)*BI158/SUM(BG158:BK158)-BG158*(BF158/14)*BJ158/SUM(BG158:BK158)</f>
        <v/>
      </c>
      <c r="BH159" s="77">
        <f>BH158+BG158*(BE158/14)*BI158/SUM(BG158:BK158)+BG158*(BF158/14)*BJ158/SUM(BG158:BK158)-BH158/4</f>
        <v/>
      </c>
      <c r="BI159" s="77">
        <f>BI158+(BH158/4)*BI$16-BI158/14</f>
        <v/>
      </c>
      <c r="BJ159" s="77">
        <f>BJ158+(BH158/4)*BJ$16-BJ158/14</f>
        <v/>
      </c>
      <c r="BK159" s="77">
        <f>BK158+BJ158/14+(BI158/14)*(1-BL$16)</f>
        <v/>
      </c>
      <c r="BL159" s="54">
        <f>BL158+(BI158/14)*(BL$16)</f>
        <v/>
      </c>
      <c r="BM159" s="53">
        <f>OFFSET('National statistics'!$A$6,MATCH(R0_estimation!$A159,'National statistics'!$A$7:$A$5000,0),MATCH(R0_estimation!BM$16 &amp; "_Running14daysNew",'National statistics'!$B$1:$HA$1,0))</f>
        <v/>
      </c>
      <c r="BN159" s="253">
        <f>IF(ISERROR(OFFSET($O$4,MATCH(BM$16,$N$5:$N$14,0),MATCH(TEXT($A159,"dd-mmm-yy") &amp; "_R0",$P$2:$AP$2,0))),BN158,OFFSET($O$4,MATCH(BM$16,$N$5:$N$14,0),MATCH(TEXT($A159,"dd-mmm-yy") &amp; "_R0",$P$2:$AP$2,0)))</f>
        <v/>
      </c>
      <c r="BO159" s="254">
        <f>BO158</f>
        <v/>
      </c>
      <c r="BP159" s="77">
        <f>BP158-BP158*(BN158/14)*BR158/SUM(BP158:BT158)-BP158*(BO158/14)*BS158/SUM(BP158:BT158)</f>
        <v/>
      </c>
      <c r="BQ159" s="77">
        <f>BQ158+BP158*(BN158/14)*BR158/SUM(BP158:BT158)+BP158*(BO158/14)*BS158/SUM(BP158:BT158)-BQ158/4</f>
        <v/>
      </c>
      <c r="BR159" s="77">
        <f>BR158+(BQ158/4)*BR$16-BR158/14</f>
        <v/>
      </c>
      <c r="BS159" s="77">
        <f>BS158+(BQ158/4)*BS$16-BS158/14</f>
        <v/>
      </c>
      <c r="BT159" s="77">
        <f>BT158+BS158/14+(BR158/14)*(1-BU$16)</f>
        <v/>
      </c>
      <c r="BU159" s="54">
        <f>BU158+(BR158/14)*(BU$16)</f>
        <v/>
      </c>
      <c r="BV159" s="53">
        <f>OFFSET('National statistics'!$A$6,MATCH(R0_estimation!$A159,'National statistics'!$A$7:$A$5000,0),MATCH(R0_estimation!BV$16 &amp; "_Running14daysNew",'National statistics'!$B$1:$HA$1,0))</f>
        <v/>
      </c>
      <c r="BW159" s="253">
        <f>IF(ISERROR(OFFSET($O$4,MATCH(BV$16,$N$5:$N$14,0),MATCH(TEXT($A159,"dd-mmm-yy") &amp; "_R0",$P$2:$AP$2,0))),BW158,OFFSET($O$4,MATCH(BV$16,$N$5:$N$14,0),MATCH(TEXT($A159,"dd-mmm-yy") &amp; "_R0",$P$2:$AP$2,0)))</f>
        <v/>
      </c>
      <c r="BX159" s="254">
        <f>BX158</f>
        <v/>
      </c>
      <c r="BY159" s="77">
        <f>BY158-BY158*(BW158/14)*CA158/SUM(BY158:CC158)-BY158*(BX158/14)*CB158/SUM(BY158:CC158)</f>
        <v/>
      </c>
      <c r="BZ159" s="77">
        <f>BZ158+BY158*(BW158/14)*CA158/SUM(BY158:CC158)+BY158*(BX158/14)*CB158/SUM(BY158:CC158)-BZ158/4</f>
        <v/>
      </c>
      <c r="CA159" s="77">
        <f>CA158+(BZ158/4)*CA$16-CA158/14</f>
        <v/>
      </c>
      <c r="CB159" s="77">
        <f>CB158+(BZ158/4)*CB$16-CB158/14</f>
        <v/>
      </c>
      <c r="CC159" s="77">
        <f>CC158+CB158/14+(CA158/14)*(1-CD$16)</f>
        <v/>
      </c>
      <c r="CD159" s="54">
        <f>CD158+(CA158/14)*(CD$16)</f>
        <v/>
      </c>
      <c r="CE159" s="53">
        <f>OFFSET('National statistics'!$A$6,MATCH(R0_estimation!$A159,'National statistics'!$A$7:$A$5000,0),MATCH(R0_estimation!CE$16 &amp; "_Running14daysNew",'National statistics'!$B$1:$HA$1,0))</f>
        <v/>
      </c>
      <c r="CF159" s="253">
        <f>IF(ISERROR(OFFSET($O$4,MATCH(CE$16,$N$5:$N$14,0),MATCH(TEXT($A159,"dd-mmm-yy") &amp; "_R0",$P$2:$AP$2,0))),CF158,OFFSET($O$4,MATCH(CE$16,$N$5:$N$14,0),MATCH(TEXT($A159,"dd-mmm-yy") &amp; "_R0",$P$2:$AP$2,0)))</f>
        <v/>
      </c>
      <c r="CG159" s="254">
        <f>CG158</f>
        <v/>
      </c>
      <c r="CH159" s="77">
        <f>CH158-CH158*(CF158/14)*CJ158/SUM(CH158:CL158)-CH158*(CG158/14)*CK158/SUM(CH158:CL158)</f>
        <v/>
      </c>
      <c r="CI159" s="77">
        <f>CI158+CH158*(CF158/14)*CJ158/SUM(CH158:CL158)+CH158*(CG158/14)*CK158/SUM(CH158:CL158)-CI158/4</f>
        <v/>
      </c>
      <c r="CJ159" s="77">
        <f>CJ158+(CI158/4)*CJ$16-CJ158/14</f>
        <v/>
      </c>
      <c r="CK159" s="77">
        <f>CK158+(CI158/4)*CK$16-CK158/14</f>
        <v/>
      </c>
      <c r="CL159" s="77">
        <f>CL158+CK158/14+(CJ158/14)*(1-CM$16)</f>
        <v/>
      </c>
      <c r="CM159" s="54">
        <f>CM158+(CJ158/14)*(CM$16)</f>
        <v/>
      </c>
      <c r="CO159" s="209" t="n"/>
      <c r="CP159" s="210" t="n"/>
    </row>
    <row r="160">
      <c r="A160" s="83">
        <f>A159+1</f>
        <v/>
      </c>
      <c r="B160" s="53">
        <f>OFFSET('National statistics'!$A$6,MATCH(R0_estimation!$A160,'National statistics'!$A$7:$A$5000,0),MATCH(R0_estimation!B$16 &amp; "_Running14daysNew",'National statistics'!$B$1:$HA$1,0))</f>
        <v/>
      </c>
      <c r="C160" s="253">
        <f>IF(ISERROR(OFFSET($O$4,MATCH(B$16,$N$5:$N$14,0),MATCH(TEXT($A160,"dd-mmm-yy") &amp; "_R0",$P$2:$AP$2,0))),C159,OFFSET($O$4,MATCH(B$16,$N$5:$N$14,0),MATCH(TEXT($A160,"dd-mmm-yy") &amp; "_R0",$P$2:$AP$2,0)))</f>
        <v/>
      </c>
      <c r="D160" s="254">
        <f>D159</f>
        <v/>
      </c>
      <c r="E160" s="77">
        <f>E159-E159*(C159/14)*G159*G$16/SUM(E159:I159)-E159*(D159/14)*H$16*H159/SUM(E159:I159)</f>
        <v/>
      </c>
      <c r="F160" s="77">
        <f>F159+E159*(C159/14)*G159*G$16/SUM(E159:I159)+E159*(D159/14)*H$16*H159/SUM(E159:I159)-F159/4</f>
        <v/>
      </c>
      <c r="G160" s="77">
        <f>G159+G$16*F159/4-G159/14</f>
        <v/>
      </c>
      <c r="H160" s="77">
        <f>H159+H$16*F159/4-H159/14</f>
        <v/>
      </c>
      <c r="I160" s="77">
        <f>I159+H159/14+(G159/14)*(1-J$16)</f>
        <v/>
      </c>
      <c r="J160" s="54">
        <f>J159+(G159/14)*(J$16)</f>
        <v/>
      </c>
      <c r="K160" s="53">
        <f>OFFSET('National statistics'!$A$6,MATCH(R0_estimation!$A160,'National statistics'!$A$7:$A$5000,0),MATCH(R0_estimation!K$16 &amp; "_Running14daysNew",'National statistics'!$B$1:$HA$1,0))</f>
        <v/>
      </c>
      <c r="L160" s="253">
        <f>IF(ISERROR(OFFSET($O$4,MATCH(K$16,$N$5:$N$14,0),MATCH(TEXT($A160,"dd-mmm-yy") &amp; "_R0",$P$2:$AP$2,0))),L159,OFFSET($O$4,MATCH(K$16,$N$5:$N$14,0),MATCH(TEXT($A160,"dd-mmm-yy") &amp; "_R0",$P$2:$AP$2,0)))</f>
        <v/>
      </c>
      <c r="M160" s="254">
        <f>M159</f>
        <v/>
      </c>
      <c r="N160" s="77">
        <f>N159-N159*(L159/14)*P159/SUM(N159:R159)-N159*(M159/14)*Q159/SUM(N159:R159)</f>
        <v/>
      </c>
      <c r="O160" s="77">
        <f>O159+N159*(L159/14)*P159/SUM(N159:R159)+N159*(M159/14)*Q159/SUM(N159:R159)-O159/4</f>
        <v/>
      </c>
      <c r="P160" s="77">
        <f>P159+(O159/4)*P$16-P159/14</f>
        <v/>
      </c>
      <c r="Q160" s="77">
        <f>Q159+(O159/4)*Q$16-Q159/14</f>
        <v/>
      </c>
      <c r="R160" s="77">
        <f>R159+Q159/14+(P159/14)*(1-S$16)</f>
        <v/>
      </c>
      <c r="S160" s="54">
        <f>S159+(P159/14)*(S$16)</f>
        <v/>
      </c>
      <c r="T160" s="53">
        <f>OFFSET('National statistics'!$A$6,MATCH(R0_estimation!$A160,'National statistics'!$A$7:$A$5000,0),MATCH(R0_estimation!T$16 &amp; "_Running14daysNew",'National statistics'!$B$1:$HA$1,0))</f>
        <v/>
      </c>
      <c r="U160" s="253">
        <f>IF(ISERROR(OFFSET($O$4,MATCH(T$16,$N$5:$N$14,0),MATCH(TEXT($A160,"dd-mmm-yy") &amp; "_R0",$P$2:$AP$2,0))),U159,OFFSET($O$4,MATCH(T$16,$N$5:$N$14,0),MATCH(TEXT($A160,"dd-mmm-yy") &amp; "_R0",$P$2:$AP$2,0)))</f>
        <v/>
      </c>
      <c r="V160" s="254">
        <f>V159</f>
        <v/>
      </c>
      <c r="W160" s="77">
        <f>W159-W159*(U159/14)*Y159/SUM(W159:AA159)-W159*(V159/14)*Z159/SUM(W159:AA159)</f>
        <v/>
      </c>
      <c r="X160" s="77">
        <f>X159+W159*(U159/14)*Y159/SUM(W159:AA159)+W159*(V159/14)*Z159/SUM(W159:AA159)-X159/4</f>
        <v/>
      </c>
      <c r="Y160" s="77">
        <f>Y159+(X159/4)*Y$16-Y159/14</f>
        <v/>
      </c>
      <c r="Z160" s="77">
        <f>Z159+(X159/4)*Z$16-Z159/14</f>
        <v/>
      </c>
      <c r="AA160" s="77">
        <f>AA159+Z159/14+(Y159/14)*(1-AB$16)</f>
        <v/>
      </c>
      <c r="AB160" s="54">
        <f>AB159+(Y159/14)*(AB$16)</f>
        <v/>
      </c>
      <c r="AC160" s="53">
        <f>OFFSET('National statistics'!$A$6,MATCH(R0_estimation!$A160,'National statistics'!$A$7:$A$5000,0),MATCH(R0_estimation!AC$16 &amp; "_Running14daysNew",'National statistics'!$B$1:$HA$1,0))</f>
        <v/>
      </c>
      <c r="AD160" s="253">
        <f>IF(ISERROR(OFFSET($O$4,MATCH(AC$16,$N$5:$N$14,0),MATCH(TEXT($A160,"dd-mmm-yy") &amp; "_R0",$P$2:$AP$2,0))),AD159,OFFSET($O$4,MATCH(AC$16,$N$5:$N$14,0),MATCH(TEXT($A160,"dd-mmm-yy") &amp; "_R0",$P$2:$AP$2,0)))</f>
        <v/>
      </c>
      <c r="AE160" s="254">
        <f>AE159</f>
        <v/>
      </c>
      <c r="AF160" s="77">
        <f>AF159-AF159*(AD159/14)*AH159/SUM(AF159:AJ159)-AF159*(AE159/14)*AI159/SUM(AF159:AJ159)</f>
        <v/>
      </c>
      <c r="AG160" s="77">
        <f>AG159+AF159*(AD159/14)*AH159/SUM(AF159:AJ159)+AF159*(AE159/14)*AI159/SUM(AF159:AJ159)-AG159/4</f>
        <v/>
      </c>
      <c r="AH160" s="77">
        <f>AH159+(AG159/4)*AH$16-AH159/14</f>
        <v/>
      </c>
      <c r="AI160" s="77">
        <f>AI159+(AG159/4)*AI$16-AI159/14</f>
        <v/>
      </c>
      <c r="AJ160" s="77">
        <f>AJ159+AI159/14+(AH159/14)*(1-AK$16)</f>
        <v/>
      </c>
      <c r="AK160" s="54">
        <f>AK159+(AH159/14)*(AK$16)</f>
        <v/>
      </c>
      <c r="AL160" s="53">
        <f>OFFSET('National statistics'!$A$6,MATCH(R0_estimation!$A160,'National statistics'!$A$7:$A$5000,0),MATCH(R0_estimation!AL$16 &amp; "_Running14daysNew",'National statistics'!$B$1:$HA$1,0))</f>
        <v/>
      </c>
      <c r="AM160" s="253">
        <f>IF(ISERROR(OFFSET($O$4,MATCH(AL$16,$N$5:$N$14,0),MATCH(TEXT($A160,"dd-mmm-yy") &amp; "_R0",$P$2:$AP$2,0))),AM159,OFFSET($O$4,MATCH(AL$16,$N$5:$N$14,0),MATCH(TEXT($A160,"dd-mmm-yy") &amp; "_R0",$P$2:$AP$2,0)))</f>
        <v/>
      </c>
      <c r="AN160" s="254">
        <f>AN159</f>
        <v/>
      </c>
      <c r="AO160" s="77">
        <f>AO159-AO159*(AM159/14)*AQ159/SUM(AO159:AS159)-AO159*(AN159/14)*AR159/SUM(AO159:AS159)</f>
        <v/>
      </c>
      <c r="AP160" s="77">
        <f>AP159+AO159*(AM159/14)*AQ159/SUM(AO159:AS159)+AO159*(AN159/14)*AR159/SUM(AO159:AS159)-AP159/4</f>
        <v/>
      </c>
      <c r="AQ160" s="77">
        <f>AQ159+(AP159/4)*AQ$16-AQ159/14</f>
        <v/>
      </c>
      <c r="AR160" s="77">
        <f>AR159+(AP159/4)*AR$16-AR159/14</f>
        <v/>
      </c>
      <c r="AS160" s="77">
        <f>AS159+AR159/14+(AQ159/14)*(1-AT$16)</f>
        <v/>
      </c>
      <c r="AT160" s="54">
        <f>AT159+(AQ159/14)*(AT$16)</f>
        <v/>
      </c>
      <c r="AU160" s="53">
        <f>OFFSET('National statistics'!$A$6,MATCH(R0_estimation!$A160,'National statistics'!$A$7:$A$5000,0),MATCH(R0_estimation!AU$16 &amp; "_Running14daysNew",'National statistics'!$B$1:$HA$1,0))</f>
        <v/>
      </c>
      <c r="AV160" s="253">
        <f>IF(ISERROR(OFFSET($O$4,MATCH(AU$16,$N$5:$N$14,0),MATCH(TEXT($A160,"dd-mmm-yy") &amp; "_R0",$P$2:$AP$2,0))),AV159,OFFSET($O$4,MATCH(AU$16,$N$5:$N$14,0),MATCH(TEXT($A160,"dd-mmm-yy") &amp; "_R0",$P$2:$AP$2,0)))</f>
        <v/>
      </c>
      <c r="AW160" s="254">
        <f>AW159</f>
        <v/>
      </c>
      <c r="AX160" s="77">
        <f>AX159-AX159*(AV159/14)*AZ159/SUM(AX159:BB159)-AX159*(AW159/14)*BA159/SUM(AX159:BB159)</f>
        <v/>
      </c>
      <c r="AY160" s="77">
        <f>AY159+AX159*(AV159/14)*AZ159/SUM(AX159:BB159)+AX159*(AW159/14)*BA159/SUM(AX159:BB159)-AY159/4</f>
        <v/>
      </c>
      <c r="AZ160" s="77">
        <f>AZ159+(AY159/4)*AZ$16-AZ159/14</f>
        <v/>
      </c>
      <c r="BA160" s="77">
        <f>BA159+(AY159/4)*BA$16-BA159/14</f>
        <v/>
      </c>
      <c r="BB160" s="77">
        <f>BB159+BA159/14+(AZ159/14)*(1-BC$16)</f>
        <v/>
      </c>
      <c r="BC160" s="54">
        <f>BC159+(AZ159/14)*(BC$16)</f>
        <v/>
      </c>
      <c r="BD160" s="53">
        <f>OFFSET('National statistics'!$A$6,MATCH(R0_estimation!$A160,'National statistics'!$A$7:$A$5000,0),MATCH(R0_estimation!BD$16 &amp; "_Running14daysNew",'National statistics'!$B$1:$HA$1,0))</f>
        <v/>
      </c>
      <c r="BE160" s="253">
        <f>IF(ISERROR(OFFSET($O$4,MATCH(BD$16,$N$5:$N$14,0),MATCH(TEXT($A160,"dd-mmm-yy") &amp; "_R0",$P$2:$AP$2,0))),BE159,OFFSET($O$4,MATCH(BD$16,$N$5:$N$14,0),MATCH(TEXT($A160,"dd-mmm-yy") &amp; "_R0",$P$2:$AP$2,0)))</f>
        <v/>
      </c>
      <c r="BF160" s="254">
        <f>BF159</f>
        <v/>
      </c>
      <c r="BG160" s="77">
        <f>BG159-BG159*(BE159/14)*BI159/SUM(BG159:BK159)-BG159*(BF159/14)*BJ159/SUM(BG159:BK159)</f>
        <v/>
      </c>
      <c r="BH160" s="77">
        <f>BH159+BG159*(BE159/14)*BI159/SUM(BG159:BK159)+BG159*(BF159/14)*BJ159/SUM(BG159:BK159)-BH159/4</f>
        <v/>
      </c>
      <c r="BI160" s="77">
        <f>BI159+(BH159/4)*BI$16-BI159/14</f>
        <v/>
      </c>
      <c r="BJ160" s="77">
        <f>BJ159+(BH159/4)*BJ$16-BJ159/14</f>
        <v/>
      </c>
      <c r="BK160" s="77">
        <f>BK159+BJ159/14+(BI159/14)*(1-BL$16)</f>
        <v/>
      </c>
      <c r="BL160" s="54">
        <f>BL159+(BI159/14)*(BL$16)</f>
        <v/>
      </c>
      <c r="BM160" s="53">
        <f>OFFSET('National statistics'!$A$6,MATCH(R0_estimation!$A160,'National statistics'!$A$7:$A$5000,0),MATCH(R0_estimation!BM$16 &amp; "_Running14daysNew",'National statistics'!$B$1:$HA$1,0))</f>
        <v/>
      </c>
      <c r="BN160" s="253">
        <f>IF(ISERROR(OFFSET($O$4,MATCH(BM$16,$N$5:$N$14,0),MATCH(TEXT($A160,"dd-mmm-yy") &amp; "_R0",$P$2:$AP$2,0))),BN159,OFFSET($O$4,MATCH(BM$16,$N$5:$N$14,0),MATCH(TEXT($A160,"dd-mmm-yy") &amp; "_R0",$P$2:$AP$2,0)))</f>
        <v/>
      </c>
      <c r="BO160" s="254">
        <f>BO159</f>
        <v/>
      </c>
      <c r="BP160" s="77">
        <f>BP159-BP159*(BN159/14)*BR159/SUM(BP159:BT159)-BP159*(BO159/14)*BS159/SUM(BP159:BT159)</f>
        <v/>
      </c>
      <c r="BQ160" s="77">
        <f>BQ159+BP159*(BN159/14)*BR159/SUM(BP159:BT159)+BP159*(BO159/14)*BS159/SUM(BP159:BT159)-BQ159/4</f>
        <v/>
      </c>
      <c r="BR160" s="77">
        <f>BR159+(BQ159/4)*BR$16-BR159/14</f>
        <v/>
      </c>
      <c r="BS160" s="77">
        <f>BS159+(BQ159/4)*BS$16-BS159/14</f>
        <v/>
      </c>
      <c r="BT160" s="77">
        <f>BT159+BS159/14+(BR159/14)*(1-BU$16)</f>
        <v/>
      </c>
      <c r="BU160" s="54">
        <f>BU159+(BR159/14)*(BU$16)</f>
        <v/>
      </c>
      <c r="BV160" s="53">
        <f>OFFSET('National statistics'!$A$6,MATCH(R0_estimation!$A160,'National statistics'!$A$7:$A$5000,0),MATCH(R0_estimation!BV$16 &amp; "_Running14daysNew",'National statistics'!$B$1:$HA$1,0))</f>
        <v/>
      </c>
      <c r="BW160" s="253">
        <f>IF(ISERROR(OFFSET($O$4,MATCH(BV$16,$N$5:$N$14,0),MATCH(TEXT($A160,"dd-mmm-yy") &amp; "_R0",$P$2:$AP$2,0))),BW159,OFFSET($O$4,MATCH(BV$16,$N$5:$N$14,0),MATCH(TEXT($A160,"dd-mmm-yy") &amp; "_R0",$P$2:$AP$2,0)))</f>
        <v/>
      </c>
      <c r="BX160" s="254">
        <f>BX159</f>
        <v/>
      </c>
      <c r="BY160" s="77">
        <f>BY159-BY159*(BW159/14)*CA159/SUM(BY159:CC159)-BY159*(BX159/14)*CB159/SUM(BY159:CC159)</f>
        <v/>
      </c>
      <c r="BZ160" s="77">
        <f>BZ159+BY159*(BW159/14)*CA159/SUM(BY159:CC159)+BY159*(BX159/14)*CB159/SUM(BY159:CC159)-BZ159/4</f>
        <v/>
      </c>
      <c r="CA160" s="77">
        <f>CA159+(BZ159/4)*CA$16-CA159/14</f>
        <v/>
      </c>
      <c r="CB160" s="77">
        <f>CB159+(BZ159/4)*CB$16-CB159/14</f>
        <v/>
      </c>
      <c r="CC160" s="77">
        <f>CC159+CB159/14+(CA159/14)*(1-CD$16)</f>
        <v/>
      </c>
      <c r="CD160" s="54">
        <f>CD159+(CA159/14)*(CD$16)</f>
        <v/>
      </c>
      <c r="CE160" s="53">
        <f>OFFSET('National statistics'!$A$6,MATCH(R0_estimation!$A160,'National statistics'!$A$7:$A$5000,0),MATCH(R0_estimation!CE$16 &amp; "_Running14daysNew",'National statistics'!$B$1:$HA$1,0))</f>
        <v/>
      </c>
      <c r="CF160" s="253">
        <f>IF(ISERROR(OFFSET($O$4,MATCH(CE$16,$N$5:$N$14,0),MATCH(TEXT($A160,"dd-mmm-yy") &amp; "_R0",$P$2:$AP$2,0))),CF159,OFFSET($O$4,MATCH(CE$16,$N$5:$N$14,0),MATCH(TEXT($A160,"dd-mmm-yy") &amp; "_R0",$P$2:$AP$2,0)))</f>
        <v/>
      </c>
      <c r="CG160" s="254">
        <f>CG159</f>
        <v/>
      </c>
      <c r="CH160" s="77">
        <f>CH159-CH159*(CF159/14)*CJ159/SUM(CH159:CL159)-CH159*(CG159/14)*CK159/SUM(CH159:CL159)</f>
        <v/>
      </c>
      <c r="CI160" s="77">
        <f>CI159+CH159*(CF159/14)*CJ159/SUM(CH159:CL159)+CH159*(CG159/14)*CK159/SUM(CH159:CL159)-CI159/4</f>
        <v/>
      </c>
      <c r="CJ160" s="77">
        <f>CJ159+(CI159/4)*CJ$16-CJ159/14</f>
        <v/>
      </c>
      <c r="CK160" s="77">
        <f>CK159+(CI159/4)*CK$16-CK159/14</f>
        <v/>
      </c>
      <c r="CL160" s="77">
        <f>CL159+CK159/14+(CJ159/14)*(1-CM$16)</f>
        <v/>
      </c>
      <c r="CM160" s="54">
        <f>CM159+(CJ159/14)*(CM$16)</f>
        <v/>
      </c>
      <c r="CO160" s="209" t="n"/>
      <c r="CP160" s="210" t="n"/>
    </row>
    <row r="161">
      <c r="A161" s="83">
        <f>A160+1</f>
        <v/>
      </c>
      <c r="B161" s="53">
        <f>OFFSET('National statistics'!$A$6,MATCH(R0_estimation!$A161,'National statistics'!$A$7:$A$5000,0),MATCH(R0_estimation!B$16 &amp; "_Running14daysNew",'National statistics'!$B$1:$HA$1,0))</f>
        <v/>
      </c>
      <c r="C161" s="253">
        <f>IF(ISERROR(OFFSET($O$4,MATCH(B$16,$N$5:$N$14,0),MATCH(TEXT($A161,"dd-mmm-yy") &amp; "_R0",$P$2:$AP$2,0))),C160,OFFSET($O$4,MATCH(B$16,$N$5:$N$14,0),MATCH(TEXT($A161,"dd-mmm-yy") &amp; "_R0",$P$2:$AP$2,0)))</f>
        <v/>
      </c>
      <c r="D161" s="254">
        <f>D160</f>
        <v/>
      </c>
      <c r="E161" s="77">
        <f>E160-E160*(C160/14)*G160*G$16/SUM(E160:I160)-E160*(D160/14)*H$16*H160/SUM(E160:I160)</f>
        <v/>
      </c>
      <c r="F161" s="77">
        <f>F160+E160*(C160/14)*G160*G$16/SUM(E160:I160)+E160*(D160/14)*H$16*H160/SUM(E160:I160)-F160/4</f>
        <v/>
      </c>
      <c r="G161" s="77">
        <f>G160+G$16*F160/4-G160/14</f>
        <v/>
      </c>
      <c r="H161" s="77">
        <f>H160+H$16*F160/4-H160/14</f>
        <v/>
      </c>
      <c r="I161" s="77">
        <f>I160+H160/14+(G160/14)*(1-J$16)</f>
        <v/>
      </c>
      <c r="J161" s="54">
        <f>J160+(G160/14)*(J$16)</f>
        <v/>
      </c>
      <c r="K161" s="53">
        <f>OFFSET('National statistics'!$A$6,MATCH(R0_estimation!$A161,'National statistics'!$A$7:$A$5000,0),MATCH(R0_estimation!K$16 &amp; "_Running14daysNew",'National statistics'!$B$1:$HA$1,0))</f>
        <v/>
      </c>
      <c r="L161" s="253">
        <f>IF(ISERROR(OFFSET($O$4,MATCH(K$16,$N$5:$N$14,0),MATCH(TEXT($A161,"dd-mmm-yy") &amp; "_R0",$P$2:$AP$2,0))),L160,OFFSET($O$4,MATCH(K$16,$N$5:$N$14,0),MATCH(TEXT($A161,"dd-mmm-yy") &amp; "_R0",$P$2:$AP$2,0)))</f>
        <v/>
      </c>
      <c r="M161" s="254">
        <f>M160</f>
        <v/>
      </c>
      <c r="N161" s="77">
        <f>N160-N160*(L160/14)*P160/SUM(N160:R160)-N160*(M160/14)*Q160/SUM(N160:R160)</f>
        <v/>
      </c>
      <c r="O161" s="77">
        <f>O160+N160*(L160/14)*P160/SUM(N160:R160)+N160*(M160/14)*Q160/SUM(N160:R160)-O160/4</f>
        <v/>
      </c>
      <c r="P161" s="77">
        <f>P160+(O160/4)*P$16-P160/14</f>
        <v/>
      </c>
      <c r="Q161" s="77">
        <f>Q160+(O160/4)*Q$16-Q160/14</f>
        <v/>
      </c>
      <c r="R161" s="77">
        <f>R160+Q160/14+(P160/14)*(1-S$16)</f>
        <v/>
      </c>
      <c r="S161" s="54">
        <f>S160+(P160/14)*(S$16)</f>
        <v/>
      </c>
      <c r="T161" s="53">
        <f>OFFSET('National statistics'!$A$6,MATCH(R0_estimation!$A161,'National statistics'!$A$7:$A$5000,0),MATCH(R0_estimation!T$16 &amp; "_Running14daysNew",'National statistics'!$B$1:$HA$1,0))</f>
        <v/>
      </c>
      <c r="U161" s="253">
        <f>IF(ISERROR(OFFSET($O$4,MATCH(T$16,$N$5:$N$14,0),MATCH(TEXT($A161,"dd-mmm-yy") &amp; "_R0",$P$2:$AP$2,0))),U160,OFFSET($O$4,MATCH(T$16,$N$5:$N$14,0),MATCH(TEXT($A161,"dd-mmm-yy") &amp; "_R0",$P$2:$AP$2,0)))</f>
        <v/>
      </c>
      <c r="V161" s="254">
        <f>V160</f>
        <v/>
      </c>
      <c r="W161" s="77">
        <f>W160-W160*(U160/14)*Y160/SUM(W160:AA160)-W160*(V160/14)*Z160/SUM(W160:AA160)</f>
        <v/>
      </c>
      <c r="X161" s="77">
        <f>X160+W160*(U160/14)*Y160/SUM(W160:AA160)+W160*(V160/14)*Z160/SUM(W160:AA160)-X160/4</f>
        <v/>
      </c>
      <c r="Y161" s="77">
        <f>Y160+(X160/4)*Y$16-Y160/14</f>
        <v/>
      </c>
      <c r="Z161" s="77">
        <f>Z160+(X160/4)*Z$16-Z160/14</f>
        <v/>
      </c>
      <c r="AA161" s="77">
        <f>AA160+Z160/14+(Y160/14)*(1-AB$16)</f>
        <v/>
      </c>
      <c r="AB161" s="54">
        <f>AB160+(Y160/14)*(AB$16)</f>
        <v/>
      </c>
      <c r="AC161" s="53">
        <f>OFFSET('National statistics'!$A$6,MATCH(R0_estimation!$A161,'National statistics'!$A$7:$A$5000,0),MATCH(R0_estimation!AC$16 &amp; "_Running14daysNew",'National statistics'!$B$1:$HA$1,0))</f>
        <v/>
      </c>
      <c r="AD161" s="253">
        <f>IF(ISERROR(OFFSET($O$4,MATCH(AC$16,$N$5:$N$14,0),MATCH(TEXT($A161,"dd-mmm-yy") &amp; "_R0",$P$2:$AP$2,0))),AD160,OFFSET($O$4,MATCH(AC$16,$N$5:$N$14,0),MATCH(TEXT($A161,"dd-mmm-yy") &amp; "_R0",$P$2:$AP$2,0)))</f>
        <v/>
      </c>
      <c r="AE161" s="254">
        <f>AE160</f>
        <v/>
      </c>
      <c r="AF161" s="77">
        <f>AF160-AF160*(AD160/14)*AH160/SUM(AF160:AJ160)-AF160*(AE160/14)*AI160/SUM(AF160:AJ160)</f>
        <v/>
      </c>
      <c r="AG161" s="77">
        <f>AG160+AF160*(AD160/14)*AH160/SUM(AF160:AJ160)+AF160*(AE160/14)*AI160/SUM(AF160:AJ160)-AG160/4</f>
        <v/>
      </c>
      <c r="AH161" s="77">
        <f>AH160+(AG160/4)*AH$16-AH160/14</f>
        <v/>
      </c>
      <c r="AI161" s="77">
        <f>AI160+(AG160/4)*AI$16-AI160/14</f>
        <v/>
      </c>
      <c r="AJ161" s="77">
        <f>AJ160+AI160/14+(AH160/14)*(1-AK$16)</f>
        <v/>
      </c>
      <c r="AK161" s="54">
        <f>AK160+(AH160/14)*(AK$16)</f>
        <v/>
      </c>
      <c r="AL161" s="53">
        <f>OFFSET('National statistics'!$A$6,MATCH(R0_estimation!$A161,'National statistics'!$A$7:$A$5000,0),MATCH(R0_estimation!AL$16 &amp; "_Running14daysNew",'National statistics'!$B$1:$HA$1,0))</f>
        <v/>
      </c>
      <c r="AM161" s="253">
        <f>IF(ISERROR(OFFSET($O$4,MATCH(AL$16,$N$5:$N$14,0),MATCH(TEXT($A161,"dd-mmm-yy") &amp; "_R0",$P$2:$AP$2,0))),AM160,OFFSET($O$4,MATCH(AL$16,$N$5:$N$14,0),MATCH(TEXT($A161,"dd-mmm-yy") &amp; "_R0",$P$2:$AP$2,0)))</f>
        <v/>
      </c>
      <c r="AN161" s="254">
        <f>AN160</f>
        <v/>
      </c>
      <c r="AO161" s="77">
        <f>AO160-AO160*(AM160/14)*AQ160/SUM(AO160:AS160)-AO160*(AN160/14)*AR160/SUM(AO160:AS160)</f>
        <v/>
      </c>
      <c r="AP161" s="77">
        <f>AP160+AO160*(AM160/14)*AQ160/SUM(AO160:AS160)+AO160*(AN160/14)*AR160/SUM(AO160:AS160)-AP160/4</f>
        <v/>
      </c>
      <c r="AQ161" s="77">
        <f>AQ160+(AP160/4)*AQ$16-AQ160/14</f>
        <v/>
      </c>
      <c r="AR161" s="77">
        <f>AR160+(AP160/4)*AR$16-AR160/14</f>
        <v/>
      </c>
      <c r="AS161" s="77">
        <f>AS160+AR160/14+(AQ160/14)*(1-AT$16)</f>
        <v/>
      </c>
      <c r="AT161" s="54">
        <f>AT160+(AQ160/14)*(AT$16)</f>
        <v/>
      </c>
      <c r="AU161" s="53">
        <f>OFFSET('National statistics'!$A$6,MATCH(R0_estimation!$A161,'National statistics'!$A$7:$A$5000,0),MATCH(R0_estimation!AU$16 &amp; "_Running14daysNew",'National statistics'!$B$1:$HA$1,0))</f>
        <v/>
      </c>
      <c r="AV161" s="253">
        <f>IF(ISERROR(OFFSET($O$4,MATCH(AU$16,$N$5:$N$14,0),MATCH(TEXT($A161,"dd-mmm-yy") &amp; "_R0",$P$2:$AP$2,0))),AV160,OFFSET($O$4,MATCH(AU$16,$N$5:$N$14,0),MATCH(TEXT($A161,"dd-mmm-yy") &amp; "_R0",$P$2:$AP$2,0)))</f>
        <v/>
      </c>
      <c r="AW161" s="254">
        <f>AW160</f>
        <v/>
      </c>
      <c r="AX161" s="77">
        <f>AX160-AX160*(AV160/14)*AZ160/SUM(AX160:BB160)-AX160*(AW160/14)*BA160/SUM(AX160:BB160)</f>
        <v/>
      </c>
      <c r="AY161" s="77">
        <f>AY160+AX160*(AV160/14)*AZ160/SUM(AX160:BB160)+AX160*(AW160/14)*BA160/SUM(AX160:BB160)-AY160/4</f>
        <v/>
      </c>
      <c r="AZ161" s="77">
        <f>AZ160+(AY160/4)*AZ$16-AZ160/14</f>
        <v/>
      </c>
      <c r="BA161" s="77">
        <f>BA160+(AY160/4)*BA$16-BA160/14</f>
        <v/>
      </c>
      <c r="BB161" s="77">
        <f>BB160+BA160/14+(AZ160/14)*(1-BC$16)</f>
        <v/>
      </c>
      <c r="BC161" s="54">
        <f>BC160+(AZ160/14)*(BC$16)</f>
        <v/>
      </c>
      <c r="BD161" s="53">
        <f>OFFSET('National statistics'!$A$6,MATCH(R0_estimation!$A161,'National statistics'!$A$7:$A$5000,0),MATCH(R0_estimation!BD$16 &amp; "_Running14daysNew",'National statistics'!$B$1:$HA$1,0))</f>
        <v/>
      </c>
      <c r="BE161" s="253">
        <f>IF(ISERROR(OFFSET($O$4,MATCH(BD$16,$N$5:$N$14,0),MATCH(TEXT($A161,"dd-mmm-yy") &amp; "_R0",$P$2:$AP$2,0))),BE160,OFFSET($O$4,MATCH(BD$16,$N$5:$N$14,0),MATCH(TEXT($A161,"dd-mmm-yy") &amp; "_R0",$P$2:$AP$2,0)))</f>
        <v/>
      </c>
      <c r="BF161" s="254">
        <f>BF160</f>
        <v/>
      </c>
      <c r="BG161" s="77">
        <f>BG160-BG160*(BE160/14)*BI160/SUM(BG160:BK160)-BG160*(BF160/14)*BJ160/SUM(BG160:BK160)</f>
        <v/>
      </c>
      <c r="BH161" s="77">
        <f>BH160+BG160*(BE160/14)*BI160/SUM(BG160:BK160)+BG160*(BF160/14)*BJ160/SUM(BG160:BK160)-BH160/4</f>
        <v/>
      </c>
      <c r="BI161" s="77">
        <f>BI160+(BH160/4)*BI$16-BI160/14</f>
        <v/>
      </c>
      <c r="BJ161" s="77">
        <f>BJ160+(BH160/4)*BJ$16-BJ160/14</f>
        <v/>
      </c>
      <c r="BK161" s="77">
        <f>BK160+BJ160/14+(BI160/14)*(1-BL$16)</f>
        <v/>
      </c>
      <c r="BL161" s="54">
        <f>BL160+(BI160/14)*(BL$16)</f>
        <v/>
      </c>
      <c r="BM161" s="53">
        <f>OFFSET('National statistics'!$A$6,MATCH(R0_estimation!$A161,'National statistics'!$A$7:$A$5000,0),MATCH(R0_estimation!BM$16 &amp; "_Running14daysNew",'National statistics'!$B$1:$HA$1,0))</f>
        <v/>
      </c>
      <c r="BN161" s="253">
        <f>IF(ISERROR(OFFSET($O$4,MATCH(BM$16,$N$5:$N$14,0),MATCH(TEXT($A161,"dd-mmm-yy") &amp; "_R0",$P$2:$AP$2,0))),BN160,OFFSET($O$4,MATCH(BM$16,$N$5:$N$14,0),MATCH(TEXT($A161,"dd-mmm-yy") &amp; "_R0",$P$2:$AP$2,0)))</f>
        <v/>
      </c>
      <c r="BO161" s="254">
        <f>BO160</f>
        <v/>
      </c>
      <c r="BP161" s="77">
        <f>BP160-BP160*(BN160/14)*BR160/SUM(BP160:BT160)-BP160*(BO160/14)*BS160/SUM(BP160:BT160)</f>
        <v/>
      </c>
      <c r="BQ161" s="77">
        <f>BQ160+BP160*(BN160/14)*BR160/SUM(BP160:BT160)+BP160*(BO160/14)*BS160/SUM(BP160:BT160)-BQ160/4</f>
        <v/>
      </c>
      <c r="BR161" s="77">
        <f>BR160+(BQ160/4)*BR$16-BR160/14</f>
        <v/>
      </c>
      <c r="BS161" s="77">
        <f>BS160+(BQ160/4)*BS$16-BS160/14</f>
        <v/>
      </c>
      <c r="BT161" s="77">
        <f>BT160+BS160/14+(BR160/14)*(1-BU$16)</f>
        <v/>
      </c>
      <c r="BU161" s="54">
        <f>BU160+(BR160/14)*(BU$16)</f>
        <v/>
      </c>
      <c r="BV161" s="53">
        <f>OFFSET('National statistics'!$A$6,MATCH(R0_estimation!$A161,'National statistics'!$A$7:$A$5000,0),MATCH(R0_estimation!BV$16 &amp; "_Running14daysNew",'National statistics'!$B$1:$HA$1,0))</f>
        <v/>
      </c>
      <c r="BW161" s="253">
        <f>IF(ISERROR(OFFSET($O$4,MATCH(BV$16,$N$5:$N$14,0),MATCH(TEXT($A161,"dd-mmm-yy") &amp; "_R0",$P$2:$AP$2,0))),BW160,OFFSET($O$4,MATCH(BV$16,$N$5:$N$14,0),MATCH(TEXT($A161,"dd-mmm-yy") &amp; "_R0",$P$2:$AP$2,0)))</f>
        <v/>
      </c>
      <c r="BX161" s="254">
        <f>BX160</f>
        <v/>
      </c>
      <c r="BY161" s="77">
        <f>BY160-BY160*(BW160/14)*CA160/SUM(BY160:CC160)-BY160*(BX160/14)*CB160/SUM(BY160:CC160)</f>
        <v/>
      </c>
      <c r="BZ161" s="77">
        <f>BZ160+BY160*(BW160/14)*CA160/SUM(BY160:CC160)+BY160*(BX160/14)*CB160/SUM(BY160:CC160)-BZ160/4</f>
        <v/>
      </c>
      <c r="CA161" s="77">
        <f>CA160+(BZ160/4)*CA$16-CA160/14</f>
        <v/>
      </c>
      <c r="CB161" s="77">
        <f>CB160+(BZ160/4)*CB$16-CB160/14</f>
        <v/>
      </c>
      <c r="CC161" s="77">
        <f>CC160+CB160/14+(CA160/14)*(1-CD$16)</f>
        <v/>
      </c>
      <c r="CD161" s="54">
        <f>CD160+(CA160/14)*(CD$16)</f>
        <v/>
      </c>
      <c r="CE161" s="53">
        <f>OFFSET('National statistics'!$A$6,MATCH(R0_estimation!$A161,'National statistics'!$A$7:$A$5000,0),MATCH(R0_estimation!CE$16 &amp; "_Running14daysNew",'National statistics'!$B$1:$HA$1,0))</f>
        <v/>
      </c>
      <c r="CF161" s="253">
        <f>IF(ISERROR(OFFSET($O$4,MATCH(CE$16,$N$5:$N$14,0),MATCH(TEXT($A161,"dd-mmm-yy") &amp; "_R0",$P$2:$AP$2,0))),CF160,OFFSET($O$4,MATCH(CE$16,$N$5:$N$14,0),MATCH(TEXT($A161,"dd-mmm-yy") &amp; "_R0",$P$2:$AP$2,0)))</f>
        <v/>
      </c>
      <c r="CG161" s="254">
        <f>CG160</f>
        <v/>
      </c>
      <c r="CH161" s="77">
        <f>CH160-CH160*(CF160/14)*CJ160/SUM(CH160:CL160)-CH160*(CG160/14)*CK160/SUM(CH160:CL160)</f>
        <v/>
      </c>
      <c r="CI161" s="77">
        <f>CI160+CH160*(CF160/14)*CJ160/SUM(CH160:CL160)+CH160*(CG160/14)*CK160/SUM(CH160:CL160)-CI160/4</f>
        <v/>
      </c>
      <c r="CJ161" s="77">
        <f>CJ160+(CI160/4)*CJ$16-CJ160/14</f>
        <v/>
      </c>
      <c r="CK161" s="77">
        <f>CK160+(CI160/4)*CK$16-CK160/14</f>
        <v/>
      </c>
      <c r="CL161" s="77">
        <f>CL160+CK160/14+(CJ160/14)*(1-CM$16)</f>
        <v/>
      </c>
      <c r="CM161" s="54">
        <f>CM160+(CJ160/14)*(CM$16)</f>
        <v/>
      </c>
      <c r="CO161" s="209" t="n"/>
      <c r="CP161" s="210" t="n"/>
    </row>
    <row r="162">
      <c r="A162" s="83">
        <f>A161+1</f>
        <v/>
      </c>
      <c r="B162" s="53">
        <f>OFFSET('National statistics'!$A$6,MATCH(R0_estimation!$A162,'National statistics'!$A$7:$A$5000,0),MATCH(R0_estimation!B$16 &amp; "_Running14daysNew",'National statistics'!$B$1:$HA$1,0))</f>
        <v/>
      </c>
      <c r="C162" s="253">
        <f>IF(ISERROR(OFFSET($O$4,MATCH(B$16,$N$5:$N$14,0),MATCH(TEXT($A162,"dd-mmm-yy") &amp; "_R0",$P$2:$AP$2,0))),C161,OFFSET($O$4,MATCH(B$16,$N$5:$N$14,0),MATCH(TEXT($A162,"dd-mmm-yy") &amp; "_R0",$P$2:$AP$2,0)))</f>
        <v/>
      </c>
      <c r="D162" s="254">
        <f>D161</f>
        <v/>
      </c>
      <c r="E162" s="77">
        <f>E161-E161*(C161/14)*G161*G$16/SUM(E161:I161)-E161*(D161/14)*H$16*H161/SUM(E161:I161)</f>
        <v/>
      </c>
      <c r="F162" s="77">
        <f>F161+E161*(C161/14)*G161*G$16/SUM(E161:I161)+E161*(D161/14)*H$16*H161/SUM(E161:I161)-F161/4</f>
        <v/>
      </c>
      <c r="G162" s="77">
        <f>G161+G$16*F161/4-G161/14</f>
        <v/>
      </c>
      <c r="H162" s="77">
        <f>H161+H$16*F161/4-H161/14</f>
        <v/>
      </c>
      <c r="I162" s="77">
        <f>I161+H161/14+(G161/14)*(1-J$16)</f>
        <v/>
      </c>
      <c r="J162" s="54">
        <f>J161+(G161/14)*(J$16)</f>
        <v/>
      </c>
      <c r="K162" s="53">
        <f>OFFSET('National statistics'!$A$6,MATCH(R0_estimation!$A162,'National statistics'!$A$7:$A$5000,0),MATCH(R0_estimation!K$16 &amp; "_Running14daysNew",'National statistics'!$B$1:$HA$1,0))</f>
        <v/>
      </c>
      <c r="L162" s="253">
        <f>IF(ISERROR(OFFSET($O$4,MATCH(K$16,$N$5:$N$14,0),MATCH(TEXT($A162,"dd-mmm-yy") &amp; "_R0",$P$2:$AP$2,0))),L161,OFFSET($O$4,MATCH(K$16,$N$5:$N$14,0),MATCH(TEXT($A162,"dd-mmm-yy") &amp; "_R0",$P$2:$AP$2,0)))</f>
        <v/>
      </c>
      <c r="M162" s="254">
        <f>M161</f>
        <v/>
      </c>
      <c r="N162" s="77">
        <f>N161-N161*(L161/14)*P161/SUM(N161:R161)-N161*(M161/14)*Q161/SUM(N161:R161)</f>
        <v/>
      </c>
      <c r="O162" s="77">
        <f>O161+N161*(L161/14)*P161/SUM(N161:R161)+N161*(M161/14)*Q161/SUM(N161:R161)-O161/4</f>
        <v/>
      </c>
      <c r="P162" s="77">
        <f>P161+(O161/4)*P$16-P161/14</f>
        <v/>
      </c>
      <c r="Q162" s="77">
        <f>Q161+(O161/4)*Q$16-Q161/14</f>
        <v/>
      </c>
      <c r="R162" s="77">
        <f>R161+Q161/14+(P161/14)*(1-S$16)</f>
        <v/>
      </c>
      <c r="S162" s="54">
        <f>S161+(P161/14)*(S$16)</f>
        <v/>
      </c>
      <c r="T162" s="53">
        <f>OFFSET('National statistics'!$A$6,MATCH(R0_estimation!$A162,'National statistics'!$A$7:$A$5000,0),MATCH(R0_estimation!T$16 &amp; "_Running14daysNew",'National statistics'!$B$1:$HA$1,0))</f>
        <v/>
      </c>
      <c r="U162" s="253">
        <f>IF(ISERROR(OFFSET($O$4,MATCH(T$16,$N$5:$N$14,0),MATCH(TEXT($A162,"dd-mmm-yy") &amp; "_R0",$P$2:$AP$2,0))),U161,OFFSET($O$4,MATCH(T$16,$N$5:$N$14,0),MATCH(TEXT($A162,"dd-mmm-yy") &amp; "_R0",$P$2:$AP$2,0)))</f>
        <v/>
      </c>
      <c r="V162" s="254">
        <f>V161</f>
        <v/>
      </c>
      <c r="W162" s="77">
        <f>W161-W161*(U161/14)*Y161/SUM(W161:AA161)-W161*(V161/14)*Z161/SUM(W161:AA161)</f>
        <v/>
      </c>
      <c r="X162" s="77">
        <f>X161+W161*(U161/14)*Y161/SUM(W161:AA161)+W161*(V161/14)*Z161/SUM(W161:AA161)-X161/4</f>
        <v/>
      </c>
      <c r="Y162" s="77">
        <f>Y161+(X161/4)*Y$16-Y161/14</f>
        <v/>
      </c>
      <c r="Z162" s="77">
        <f>Z161+(X161/4)*Z$16-Z161/14</f>
        <v/>
      </c>
      <c r="AA162" s="77">
        <f>AA161+Z161/14+(Y161/14)*(1-AB$16)</f>
        <v/>
      </c>
      <c r="AB162" s="54">
        <f>AB161+(Y161/14)*(AB$16)</f>
        <v/>
      </c>
      <c r="AC162" s="53">
        <f>OFFSET('National statistics'!$A$6,MATCH(R0_estimation!$A162,'National statistics'!$A$7:$A$5000,0),MATCH(R0_estimation!AC$16 &amp; "_Running14daysNew",'National statistics'!$B$1:$HA$1,0))</f>
        <v/>
      </c>
      <c r="AD162" s="253">
        <f>IF(ISERROR(OFFSET($O$4,MATCH(AC$16,$N$5:$N$14,0),MATCH(TEXT($A162,"dd-mmm-yy") &amp; "_R0",$P$2:$AP$2,0))),AD161,OFFSET($O$4,MATCH(AC$16,$N$5:$N$14,0),MATCH(TEXT($A162,"dd-mmm-yy") &amp; "_R0",$P$2:$AP$2,0)))</f>
        <v/>
      </c>
      <c r="AE162" s="254">
        <f>AE161</f>
        <v/>
      </c>
      <c r="AF162" s="77">
        <f>AF161-AF161*(AD161/14)*AH161/SUM(AF161:AJ161)-AF161*(AE161/14)*AI161/SUM(AF161:AJ161)</f>
        <v/>
      </c>
      <c r="AG162" s="77">
        <f>AG161+AF161*(AD161/14)*AH161/SUM(AF161:AJ161)+AF161*(AE161/14)*AI161/SUM(AF161:AJ161)-AG161/4</f>
        <v/>
      </c>
      <c r="AH162" s="77">
        <f>AH161+(AG161/4)*AH$16-AH161/14</f>
        <v/>
      </c>
      <c r="AI162" s="77">
        <f>AI161+(AG161/4)*AI$16-AI161/14</f>
        <v/>
      </c>
      <c r="AJ162" s="77">
        <f>AJ161+AI161/14+(AH161/14)*(1-AK$16)</f>
        <v/>
      </c>
      <c r="AK162" s="54">
        <f>AK161+(AH161/14)*(AK$16)</f>
        <v/>
      </c>
      <c r="AL162" s="53">
        <f>OFFSET('National statistics'!$A$6,MATCH(R0_estimation!$A162,'National statistics'!$A$7:$A$5000,0),MATCH(R0_estimation!AL$16 &amp; "_Running14daysNew",'National statistics'!$B$1:$HA$1,0))</f>
        <v/>
      </c>
      <c r="AM162" s="253">
        <f>IF(ISERROR(OFFSET($O$4,MATCH(AL$16,$N$5:$N$14,0),MATCH(TEXT($A162,"dd-mmm-yy") &amp; "_R0",$P$2:$AP$2,0))),AM161,OFFSET($O$4,MATCH(AL$16,$N$5:$N$14,0),MATCH(TEXT($A162,"dd-mmm-yy") &amp; "_R0",$P$2:$AP$2,0)))</f>
        <v/>
      </c>
      <c r="AN162" s="254">
        <f>AN161</f>
        <v/>
      </c>
      <c r="AO162" s="77">
        <f>AO161-AO161*(AM161/14)*AQ161/SUM(AO161:AS161)-AO161*(AN161/14)*AR161/SUM(AO161:AS161)</f>
        <v/>
      </c>
      <c r="AP162" s="77">
        <f>AP161+AO161*(AM161/14)*AQ161/SUM(AO161:AS161)+AO161*(AN161/14)*AR161/SUM(AO161:AS161)-AP161/4</f>
        <v/>
      </c>
      <c r="AQ162" s="77">
        <f>AQ161+(AP161/4)*AQ$16-AQ161/14</f>
        <v/>
      </c>
      <c r="AR162" s="77">
        <f>AR161+(AP161/4)*AR$16-AR161/14</f>
        <v/>
      </c>
      <c r="AS162" s="77">
        <f>AS161+AR161/14+(AQ161/14)*(1-AT$16)</f>
        <v/>
      </c>
      <c r="AT162" s="54">
        <f>AT161+(AQ161/14)*(AT$16)</f>
        <v/>
      </c>
      <c r="AU162" s="53">
        <f>OFFSET('National statistics'!$A$6,MATCH(R0_estimation!$A162,'National statistics'!$A$7:$A$5000,0),MATCH(R0_estimation!AU$16 &amp; "_Running14daysNew",'National statistics'!$B$1:$HA$1,0))</f>
        <v/>
      </c>
      <c r="AV162" s="253">
        <f>IF(ISERROR(OFFSET($O$4,MATCH(AU$16,$N$5:$N$14,0),MATCH(TEXT($A162,"dd-mmm-yy") &amp; "_R0",$P$2:$AP$2,0))),AV161,OFFSET($O$4,MATCH(AU$16,$N$5:$N$14,0),MATCH(TEXT($A162,"dd-mmm-yy") &amp; "_R0",$P$2:$AP$2,0)))</f>
        <v/>
      </c>
      <c r="AW162" s="254">
        <f>AW161</f>
        <v/>
      </c>
      <c r="AX162" s="77">
        <f>AX161-AX161*(AV161/14)*AZ161/SUM(AX161:BB161)-AX161*(AW161/14)*BA161/SUM(AX161:BB161)</f>
        <v/>
      </c>
      <c r="AY162" s="77">
        <f>AY161+AX161*(AV161/14)*AZ161/SUM(AX161:BB161)+AX161*(AW161/14)*BA161/SUM(AX161:BB161)-AY161/4</f>
        <v/>
      </c>
      <c r="AZ162" s="77">
        <f>AZ161+(AY161/4)*AZ$16-AZ161/14</f>
        <v/>
      </c>
      <c r="BA162" s="77">
        <f>BA161+(AY161/4)*BA$16-BA161/14</f>
        <v/>
      </c>
      <c r="BB162" s="77">
        <f>BB161+BA161/14+(AZ161/14)*(1-BC$16)</f>
        <v/>
      </c>
      <c r="BC162" s="54">
        <f>BC161+(AZ161/14)*(BC$16)</f>
        <v/>
      </c>
      <c r="BD162" s="53">
        <f>OFFSET('National statistics'!$A$6,MATCH(R0_estimation!$A162,'National statistics'!$A$7:$A$5000,0),MATCH(R0_estimation!BD$16 &amp; "_Running14daysNew",'National statistics'!$B$1:$HA$1,0))</f>
        <v/>
      </c>
      <c r="BE162" s="253">
        <f>IF(ISERROR(OFFSET($O$4,MATCH(BD$16,$N$5:$N$14,0),MATCH(TEXT($A162,"dd-mmm-yy") &amp; "_R0",$P$2:$AP$2,0))),BE161,OFFSET($O$4,MATCH(BD$16,$N$5:$N$14,0),MATCH(TEXT($A162,"dd-mmm-yy") &amp; "_R0",$P$2:$AP$2,0)))</f>
        <v/>
      </c>
      <c r="BF162" s="254">
        <f>BF161</f>
        <v/>
      </c>
      <c r="BG162" s="77">
        <f>BG161-BG161*(BE161/14)*BI161/SUM(BG161:BK161)-BG161*(BF161/14)*BJ161/SUM(BG161:BK161)</f>
        <v/>
      </c>
      <c r="BH162" s="77">
        <f>BH161+BG161*(BE161/14)*BI161/SUM(BG161:BK161)+BG161*(BF161/14)*BJ161/SUM(BG161:BK161)-BH161/4</f>
        <v/>
      </c>
      <c r="BI162" s="77">
        <f>BI161+(BH161/4)*BI$16-BI161/14</f>
        <v/>
      </c>
      <c r="BJ162" s="77">
        <f>BJ161+(BH161/4)*BJ$16-BJ161/14</f>
        <v/>
      </c>
      <c r="BK162" s="77">
        <f>BK161+BJ161/14+(BI161/14)*(1-BL$16)</f>
        <v/>
      </c>
      <c r="BL162" s="54">
        <f>BL161+(BI161/14)*(BL$16)</f>
        <v/>
      </c>
      <c r="BM162" s="53">
        <f>OFFSET('National statistics'!$A$6,MATCH(R0_estimation!$A162,'National statistics'!$A$7:$A$5000,0),MATCH(R0_estimation!BM$16 &amp; "_Running14daysNew",'National statistics'!$B$1:$HA$1,0))</f>
        <v/>
      </c>
      <c r="BN162" s="253">
        <f>IF(ISERROR(OFFSET($O$4,MATCH(BM$16,$N$5:$N$14,0),MATCH(TEXT($A162,"dd-mmm-yy") &amp; "_R0",$P$2:$AP$2,0))),BN161,OFFSET($O$4,MATCH(BM$16,$N$5:$N$14,0),MATCH(TEXT($A162,"dd-mmm-yy") &amp; "_R0",$P$2:$AP$2,0)))</f>
        <v/>
      </c>
      <c r="BO162" s="254">
        <f>BO161</f>
        <v/>
      </c>
      <c r="BP162" s="77">
        <f>BP161-BP161*(BN161/14)*BR161/SUM(BP161:BT161)-BP161*(BO161/14)*BS161/SUM(BP161:BT161)</f>
        <v/>
      </c>
      <c r="BQ162" s="77">
        <f>BQ161+BP161*(BN161/14)*BR161/SUM(BP161:BT161)+BP161*(BO161/14)*BS161/SUM(BP161:BT161)-BQ161/4</f>
        <v/>
      </c>
      <c r="BR162" s="77">
        <f>BR161+(BQ161/4)*BR$16-BR161/14</f>
        <v/>
      </c>
      <c r="BS162" s="77">
        <f>BS161+(BQ161/4)*BS$16-BS161/14</f>
        <v/>
      </c>
      <c r="BT162" s="77">
        <f>BT161+BS161/14+(BR161/14)*(1-BU$16)</f>
        <v/>
      </c>
      <c r="BU162" s="54">
        <f>BU161+(BR161/14)*(BU$16)</f>
        <v/>
      </c>
      <c r="BV162" s="53">
        <f>OFFSET('National statistics'!$A$6,MATCH(R0_estimation!$A162,'National statistics'!$A$7:$A$5000,0),MATCH(R0_estimation!BV$16 &amp; "_Running14daysNew",'National statistics'!$B$1:$HA$1,0))</f>
        <v/>
      </c>
      <c r="BW162" s="253">
        <f>IF(ISERROR(OFFSET($O$4,MATCH(BV$16,$N$5:$N$14,0),MATCH(TEXT($A162,"dd-mmm-yy") &amp; "_R0",$P$2:$AP$2,0))),BW161,OFFSET($O$4,MATCH(BV$16,$N$5:$N$14,0),MATCH(TEXT($A162,"dd-mmm-yy") &amp; "_R0",$P$2:$AP$2,0)))</f>
        <v/>
      </c>
      <c r="BX162" s="254">
        <f>BX161</f>
        <v/>
      </c>
      <c r="BY162" s="77">
        <f>BY161-BY161*(BW161/14)*CA161/SUM(BY161:CC161)-BY161*(BX161/14)*CB161/SUM(BY161:CC161)</f>
        <v/>
      </c>
      <c r="BZ162" s="77">
        <f>BZ161+BY161*(BW161/14)*CA161/SUM(BY161:CC161)+BY161*(BX161/14)*CB161/SUM(BY161:CC161)-BZ161/4</f>
        <v/>
      </c>
      <c r="CA162" s="77">
        <f>CA161+(BZ161/4)*CA$16-CA161/14</f>
        <v/>
      </c>
      <c r="CB162" s="77">
        <f>CB161+(BZ161/4)*CB$16-CB161/14</f>
        <v/>
      </c>
      <c r="CC162" s="77">
        <f>CC161+CB161/14+(CA161/14)*(1-CD$16)</f>
        <v/>
      </c>
      <c r="CD162" s="54">
        <f>CD161+(CA161/14)*(CD$16)</f>
        <v/>
      </c>
      <c r="CE162" s="53">
        <f>OFFSET('National statistics'!$A$6,MATCH(R0_estimation!$A162,'National statistics'!$A$7:$A$5000,0),MATCH(R0_estimation!CE$16 &amp; "_Running14daysNew",'National statistics'!$B$1:$HA$1,0))</f>
        <v/>
      </c>
      <c r="CF162" s="253">
        <f>IF(ISERROR(OFFSET($O$4,MATCH(CE$16,$N$5:$N$14,0),MATCH(TEXT($A162,"dd-mmm-yy") &amp; "_R0",$P$2:$AP$2,0))),CF161,OFFSET($O$4,MATCH(CE$16,$N$5:$N$14,0),MATCH(TEXT($A162,"dd-mmm-yy") &amp; "_R0",$P$2:$AP$2,0)))</f>
        <v/>
      </c>
      <c r="CG162" s="254">
        <f>CG161</f>
        <v/>
      </c>
      <c r="CH162" s="77">
        <f>CH161-CH161*(CF161/14)*CJ161/SUM(CH161:CL161)-CH161*(CG161/14)*CK161/SUM(CH161:CL161)</f>
        <v/>
      </c>
      <c r="CI162" s="77">
        <f>CI161+CH161*(CF161/14)*CJ161/SUM(CH161:CL161)+CH161*(CG161/14)*CK161/SUM(CH161:CL161)-CI161/4</f>
        <v/>
      </c>
      <c r="CJ162" s="77">
        <f>CJ161+(CI161/4)*CJ$16-CJ161/14</f>
        <v/>
      </c>
      <c r="CK162" s="77">
        <f>CK161+(CI161/4)*CK$16-CK161/14</f>
        <v/>
      </c>
      <c r="CL162" s="77">
        <f>CL161+CK161/14+(CJ161/14)*(1-CM$16)</f>
        <v/>
      </c>
      <c r="CM162" s="54">
        <f>CM161+(CJ161/14)*(CM$16)</f>
        <v/>
      </c>
      <c r="CO162" s="209" t="n"/>
      <c r="CP162" s="210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Sheet26">
    <outlinePr summaryBelow="1" summaryRight="1"/>
    <pageSetUpPr/>
  </sheetPr>
  <dimension ref="A1:S814"/>
  <sheetViews>
    <sheetView topLeftCell="E1" workbookViewId="0">
      <selection activeCell="K31" sqref="K31"/>
    </sheetView>
  </sheetViews>
  <sheetFormatPr baseColWidth="10" defaultColWidth="8.83203125" defaultRowHeight="15"/>
  <cols>
    <col width="6.5" bestFit="1" customWidth="1" style="119" min="1" max="1"/>
    <col width="52.33203125" bestFit="1" customWidth="1" style="119" min="2" max="2"/>
    <col width="13.1640625" bestFit="1" customWidth="1" style="119" min="3" max="3"/>
    <col width="12.6640625" bestFit="1" customWidth="1" style="119" min="4" max="4"/>
    <col width="26.83203125" bestFit="1" customWidth="1" style="119" min="5" max="6"/>
    <col width="26.6640625" bestFit="1" customWidth="1" style="119" min="7" max="7"/>
    <col width="9.5" bestFit="1" customWidth="1" style="119" min="8" max="8"/>
    <col width="3.83203125" bestFit="1" customWidth="1" style="119" min="9" max="9"/>
    <col width="13.5" bestFit="1" customWidth="1" style="119" min="13" max="13"/>
    <col width="15.6640625" bestFit="1" customWidth="1" style="119" min="14" max="14"/>
    <col width="8.33203125" bestFit="1" customWidth="1" style="119" min="15" max="15"/>
    <col width="22.5" bestFit="1" customWidth="1" style="119" min="16" max="16"/>
    <col width="24" bestFit="1" customWidth="1" style="119" min="17" max="17"/>
    <col width="15.83203125" bestFit="1" customWidth="1" style="119" min="18" max="18"/>
    <col width="10.6640625" bestFit="1" customWidth="1" style="119" min="19" max="19"/>
    <col width="24" bestFit="1" customWidth="1" style="119" min="20" max="20"/>
    <col width="9.83203125" bestFit="1" customWidth="1" style="119" min="21" max="21"/>
    <col width="15.83203125" bestFit="1" customWidth="1" style="119" min="22" max="22"/>
    <col width="13.1640625" bestFit="1" customWidth="1" style="119" min="23" max="23"/>
    <col width="5.6640625" bestFit="1" customWidth="1" style="119" min="24" max="24"/>
    <col width="23.5" bestFit="1" customWidth="1" style="119" min="25" max="25"/>
    <col width="27.83203125" bestFit="1" customWidth="1" style="119" min="26" max="26"/>
    <col width="20.6640625" bestFit="1" customWidth="1" style="119" min="27" max="27"/>
    <col width="10.1640625" bestFit="1" customWidth="1" style="119" min="28" max="28"/>
    <col width="10.6640625" bestFit="1" customWidth="1" style="119" min="29" max="29"/>
  </cols>
  <sheetData>
    <row r="1">
      <c r="A1" s="74" t="inlineStr">
        <is>
          <t>TYPE</t>
        </is>
      </c>
      <c r="B1" s="74" t="inlineStr">
        <is>
          <t>Facility Name</t>
        </is>
      </c>
      <c r="C1" s="74" t="inlineStr">
        <is>
          <t xml:space="preserve">Province </t>
        </is>
      </c>
      <c r="D1" s="74" t="inlineStr">
        <is>
          <t>Province Code</t>
        </is>
      </c>
      <c r="E1" s="74" t="inlineStr">
        <is>
          <t>DistrictMunicipality</t>
        </is>
      </c>
      <c r="F1" s="74" t="inlineStr">
        <is>
          <t>LocalMunicipality</t>
        </is>
      </c>
      <c r="G1" s="74" t="inlineStr">
        <is>
          <t xml:space="preserve">Hospital Type  </t>
        </is>
      </c>
      <c r="H1" s="74" t="inlineStr">
        <is>
          <t>Total Beds</t>
        </is>
      </c>
      <c r="I1" s="74" t="inlineStr">
        <is>
          <t>ICU</t>
        </is>
      </c>
    </row>
    <row r="2">
      <c r="A2" s="74" t="inlineStr">
        <is>
          <t>Private</t>
        </is>
      </c>
      <c r="B2" s="74" t="inlineStr">
        <is>
          <t>Zuid Afrikaans Hospital</t>
        </is>
      </c>
      <c r="C2" s="74" t="inlineStr">
        <is>
          <t>Gauteng</t>
        </is>
      </c>
      <c r="D2" s="74" t="inlineStr">
        <is>
          <t>GP</t>
        </is>
      </c>
      <c r="E2" s="74" t="inlineStr">
        <is>
          <t>City of Tshwane</t>
        </is>
      </c>
      <c r="F2" s="74" t="inlineStr">
        <is>
          <t>City of Tshwane</t>
        </is>
      </c>
      <c r="G2" s="74" t="inlineStr">
        <is>
          <t xml:space="preserve">Hospital </t>
        </is>
      </c>
      <c r="H2" s="74" t="n">
        <v>139</v>
      </c>
      <c r="I2" s="74" t="n">
        <v>27</v>
      </c>
    </row>
    <row r="3">
      <c r="A3" s="74" t="inlineStr">
        <is>
          <t>Private</t>
        </is>
      </c>
      <c r="B3" s="74" t="inlineStr">
        <is>
          <t>Zwavelstream Clinic</t>
        </is>
      </c>
      <c r="C3" s="74" t="inlineStr">
        <is>
          <t>Gauteng</t>
        </is>
      </c>
      <c r="D3" s="74" t="inlineStr">
        <is>
          <t>GP</t>
        </is>
      </c>
      <c r="E3" s="74" t="inlineStr">
        <is>
          <t>City of Tshwane</t>
        </is>
      </c>
      <c r="F3" s="74" t="inlineStr">
        <is>
          <t>City of Tshwane</t>
        </is>
      </c>
      <c r="G3" s="74" t="inlineStr">
        <is>
          <t>Psychiatric</t>
        </is>
      </c>
      <c r="H3" s="74" t="n">
        <v>60</v>
      </c>
      <c r="I3" s="74" t="n">
        <v>0</v>
      </c>
      <c r="M3" s="103" t="inlineStr">
        <is>
          <t>Count of Province Code</t>
        </is>
      </c>
      <c r="N3" s="103" t="inlineStr">
        <is>
          <t>Column Labels</t>
        </is>
      </c>
    </row>
    <row r="4">
      <c r="A4" s="74" t="inlineStr">
        <is>
          <t>Private</t>
        </is>
      </c>
      <c r="B4" s="74" t="inlineStr">
        <is>
          <t>Sunshine Hospital</t>
        </is>
      </c>
      <c r="C4" s="74" t="inlineStr">
        <is>
          <t>Gauteng</t>
        </is>
      </c>
      <c r="D4" s="74" t="inlineStr">
        <is>
          <t>GP</t>
        </is>
      </c>
      <c r="E4" s="74" t="inlineStr">
        <is>
          <t>Ekurhuleni</t>
        </is>
      </c>
      <c r="F4" s="74" t="inlineStr">
        <is>
          <t>Ekurhuleni</t>
        </is>
      </c>
      <c r="G4" s="74" t="inlineStr">
        <is>
          <t xml:space="preserve">Hospital </t>
        </is>
      </c>
      <c r="H4" s="74" t="n">
        <v>200</v>
      </c>
      <c r="I4" s="74" t="n">
        <v>14</v>
      </c>
      <c r="M4" s="103" t="inlineStr">
        <is>
          <t>Row Labels</t>
        </is>
      </c>
      <c r="N4" t="inlineStr">
        <is>
          <t>District Hospital</t>
        </is>
      </c>
      <c r="O4" t="inlineStr">
        <is>
          <t xml:space="preserve">Hospital </t>
        </is>
      </c>
      <c r="P4" t="inlineStr">
        <is>
          <t>National Central Hospital</t>
        </is>
      </c>
      <c r="Q4" t="inlineStr">
        <is>
          <t>Provincial Tertiary Hospital</t>
        </is>
      </c>
      <c r="R4" t="inlineStr">
        <is>
          <t>Regional Hospital</t>
        </is>
      </c>
      <c r="S4" t="inlineStr">
        <is>
          <t>Grand Total</t>
        </is>
      </c>
    </row>
    <row r="5">
      <c r="A5" s="74" t="inlineStr">
        <is>
          <t>Private</t>
        </is>
      </c>
      <c r="B5" s="74" t="inlineStr">
        <is>
          <t>The Fountain Private Hospital</t>
        </is>
      </c>
      <c r="C5" s="74" t="inlineStr">
        <is>
          <t>Gauteng</t>
        </is>
      </c>
      <c r="D5" s="74" t="inlineStr">
        <is>
          <t>GP</t>
        </is>
      </c>
      <c r="E5" s="74" t="inlineStr">
        <is>
          <t>West Rand</t>
        </is>
      </c>
      <c r="F5" s="74" t="inlineStr">
        <is>
          <t>West Rand</t>
        </is>
      </c>
      <c r="G5" s="74" t="inlineStr">
        <is>
          <t xml:space="preserve">Hospital </t>
        </is>
      </c>
      <c r="H5" s="74" t="n">
        <v>163</v>
      </c>
      <c r="I5" s="74" t="n">
        <v>6</v>
      </c>
      <c r="M5" s="104" t="inlineStr">
        <is>
          <t>Eastern Cape</t>
        </is>
      </c>
      <c r="N5" t="n">
        <v>65</v>
      </c>
      <c r="O5" t="n">
        <v>16</v>
      </c>
      <c r="P5" t="n">
        <v>1</v>
      </c>
      <c r="Q5" t="n">
        <v>3</v>
      </c>
      <c r="R5" t="n">
        <v>5</v>
      </c>
      <c r="S5" t="n">
        <v>90</v>
      </c>
    </row>
    <row r="6">
      <c r="A6" s="74" t="inlineStr">
        <is>
          <t>Private</t>
        </is>
      </c>
      <c r="B6" s="74" t="inlineStr">
        <is>
          <t>Mothwa Med-Step Clinic</t>
        </is>
      </c>
      <c r="C6" s="74" t="inlineStr">
        <is>
          <t>Gauteng</t>
        </is>
      </c>
      <c r="D6" s="74" t="inlineStr">
        <is>
          <t>GP</t>
        </is>
      </c>
      <c r="E6" s="74" t="inlineStr">
        <is>
          <t>City of Tshwane</t>
        </is>
      </c>
      <c r="F6" s="74" t="inlineStr">
        <is>
          <t>City of Tshwane</t>
        </is>
      </c>
      <c r="G6" s="74" t="inlineStr">
        <is>
          <t xml:space="preserve">Sub-Acute </t>
        </is>
      </c>
      <c r="H6" s="74" t="n">
        <v>30</v>
      </c>
      <c r="I6" s="74" t="n">
        <v>0</v>
      </c>
      <c r="M6" s="104" t="inlineStr">
        <is>
          <t>Free State</t>
        </is>
      </c>
      <c r="N6" t="n">
        <v>26</v>
      </c>
      <c r="O6" t="n">
        <v>15</v>
      </c>
      <c r="P6" t="n">
        <v>1</v>
      </c>
      <c r="Q6" t="n">
        <v>1</v>
      </c>
      <c r="R6" t="n">
        <v>4</v>
      </c>
      <c r="S6" t="n">
        <v>47</v>
      </c>
    </row>
    <row r="7">
      <c r="A7" s="74" t="inlineStr">
        <is>
          <t>Private</t>
        </is>
      </c>
      <c r="B7" s="74" t="inlineStr">
        <is>
          <t>Lynnmed Clinic</t>
        </is>
      </c>
      <c r="C7" s="74" t="inlineStr">
        <is>
          <t>Gauteng</t>
        </is>
      </c>
      <c r="D7" s="74" t="inlineStr">
        <is>
          <t>GP</t>
        </is>
      </c>
      <c r="E7" s="74" t="inlineStr">
        <is>
          <t>City of Tshwane</t>
        </is>
      </c>
      <c r="F7" s="74" t="inlineStr">
        <is>
          <t>City of Tshwane</t>
        </is>
      </c>
      <c r="G7" s="74" t="inlineStr">
        <is>
          <t xml:space="preserve">Sub-Acute </t>
        </is>
      </c>
      <c r="H7" s="74" t="n">
        <v>21</v>
      </c>
      <c r="I7" s="74" t="n">
        <v>0</v>
      </c>
      <c r="M7" s="104" t="inlineStr">
        <is>
          <t>Gauteng</t>
        </is>
      </c>
      <c r="N7" t="n">
        <v>12</v>
      </c>
      <c r="O7" t="n">
        <v>82</v>
      </c>
      <c r="P7" t="n">
        <v>4</v>
      </c>
      <c r="Q7" t="n">
        <v>3</v>
      </c>
      <c r="R7" t="n">
        <v>9</v>
      </c>
      <c r="S7" t="n">
        <v>110</v>
      </c>
    </row>
    <row r="8">
      <c r="A8" s="74" t="inlineStr">
        <is>
          <t>Private</t>
        </is>
      </c>
      <c r="B8" s="74" t="inlineStr">
        <is>
          <t>Urolocare Hospital</t>
        </is>
      </c>
      <c r="C8" s="74" t="inlineStr">
        <is>
          <t>Gauteng</t>
        </is>
      </c>
      <c r="D8" s="74" t="inlineStr">
        <is>
          <t>GP</t>
        </is>
      </c>
      <c r="E8" s="74" t="inlineStr">
        <is>
          <t>City of Tshwane</t>
        </is>
      </c>
      <c r="F8" s="74" t="inlineStr">
        <is>
          <t>City of Tshwane</t>
        </is>
      </c>
      <c r="G8" s="74" t="inlineStr">
        <is>
          <t xml:space="preserve">Hospital </t>
        </is>
      </c>
      <c r="H8" s="74" t="n">
        <v>125</v>
      </c>
      <c r="I8" s="74" t="n">
        <v>11</v>
      </c>
      <c r="M8" s="104" t="inlineStr">
        <is>
          <t>Kwazulu-Natal</t>
        </is>
      </c>
      <c r="N8" t="n">
        <v>39</v>
      </c>
      <c r="O8" t="n">
        <v>42</v>
      </c>
      <c r="P8" t="n">
        <v>1</v>
      </c>
      <c r="Q8" t="n">
        <v>3</v>
      </c>
      <c r="R8" t="n">
        <v>13</v>
      </c>
      <c r="S8" t="n">
        <v>98</v>
      </c>
    </row>
    <row r="9">
      <c r="A9" s="74" t="inlineStr">
        <is>
          <t>Private</t>
        </is>
      </c>
      <c r="B9" s="74" t="inlineStr">
        <is>
          <t>The Ear And Eye Clinic</t>
        </is>
      </c>
      <c r="C9" s="74" t="inlineStr">
        <is>
          <t>Gauteng</t>
        </is>
      </c>
      <c r="D9" s="74" t="inlineStr">
        <is>
          <t>GP</t>
        </is>
      </c>
      <c r="E9" s="74" t="inlineStr">
        <is>
          <t>Ekurhuleni</t>
        </is>
      </c>
      <c r="F9" s="74" t="inlineStr">
        <is>
          <t>Ekurhuleni</t>
        </is>
      </c>
      <c r="G9" s="74" t="inlineStr">
        <is>
          <t xml:space="preserve">Day Hospital </t>
        </is>
      </c>
      <c r="H9" s="74" t="n">
        <v>15</v>
      </c>
      <c r="I9" s="74" t="n">
        <v>0</v>
      </c>
      <c r="M9" s="104" t="inlineStr">
        <is>
          <t>Limpopo</t>
        </is>
      </c>
      <c r="N9" t="n">
        <v>30</v>
      </c>
      <c r="O9" t="n">
        <v>9</v>
      </c>
      <c r="Q9" t="n">
        <v>2</v>
      </c>
      <c r="R9" t="n">
        <v>5</v>
      </c>
      <c r="S9" t="n">
        <v>46</v>
      </c>
    </row>
    <row r="10">
      <c r="A10" s="74" t="inlineStr">
        <is>
          <t>Private</t>
        </is>
      </c>
      <c r="B10" s="74" t="inlineStr">
        <is>
          <t>Visiomed Laser Eye Clinic</t>
        </is>
      </c>
      <c r="C10" s="74" t="inlineStr">
        <is>
          <t>Gauteng</t>
        </is>
      </c>
      <c r="D10" s="74" t="inlineStr">
        <is>
          <t>GP</t>
        </is>
      </c>
      <c r="E10" s="74" t="inlineStr">
        <is>
          <t>City of Johannesburg</t>
        </is>
      </c>
      <c r="F10" s="74" t="inlineStr">
        <is>
          <t>City of Johannesburg</t>
        </is>
      </c>
      <c r="G10" s="74" t="inlineStr">
        <is>
          <t>Opthalmology</t>
        </is>
      </c>
      <c r="H10" s="74" t="n">
        <v>10</v>
      </c>
      <c r="I10" s="74" t="n">
        <v>0</v>
      </c>
      <c r="M10" s="104" t="inlineStr">
        <is>
          <t>Mpumalanga</t>
        </is>
      </c>
      <c r="N10" t="n">
        <v>22</v>
      </c>
      <c r="O10" t="n">
        <v>14</v>
      </c>
      <c r="Q10" t="n">
        <v>2</v>
      </c>
      <c r="R10" t="n">
        <v>3</v>
      </c>
      <c r="S10" t="n">
        <v>41</v>
      </c>
    </row>
    <row r="11">
      <c r="A11" s="74" t="inlineStr">
        <is>
          <t>Private</t>
        </is>
      </c>
      <c r="B11" s="74" t="inlineStr">
        <is>
          <t>Vitalab Centre for Assisted Conception</t>
        </is>
      </c>
      <c r="C11" s="74" t="inlineStr">
        <is>
          <t>Gauteng</t>
        </is>
      </c>
      <c r="D11" s="74" t="inlineStr">
        <is>
          <t>GP</t>
        </is>
      </c>
      <c r="E11" s="74" t="inlineStr">
        <is>
          <t>City of Johannesburg</t>
        </is>
      </c>
      <c r="F11" s="74" t="inlineStr">
        <is>
          <t>City of Johannesburg</t>
        </is>
      </c>
      <c r="G11" s="74" t="inlineStr">
        <is>
          <t xml:space="preserve">Day Hospital </t>
        </is>
      </c>
      <c r="H11" s="74" t="n">
        <v>11</v>
      </c>
      <c r="I11" s="74" t="n">
        <v>0</v>
      </c>
      <c r="M11" s="104" t="inlineStr">
        <is>
          <t>North West</t>
        </is>
      </c>
      <c r="N11" t="n">
        <v>13</v>
      </c>
      <c r="O11" t="n">
        <v>11</v>
      </c>
      <c r="Q11" t="n">
        <v>2</v>
      </c>
      <c r="R11" t="n">
        <v>3</v>
      </c>
      <c r="S11" t="n">
        <v>29</v>
      </c>
    </row>
    <row r="12">
      <c r="A12" s="74" t="inlineStr">
        <is>
          <t>Private</t>
        </is>
      </c>
      <c r="B12" s="74" t="inlineStr">
        <is>
          <t>Pretoria Eye Institute</t>
        </is>
      </c>
      <c r="C12" s="74" t="inlineStr">
        <is>
          <t>Gauteng</t>
        </is>
      </c>
      <c r="D12" s="74" t="inlineStr">
        <is>
          <t>GP</t>
        </is>
      </c>
      <c r="E12" s="74" t="inlineStr">
        <is>
          <t>City of Tshwane</t>
        </is>
      </c>
      <c r="F12" s="74" t="inlineStr">
        <is>
          <t>City of Tshwane</t>
        </is>
      </c>
      <c r="G12" s="74" t="inlineStr">
        <is>
          <t>Opthalmology</t>
        </is>
      </c>
      <c r="H12" s="74" t="n">
        <v>60</v>
      </c>
      <c r="I12" s="74" t="n">
        <v>1</v>
      </c>
      <c r="M12" s="104" t="inlineStr">
        <is>
          <t>Northern Cape</t>
        </is>
      </c>
      <c r="N12" t="n">
        <v>11</v>
      </c>
      <c r="O12" t="n">
        <v>7</v>
      </c>
      <c r="Q12" t="n">
        <v>1</v>
      </c>
      <c r="R12" t="n">
        <v>1</v>
      </c>
      <c r="S12" t="n">
        <v>20</v>
      </c>
    </row>
    <row r="13">
      <c r="A13" s="74" t="inlineStr">
        <is>
          <t>Private</t>
        </is>
      </c>
      <c r="B13" s="74" t="inlineStr">
        <is>
          <t>Twenty Twenty Eye Surgery Centre</t>
        </is>
      </c>
      <c r="C13" s="74" t="inlineStr">
        <is>
          <t>Gauteng</t>
        </is>
      </c>
      <c r="D13" s="74" t="inlineStr">
        <is>
          <t>GP</t>
        </is>
      </c>
      <c r="E13" s="74" t="inlineStr">
        <is>
          <t>City of Johannesburg</t>
        </is>
      </c>
      <c r="F13" s="74" t="inlineStr">
        <is>
          <t>City of Johannesburg</t>
        </is>
      </c>
      <c r="G13" s="74" t="inlineStr">
        <is>
          <t>Opthalmology</t>
        </is>
      </c>
      <c r="H13" s="74" t="n">
        <v>2</v>
      </c>
      <c r="I13" s="74" t="n">
        <v>0</v>
      </c>
      <c r="M13" s="104" t="inlineStr">
        <is>
          <t>Western Cape</t>
        </is>
      </c>
      <c r="N13" t="n">
        <v>33</v>
      </c>
      <c r="O13" t="n">
        <v>37</v>
      </c>
      <c r="P13" t="n">
        <v>2</v>
      </c>
      <c r="Q13" t="n">
        <v>1</v>
      </c>
      <c r="R13" t="n">
        <v>5</v>
      </c>
      <c r="S13" t="n">
        <v>78</v>
      </c>
    </row>
    <row r="14">
      <c r="A14" s="74" t="inlineStr">
        <is>
          <t>Private</t>
        </is>
      </c>
      <c r="B14" s="74" t="inlineStr">
        <is>
          <t>Pretoria East Eye Institute</t>
        </is>
      </c>
      <c r="C14" s="74" t="inlineStr">
        <is>
          <t>Gauteng</t>
        </is>
      </c>
      <c r="D14" s="74" t="inlineStr">
        <is>
          <t>GP</t>
        </is>
      </c>
      <c r="E14" s="74" t="inlineStr">
        <is>
          <t>City of Tshwane</t>
        </is>
      </c>
      <c r="F14" s="74" t="inlineStr">
        <is>
          <t>City of Tshwane</t>
        </is>
      </c>
      <c r="G14" s="74" t="inlineStr">
        <is>
          <t>Opthalmology</t>
        </is>
      </c>
      <c r="H14" s="74" t="n">
        <v>10</v>
      </c>
      <c r="I14" s="74" t="n">
        <v>0</v>
      </c>
      <c r="M14" s="104" t="inlineStr">
        <is>
          <t>Grand Total</t>
        </is>
      </c>
      <c r="N14" t="n">
        <v>251</v>
      </c>
      <c r="O14" t="n">
        <v>233</v>
      </c>
      <c r="P14" t="n">
        <v>9</v>
      </c>
      <c r="Q14" t="n">
        <v>18</v>
      </c>
      <c r="R14" t="n">
        <v>48</v>
      </c>
      <c r="S14" t="n">
        <v>559</v>
      </c>
    </row>
    <row r="15">
      <c r="A15" s="74" t="inlineStr">
        <is>
          <t>Private</t>
        </is>
      </c>
      <c r="B15" s="74" t="inlineStr">
        <is>
          <t>The Healthy Eye</t>
        </is>
      </c>
      <c r="C15" s="74" t="inlineStr">
        <is>
          <t>Gauteng</t>
        </is>
      </c>
      <c r="D15" s="74" t="inlineStr">
        <is>
          <t>GP</t>
        </is>
      </c>
      <c r="E15" s="74" t="inlineStr">
        <is>
          <t>City of Johannesburg</t>
        </is>
      </c>
      <c r="F15" s="74" t="inlineStr">
        <is>
          <t>City of Johannesburg</t>
        </is>
      </c>
      <c r="G15" s="74" t="inlineStr">
        <is>
          <t>Opthalmology</t>
        </is>
      </c>
      <c r="H15" s="74" t="n">
        <v>4</v>
      </c>
      <c r="I15" s="74" t="n">
        <v>0</v>
      </c>
    </row>
    <row r="16">
      <c r="A16" s="74" t="inlineStr">
        <is>
          <t>Private</t>
        </is>
      </c>
      <c r="B16" s="74" t="inlineStr">
        <is>
          <t>Ocumed Eye &amp; Laser Clinic Institute</t>
        </is>
      </c>
      <c r="C16" s="74" t="inlineStr">
        <is>
          <t>Gauteng</t>
        </is>
      </c>
      <c r="D16" s="74" t="inlineStr">
        <is>
          <t>GP</t>
        </is>
      </c>
      <c r="E16" s="74" t="inlineStr">
        <is>
          <t>Sedibeng</t>
        </is>
      </c>
      <c r="F16" s="74" t="inlineStr">
        <is>
          <t>Sedibeng</t>
        </is>
      </c>
      <c r="G16" s="74" t="inlineStr">
        <is>
          <t>Opthalmology</t>
        </is>
      </c>
      <c r="H16" s="74" t="n">
        <v>20</v>
      </c>
      <c r="I16" s="74" t="n">
        <v>0</v>
      </c>
      <c r="M16" s="103" t="inlineStr">
        <is>
          <t>Sum of Total Beds</t>
        </is>
      </c>
      <c r="N16" s="103" t="inlineStr">
        <is>
          <t>Column Labels</t>
        </is>
      </c>
    </row>
    <row r="17">
      <c r="A17" s="74" t="inlineStr">
        <is>
          <t>Private</t>
        </is>
      </c>
      <c r="B17" s="74" t="inlineStr">
        <is>
          <t>Morehill Clinic ( Pty) Ltd</t>
        </is>
      </c>
      <c r="C17" s="74" t="inlineStr">
        <is>
          <t>Gauteng</t>
        </is>
      </c>
      <c r="D17" s="74" t="inlineStr">
        <is>
          <t>GP</t>
        </is>
      </c>
      <c r="E17" s="74" t="inlineStr">
        <is>
          <t>Ekurhuleni</t>
        </is>
      </c>
      <c r="F17" s="74" t="inlineStr">
        <is>
          <t>Ekurhuleni</t>
        </is>
      </c>
      <c r="G17" s="74" t="inlineStr">
        <is>
          <t xml:space="preserve">Sub-Acute </t>
        </is>
      </c>
      <c r="H17" s="74" t="n">
        <v>30</v>
      </c>
      <c r="I17" s="74" t="n">
        <v>0</v>
      </c>
      <c r="M17" s="103" t="inlineStr">
        <is>
          <t>Row Labels</t>
        </is>
      </c>
      <c r="N17" t="inlineStr">
        <is>
          <t>District Hospital</t>
        </is>
      </c>
      <c r="O17" t="inlineStr">
        <is>
          <t xml:space="preserve">Hospital </t>
        </is>
      </c>
      <c r="P17" t="inlineStr">
        <is>
          <t>National Central Hospital</t>
        </is>
      </c>
      <c r="Q17" t="inlineStr">
        <is>
          <t>Provincial Tertiary Hospital</t>
        </is>
      </c>
      <c r="R17" t="inlineStr">
        <is>
          <t>Regional Hospital</t>
        </is>
      </c>
      <c r="S17" t="inlineStr">
        <is>
          <t>Grand Total</t>
        </is>
      </c>
    </row>
    <row r="18">
      <c r="A18" s="74" t="inlineStr">
        <is>
          <t>Private</t>
        </is>
      </c>
      <c r="B18" s="74" t="inlineStr">
        <is>
          <t>Waterkloof Surgical Centre</t>
        </is>
      </c>
      <c r="C18" s="74" t="inlineStr">
        <is>
          <t>Gauteng</t>
        </is>
      </c>
      <c r="D18" s="74" t="inlineStr">
        <is>
          <t>GP</t>
        </is>
      </c>
      <c r="E18" s="74" t="inlineStr">
        <is>
          <t>City of Tshwane</t>
        </is>
      </c>
      <c r="F18" s="74" t="inlineStr">
        <is>
          <t>City of Tshwane</t>
        </is>
      </c>
      <c r="G18" s="74" t="inlineStr">
        <is>
          <t xml:space="preserve">Day Hospital </t>
        </is>
      </c>
      <c r="H18" s="74" t="n">
        <v>10</v>
      </c>
      <c r="I18" s="74" t="n">
        <v>0</v>
      </c>
      <c r="M18" s="104" t="inlineStr">
        <is>
          <t>Eastern Cape</t>
        </is>
      </c>
      <c r="N18" t="n">
        <v>6066</v>
      </c>
      <c r="O18" t="n">
        <v>1966</v>
      </c>
      <c r="P18" t="n">
        <v>576</v>
      </c>
      <c r="Q18" t="n">
        <v>1759</v>
      </c>
      <c r="R18" t="n">
        <v>2105</v>
      </c>
      <c r="S18" t="n">
        <v>12472</v>
      </c>
    </row>
    <row r="19">
      <c r="A19" s="74" t="inlineStr">
        <is>
          <t>Private</t>
        </is>
      </c>
      <c r="B19" s="74" t="inlineStr">
        <is>
          <t>Midvaal Private Hospital</t>
        </is>
      </c>
      <c r="C19" s="74" t="inlineStr">
        <is>
          <t>Gauteng</t>
        </is>
      </c>
      <c r="D19" s="74" t="inlineStr">
        <is>
          <t>GP</t>
        </is>
      </c>
      <c r="E19" s="74" t="inlineStr">
        <is>
          <t>Sedibeng</t>
        </is>
      </c>
      <c r="F19" s="74" t="inlineStr">
        <is>
          <t>Sedibeng</t>
        </is>
      </c>
      <c r="G19" s="74" t="inlineStr">
        <is>
          <t xml:space="preserve">Hospital </t>
        </is>
      </c>
      <c r="H19" s="74" t="n">
        <v>124</v>
      </c>
      <c r="I19" s="74" t="n">
        <v>6</v>
      </c>
      <c r="M19" s="104" t="inlineStr">
        <is>
          <t>Free State</t>
        </is>
      </c>
      <c r="N19" t="n">
        <v>1764</v>
      </c>
      <c r="O19" t="n">
        <v>1955</v>
      </c>
      <c r="P19" t="n">
        <v>636</v>
      </c>
      <c r="Q19" t="n">
        <v>588</v>
      </c>
      <c r="R19" t="n">
        <v>1234</v>
      </c>
      <c r="S19" t="n">
        <v>6177</v>
      </c>
    </row>
    <row r="20">
      <c r="A20" s="74" t="inlineStr">
        <is>
          <t>Private</t>
        </is>
      </c>
      <c r="B20" s="74" t="inlineStr">
        <is>
          <t>Louis Pasteur Private Hospital</t>
        </is>
      </c>
      <c r="C20" s="74" t="inlineStr">
        <is>
          <t>Gauteng</t>
        </is>
      </c>
      <c r="D20" s="74" t="inlineStr">
        <is>
          <t>GP</t>
        </is>
      </c>
      <c r="E20" s="74" t="inlineStr">
        <is>
          <t>City of Tshwane</t>
        </is>
      </c>
      <c r="F20" s="74" t="inlineStr">
        <is>
          <t>City of Tshwane</t>
        </is>
      </c>
      <c r="G20" s="74" t="inlineStr">
        <is>
          <t xml:space="preserve">Hospital </t>
        </is>
      </c>
      <c r="H20" s="74" t="n">
        <v>240</v>
      </c>
      <c r="I20" s="74" t="n">
        <v>35</v>
      </c>
      <c r="M20" s="104" t="inlineStr">
        <is>
          <t>Gauteng</t>
        </is>
      </c>
      <c r="N20" t="n">
        <v>2635</v>
      </c>
      <c r="O20" t="n">
        <v>15015</v>
      </c>
      <c r="P20" t="n">
        <v>6005</v>
      </c>
      <c r="Q20" t="n">
        <v>2184</v>
      </c>
      <c r="R20" t="n">
        <v>4713</v>
      </c>
      <c r="S20" t="n">
        <v>30552</v>
      </c>
    </row>
    <row r="21">
      <c r="A21" s="74" t="inlineStr">
        <is>
          <t>Private</t>
        </is>
      </c>
      <c r="B21" s="74" t="inlineStr">
        <is>
          <t>Lenmed Health Randfontein Private Hospital</t>
        </is>
      </c>
      <c r="C21" s="74" t="inlineStr">
        <is>
          <t>Gauteng</t>
        </is>
      </c>
      <c r="D21" s="74" t="inlineStr">
        <is>
          <t>GP</t>
        </is>
      </c>
      <c r="E21" s="74" t="inlineStr">
        <is>
          <t>West Rand</t>
        </is>
      </c>
      <c r="F21" s="74" t="inlineStr">
        <is>
          <t>West Rand</t>
        </is>
      </c>
      <c r="G21" s="74" t="inlineStr">
        <is>
          <t xml:space="preserve">Hospital </t>
        </is>
      </c>
      <c r="H21" s="74" t="n">
        <v>177</v>
      </c>
      <c r="I21" s="74" t="n">
        <v>12</v>
      </c>
      <c r="M21" s="104" t="inlineStr">
        <is>
          <t>Kwazulu-Natal</t>
        </is>
      </c>
      <c r="N21" t="n">
        <v>8181</v>
      </c>
      <c r="O21" t="n">
        <v>7183</v>
      </c>
      <c r="P21" t="n">
        <v>846</v>
      </c>
      <c r="Q21" t="n">
        <v>1638</v>
      </c>
      <c r="R21" t="n">
        <v>6957</v>
      </c>
      <c r="S21" t="n">
        <v>24805</v>
      </c>
    </row>
    <row r="22">
      <c r="A22" s="74" t="inlineStr">
        <is>
          <t>Private</t>
        </is>
      </c>
      <c r="B22" s="74" t="inlineStr">
        <is>
          <t>Lenmed Zamakuhle Private Hospital</t>
        </is>
      </c>
      <c r="C22" s="74" t="inlineStr">
        <is>
          <t>Gauteng</t>
        </is>
      </c>
      <c r="D22" s="74" t="inlineStr">
        <is>
          <t>GP</t>
        </is>
      </c>
      <c r="E22" s="74" t="inlineStr">
        <is>
          <t>Ekurhuleni</t>
        </is>
      </c>
      <c r="F22" s="74" t="inlineStr">
        <is>
          <t>Ekurhuleni</t>
        </is>
      </c>
      <c r="G22" s="74" t="inlineStr">
        <is>
          <t xml:space="preserve">Hospital </t>
        </is>
      </c>
      <c r="H22" s="74" t="n">
        <v>94</v>
      </c>
      <c r="I22" s="74" t="n">
        <v>10</v>
      </c>
      <c r="M22" s="104" t="inlineStr">
        <is>
          <t>Limpopo</t>
        </is>
      </c>
      <c r="N22" t="n">
        <v>4235</v>
      </c>
      <c r="O22" t="n">
        <v>750</v>
      </c>
      <c r="Q22" t="n">
        <v>1019</v>
      </c>
      <c r="R22" t="n">
        <v>1550</v>
      </c>
      <c r="S22" t="n">
        <v>7554</v>
      </c>
    </row>
    <row r="23">
      <c r="A23" s="74" t="inlineStr">
        <is>
          <t>Private</t>
        </is>
      </c>
      <c r="B23" s="74" t="inlineStr">
        <is>
          <t>Ahmed Kathrada Private Hospital</t>
        </is>
      </c>
      <c r="C23" s="74" t="inlineStr">
        <is>
          <t>Gauteng</t>
        </is>
      </c>
      <c r="D23" s="74" t="inlineStr">
        <is>
          <t>GP</t>
        </is>
      </c>
      <c r="E23" s="74" t="inlineStr">
        <is>
          <t>City of Johannesburg</t>
        </is>
      </c>
      <c r="F23" s="74" t="inlineStr">
        <is>
          <t>City of Johannesburg</t>
        </is>
      </c>
      <c r="G23" s="74" t="inlineStr">
        <is>
          <t xml:space="preserve">Hospital </t>
        </is>
      </c>
      <c r="H23" s="74" t="n">
        <v>254</v>
      </c>
      <c r="I23" s="74" t="n">
        <v>32</v>
      </c>
      <c r="M23" s="104" t="inlineStr">
        <is>
          <t>Mpumalanga</t>
        </is>
      </c>
      <c r="N23" t="n">
        <v>2762</v>
      </c>
      <c r="O23" t="n">
        <v>1655</v>
      </c>
      <c r="Q23" t="n">
        <v>774</v>
      </c>
      <c r="R23" t="n">
        <v>877</v>
      </c>
      <c r="S23" t="n">
        <v>6068</v>
      </c>
    </row>
    <row r="24">
      <c r="A24" s="74" t="inlineStr">
        <is>
          <t>Private</t>
        </is>
      </c>
      <c r="B24" s="74" t="inlineStr">
        <is>
          <t>Bryanston Sub-Acute (Pty)Ltd</t>
        </is>
      </c>
      <c r="C24" s="74" t="inlineStr">
        <is>
          <t>Gauteng</t>
        </is>
      </c>
      <c r="D24" s="74" t="inlineStr">
        <is>
          <t>GP</t>
        </is>
      </c>
      <c r="E24" s="74" t="inlineStr">
        <is>
          <t>City of Johannesburg</t>
        </is>
      </c>
      <c r="F24" s="74" t="inlineStr">
        <is>
          <t>City of Johannesburg</t>
        </is>
      </c>
      <c r="G24" s="74" t="inlineStr">
        <is>
          <t xml:space="preserve">Sub-Acute </t>
        </is>
      </c>
      <c r="H24" s="74" t="n">
        <v>20</v>
      </c>
      <c r="I24" s="74" t="n">
        <v>0</v>
      </c>
      <c r="M24" s="104" t="inlineStr">
        <is>
          <t>North West</t>
        </is>
      </c>
      <c r="N24" t="n">
        <v>1397</v>
      </c>
      <c r="O24" t="n">
        <v>1480</v>
      </c>
      <c r="Q24" t="n">
        <v>1236</v>
      </c>
      <c r="R24" t="n">
        <v>831</v>
      </c>
      <c r="S24" t="n">
        <v>4944</v>
      </c>
    </row>
    <row r="25">
      <c r="A25" s="74" t="inlineStr">
        <is>
          <t>Private</t>
        </is>
      </c>
      <c r="B25" s="74" t="inlineStr">
        <is>
          <t>Lakefield Surgical Centre Pty Ltd</t>
        </is>
      </c>
      <c r="C25" s="74" t="inlineStr">
        <is>
          <t>Gauteng</t>
        </is>
      </c>
      <c r="D25" s="74" t="inlineStr">
        <is>
          <t>GP</t>
        </is>
      </c>
      <c r="E25" s="74" t="inlineStr">
        <is>
          <t>Ekurhuleni</t>
        </is>
      </c>
      <c r="F25" s="74" t="inlineStr">
        <is>
          <t>Ekurhuleni</t>
        </is>
      </c>
      <c r="G25" s="74" t="inlineStr">
        <is>
          <t>Opthalmology</t>
        </is>
      </c>
      <c r="H25" s="74" t="n">
        <v>4</v>
      </c>
      <c r="I25" s="74" t="n">
        <v>0</v>
      </c>
      <c r="M25" s="104" t="inlineStr">
        <is>
          <t>Northern Cape</t>
        </is>
      </c>
      <c r="N25" t="n">
        <v>604</v>
      </c>
      <c r="O25" t="n">
        <v>654</v>
      </c>
      <c r="Q25" t="n">
        <v>648</v>
      </c>
      <c r="R25" t="n">
        <v>227</v>
      </c>
      <c r="S25" t="n">
        <v>2133</v>
      </c>
    </row>
    <row r="26">
      <c r="A26" s="74" t="inlineStr">
        <is>
          <t>Private</t>
        </is>
      </c>
      <c r="B26" s="74" t="inlineStr">
        <is>
          <t>Advanced East Rand Day Hospital</t>
        </is>
      </c>
      <c r="C26" s="74" t="inlineStr">
        <is>
          <t>Gauteng</t>
        </is>
      </c>
      <c r="D26" s="74" t="inlineStr">
        <is>
          <t>GP</t>
        </is>
      </c>
      <c r="E26" s="74" t="inlineStr">
        <is>
          <t>Ekurhuleni</t>
        </is>
      </c>
      <c r="F26" s="74" t="inlineStr">
        <is>
          <t>Ekurhuleni</t>
        </is>
      </c>
      <c r="G26" s="74" t="inlineStr">
        <is>
          <t xml:space="preserve">Day Hospital </t>
        </is>
      </c>
      <c r="H26" s="74" t="n">
        <v>33</v>
      </c>
      <c r="I26" s="74" t="n">
        <v>0</v>
      </c>
      <c r="M26" s="104" t="inlineStr">
        <is>
          <t>Western Cape</t>
        </is>
      </c>
      <c r="N26" t="n">
        <v>2974</v>
      </c>
      <c r="O26" t="n">
        <v>5158</v>
      </c>
      <c r="P26" t="n">
        <v>2359</v>
      </c>
      <c r="Q26" t="n">
        <v>272</v>
      </c>
      <c r="R26" t="n">
        <v>1438</v>
      </c>
      <c r="S26" t="n">
        <v>12201</v>
      </c>
    </row>
    <row r="27">
      <c r="A27" s="74" t="inlineStr">
        <is>
          <t>Private</t>
        </is>
      </c>
      <c r="B27" s="74" t="inlineStr">
        <is>
          <t>Centurion Day Hospital</t>
        </is>
      </c>
      <c r="C27" s="74" t="inlineStr">
        <is>
          <t>Gauteng</t>
        </is>
      </c>
      <c r="D27" s="74" t="inlineStr">
        <is>
          <t>GP</t>
        </is>
      </c>
      <c r="E27" s="74" t="inlineStr">
        <is>
          <t>City of Tshwane</t>
        </is>
      </c>
      <c r="F27" s="74" t="inlineStr">
        <is>
          <t>City of Tshwane</t>
        </is>
      </c>
      <c r="G27" s="74" t="inlineStr">
        <is>
          <t xml:space="preserve">Day Hospital </t>
        </is>
      </c>
      <c r="H27" s="74" t="n">
        <v>20</v>
      </c>
      <c r="I27" s="74" t="n">
        <v>0</v>
      </c>
      <c r="M27" s="104" t="inlineStr">
        <is>
          <t>Grand Total</t>
        </is>
      </c>
      <c r="N27" t="n">
        <v>30618</v>
      </c>
      <c r="O27" t="n">
        <v>35816</v>
      </c>
      <c r="P27" t="n">
        <v>10422</v>
      </c>
      <c r="Q27" t="n">
        <v>10118</v>
      </c>
      <c r="R27" t="n">
        <v>19932</v>
      </c>
      <c r="S27" t="n">
        <v>106906</v>
      </c>
    </row>
    <row r="28">
      <c r="A28" s="74" t="inlineStr">
        <is>
          <t>Private</t>
        </is>
      </c>
      <c r="B28" s="74" t="inlineStr">
        <is>
          <t>Fisha Wellness Hospital</t>
        </is>
      </c>
      <c r="C28" s="74" t="inlineStr">
        <is>
          <t>Gauteng</t>
        </is>
      </c>
      <c r="D28" s="74" t="inlineStr">
        <is>
          <t>GP</t>
        </is>
      </c>
      <c r="E28" s="74" t="inlineStr">
        <is>
          <t>City of Tshwane</t>
        </is>
      </c>
      <c r="F28" s="74" t="inlineStr">
        <is>
          <t>City of Tshwane</t>
        </is>
      </c>
      <c r="G28" s="74" t="inlineStr">
        <is>
          <t>Psychiatric</t>
        </is>
      </c>
      <c r="H28" s="74" t="n">
        <v>41</v>
      </c>
      <c r="I28" s="74" t="n">
        <v>0</v>
      </c>
    </row>
    <row r="29">
      <c r="A29" s="74" t="inlineStr">
        <is>
          <t>Private</t>
        </is>
      </c>
      <c r="B29" s="74" t="inlineStr">
        <is>
          <t>Edenvale Day Clinic</t>
        </is>
      </c>
      <c r="C29" s="74" t="inlineStr">
        <is>
          <t>Gauteng</t>
        </is>
      </c>
      <c r="D29" s="74" t="inlineStr">
        <is>
          <t>GP</t>
        </is>
      </c>
      <c r="E29" s="74" t="inlineStr">
        <is>
          <t>Ekurhuleni</t>
        </is>
      </c>
      <c r="F29" s="74" t="inlineStr">
        <is>
          <t>Ekurhuleni</t>
        </is>
      </c>
      <c r="G29" s="74" t="inlineStr">
        <is>
          <t xml:space="preserve">Day Hospital </t>
        </is>
      </c>
      <c r="H29" s="74" t="n">
        <v>8</v>
      </c>
      <c r="I29" s="74" t="n">
        <v>0</v>
      </c>
      <c r="M29" s="103" t="inlineStr">
        <is>
          <t>Sum of ICU</t>
        </is>
      </c>
      <c r="N29" s="103" t="inlineStr">
        <is>
          <t>Column Labels</t>
        </is>
      </c>
    </row>
    <row r="30">
      <c r="A30" s="74" t="inlineStr">
        <is>
          <t>Private</t>
        </is>
      </c>
      <c r="B30" s="74" t="inlineStr">
        <is>
          <t>Ekurhuleni Surgiklin Day Clinic</t>
        </is>
      </c>
      <c r="C30" s="74" t="inlineStr">
        <is>
          <t>Gauteng</t>
        </is>
      </c>
      <c r="D30" s="74" t="inlineStr">
        <is>
          <t>GP</t>
        </is>
      </c>
      <c r="E30" s="74" t="inlineStr">
        <is>
          <t>City of Johannesburg</t>
        </is>
      </c>
      <c r="F30" s="74" t="inlineStr">
        <is>
          <t>City of Johannesburg</t>
        </is>
      </c>
      <c r="G30" s="74" t="inlineStr">
        <is>
          <t xml:space="preserve">Day Hospital </t>
        </is>
      </c>
      <c r="H30" s="74" t="n">
        <v>20</v>
      </c>
      <c r="I30" s="74" t="n">
        <v>0</v>
      </c>
      <c r="M30" s="103" t="inlineStr">
        <is>
          <t>Row Labels</t>
        </is>
      </c>
      <c r="N30" t="inlineStr">
        <is>
          <t>District Hospital</t>
        </is>
      </c>
      <c r="O30" t="inlineStr">
        <is>
          <t xml:space="preserve">Hospital </t>
        </is>
      </c>
      <c r="P30" t="inlineStr">
        <is>
          <t>National Central Hospital</t>
        </is>
      </c>
      <c r="Q30" t="inlineStr">
        <is>
          <t>Provincial Tertiary Hospital</t>
        </is>
      </c>
      <c r="R30" t="inlineStr">
        <is>
          <t>Regional Hospital</t>
        </is>
      </c>
      <c r="S30" t="inlineStr">
        <is>
          <t>Grand Total</t>
        </is>
      </c>
    </row>
    <row r="31">
      <c r="A31" s="74" t="inlineStr">
        <is>
          <t>Private</t>
        </is>
      </c>
      <c r="B31" s="74" t="inlineStr">
        <is>
          <t>Denmar Specialist Psychiatric Hospital</t>
        </is>
      </c>
      <c r="C31" s="74" t="inlineStr">
        <is>
          <t>Gauteng</t>
        </is>
      </c>
      <c r="D31" s="74" t="inlineStr">
        <is>
          <t>GP</t>
        </is>
      </c>
      <c r="E31" s="74" t="inlineStr">
        <is>
          <t>City of Tshwane</t>
        </is>
      </c>
      <c r="F31" s="74" t="inlineStr">
        <is>
          <t>City of Tshwane</t>
        </is>
      </c>
      <c r="G31" s="74" t="inlineStr">
        <is>
          <t>Psychiatric</t>
        </is>
      </c>
      <c r="H31" s="74" t="n">
        <v>170</v>
      </c>
      <c r="I31" s="74" t="n">
        <v>0</v>
      </c>
      <c r="M31" s="104" t="inlineStr">
        <is>
          <t>Eastern Cape</t>
        </is>
      </c>
      <c r="N31" t="n">
        <v>5</v>
      </c>
      <c r="O31" t="n">
        <v>223</v>
      </c>
      <c r="P31" t="n">
        <v>20</v>
      </c>
      <c r="Q31" t="n">
        <v>38</v>
      </c>
      <c r="R31" t="n">
        <v>30</v>
      </c>
      <c r="S31" t="n">
        <v>316</v>
      </c>
    </row>
    <row r="32">
      <c r="A32" s="74" t="inlineStr">
        <is>
          <t>Private</t>
        </is>
      </c>
      <c r="B32" s="74" t="inlineStr">
        <is>
          <t>Birchmed Surgical Clinic</t>
        </is>
      </c>
      <c r="C32" s="74" t="inlineStr">
        <is>
          <t>Gauteng</t>
        </is>
      </c>
      <c r="D32" s="74" t="inlineStr">
        <is>
          <t>GP</t>
        </is>
      </c>
      <c r="E32" s="74" t="inlineStr">
        <is>
          <t>Ekurhuleni</t>
        </is>
      </c>
      <c r="F32" s="74" t="inlineStr">
        <is>
          <t>Ekurhuleni</t>
        </is>
      </c>
      <c r="G32" s="74" t="inlineStr">
        <is>
          <t xml:space="preserve">Day Hospital </t>
        </is>
      </c>
      <c r="H32" s="74" t="n">
        <v>21</v>
      </c>
      <c r="I32" s="74" t="n">
        <v>0</v>
      </c>
      <c r="M32" s="104" t="inlineStr">
        <is>
          <t>Free State</t>
        </is>
      </c>
      <c r="N32" t="n">
        <v>0</v>
      </c>
      <c r="O32" t="n">
        <v>172</v>
      </c>
      <c r="P32" t="n">
        <v>37</v>
      </c>
      <c r="Q32" t="n">
        <v>9</v>
      </c>
      <c r="R32" t="n">
        <v>23</v>
      </c>
      <c r="S32" t="n">
        <v>241</v>
      </c>
    </row>
    <row r="33">
      <c r="A33" s="74" t="inlineStr">
        <is>
          <t>Private</t>
        </is>
      </c>
      <c r="B33" s="74" t="inlineStr">
        <is>
          <t>Botshilu Private Hospital (Shoshanguve)</t>
        </is>
      </c>
      <c r="C33" s="74" t="inlineStr">
        <is>
          <t>Gauteng</t>
        </is>
      </c>
      <c r="D33" s="74" t="inlineStr">
        <is>
          <t>GP</t>
        </is>
      </c>
      <c r="E33" s="74" t="inlineStr">
        <is>
          <t>City of Tshwane</t>
        </is>
      </c>
      <c r="F33" s="74" t="inlineStr">
        <is>
          <t>City of Tshwane</t>
        </is>
      </c>
      <c r="G33" s="74" t="inlineStr">
        <is>
          <t xml:space="preserve">Hospital </t>
        </is>
      </c>
      <c r="H33" s="74" t="n">
        <v>100</v>
      </c>
      <c r="I33" s="74" t="n">
        <v>10</v>
      </c>
      <c r="M33" s="104" t="inlineStr">
        <is>
          <t>Gauteng</t>
        </is>
      </c>
      <c r="N33" t="n">
        <v>4</v>
      </c>
      <c r="O33" t="n">
        <v>1867</v>
      </c>
      <c r="P33" t="n">
        <v>60</v>
      </c>
      <c r="Q33" t="n">
        <v>34</v>
      </c>
      <c r="R33" t="n">
        <v>34</v>
      </c>
      <c r="S33" t="n">
        <v>1999</v>
      </c>
    </row>
    <row r="34">
      <c r="A34" s="74" t="inlineStr">
        <is>
          <t>Private</t>
        </is>
      </c>
      <c r="B34" s="74" t="inlineStr">
        <is>
          <t>Busamed Modderfontein Private Hospital</t>
        </is>
      </c>
      <c r="C34" s="74" t="inlineStr">
        <is>
          <t>Gauteng</t>
        </is>
      </c>
      <c r="D34" s="74" t="inlineStr">
        <is>
          <t>GP</t>
        </is>
      </c>
      <c r="E34" s="74" t="inlineStr">
        <is>
          <t>Ekurhuleni</t>
        </is>
      </c>
      <c r="F34" s="74" t="inlineStr">
        <is>
          <t>Ekurhuleni</t>
        </is>
      </c>
      <c r="G34" s="74" t="inlineStr">
        <is>
          <t xml:space="preserve">Hospital </t>
        </is>
      </c>
      <c r="H34" s="74" t="n">
        <v>170</v>
      </c>
      <c r="I34" s="74" t="n">
        <v>20</v>
      </c>
      <c r="M34" s="104" t="inlineStr">
        <is>
          <t>Kwazulu-Natal</t>
        </is>
      </c>
      <c r="N34" t="n">
        <v>0</v>
      </c>
      <c r="O34" t="n">
        <v>701</v>
      </c>
      <c r="P34" t="n">
        <v>88</v>
      </c>
      <c r="Q34" t="n">
        <v>31</v>
      </c>
      <c r="R34" t="n">
        <v>67</v>
      </c>
      <c r="S34" t="n">
        <v>887</v>
      </c>
    </row>
    <row r="35">
      <c r="A35" s="74" t="inlineStr">
        <is>
          <t>Private</t>
        </is>
      </c>
      <c r="B35" s="74" t="inlineStr">
        <is>
          <t>Care At Midstream Sub Acute Facility</t>
        </is>
      </c>
      <c r="C35" s="74" t="inlineStr">
        <is>
          <t>Gauteng</t>
        </is>
      </c>
      <c r="D35" s="74" t="inlineStr">
        <is>
          <t>GP</t>
        </is>
      </c>
      <c r="E35" s="74" t="inlineStr">
        <is>
          <t>City of Tshwane</t>
        </is>
      </c>
      <c r="F35" s="74" t="inlineStr">
        <is>
          <t>City of Tshwane</t>
        </is>
      </c>
      <c r="G35" s="74" t="inlineStr">
        <is>
          <t xml:space="preserve">Sub-Acute </t>
        </is>
      </c>
      <c r="H35" s="74" t="n">
        <v>30</v>
      </c>
      <c r="I35" s="74" t="n">
        <v>0</v>
      </c>
      <c r="M35" s="104" t="inlineStr">
        <is>
          <t>Limpopo</t>
        </is>
      </c>
      <c r="N35" t="n">
        <v>8</v>
      </c>
      <c r="O35" t="n">
        <v>79</v>
      </c>
      <c r="Q35" t="n">
        <v>26</v>
      </c>
      <c r="R35" t="n">
        <v>23</v>
      </c>
      <c r="S35" t="n">
        <v>136</v>
      </c>
    </row>
    <row r="36">
      <c r="A36" s="74" t="inlineStr">
        <is>
          <t>Private</t>
        </is>
      </c>
      <c r="B36" s="74" t="inlineStr">
        <is>
          <t>Care Cure Rynmed Sub-Acute</t>
        </is>
      </c>
      <c r="C36" s="74" t="inlineStr">
        <is>
          <t>Gauteng</t>
        </is>
      </c>
      <c r="D36" s="74" t="inlineStr">
        <is>
          <t>GP</t>
        </is>
      </c>
      <c r="E36" s="74" t="inlineStr">
        <is>
          <t>Ekurhuleni</t>
        </is>
      </c>
      <c r="F36" s="74" t="inlineStr">
        <is>
          <t>Ekurhuleni</t>
        </is>
      </c>
      <c r="G36" s="74" t="inlineStr">
        <is>
          <t xml:space="preserve">Sub-Acute </t>
        </is>
      </c>
      <c r="H36" s="74" t="n">
        <v>20</v>
      </c>
      <c r="I36" s="74" t="n">
        <v>0</v>
      </c>
      <c r="M36" s="104" t="inlineStr">
        <is>
          <t>Mpumalanga</t>
        </is>
      </c>
      <c r="N36" t="n">
        <v>0</v>
      </c>
      <c r="O36" t="n">
        <v>166</v>
      </c>
      <c r="Q36" t="n">
        <v>7</v>
      </c>
      <c r="R36" t="n">
        <v>4</v>
      </c>
      <c r="S36" t="n">
        <v>177</v>
      </c>
    </row>
    <row r="37">
      <c r="A37" s="74" t="inlineStr">
        <is>
          <t>Private</t>
        </is>
      </c>
      <c r="B37" s="74" t="inlineStr">
        <is>
          <t>Advanced Groenkloof Day Hospital</t>
        </is>
      </c>
      <c r="C37" s="74" t="inlineStr">
        <is>
          <t>Gauteng</t>
        </is>
      </c>
      <c r="D37" s="74" t="inlineStr">
        <is>
          <t>GP</t>
        </is>
      </c>
      <c r="E37" s="74" t="inlineStr">
        <is>
          <t>City of Tshwane</t>
        </is>
      </c>
      <c r="F37" s="74" t="inlineStr">
        <is>
          <t>City of Tshwane</t>
        </is>
      </c>
      <c r="G37" s="74" t="inlineStr">
        <is>
          <t xml:space="preserve">Day Hospital </t>
        </is>
      </c>
      <c r="H37" s="74" t="n">
        <v>20</v>
      </c>
      <c r="I37" s="74" t="n">
        <v>0</v>
      </c>
      <c r="M37" s="104" t="inlineStr">
        <is>
          <t>North West</t>
        </is>
      </c>
      <c r="N37" t="n">
        <v>40</v>
      </c>
      <c r="O37" t="n">
        <v>154</v>
      </c>
      <c r="Q37" t="n">
        <v>16</v>
      </c>
      <c r="R37" t="n">
        <v>9</v>
      </c>
      <c r="S37" t="n">
        <v>219</v>
      </c>
    </row>
    <row r="38">
      <c r="A38" s="74" t="inlineStr">
        <is>
          <t>Private</t>
        </is>
      </c>
      <c r="B38" s="74" t="inlineStr">
        <is>
          <t>Clayton House</t>
        </is>
      </c>
      <c r="C38" s="74" t="inlineStr">
        <is>
          <t>Gauteng</t>
        </is>
      </c>
      <c r="D38" s="74" t="inlineStr">
        <is>
          <t>GP</t>
        </is>
      </c>
      <c r="E38" s="74" t="inlineStr">
        <is>
          <t>City of Johannesburg</t>
        </is>
      </c>
      <c r="F38" s="74" t="inlineStr">
        <is>
          <t>City of Johannesburg</t>
        </is>
      </c>
      <c r="G38" s="74" t="inlineStr">
        <is>
          <t xml:space="preserve">Sub-Acute </t>
        </is>
      </c>
      <c r="H38" s="74" t="n">
        <v>42</v>
      </c>
      <c r="I38" s="74" t="n">
        <v>0</v>
      </c>
      <c r="M38" s="104" t="inlineStr">
        <is>
          <t>Northern Cape</t>
        </is>
      </c>
      <c r="N38" t="n">
        <v>2</v>
      </c>
      <c r="O38" t="n">
        <v>71</v>
      </c>
      <c r="Q38" t="n">
        <v>10</v>
      </c>
      <c r="R38" t="n">
        <v>5</v>
      </c>
      <c r="S38" t="n">
        <v>88</v>
      </c>
    </row>
    <row r="39">
      <c r="A39" s="74" t="inlineStr">
        <is>
          <t>Private</t>
        </is>
      </c>
      <c r="B39" s="74" t="inlineStr">
        <is>
          <t>Arwyp Medical Centre</t>
        </is>
      </c>
      <c r="C39" s="74" t="inlineStr">
        <is>
          <t>Gauteng</t>
        </is>
      </c>
      <c r="D39" s="74" t="inlineStr">
        <is>
          <t>GP</t>
        </is>
      </c>
      <c r="E39" s="74" t="inlineStr">
        <is>
          <t>City of Johannesburg</t>
        </is>
      </c>
      <c r="F39" s="74" t="inlineStr">
        <is>
          <t>City of Johannesburg</t>
        </is>
      </c>
      <c r="G39" s="74" t="inlineStr">
        <is>
          <t xml:space="preserve">Hospital </t>
        </is>
      </c>
      <c r="H39" s="74" t="n">
        <v>343</v>
      </c>
      <c r="I39" s="74" t="n">
        <v>46</v>
      </c>
      <c r="M39" s="104" t="inlineStr">
        <is>
          <t>Western Cape</t>
        </is>
      </c>
      <c r="N39" t="n">
        <v>3</v>
      </c>
      <c r="O39" t="n">
        <v>454</v>
      </c>
      <c r="P39" t="n">
        <v>164</v>
      </c>
      <c r="Q39" t="n">
        <v>30</v>
      </c>
      <c r="R39" t="n">
        <v>28</v>
      </c>
      <c r="S39" t="n">
        <v>679</v>
      </c>
    </row>
    <row r="40">
      <c r="A40" s="74" t="inlineStr">
        <is>
          <t>Private</t>
        </is>
      </c>
      <c r="B40" s="74" t="inlineStr">
        <is>
          <t>Centre for Advanced Medicine</t>
        </is>
      </c>
      <c r="C40" s="74" t="inlineStr">
        <is>
          <t>Gauteng</t>
        </is>
      </c>
      <c r="D40" s="74" t="inlineStr">
        <is>
          <t>GP</t>
        </is>
      </c>
      <c r="E40" s="74" t="inlineStr">
        <is>
          <t>City of Johannesburg</t>
        </is>
      </c>
      <c r="F40" s="74" t="inlineStr">
        <is>
          <t>City of Johannesburg</t>
        </is>
      </c>
      <c r="G40" s="74" t="inlineStr">
        <is>
          <t xml:space="preserve">Day Hospital </t>
        </is>
      </c>
      <c r="H40" s="74" t="n">
        <v>24</v>
      </c>
      <c r="I40" s="74" t="n">
        <v>0</v>
      </c>
      <c r="M40" s="104" t="inlineStr">
        <is>
          <t>Grand Total</t>
        </is>
      </c>
      <c r="N40" t="n">
        <v>62</v>
      </c>
      <c r="O40" t="n">
        <v>3887</v>
      </c>
      <c r="P40" t="n">
        <v>369</v>
      </c>
      <c r="Q40" t="n">
        <v>201</v>
      </c>
      <c r="R40" t="n">
        <v>223</v>
      </c>
      <c r="S40" t="n">
        <v>4742</v>
      </c>
    </row>
    <row r="41">
      <c r="A41" s="74" t="inlineStr">
        <is>
          <t>Private</t>
        </is>
      </c>
      <c r="B41" s="74" t="inlineStr">
        <is>
          <t>Life Brackenview Hospital</t>
        </is>
      </c>
      <c r="C41" s="74" t="inlineStr">
        <is>
          <t>Gauteng</t>
        </is>
      </c>
      <c r="D41" s="74" t="inlineStr">
        <is>
          <t>GP</t>
        </is>
      </c>
      <c r="E41" s="74" t="inlineStr">
        <is>
          <t>Ekurhuleni</t>
        </is>
      </c>
      <c r="F41" s="74" t="inlineStr">
        <is>
          <t>Ekurhuleni</t>
        </is>
      </c>
      <c r="G41" s="74" t="inlineStr">
        <is>
          <t>Psychiatric</t>
        </is>
      </c>
      <c r="H41" s="74" t="n">
        <v>80</v>
      </c>
      <c r="I41" s="74" t="n">
        <v>0</v>
      </c>
    </row>
    <row r="42">
      <c r="A42" s="74" t="inlineStr">
        <is>
          <t>Private</t>
        </is>
      </c>
      <c r="B42" s="74" t="inlineStr">
        <is>
          <t>Rh Bell Clinic</t>
        </is>
      </c>
      <c r="C42" s="74" t="inlineStr">
        <is>
          <t>Gauteng</t>
        </is>
      </c>
      <c r="D42" s="74" t="inlineStr">
        <is>
          <t>GP</t>
        </is>
      </c>
      <c r="E42" s="74" t="inlineStr">
        <is>
          <t>West Rand</t>
        </is>
      </c>
      <c r="F42" s="74" t="inlineStr">
        <is>
          <t>West Rand</t>
        </is>
      </c>
      <c r="G42" s="74" t="inlineStr">
        <is>
          <t>Psychiatric</t>
        </is>
      </c>
      <c r="H42" s="74" t="n">
        <v>51</v>
      </c>
      <c r="I42" s="74" t="n">
        <v>0</v>
      </c>
    </row>
    <row r="43">
      <c r="A43" s="74" t="inlineStr">
        <is>
          <t>Private</t>
        </is>
      </c>
      <c r="B43" s="74" t="inlineStr">
        <is>
          <t>Rh Rand Clinic</t>
        </is>
      </c>
      <c r="C43" s="74" t="inlineStr">
        <is>
          <t>Gauteng</t>
        </is>
      </c>
      <c r="D43" s="74" t="inlineStr">
        <is>
          <t>GP</t>
        </is>
      </c>
      <c r="E43" s="74" t="inlineStr">
        <is>
          <t>City of Johannesburg</t>
        </is>
      </c>
      <c r="F43" s="74" t="inlineStr">
        <is>
          <t>City of Johannesburg</t>
        </is>
      </c>
      <c r="G43" s="74" t="inlineStr">
        <is>
          <t>Psychiatric</t>
        </is>
      </c>
      <c r="H43" s="74" t="n">
        <v>41</v>
      </c>
      <c r="I43" s="74" t="n">
        <v>0</v>
      </c>
    </row>
    <row r="44">
      <c r="A44" s="74" t="inlineStr">
        <is>
          <t>Private</t>
        </is>
      </c>
      <c r="B44" s="74" t="inlineStr">
        <is>
          <t xml:space="preserve">Care Cure Vereeniging </t>
        </is>
      </c>
      <c r="C44" s="74" t="inlineStr">
        <is>
          <t>Gauteng</t>
        </is>
      </c>
      <c r="D44" s="74" t="inlineStr">
        <is>
          <t>GP</t>
        </is>
      </c>
      <c r="E44" s="74" t="inlineStr">
        <is>
          <t>Sedibeng</t>
        </is>
      </c>
      <c r="F44" s="74" t="inlineStr">
        <is>
          <t>Sedibeng</t>
        </is>
      </c>
      <c r="G44" s="74" t="inlineStr">
        <is>
          <t xml:space="preserve">Sub-Acute </t>
        </is>
      </c>
      <c r="H44" s="74" t="n">
        <v>42</v>
      </c>
      <c r="I44" s="74" t="n">
        <v>0</v>
      </c>
    </row>
    <row r="45">
      <c r="A45" s="74" t="inlineStr">
        <is>
          <t>Private</t>
        </is>
      </c>
      <c r="B45" s="74" t="inlineStr">
        <is>
          <t>Life Wilgers Hospital</t>
        </is>
      </c>
      <c r="C45" s="74" t="inlineStr">
        <is>
          <t>Gauteng</t>
        </is>
      </c>
      <c r="D45" s="74" t="inlineStr">
        <is>
          <t>GP</t>
        </is>
      </c>
      <c r="E45" s="74" t="inlineStr">
        <is>
          <t>City of Tshwane</t>
        </is>
      </c>
      <c r="F45" s="74" t="inlineStr">
        <is>
          <t>City of Tshwane</t>
        </is>
      </c>
      <c r="G45" s="74" t="inlineStr">
        <is>
          <t xml:space="preserve">Hospital </t>
        </is>
      </c>
      <c r="H45" s="74" t="n">
        <v>369</v>
      </c>
      <c r="I45" s="74" t="n">
        <v>50</v>
      </c>
    </row>
    <row r="46">
      <c r="A46" s="74" t="inlineStr">
        <is>
          <t>Private</t>
        </is>
      </c>
      <c r="B46" s="74" t="inlineStr">
        <is>
          <t>Life Wilgeheuwel Hospital</t>
        </is>
      </c>
      <c r="C46" s="74" t="inlineStr">
        <is>
          <t>Gauteng</t>
        </is>
      </c>
      <c r="D46" s="74" t="inlineStr">
        <is>
          <t>GP</t>
        </is>
      </c>
      <c r="E46" s="74" t="inlineStr">
        <is>
          <t>City of Johannesburg</t>
        </is>
      </c>
      <c r="F46" s="74" t="inlineStr">
        <is>
          <t>City of Johannesburg</t>
        </is>
      </c>
      <c r="G46" s="74" t="inlineStr">
        <is>
          <t xml:space="preserve">Hospital </t>
        </is>
      </c>
      <c r="H46" s="74" t="n">
        <v>219</v>
      </c>
      <c r="I46" s="74" t="n">
        <v>29</v>
      </c>
    </row>
    <row r="47">
      <c r="A47" s="74" t="inlineStr">
        <is>
          <t>Private</t>
        </is>
      </c>
      <c r="B47" s="74" t="inlineStr">
        <is>
          <t>Life The Glynnwood Hospital</t>
        </is>
      </c>
      <c r="C47" s="74" t="inlineStr">
        <is>
          <t>Gauteng</t>
        </is>
      </c>
      <c r="D47" s="74" t="inlineStr">
        <is>
          <t>GP</t>
        </is>
      </c>
      <c r="E47" s="74" t="inlineStr">
        <is>
          <t>Ekurhuleni</t>
        </is>
      </c>
      <c r="F47" s="74" t="inlineStr">
        <is>
          <t>Ekurhuleni</t>
        </is>
      </c>
      <c r="G47" s="74" t="inlineStr">
        <is>
          <t xml:space="preserve">Hospital </t>
        </is>
      </c>
      <c r="H47" s="74" t="n">
        <v>329</v>
      </c>
      <c r="I47" s="74" t="n">
        <v>36</v>
      </c>
    </row>
    <row r="48">
      <c r="A48" s="74" t="inlineStr">
        <is>
          <t>Private</t>
        </is>
      </c>
      <c r="B48" s="74" t="inlineStr">
        <is>
          <t>Life Suikerbosrand Hospital</t>
        </is>
      </c>
      <c r="C48" s="74" t="inlineStr">
        <is>
          <t>Gauteng</t>
        </is>
      </c>
      <c r="D48" s="74" t="inlineStr">
        <is>
          <t>GP</t>
        </is>
      </c>
      <c r="E48" s="74" t="inlineStr">
        <is>
          <t>Sedibeng</t>
        </is>
      </c>
      <c r="F48" s="74" t="inlineStr">
        <is>
          <t>Sedibeng</t>
        </is>
      </c>
      <c r="G48" s="74" t="inlineStr">
        <is>
          <t xml:space="preserve">Hospital </t>
        </is>
      </c>
      <c r="H48" s="74" t="n">
        <v>96</v>
      </c>
      <c r="I48" s="74" t="n">
        <v>10</v>
      </c>
    </row>
    <row r="49">
      <c r="A49" s="74" t="inlineStr">
        <is>
          <t>Private</t>
        </is>
      </c>
      <c r="B49" s="74" t="inlineStr">
        <is>
          <t>Life Springs Parkland Hospital</t>
        </is>
      </c>
      <c r="C49" s="74" t="inlineStr">
        <is>
          <t>Gauteng</t>
        </is>
      </c>
      <c r="D49" s="74" t="inlineStr">
        <is>
          <t>GP</t>
        </is>
      </c>
      <c r="E49" s="74" t="inlineStr">
        <is>
          <t>Ekurhuleni</t>
        </is>
      </c>
      <c r="F49" s="74" t="inlineStr">
        <is>
          <t>Ekurhuleni</t>
        </is>
      </c>
      <c r="G49" s="74" t="inlineStr">
        <is>
          <t xml:space="preserve">Hospital </t>
        </is>
      </c>
      <c r="H49" s="74" t="n">
        <v>251</v>
      </c>
      <c r="I49" s="74" t="n">
        <v>38</v>
      </c>
    </row>
    <row r="50">
      <c r="A50" s="74" t="inlineStr">
        <is>
          <t>Private</t>
        </is>
      </c>
      <c r="B50" s="74" t="inlineStr">
        <is>
          <t>Life Riverfield Lodge Hospital</t>
        </is>
      </c>
      <c r="C50" s="74" t="inlineStr">
        <is>
          <t>Gauteng</t>
        </is>
      </c>
      <c r="D50" s="74" t="inlineStr">
        <is>
          <t>GP</t>
        </is>
      </c>
      <c r="E50" s="74" t="inlineStr">
        <is>
          <t>City of Johannesburg</t>
        </is>
      </c>
      <c r="F50" s="74" t="inlineStr">
        <is>
          <t>City of Johannesburg</t>
        </is>
      </c>
      <c r="G50" s="74" t="inlineStr">
        <is>
          <t>Rehabilitation</t>
        </is>
      </c>
      <c r="H50" s="74" t="n">
        <v>41</v>
      </c>
      <c r="I50" s="74" t="n">
        <v>0</v>
      </c>
    </row>
    <row r="51">
      <c r="A51" s="74" t="inlineStr">
        <is>
          <t>Private</t>
        </is>
      </c>
      <c r="B51" s="74" t="inlineStr">
        <is>
          <t>Life Robinson Private Hospital</t>
        </is>
      </c>
      <c r="C51" s="74" t="inlineStr">
        <is>
          <t>Gauteng</t>
        </is>
      </c>
      <c r="D51" s="74" t="inlineStr">
        <is>
          <t>GP</t>
        </is>
      </c>
      <c r="E51" s="74" t="inlineStr">
        <is>
          <t>West Rand</t>
        </is>
      </c>
      <c r="F51" s="74" t="inlineStr">
        <is>
          <t>West Rand</t>
        </is>
      </c>
      <c r="G51" s="74" t="inlineStr">
        <is>
          <t xml:space="preserve">Hospital </t>
        </is>
      </c>
      <c r="H51" s="74" t="n">
        <v>139</v>
      </c>
      <c r="I51" s="74" t="n">
        <v>12</v>
      </c>
    </row>
    <row r="52">
      <c r="A52" s="74" t="inlineStr">
        <is>
          <t>Private</t>
        </is>
      </c>
      <c r="B52" s="74" t="inlineStr">
        <is>
          <t>Life Roseacres Hospital</t>
        </is>
      </c>
      <c r="C52" s="74" t="inlineStr">
        <is>
          <t>Gauteng</t>
        </is>
      </c>
      <c r="D52" s="74" t="inlineStr">
        <is>
          <t>GP</t>
        </is>
      </c>
      <c r="E52" s="74" t="inlineStr">
        <is>
          <t>Ekurhuleni</t>
        </is>
      </c>
      <c r="F52" s="74" t="inlineStr">
        <is>
          <t>Ekurhuleni</t>
        </is>
      </c>
      <c r="G52" s="74" t="inlineStr">
        <is>
          <t xml:space="preserve">Hospital </t>
        </is>
      </c>
      <c r="H52" s="74" t="n">
        <v>133</v>
      </c>
      <c r="I52" s="74" t="n">
        <v>16</v>
      </c>
    </row>
    <row r="53">
      <c r="A53" s="74" t="inlineStr">
        <is>
          <t>Private</t>
        </is>
      </c>
      <c r="B53" s="74" t="inlineStr">
        <is>
          <t>Life Poortview Hospital</t>
        </is>
      </c>
      <c r="C53" s="74" t="inlineStr">
        <is>
          <t>Gauteng</t>
        </is>
      </c>
      <c r="D53" s="74" t="inlineStr">
        <is>
          <t>GP</t>
        </is>
      </c>
      <c r="E53" s="74" t="inlineStr">
        <is>
          <t>City of Johannesburg</t>
        </is>
      </c>
      <c r="F53" s="74" t="inlineStr">
        <is>
          <t>City of Johannesburg</t>
        </is>
      </c>
      <c r="G53" s="74" t="inlineStr">
        <is>
          <t>Psychiatric</t>
        </is>
      </c>
      <c r="H53" s="74" t="n">
        <v>76</v>
      </c>
      <c r="I53" s="74" t="n">
        <v>0</v>
      </c>
    </row>
    <row r="54">
      <c r="A54" s="74" t="inlineStr">
        <is>
          <t>Private</t>
        </is>
      </c>
      <c r="B54" s="74" t="inlineStr">
        <is>
          <t>Life Brenthurst Hospital</t>
        </is>
      </c>
      <c r="C54" s="74" t="inlineStr">
        <is>
          <t>Gauteng</t>
        </is>
      </c>
      <c r="D54" s="74" t="inlineStr">
        <is>
          <t>GP</t>
        </is>
      </c>
      <c r="E54" s="74" t="inlineStr">
        <is>
          <t>City of Johannesburg</t>
        </is>
      </c>
      <c r="F54" s="74" t="inlineStr">
        <is>
          <t>City of Johannesburg</t>
        </is>
      </c>
      <c r="G54" s="74" t="inlineStr">
        <is>
          <t xml:space="preserve">Hospital </t>
        </is>
      </c>
      <c r="H54" s="74" t="n">
        <v>240</v>
      </c>
      <c r="I54" s="74" t="n">
        <v>26</v>
      </c>
    </row>
    <row r="55">
      <c r="A55" s="74" t="inlineStr">
        <is>
          <t>Private</t>
        </is>
      </c>
      <c r="B55" s="74" t="inlineStr">
        <is>
          <t>Life Pretoria North Hospital</t>
        </is>
      </c>
      <c r="C55" s="74" t="inlineStr">
        <is>
          <t>Gauteng</t>
        </is>
      </c>
      <c r="D55" s="74" t="inlineStr">
        <is>
          <t>GP</t>
        </is>
      </c>
      <c r="E55" s="74" t="inlineStr">
        <is>
          <t>City of Tshwane</t>
        </is>
      </c>
      <c r="F55" s="74" t="inlineStr">
        <is>
          <t>City of Tshwane</t>
        </is>
      </c>
      <c r="G55" s="74" t="inlineStr">
        <is>
          <t xml:space="preserve">Day Hospital </t>
        </is>
      </c>
      <c r="H55" s="74" t="n">
        <v>13</v>
      </c>
      <c r="I55" s="74" t="n">
        <v>0</v>
      </c>
    </row>
    <row r="56">
      <c r="A56" s="74" t="inlineStr">
        <is>
          <t>Private</t>
        </is>
      </c>
      <c r="B56" s="74" t="inlineStr">
        <is>
          <t>Life Eugen Marais Hospital</t>
        </is>
      </c>
      <c r="C56" s="74" t="inlineStr">
        <is>
          <t>Gauteng</t>
        </is>
      </c>
      <c r="D56" s="74" t="inlineStr">
        <is>
          <t>GP</t>
        </is>
      </c>
      <c r="E56" s="74" t="inlineStr">
        <is>
          <t>City of Tshwane</t>
        </is>
      </c>
      <c r="F56" s="74" t="inlineStr">
        <is>
          <t>City of Tshwane</t>
        </is>
      </c>
      <c r="G56" s="74" t="inlineStr">
        <is>
          <t xml:space="preserve">Hospital </t>
        </is>
      </c>
      <c r="H56" s="74" t="n">
        <v>370</v>
      </c>
      <c r="I56" s="74" t="n">
        <v>39</v>
      </c>
    </row>
    <row r="57">
      <c r="A57" s="74" t="inlineStr">
        <is>
          <t>Private</t>
        </is>
      </c>
      <c r="B57" s="74" t="inlineStr">
        <is>
          <t>Life Faerie Glen Hospital</t>
        </is>
      </c>
      <c r="C57" s="74" t="inlineStr">
        <is>
          <t>Gauteng</t>
        </is>
      </c>
      <c r="D57" s="74" t="inlineStr">
        <is>
          <t>GP</t>
        </is>
      </c>
      <c r="E57" s="74" t="inlineStr">
        <is>
          <t>City of Tshwane</t>
        </is>
      </c>
      <c r="F57" s="74" t="inlineStr">
        <is>
          <t>City of Tshwane</t>
        </is>
      </c>
      <c r="G57" s="74" t="inlineStr">
        <is>
          <t xml:space="preserve">Hospital </t>
        </is>
      </c>
      <c r="H57" s="74" t="n">
        <v>89</v>
      </c>
      <c r="I57" s="74" t="n">
        <v>9</v>
      </c>
    </row>
    <row r="58">
      <c r="A58" s="74" t="inlineStr">
        <is>
          <t>Private</t>
        </is>
      </c>
      <c r="B58" s="74" t="inlineStr">
        <is>
          <t>Life Flora Hospital</t>
        </is>
      </c>
      <c r="C58" s="74" t="inlineStr">
        <is>
          <t>Gauteng</t>
        </is>
      </c>
      <c r="D58" s="74" t="inlineStr">
        <is>
          <t>GP</t>
        </is>
      </c>
      <c r="E58" s="74" t="inlineStr">
        <is>
          <t>City of Johannesburg</t>
        </is>
      </c>
      <c r="F58" s="74" t="inlineStr">
        <is>
          <t>City of Johannesburg</t>
        </is>
      </c>
      <c r="G58" s="74" t="inlineStr">
        <is>
          <t xml:space="preserve">Hospital </t>
        </is>
      </c>
      <c r="H58" s="74" t="n">
        <v>339</v>
      </c>
      <c r="I58" s="74" t="n">
        <v>58</v>
      </c>
    </row>
    <row r="59">
      <c r="A59" s="74" t="inlineStr">
        <is>
          <t>Private</t>
        </is>
      </c>
      <c r="B59" s="74" t="inlineStr">
        <is>
          <t>Life Fourways Hospital</t>
        </is>
      </c>
      <c r="C59" s="74" t="inlineStr">
        <is>
          <t>Gauteng</t>
        </is>
      </c>
      <c r="D59" s="74" t="inlineStr">
        <is>
          <t>GP</t>
        </is>
      </c>
      <c r="E59" s="74" t="inlineStr">
        <is>
          <t>City of Johannesburg</t>
        </is>
      </c>
      <c r="F59" s="74" t="inlineStr">
        <is>
          <t>City of Johannesburg</t>
        </is>
      </c>
      <c r="G59" s="74" t="inlineStr">
        <is>
          <t xml:space="preserve">Hospital </t>
        </is>
      </c>
      <c r="H59" s="74" t="n">
        <v>199</v>
      </c>
      <c r="I59" s="74" t="n">
        <v>37</v>
      </c>
    </row>
    <row r="60">
      <c r="A60" s="74" t="inlineStr">
        <is>
          <t>Private</t>
        </is>
      </c>
      <c r="B60" s="74" t="inlineStr">
        <is>
          <t>Life Glynnview Private Psychiatric Hospital</t>
        </is>
      </c>
      <c r="C60" s="74" t="inlineStr">
        <is>
          <t>Gauteng</t>
        </is>
      </c>
      <c r="D60" s="74" t="inlineStr">
        <is>
          <t>GP</t>
        </is>
      </c>
      <c r="E60" s="74" t="inlineStr">
        <is>
          <t>City of Johannesburg</t>
        </is>
      </c>
      <c r="F60" s="74" t="inlineStr">
        <is>
          <t>City of Johannesburg</t>
        </is>
      </c>
      <c r="G60" s="74" t="inlineStr">
        <is>
          <t>Psychiatric</t>
        </is>
      </c>
      <c r="H60" s="74" t="n">
        <v>87</v>
      </c>
      <c r="I60" s="74" t="n">
        <v>0</v>
      </c>
    </row>
    <row r="61">
      <c r="A61" s="74" t="inlineStr">
        <is>
          <t>Private</t>
        </is>
      </c>
      <c r="B61" s="74" t="inlineStr">
        <is>
          <t>Life Groenkloof Hospital</t>
        </is>
      </c>
      <c r="C61" s="74" t="inlineStr">
        <is>
          <t>Gauteng</t>
        </is>
      </c>
      <c r="D61" s="74" t="inlineStr">
        <is>
          <t>GP</t>
        </is>
      </c>
      <c r="E61" s="74" t="inlineStr">
        <is>
          <t>City of Tshwane</t>
        </is>
      </c>
      <c r="F61" s="74" t="inlineStr">
        <is>
          <t>City of Tshwane</t>
        </is>
      </c>
      <c r="G61" s="74" t="inlineStr">
        <is>
          <t xml:space="preserve">Hospital </t>
        </is>
      </c>
      <c r="H61" s="74" t="n">
        <v>219</v>
      </c>
      <c r="I61" s="74" t="n">
        <v>21</v>
      </c>
    </row>
    <row r="62">
      <c r="A62" s="74" t="inlineStr">
        <is>
          <t>Private</t>
        </is>
      </c>
      <c r="B62" s="74" t="inlineStr">
        <is>
          <t>Life Dalview Hospital</t>
        </is>
      </c>
      <c r="C62" s="74" t="inlineStr">
        <is>
          <t>Gauteng</t>
        </is>
      </c>
      <c r="D62" s="74" t="inlineStr">
        <is>
          <t>GP</t>
        </is>
      </c>
      <c r="E62" s="74" t="inlineStr">
        <is>
          <t>Ekurhuleni</t>
        </is>
      </c>
      <c r="F62" s="74" t="inlineStr">
        <is>
          <t>Ekurhuleni</t>
        </is>
      </c>
      <c r="G62" s="74" t="inlineStr">
        <is>
          <t xml:space="preserve">Hospital </t>
        </is>
      </c>
      <c r="H62" s="74" t="n">
        <v>99</v>
      </c>
      <c r="I62" s="74" t="n">
        <v>8</v>
      </c>
    </row>
    <row r="63">
      <c r="A63" s="74" t="inlineStr">
        <is>
          <t>Private</t>
        </is>
      </c>
      <c r="B63" s="74" t="inlineStr">
        <is>
          <t>Life Bedford Gardens Private Hospital</t>
        </is>
      </c>
      <c r="C63" s="74" t="inlineStr">
        <is>
          <t>Gauteng</t>
        </is>
      </c>
      <c r="D63" s="74" t="inlineStr">
        <is>
          <t>GP</t>
        </is>
      </c>
      <c r="E63" s="74" t="inlineStr">
        <is>
          <t>Ekurhuleni</t>
        </is>
      </c>
      <c r="F63" s="74" t="inlineStr">
        <is>
          <t>Ekurhuleni</t>
        </is>
      </c>
      <c r="G63" s="74" t="inlineStr">
        <is>
          <t xml:space="preserve">Hospital </t>
        </is>
      </c>
      <c r="H63" s="74" t="n">
        <v>149</v>
      </c>
      <c r="I63" s="74" t="n">
        <v>18</v>
      </c>
    </row>
    <row r="64">
      <c r="A64" s="74" t="inlineStr">
        <is>
          <t>Private</t>
        </is>
      </c>
      <c r="B64" s="74" t="inlineStr">
        <is>
          <t>Life Brooklyn Surgical Hospital</t>
        </is>
      </c>
      <c r="C64" s="74" t="inlineStr">
        <is>
          <t>Gauteng</t>
        </is>
      </c>
      <c r="D64" s="74" t="inlineStr">
        <is>
          <t>GP</t>
        </is>
      </c>
      <c r="E64" s="74" t="inlineStr">
        <is>
          <t>City of Tshwane</t>
        </is>
      </c>
      <c r="F64" s="74" t="inlineStr">
        <is>
          <t>City of Tshwane</t>
        </is>
      </c>
      <c r="G64" s="74" t="inlineStr">
        <is>
          <t xml:space="preserve">Day Hospital </t>
        </is>
      </c>
      <c r="H64" s="74" t="n">
        <v>31</v>
      </c>
      <c r="I64" s="74" t="n">
        <v>0</v>
      </c>
    </row>
    <row r="65">
      <c r="A65" s="74" t="inlineStr">
        <is>
          <t>Private</t>
        </is>
      </c>
      <c r="B65" s="74" t="inlineStr">
        <is>
          <t>Life Castenhof Hospital</t>
        </is>
      </c>
      <c r="C65" s="74" t="inlineStr">
        <is>
          <t>Gauteng</t>
        </is>
      </c>
      <c r="D65" s="74" t="inlineStr">
        <is>
          <t>GP</t>
        </is>
      </c>
      <c r="E65" s="74" t="inlineStr">
        <is>
          <t>City of Johannesburg</t>
        </is>
      </c>
      <c r="F65" s="74" t="inlineStr">
        <is>
          <t>City of Johannesburg</t>
        </is>
      </c>
      <c r="G65" s="74" t="inlineStr">
        <is>
          <t xml:space="preserve">Hospital </t>
        </is>
      </c>
      <c r="H65" s="74" t="n">
        <v>153</v>
      </c>
      <c r="I65" s="74" t="n">
        <v>18</v>
      </c>
    </row>
    <row r="66">
      <c r="A66" s="74" t="inlineStr">
        <is>
          <t>Private</t>
        </is>
      </c>
      <c r="B66" s="74" t="inlineStr">
        <is>
          <t>Genisis Clinic</t>
        </is>
      </c>
      <c r="C66" s="74" t="inlineStr">
        <is>
          <t>Gauteng</t>
        </is>
      </c>
      <c r="D66" s="74" t="inlineStr">
        <is>
          <t>GP</t>
        </is>
      </c>
      <c r="E66" s="74" t="inlineStr">
        <is>
          <t>City of Johannesburg</t>
        </is>
      </c>
      <c r="F66" s="74" t="inlineStr">
        <is>
          <t>City of Johannesburg</t>
        </is>
      </c>
      <c r="G66" s="74" t="inlineStr">
        <is>
          <t xml:space="preserve">Hospital </t>
        </is>
      </c>
      <c r="H66" s="74" t="n">
        <v>15</v>
      </c>
      <c r="I66" s="74" t="n">
        <v>0</v>
      </c>
    </row>
    <row r="67">
      <c r="A67" s="74" t="inlineStr">
        <is>
          <t>Private</t>
        </is>
      </c>
      <c r="B67" s="74" t="inlineStr">
        <is>
          <t>Life Eugene Marais Hospital (Life Rehabilitation)</t>
        </is>
      </c>
      <c r="C67" s="74" t="inlineStr">
        <is>
          <t>Gauteng</t>
        </is>
      </c>
      <c r="D67" s="74" t="inlineStr">
        <is>
          <t>GP</t>
        </is>
      </c>
      <c r="E67" s="74" t="inlineStr">
        <is>
          <t>City of Tshwane</t>
        </is>
      </c>
      <c r="F67" s="74" t="inlineStr">
        <is>
          <t>City of Tshwane</t>
        </is>
      </c>
      <c r="G67" s="74" t="inlineStr">
        <is>
          <t>Rehabilitation</t>
        </is>
      </c>
      <c r="H67" s="74" t="n">
        <v>21</v>
      </c>
      <c r="I67" s="74" t="n">
        <v>0</v>
      </c>
    </row>
    <row r="68">
      <c r="A68" s="74" t="inlineStr">
        <is>
          <t>Private</t>
        </is>
      </c>
      <c r="B68" s="74" t="inlineStr">
        <is>
          <t>Life New Kensington Clinic (Life Rehabilitation)</t>
        </is>
      </c>
      <c r="C68" s="74" t="inlineStr">
        <is>
          <t>Gauteng</t>
        </is>
      </c>
      <c r="D68" s="74" t="inlineStr">
        <is>
          <t>GP</t>
        </is>
      </c>
      <c r="E68" s="74" t="inlineStr">
        <is>
          <t>City of Johannesburg</t>
        </is>
      </c>
      <c r="F68" s="74" t="inlineStr">
        <is>
          <t>City of Johannesburg</t>
        </is>
      </c>
      <c r="G68" s="74" t="inlineStr">
        <is>
          <t>Rehabilitation</t>
        </is>
      </c>
      <c r="H68" s="74" t="n">
        <v>76</v>
      </c>
      <c r="I68" s="74" t="n">
        <v>0</v>
      </c>
    </row>
    <row r="69">
      <c r="A69" s="74" t="inlineStr">
        <is>
          <t>Private</t>
        </is>
      </c>
      <c r="B69" s="74" t="inlineStr">
        <is>
          <t>Life Wilgeheuwel Day Clinic</t>
        </is>
      </c>
      <c r="C69" s="74" t="inlineStr">
        <is>
          <t>Gauteng</t>
        </is>
      </c>
      <c r="D69" s="74" t="inlineStr">
        <is>
          <t>GP</t>
        </is>
      </c>
      <c r="E69" s="74" t="inlineStr">
        <is>
          <t>City of Tshwane</t>
        </is>
      </c>
      <c r="F69" s="74" t="inlineStr">
        <is>
          <t>City of Tshwane</t>
        </is>
      </c>
      <c r="G69" s="74" t="inlineStr">
        <is>
          <t xml:space="preserve">Hospital </t>
        </is>
      </c>
      <c r="H69" s="74" t="n">
        <v>8</v>
      </c>
      <c r="I69" s="74" t="n">
        <v>0</v>
      </c>
    </row>
    <row r="70">
      <c r="A70" s="74" t="inlineStr">
        <is>
          <t>Private</t>
        </is>
      </c>
      <c r="B70" s="74" t="inlineStr">
        <is>
          <t>Life Riverfield Lodge (Life Mental Health)</t>
        </is>
      </c>
      <c r="C70" s="74" t="inlineStr">
        <is>
          <t>Gauteng</t>
        </is>
      </c>
      <c r="D70" s="74" t="inlineStr">
        <is>
          <t>GP</t>
        </is>
      </c>
      <c r="E70" s="74" t="inlineStr">
        <is>
          <t>City of Johannesburg</t>
        </is>
      </c>
      <c r="F70" s="74" t="inlineStr">
        <is>
          <t>City of Johannesburg</t>
        </is>
      </c>
      <c r="G70" s="74" t="inlineStr">
        <is>
          <t>Psychiatric</t>
        </is>
      </c>
      <c r="H70" s="74" t="n">
        <v>46</v>
      </c>
      <c r="I70" s="74" t="n">
        <v>0</v>
      </c>
    </row>
    <row r="71">
      <c r="A71" s="74" t="inlineStr">
        <is>
          <t>Private</t>
        </is>
      </c>
      <c r="B71" s="74" t="inlineStr">
        <is>
          <t>Netcare Waterfall City Hospital</t>
        </is>
      </c>
      <c r="C71" s="74" t="inlineStr">
        <is>
          <t>Gauteng</t>
        </is>
      </c>
      <c r="D71" s="74" t="inlineStr">
        <is>
          <t>GP</t>
        </is>
      </c>
      <c r="E71" s="74" t="inlineStr">
        <is>
          <t>City of Johannesburg</t>
        </is>
      </c>
      <c r="F71" s="74" t="inlineStr">
        <is>
          <t>City of Johannesburg</t>
        </is>
      </c>
      <c r="G71" s="74" t="inlineStr">
        <is>
          <t xml:space="preserve">Hospital </t>
        </is>
      </c>
      <c r="H71" s="74" t="n">
        <v>200</v>
      </c>
      <c r="I71" s="74" t="n">
        <v>30</v>
      </c>
    </row>
    <row r="72">
      <c r="A72" s="74" t="inlineStr">
        <is>
          <t>Private</t>
        </is>
      </c>
      <c r="B72" s="74" t="inlineStr">
        <is>
          <t>Netcare Clinton Hospital</t>
        </is>
      </c>
      <c r="C72" s="74" t="inlineStr">
        <is>
          <t>Gauteng</t>
        </is>
      </c>
      <c r="D72" s="74" t="inlineStr">
        <is>
          <t>GP</t>
        </is>
      </c>
      <c r="E72" s="74" t="inlineStr">
        <is>
          <t>Ekurhuleni</t>
        </is>
      </c>
      <c r="F72" s="74" t="inlineStr">
        <is>
          <t>Ekurhuleni</t>
        </is>
      </c>
      <c r="G72" s="74" t="inlineStr">
        <is>
          <t xml:space="preserve">Hospital </t>
        </is>
      </c>
      <c r="H72" s="74" t="n">
        <v>170</v>
      </c>
      <c r="I72" s="74" t="n">
        <v>25</v>
      </c>
    </row>
    <row r="73">
      <c r="A73" s="74" t="inlineStr">
        <is>
          <t>Private</t>
        </is>
      </c>
      <c r="B73" s="74" t="inlineStr">
        <is>
          <t>Netcare Constatian Day Clinic</t>
        </is>
      </c>
      <c r="C73" s="74" t="inlineStr">
        <is>
          <t>Gauteng</t>
        </is>
      </c>
      <c r="D73" s="74" t="inlineStr">
        <is>
          <t>GP</t>
        </is>
      </c>
      <c r="E73" s="74" t="inlineStr">
        <is>
          <t>City of Johannesburg</t>
        </is>
      </c>
      <c r="F73" s="74" t="inlineStr">
        <is>
          <t>City of Johannesburg</t>
        </is>
      </c>
      <c r="G73" s="74" t="inlineStr">
        <is>
          <t xml:space="preserve">Day Hospital </t>
        </is>
      </c>
      <c r="H73" s="74" t="n">
        <v>24</v>
      </c>
      <c r="I73" s="74" t="n">
        <v>0</v>
      </c>
    </row>
    <row r="74">
      <c r="A74" s="74" t="inlineStr">
        <is>
          <t>Private</t>
        </is>
      </c>
      <c r="B74" s="74" t="inlineStr">
        <is>
          <t>Netcare Garden City Hospital</t>
        </is>
      </c>
      <c r="C74" s="74" t="inlineStr">
        <is>
          <t>Gauteng</t>
        </is>
      </c>
      <c r="D74" s="74" t="inlineStr">
        <is>
          <t>GP</t>
        </is>
      </c>
      <c r="E74" s="74" t="inlineStr">
        <is>
          <t>City of Johannesburg</t>
        </is>
      </c>
      <c r="F74" s="74" t="inlineStr">
        <is>
          <t>City of Johannesburg</t>
        </is>
      </c>
      <c r="G74" s="74" t="inlineStr">
        <is>
          <t xml:space="preserve">Hospital </t>
        </is>
      </c>
      <c r="H74" s="74" t="n">
        <v>363</v>
      </c>
      <c r="I74" s="74" t="n">
        <v>37</v>
      </c>
    </row>
    <row r="75">
      <c r="A75" s="74" t="inlineStr">
        <is>
          <t>Private</t>
        </is>
      </c>
      <c r="B75" s="74" t="inlineStr">
        <is>
          <t>Netcare Krugersdorp Hospital</t>
        </is>
      </c>
      <c r="C75" s="74" t="inlineStr">
        <is>
          <t>Gauteng</t>
        </is>
      </c>
      <c r="D75" s="74" t="inlineStr">
        <is>
          <t>GP</t>
        </is>
      </c>
      <c r="E75" s="74" t="inlineStr">
        <is>
          <t>West Rand</t>
        </is>
      </c>
      <c r="F75" s="74" t="inlineStr">
        <is>
          <t>West Rand</t>
        </is>
      </c>
      <c r="G75" s="74" t="inlineStr">
        <is>
          <t xml:space="preserve">Hospital </t>
        </is>
      </c>
      <c r="H75" s="74" t="n">
        <v>265</v>
      </c>
      <c r="I75" s="74" t="n">
        <v>36</v>
      </c>
    </row>
    <row r="76">
      <c r="A76" s="74" t="inlineStr">
        <is>
          <t>Private</t>
        </is>
      </c>
      <c r="B76" s="74" t="inlineStr">
        <is>
          <t>Netcare Linksfield Hospital</t>
        </is>
      </c>
      <c r="C76" s="74" t="inlineStr">
        <is>
          <t>Gauteng</t>
        </is>
      </c>
      <c r="D76" s="74" t="inlineStr">
        <is>
          <t>GP</t>
        </is>
      </c>
      <c r="E76" s="74" t="inlineStr">
        <is>
          <t>City of Johannesburg</t>
        </is>
      </c>
      <c r="F76" s="74" t="inlineStr">
        <is>
          <t>City of Johannesburg</t>
        </is>
      </c>
      <c r="G76" s="74" t="inlineStr">
        <is>
          <t xml:space="preserve">Hospital </t>
        </is>
      </c>
      <c r="H76" s="74" t="n">
        <v>283</v>
      </c>
      <c r="I76" s="74" t="n">
        <v>25</v>
      </c>
    </row>
    <row r="77">
      <c r="A77" s="74" t="inlineStr">
        <is>
          <t>Private</t>
        </is>
      </c>
      <c r="B77" s="74" t="inlineStr">
        <is>
          <t>Netcare Linkwood Hospital</t>
        </is>
      </c>
      <c r="C77" s="74" t="inlineStr">
        <is>
          <t>Gauteng</t>
        </is>
      </c>
      <c r="D77" s="74" t="inlineStr">
        <is>
          <t>GP</t>
        </is>
      </c>
      <c r="E77" s="74" t="inlineStr">
        <is>
          <t>City of Johannesburg</t>
        </is>
      </c>
      <c r="F77" s="74" t="inlineStr">
        <is>
          <t>City of Johannesburg</t>
        </is>
      </c>
      <c r="G77" s="74" t="inlineStr">
        <is>
          <t xml:space="preserve">Hospital </t>
        </is>
      </c>
      <c r="H77" s="74" t="n">
        <v>48</v>
      </c>
      <c r="I77" s="74" t="n">
        <v>13</v>
      </c>
    </row>
    <row r="78">
      <c r="A78" s="74" t="inlineStr">
        <is>
          <t>Private</t>
        </is>
      </c>
      <c r="B78" s="74" t="inlineStr">
        <is>
          <t>Netcare Milpark Hospital</t>
        </is>
      </c>
      <c r="C78" s="74" t="inlineStr">
        <is>
          <t>Gauteng</t>
        </is>
      </c>
      <c r="D78" s="74" t="inlineStr">
        <is>
          <t>GP</t>
        </is>
      </c>
      <c r="E78" s="74" t="inlineStr">
        <is>
          <t>City of Johannesburg</t>
        </is>
      </c>
      <c r="F78" s="74" t="inlineStr">
        <is>
          <t>City of Johannesburg</t>
        </is>
      </c>
      <c r="G78" s="74" t="inlineStr">
        <is>
          <t xml:space="preserve">Hospital </t>
        </is>
      </c>
      <c r="H78" s="74" t="n">
        <v>456</v>
      </c>
      <c r="I78" s="74" t="n">
        <v>117</v>
      </c>
    </row>
    <row r="79">
      <c r="A79" s="74" t="inlineStr">
        <is>
          <t>Private</t>
        </is>
      </c>
      <c r="B79" s="74" t="inlineStr">
        <is>
          <t>Netcare Mulbarton Hospital</t>
        </is>
      </c>
      <c r="C79" s="74" t="inlineStr">
        <is>
          <t>Gauteng</t>
        </is>
      </c>
      <c r="D79" s="74" t="inlineStr">
        <is>
          <t>GP</t>
        </is>
      </c>
      <c r="E79" s="74" t="inlineStr">
        <is>
          <t>City of Johannesburg</t>
        </is>
      </c>
      <c r="F79" s="74" t="inlineStr">
        <is>
          <t>City of Johannesburg</t>
        </is>
      </c>
      <c r="G79" s="74" t="inlineStr">
        <is>
          <t xml:space="preserve">Hospital </t>
        </is>
      </c>
      <c r="H79" s="74" t="n">
        <v>216</v>
      </c>
      <c r="I79" s="74" t="n">
        <v>28</v>
      </c>
    </row>
    <row r="80">
      <c r="A80" s="74" t="inlineStr">
        <is>
          <t>Private</t>
        </is>
      </c>
      <c r="B80" s="74" t="inlineStr">
        <is>
          <t>Netcare Olivedale Hospital</t>
        </is>
      </c>
      <c r="C80" s="74" t="inlineStr">
        <is>
          <t>Gauteng</t>
        </is>
      </c>
      <c r="D80" s="74" t="inlineStr">
        <is>
          <t>GP</t>
        </is>
      </c>
      <c r="E80" s="74" t="inlineStr">
        <is>
          <t>City of Johannesburg</t>
        </is>
      </c>
      <c r="F80" s="74" t="inlineStr">
        <is>
          <t>City of Johannesburg</t>
        </is>
      </c>
      <c r="G80" s="74" t="inlineStr">
        <is>
          <t xml:space="preserve">Hospital </t>
        </is>
      </c>
      <c r="H80" s="74" t="n">
        <v>265</v>
      </c>
      <c r="I80" s="74" t="n">
        <v>33</v>
      </c>
    </row>
    <row r="81">
      <c r="A81" s="74" t="inlineStr">
        <is>
          <t>Private</t>
        </is>
      </c>
      <c r="B81" s="74" t="inlineStr">
        <is>
          <t>Netcare Park Lane Hospital</t>
        </is>
      </c>
      <c r="C81" s="74" t="inlineStr">
        <is>
          <t>Gauteng</t>
        </is>
      </c>
      <c r="D81" s="74" t="inlineStr">
        <is>
          <t>GP</t>
        </is>
      </c>
      <c r="E81" s="74" t="inlineStr">
        <is>
          <t>City of Johannesburg</t>
        </is>
      </c>
      <c r="F81" s="74" t="inlineStr">
        <is>
          <t>City of Johannesburg</t>
        </is>
      </c>
      <c r="G81" s="74" t="inlineStr">
        <is>
          <t xml:space="preserve">Hospital </t>
        </is>
      </c>
      <c r="H81" s="74" t="n">
        <v>204</v>
      </c>
      <c r="I81" s="74" t="n">
        <v>23</v>
      </c>
    </row>
    <row r="82">
      <c r="A82" s="74" t="inlineStr">
        <is>
          <t>Private</t>
        </is>
      </c>
      <c r="B82" s="74" t="inlineStr">
        <is>
          <t>Netcare Pinehaven Hospital</t>
        </is>
      </c>
      <c r="C82" s="74" t="inlineStr">
        <is>
          <t>Gauteng</t>
        </is>
      </c>
      <c r="D82" s="74" t="inlineStr">
        <is>
          <t>GP</t>
        </is>
      </c>
      <c r="E82" s="74" t="inlineStr">
        <is>
          <t>West Rand</t>
        </is>
      </c>
      <c r="F82" s="74" t="inlineStr">
        <is>
          <t>West Rand</t>
        </is>
      </c>
      <c r="G82" s="74" t="inlineStr">
        <is>
          <t xml:space="preserve">Hospital </t>
        </is>
      </c>
      <c r="H82" s="74" t="n">
        <v>131</v>
      </c>
      <c r="I82" s="74" t="n">
        <v>15</v>
      </c>
    </row>
    <row r="83">
      <c r="A83" s="74" t="inlineStr">
        <is>
          <t>Private</t>
        </is>
      </c>
      <c r="B83" s="74" t="inlineStr">
        <is>
          <t>Netcare Rehabilitation Hospital</t>
        </is>
      </c>
      <c r="C83" s="74" t="inlineStr">
        <is>
          <t>Gauteng</t>
        </is>
      </c>
      <c r="D83" s="74" t="inlineStr">
        <is>
          <t>GP</t>
        </is>
      </c>
      <c r="E83" s="74" t="inlineStr">
        <is>
          <t>City of Johannesburg</t>
        </is>
      </c>
      <c r="F83" s="74" t="inlineStr">
        <is>
          <t>City of Johannesburg</t>
        </is>
      </c>
      <c r="G83" s="74" t="inlineStr">
        <is>
          <t>Rehabilitation</t>
        </is>
      </c>
      <c r="H83" s="74" t="n">
        <v>128</v>
      </c>
      <c r="I83" s="74" t="n">
        <v>0</v>
      </c>
    </row>
    <row r="84">
      <c r="A84" s="74" t="inlineStr">
        <is>
          <t>Private</t>
        </is>
      </c>
      <c r="B84" s="74" t="inlineStr">
        <is>
          <t>Netcare Rosebank Hospital</t>
        </is>
      </c>
      <c r="C84" s="74" t="inlineStr">
        <is>
          <t>Gauteng</t>
        </is>
      </c>
      <c r="D84" s="74" t="inlineStr">
        <is>
          <t>GP</t>
        </is>
      </c>
      <c r="E84" s="74" t="inlineStr">
        <is>
          <t>City of Johannesburg</t>
        </is>
      </c>
      <c r="F84" s="74" t="inlineStr">
        <is>
          <t>City of Johannesburg</t>
        </is>
      </c>
      <c r="G84" s="74" t="inlineStr">
        <is>
          <t xml:space="preserve">Hospital </t>
        </is>
      </c>
      <c r="H84" s="74" t="n">
        <v>128</v>
      </c>
      <c r="I84" s="74" t="n">
        <v>6</v>
      </c>
    </row>
    <row r="85">
      <c r="A85" s="74" t="inlineStr">
        <is>
          <t>Private</t>
        </is>
      </c>
      <c r="B85" s="74" t="inlineStr">
        <is>
          <t>Netcare Sunninghill Hospital</t>
        </is>
      </c>
      <c r="C85" s="74" t="inlineStr">
        <is>
          <t>Gauteng</t>
        </is>
      </c>
      <c r="D85" s="74" t="inlineStr">
        <is>
          <t>GP</t>
        </is>
      </c>
      <c r="E85" s="74" t="inlineStr">
        <is>
          <t>City of Johannesburg</t>
        </is>
      </c>
      <c r="F85" s="74" t="inlineStr">
        <is>
          <t>City of Johannesburg</t>
        </is>
      </c>
      <c r="G85" s="74" t="inlineStr">
        <is>
          <t xml:space="preserve">Hospital </t>
        </is>
      </c>
      <c r="H85" s="74" t="n">
        <v>279</v>
      </c>
      <c r="I85" s="74" t="n">
        <v>87</v>
      </c>
    </row>
    <row r="86">
      <c r="A86" s="74" t="inlineStr">
        <is>
          <t>Private</t>
        </is>
      </c>
      <c r="B86" s="74" t="inlineStr">
        <is>
          <t>Netcare Union Hospital</t>
        </is>
      </c>
      <c r="C86" s="74" t="inlineStr">
        <is>
          <t>Gauteng</t>
        </is>
      </c>
      <c r="D86" s="74" t="inlineStr">
        <is>
          <t>GP</t>
        </is>
      </c>
      <c r="E86" s="74" t="inlineStr">
        <is>
          <t>Ekurhuleni</t>
        </is>
      </c>
      <c r="F86" s="74" t="inlineStr">
        <is>
          <t>Ekurhuleni</t>
        </is>
      </c>
      <c r="G86" s="74" t="inlineStr">
        <is>
          <t xml:space="preserve">Hospital </t>
        </is>
      </c>
      <c r="H86" s="74" t="n">
        <v>222</v>
      </c>
      <c r="I86" s="74" t="n">
        <v>45</v>
      </c>
    </row>
    <row r="87">
      <c r="A87" s="74" t="inlineStr">
        <is>
          <t>Private</t>
        </is>
      </c>
      <c r="B87" s="74" t="inlineStr">
        <is>
          <t>Optiklin Eye Hospital</t>
        </is>
      </c>
      <c r="C87" s="74" t="inlineStr">
        <is>
          <t>Gauteng</t>
        </is>
      </c>
      <c r="D87" s="74" t="inlineStr">
        <is>
          <t>GP</t>
        </is>
      </c>
      <c r="E87" s="74" t="inlineStr">
        <is>
          <t>Ekurhuleni</t>
        </is>
      </c>
      <c r="F87" s="74" t="inlineStr">
        <is>
          <t>Ekurhuleni</t>
        </is>
      </c>
      <c r="G87" s="74" t="inlineStr">
        <is>
          <t xml:space="preserve">Hospital </t>
        </is>
      </c>
      <c r="H87" s="74" t="n">
        <v>29</v>
      </c>
      <c r="I87" s="74" t="n">
        <v>0</v>
      </c>
    </row>
    <row r="88">
      <c r="A88" s="74" t="inlineStr">
        <is>
          <t>Private</t>
        </is>
      </c>
      <c r="B88" s="74" t="inlineStr">
        <is>
          <t>Sunward Park Hospital</t>
        </is>
      </c>
      <c r="C88" s="74" t="inlineStr">
        <is>
          <t>Gauteng</t>
        </is>
      </c>
      <c r="D88" s="74" t="inlineStr">
        <is>
          <t>GP</t>
        </is>
      </c>
      <c r="E88" s="74" t="inlineStr">
        <is>
          <t>Ekurhuleni</t>
        </is>
      </c>
      <c r="F88" s="74" t="inlineStr">
        <is>
          <t>Ekurhuleni</t>
        </is>
      </c>
      <c r="G88" s="74" t="inlineStr">
        <is>
          <t xml:space="preserve">Hospital </t>
        </is>
      </c>
      <c r="H88" s="74" t="n">
        <v>214</v>
      </c>
      <c r="I88" s="74" t="n">
        <v>27</v>
      </c>
    </row>
    <row r="89">
      <c r="A89" s="74" t="inlineStr">
        <is>
          <t>Private</t>
        </is>
      </c>
      <c r="B89" s="74" t="inlineStr">
        <is>
          <t>Linmed Hospital</t>
        </is>
      </c>
      <c r="C89" s="74" t="inlineStr">
        <is>
          <t>Gauteng</t>
        </is>
      </c>
      <c r="D89" s="74" t="inlineStr">
        <is>
          <t>GP</t>
        </is>
      </c>
      <c r="E89" s="74" t="inlineStr">
        <is>
          <t>Ekurhuleni</t>
        </is>
      </c>
      <c r="F89" s="74" t="inlineStr">
        <is>
          <t>Ekurhuleni</t>
        </is>
      </c>
      <c r="G89" s="74" t="inlineStr">
        <is>
          <t xml:space="preserve">Hospital </t>
        </is>
      </c>
      <c r="H89" s="74" t="n">
        <v>203</v>
      </c>
      <c r="I89" s="74" t="n">
        <v>22</v>
      </c>
    </row>
    <row r="90">
      <c r="A90" s="74" t="inlineStr">
        <is>
          <t>Private</t>
        </is>
      </c>
      <c r="B90" s="74" t="inlineStr">
        <is>
          <t>East Rand N17 Private Hospital</t>
        </is>
      </c>
      <c r="C90" s="74" t="inlineStr">
        <is>
          <t>Gauteng</t>
        </is>
      </c>
      <c r="D90" s="74" t="inlineStr">
        <is>
          <t>GP</t>
        </is>
      </c>
      <c r="E90" s="74" t="inlineStr">
        <is>
          <t>Ekurhuleni</t>
        </is>
      </c>
      <c r="F90" s="74" t="inlineStr">
        <is>
          <t>Ekurhuleni</t>
        </is>
      </c>
      <c r="G90" s="74" t="inlineStr">
        <is>
          <t xml:space="preserve">Hospital </t>
        </is>
      </c>
      <c r="H90" s="74" t="n">
        <v>175</v>
      </c>
      <c r="I90" s="74" t="n">
        <v>21</v>
      </c>
    </row>
    <row r="91">
      <c r="A91" s="74" t="inlineStr">
        <is>
          <t>Private</t>
        </is>
      </c>
      <c r="B91" s="74" t="inlineStr">
        <is>
          <t>Unitas Hospital</t>
        </is>
      </c>
      <c r="C91" s="74" t="inlineStr">
        <is>
          <t>Gauteng</t>
        </is>
      </c>
      <c r="D91" s="74" t="inlineStr">
        <is>
          <t>GP</t>
        </is>
      </c>
      <c r="E91" s="74" t="inlineStr">
        <is>
          <t>City of Tshwane</t>
        </is>
      </c>
      <c r="F91" s="74" t="inlineStr">
        <is>
          <t>City of Tshwane</t>
        </is>
      </c>
      <c r="G91" s="74" t="inlineStr">
        <is>
          <t xml:space="preserve">Hospital </t>
        </is>
      </c>
      <c r="H91" s="74" t="n">
        <v>475</v>
      </c>
      <c r="I91" s="74" t="n">
        <v>78</v>
      </c>
    </row>
    <row r="92">
      <c r="A92" s="74" t="inlineStr">
        <is>
          <t>Private</t>
        </is>
      </c>
      <c r="B92" s="74" t="inlineStr">
        <is>
          <t>Pretoria East Private Hospital</t>
        </is>
      </c>
      <c r="C92" s="74" t="inlineStr">
        <is>
          <t>Gauteng</t>
        </is>
      </c>
      <c r="D92" s="74" t="inlineStr">
        <is>
          <t>GP</t>
        </is>
      </c>
      <c r="E92" s="74" t="inlineStr">
        <is>
          <t>City of Tshwane</t>
        </is>
      </c>
      <c r="F92" s="74" t="inlineStr">
        <is>
          <t>City of Tshwane</t>
        </is>
      </c>
      <c r="G92" s="74" t="inlineStr">
        <is>
          <t xml:space="preserve">Hospital </t>
        </is>
      </c>
      <c r="H92" s="74" t="n">
        <v>358</v>
      </c>
      <c r="I92" s="74" t="n">
        <v>41</v>
      </c>
    </row>
    <row r="93">
      <c r="A93" s="74" t="inlineStr">
        <is>
          <t>Private</t>
        </is>
      </c>
      <c r="B93" s="74" t="inlineStr">
        <is>
          <t>Jakaranda Hospital</t>
        </is>
      </c>
      <c r="C93" s="74" t="inlineStr">
        <is>
          <t>Gauteng</t>
        </is>
      </c>
      <c r="D93" s="74" t="inlineStr">
        <is>
          <t>GP</t>
        </is>
      </c>
      <c r="E93" s="74" t="inlineStr">
        <is>
          <t>City of Tshwane</t>
        </is>
      </c>
      <c r="F93" s="74" t="inlineStr">
        <is>
          <t>City of Tshwane</t>
        </is>
      </c>
      <c r="G93" s="74" t="inlineStr">
        <is>
          <t xml:space="preserve">Hospital </t>
        </is>
      </c>
      <c r="H93" s="74" t="n">
        <v>130</v>
      </c>
      <c r="I93" s="74" t="n">
        <v>7</v>
      </c>
    </row>
    <row r="94">
      <c r="A94" s="74" t="inlineStr">
        <is>
          <t>Private</t>
        </is>
      </c>
      <c r="B94" s="74" t="inlineStr">
        <is>
          <t>Femina Clinic</t>
        </is>
      </c>
      <c r="C94" s="74" t="inlineStr">
        <is>
          <t>Gauteng</t>
        </is>
      </c>
      <c r="D94" s="74" t="inlineStr">
        <is>
          <t>GP</t>
        </is>
      </c>
      <c r="E94" s="74" t="inlineStr">
        <is>
          <t>City of Tshwane</t>
        </is>
      </c>
      <c r="F94" s="74" t="inlineStr">
        <is>
          <t>City of Tshwane</t>
        </is>
      </c>
      <c r="G94" s="74" t="inlineStr">
        <is>
          <t xml:space="preserve">Hospital </t>
        </is>
      </c>
      <c r="H94" s="74" t="n">
        <v>134</v>
      </c>
      <c r="I94" s="74" t="n">
        <v>23</v>
      </c>
    </row>
    <row r="95">
      <c r="A95" s="74" t="inlineStr">
        <is>
          <t>Private</t>
        </is>
      </c>
      <c r="B95" s="74" t="inlineStr">
        <is>
          <t>Moot Algemene Hospital</t>
        </is>
      </c>
      <c r="C95" s="74" t="inlineStr">
        <is>
          <t>Gauteng</t>
        </is>
      </c>
      <c r="D95" s="74" t="inlineStr">
        <is>
          <t>GP</t>
        </is>
      </c>
      <c r="E95" s="74" t="inlineStr">
        <is>
          <t>City of Tshwane</t>
        </is>
      </c>
      <c r="F95" s="74" t="inlineStr">
        <is>
          <t>City of Tshwane</t>
        </is>
      </c>
      <c r="G95" s="74" t="inlineStr">
        <is>
          <t xml:space="preserve">Hospital </t>
        </is>
      </c>
      <c r="H95" s="74" t="n">
        <v>92</v>
      </c>
      <c r="I95" s="74" t="n">
        <v>12</v>
      </c>
    </row>
    <row r="96">
      <c r="A96" s="74" t="inlineStr">
        <is>
          <t>Private</t>
        </is>
      </c>
      <c r="B96" s="74" t="inlineStr">
        <is>
          <t>Bougainville Private Hospital</t>
        </is>
      </c>
      <c r="C96" s="74" t="inlineStr">
        <is>
          <t>Gauteng</t>
        </is>
      </c>
      <c r="D96" s="74" t="inlineStr">
        <is>
          <t>GP</t>
        </is>
      </c>
      <c r="E96" s="74" t="inlineStr">
        <is>
          <t>City of Tshwane</t>
        </is>
      </c>
      <c r="F96" s="74" t="inlineStr">
        <is>
          <t>City of Tshwane</t>
        </is>
      </c>
      <c r="G96" s="74" t="inlineStr">
        <is>
          <t xml:space="preserve">Hospital </t>
        </is>
      </c>
      <c r="H96" s="74" t="n">
        <v>60</v>
      </c>
      <c r="I96" s="74" t="n">
        <v>4</v>
      </c>
    </row>
    <row r="97">
      <c r="A97" s="74" t="inlineStr">
        <is>
          <t>Private</t>
        </is>
      </c>
      <c r="B97" s="74" t="inlineStr">
        <is>
          <t>Akasia Clinic</t>
        </is>
      </c>
      <c r="C97" s="74" t="inlineStr">
        <is>
          <t>Gauteng</t>
        </is>
      </c>
      <c r="D97" s="74" t="inlineStr">
        <is>
          <t>GP</t>
        </is>
      </c>
      <c r="E97" s="74" t="inlineStr">
        <is>
          <t>City of Tshwane</t>
        </is>
      </c>
      <c r="F97" s="74" t="inlineStr">
        <is>
          <t>City of Tshwane</t>
        </is>
      </c>
      <c r="G97" s="74" t="inlineStr">
        <is>
          <t xml:space="preserve">Hospital </t>
        </is>
      </c>
      <c r="H97" s="74" t="n">
        <v>162</v>
      </c>
      <c r="I97" s="74" t="n">
        <v>20</v>
      </c>
    </row>
    <row r="98">
      <c r="A98" s="74" t="inlineStr">
        <is>
          <t>Private</t>
        </is>
      </c>
      <c r="B98" s="74" t="inlineStr">
        <is>
          <t>Montana Private Hospital</t>
        </is>
      </c>
      <c r="C98" s="74" t="inlineStr">
        <is>
          <t>Gauteng</t>
        </is>
      </c>
      <c r="D98" s="74" t="inlineStr">
        <is>
          <t>GP</t>
        </is>
      </c>
      <c r="E98" s="74" t="inlineStr">
        <is>
          <t>City of Tshwane</t>
        </is>
      </c>
      <c r="F98" s="74" t="inlineStr">
        <is>
          <t>City of Tshwane</t>
        </is>
      </c>
      <c r="G98" s="74" t="inlineStr">
        <is>
          <t xml:space="preserve">Hospital </t>
        </is>
      </c>
      <c r="H98" s="74" t="n">
        <v>212</v>
      </c>
      <c r="I98" s="74" t="n">
        <v>30</v>
      </c>
    </row>
    <row r="99">
      <c r="A99" s="74" t="inlineStr">
        <is>
          <t>Private</t>
        </is>
      </c>
      <c r="B99" s="74" t="inlineStr">
        <is>
          <t>Mediclinic Vereeniging</t>
        </is>
      </c>
      <c r="C99" s="74" t="inlineStr">
        <is>
          <t>Gauteng</t>
        </is>
      </c>
      <c r="D99" s="74" t="inlineStr">
        <is>
          <t>GP</t>
        </is>
      </c>
      <c r="E99" s="74" t="inlineStr">
        <is>
          <t>Sedibeng</t>
        </is>
      </c>
      <c r="F99" s="74" t="inlineStr">
        <is>
          <t>Sedibeng</t>
        </is>
      </c>
      <c r="G99" s="74" t="inlineStr">
        <is>
          <t xml:space="preserve">Hospital </t>
        </is>
      </c>
      <c r="H99" s="74" t="n">
        <v>267</v>
      </c>
      <c r="I99" s="74" t="n">
        <v>20</v>
      </c>
    </row>
    <row r="100">
      <c r="A100" s="74" t="inlineStr">
        <is>
          <t>Private</t>
        </is>
      </c>
      <c r="B100" s="74" t="inlineStr">
        <is>
          <t>Mediclinic Sandton</t>
        </is>
      </c>
      <c r="C100" s="74" t="inlineStr">
        <is>
          <t>Gauteng</t>
        </is>
      </c>
      <c r="D100" s="74" t="inlineStr">
        <is>
          <t>GP</t>
        </is>
      </c>
      <c r="E100" s="74" t="inlineStr">
        <is>
          <t>City of Johannesburg</t>
        </is>
      </c>
      <c r="F100" s="74" t="inlineStr">
        <is>
          <t>City of Johannesburg</t>
        </is>
      </c>
      <c r="G100" s="74" t="inlineStr">
        <is>
          <t xml:space="preserve">Hospital </t>
        </is>
      </c>
      <c r="H100" s="74" t="n">
        <v>301</v>
      </c>
      <c r="I100" s="74" t="n">
        <v>36</v>
      </c>
    </row>
    <row r="101">
      <c r="A101" s="74" t="inlineStr">
        <is>
          <t>Private</t>
        </is>
      </c>
      <c r="B101" s="74" t="inlineStr">
        <is>
          <t>Mediclinic Medforum</t>
        </is>
      </c>
      <c r="C101" s="74" t="inlineStr">
        <is>
          <t>Gauteng</t>
        </is>
      </c>
      <c r="D101" s="74" t="inlineStr">
        <is>
          <t>GP</t>
        </is>
      </c>
      <c r="E101" s="74" t="inlineStr">
        <is>
          <t>City of Tshwane</t>
        </is>
      </c>
      <c r="F101" s="74" t="inlineStr">
        <is>
          <t>City of Tshwane</t>
        </is>
      </c>
      <c r="G101" s="74" t="inlineStr">
        <is>
          <t xml:space="preserve">Hospital </t>
        </is>
      </c>
      <c r="H101" s="74" t="n">
        <v>279</v>
      </c>
      <c r="I101" s="74" t="n">
        <v>46</v>
      </c>
    </row>
    <row r="102">
      <c r="A102" s="74" t="inlineStr">
        <is>
          <t>Private</t>
        </is>
      </c>
      <c r="B102" s="74" t="inlineStr">
        <is>
          <t>Mediclinic Kloof</t>
        </is>
      </c>
      <c r="C102" s="74" t="inlineStr">
        <is>
          <t>Gauteng</t>
        </is>
      </c>
      <c r="D102" s="74" t="inlineStr">
        <is>
          <t>GP</t>
        </is>
      </c>
      <c r="E102" s="74" t="inlineStr">
        <is>
          <t>City of Tshwane</t>
        </is>
      </c>
      <c r="F102" s="74" t="inlineStr">
        <is>
          <t>City of Tshwane</t>
        </is>
      </c>
      <c r="G102" s="74" t="inlineStr">
        <is>
          <t xml:space="preserve">Hospital </t>
        </is>
      </c>
      <c r="H102" s="74" t="n">
        <v>209</v>
      </c>
      <c r="I102" s="74" t="n">
        <v>24</v>
      </c>
    </row>
    <row r="103">
      <c r="A103" s="74" t="inlineStr">
        <is>
          <t>Private</t>
        </is>
      </c>
      <c r="B103" s="74" t="inlineStr">
        <is>
          <t>Mediclinic Legae</t>
        </is>
      </c>
      <c r="C103" s="74" t="inlineStr">
        <is>
          <t>Gauteng</t>
        </is>
      </c>
      <c r="D103" s="74" t="inlineStr">
        <is>
          <t>GP</t>
        </is>
      </c>
      <c r="E103" s="74" t="inlineStr">
        <is>
          <t>City of Tshwane</t>
        </is>
      </c>
      <c r="F103" s="74" t="inlineStr">
        <is>
          <t>City of Tshwane</t>
        </is>
      </c>
      <c r="G103" s="74" t="inlineStr">
        <is>
          <t xml:space="preserve">Hospital </t>
        </is>
      </c>
      <c r="H103" s="74" t="n">
        <v>156</v>
      </c>
      <c r="I103" s="74" t="n">
        <v>14</v>
      </c>
    </row>
    <row r="104">
      <c r="A104" s="74" t="inlineStr">
        <is>
          <t>Private</t>
        </is>
      </c>
      <c r="B104" s="74" t="inlineStr">
        <is>
          <t>Mediclinic Midstream</t>
        </is>
      </c>
      <c r="C104" s="74" t="inlineStr">
        <is>
          <t>Gauteng</t>
        </is>
      </c>
      <c r="D104" s="74" t="inlineStr">
        <is>
          <t>GP</t>
        </is>
      </c>
      <c r="E104" s="74" t="inlineStr">
        <is>
          <t>City of Johannesburg</t>
        </is>
      </c>
      <c r="F104" s="74" t="inlineStr">
        <is>
          <t>City of Johannesburg</t>
        </is>
      </c>
      <c r="G104" s="74" t="inlineStr">
        <is>
          <t xml:space="preserve">Hospital </t>
        </is>
      </c>
      <c r="H104" s="74" t="n">
        <v>176</v>
      </c>
      <c r="I104" s="74" t="n">
        <v>20</v>
      </c>
    </row>
    <row r="105">
      <c r="A105" s="74" t="inlineStr">
        <is>
          <t>Private</t>
        </is>
      </c>
      <c r="B105" s="74" t="inlineStr">
        <is>
          <t>Mediclinic Morningside</t>
        </is>
      </c>
      <c r="C105" s="74" t="inlineStr">
        <is>
          <t>Gauteng</t>
        </is>
      </c>
      <c r="D105" s="74" t="inlineStr">
        <is>
          <t>GP</t>
        </is>
      </c>
      <c r="E105" s="74" t="inlineStr">
        <is>
          <t>City of Johannesburg</t>
        </is>
      </c>
      <c r="F105" s="74" t="inlineStr">
        <is>
          <t>City of Johannesburg</t>
        </is>
      </c>
      <c r="G105" s="74" t="inlineStr">
        <is>
          <t xml:space="preserve">Hospital </t>
        </is>
      </c>
      <c r="H105" s="74" t="n">
        <v>230</v>
      </c>
      <c r="I105" s="74" t="n">
        <v>35</v>
      </c>
    </row>
    <row r="106">
      <c r="A106" s="74" t="inlineStr">
        <is>
          <t>Private</t>
        </is>
      </c>
      <c r="B106" s="74" t="inlineStr">
        <is>
          <t>Mediclinic Muelmed</t>
        </is>
      </c>
      <c r="C106" s="74" t="inlineStr">
        <is>
          <t>Gauteng</t>
        </is>
      </c>
      <c r="D106" s="74" t="inlineStr">
        <is>
          <t>GP</t>
        </is>
      </c>
      <c r="E106" s="74" t="inlineStr">
        <is>
          <t>City of Tshwane</t>
        </is>
      </c>
      <c r="F106" s="74" t="inlineStr">
        <is>
          <t>City of Tshwane</t>
        </is>
      </c>
      <c r="G106" s="74" t="inlineStr">
        <is>
          <t xml:space="preserve">Hospital </t>
        </is>
      </c>
      <c r="H106" s="74" t="n">
        <v>206</v>
      </c>
      <c r="I106" s="74" t="n">
        <v>20</v>
      </c>
    </row>
    <row r="107">
      <c r="A107" s="74" t="inlineStr">
        <is>
          <t>Private</t>
        </is>
      </c>
      <c r="B107" s="74" t="inlineStr">
        <is>
          <t>Mediclinic Gynaecological Hospital</t>
        </is>
      </c>
      <c r="C107" s="74" t="inlineStr">
        <is>
          <t>Gauteng</t>
        </is>
      </c>
      <c r="D107" s="74" t="inlineStr">
        <is>
          <t>GP</t>
        </is>
      </c>
      <c r="E107" s="74" t="inlineStr">
        <is>
          <t>City of Tshwane</t>
        </is>
      </c>
      <c r="F107" s="74" t="inlineStr">
        <is>
          <t>City of Tshwane</t>
        </is>
      </c>
      <c r="G107" s="74" t="inlineStr">
        <is>
          <t xml:space="preserve">Hospital </t>
        </is>
      </c>
      <c r="H107" s="74" t="n">
        <v>53</v>
      </c>
      <c r="I107" s="74" t="n">
        <v>5</v>
      </c>
    </row>
    <row r="108">
      <c r="A108" s="74" t="inlineStr">
        <is>
          <t>Private</t>
        </is>
      </c>
      <c r="B108" s="74" t="inlineStr">
        <is>
          <t>Mediclinic Heart Hospital</t>
        </is>
      </c>
      <c r="C108" s="74" t="inlineStr">
        <is>
          <t>Gauteng</t>
        </is>
      </c>
      <c r="D108" s="74" t="inlineStr">
        <is>
          <t>GP</t>
        </is>
      </c>
      <c r="E108" s="74" t="inlineStr">
        <is>
          <t>City of Tshwane</t>
        </is>
      </c>
      <c r="F108" s="74" t="inlineStr">
        <is>
          <t>City of Tshwane</t>
        </is>
      </c>
      <c r="G108" s="74" t="inlineStr">
        <is>
          <t xml:space="preserve">Hospital </t>
        </is>
      </c>
      <c r="H108" s="74" t="n">
        <v>90</v>
      </c>
      <c r="I108" s="74" t="n">
        <v>33</v>
      </c>
    </row>
    <row r="109">
      <c r="A109" s="74" t="inlineStr">
        <is>
          <t>Private</t>
        </is>
      </c>
      <c r="B109" s="74" t="inlineStr">
        <is>
          <t>Mediclinic Emfuleni</t>
        </is>
      </c>
      <c r="C109" s="74" t="inlineStr">
        <is>
          <t>Gauteng</t>
        </is>
      </c>
      <c r="D109" s="74" t="inlineStr">
        <is>
          <t>GP</t>
        </is>
      </c>
      <c r="E109" s="74" t="inlineStr">
        <is>
          <t>Sedibeng</t>
        </is>
      </c>
      <c r="F109" s="74" t="inlineStr">
        <is>
          <t>Sedibeng</t>
        </is>
      </c>
      <c r="G109" s="74" t="inlineStr">
        <is>
          <t xml:space="preserve">Hospital </t>
        </is>
      </c>
      <c r="H109" s="74" t="n">
        <v>155</v>
      </c>
      <c r="I109" s="74" t="n">
        <v>16</v>
      </c>
    </row>
    <row r="110">
      <c r="A110" s="74" t="inlineStr">
        <is>
          <t>Private</t>
        </is>
      </c>
      <c r="B110" s="74" t="inlineStr">
        <is>
          <t xml:space="preserve">Mediclinic Muelmed - Rehab </t>
        </is>
      </c>
      <c r="C110" s="74" t="inlineStr">
        <is>
          <t>Gauteng</t>
        </is>
      </c>
      <c r="D110" s="74" t="inlineStr">
        <is>
          <t>GP</t>
        </is>
      </c>
      <c r="E110" s="74" t="inlineStr">
        <is>
          <t>City of Tshwane</t>
        </is>
      </c>
      <c r="F110" s="74" t="inlineStr">
        <is>
          <t>City of Tshwane</t>
        </is>
      </c>
      <c r="G110" s="74" t="inlineStr">
        <is>
          <t>Rehabilitation</t>
        </is>
      </c>
      <c r="H110" s="74" t="n">
        <v>16</v>
      </c>
      <c r="I110" s="74" t="n">
        <v>0</v>
      </c>
    </row>
    <row r="111">
      <c r="A111" s="74" t="inlineStr">
        <is>
          <t>Private</t>
        </is>
      </c>
      <c r="B111" s="74" t="inlineStr">
        <is>
          <t>Intercare Sandton Sub-Acute Hospital ( Phy) Ltd</t>
        </is>
      </c>
      <c r="C111" s="74" t="inlineStr">
        <is>
          <t>Gauteng</t>
        </is>
      </c>
      <c r="D111" s="74" t="inlineStr">
        <is>
          <t>GP</t>
        </is>
      </c>
      <c r="E111" s="74" t="inlineStr">
        <is>
          <t>City of Johannesburg</t>
        </is>
      </c>
      <c r="F111" s="74" t="inlineStr">
        <is>
          <t>City of Johannesburg</t>
        </is>
      </c>
      <c r="G111" s="74" t="inlineStr">
        <is>
          <t xml:space="preserve">Sub-Acute </t>
        </is>
      </c>
      <c r="H111" s="74" t="n">
        <v>30</v>
      </c>
      <c r="I111" s="74" t="n">
        <v>0</v>
      </c>
    </row>
    <row r="112">
      <c r="A112" s="74" t="inlineStr">
        <is>
          <t>Private</t>
        </is>
      </c>
      <c r="B112" s="74" t="inlineStr">
        <is>
          <t>Botshelong Empilweni Clinic</t>
        </is>
      </c>
      <c r="C112" s="74" t="inlineStr">
        <is>
          <t>Gauteng</t>
        </is>
      </c>
      <c r="D112" s="74" t="inlineStr">
        <is>
          <t>GP</t>
        </is>
      </c>
      <c r="E112" s="74" t="inlineStr">
        <is>
          <t>City of Johannesburg</t>
        </is>
      </c>
      <c r="F112" s="74" t="inlineStr">
        <is>
          <t>City of Johannesburg</t>
        </is>
      </c>
      <c r="G112" s="74" t="inlineStr">
        <is>
          <t xml:space="preserve">Hospital </t>
        </is>
      </c>
      <c r="H112" s="74" t="n">
        <v>131</v>
      </c>
      <c r="I112" s="74" t="n">
        <v>19</v>
      </c>
    </row>
    <row r="113">
      <c r="A113" s="74" t="inlineStr">
        <is>
          <t>Private</t>
        </is>
      </c>
      <c r="B113" s="74" t="inlineStr">
        <is>
          <t>Clinix Private Hospital Sebokeng (Pty) Ltd</t>
        </is>
      </c>
      <c r="C113" s="74" t="inlineStr">
        <is>
          <t>Gauteng</t>
        </is>
      </c>
      <c r="D113" s="74" t="inlineStr">
        <is>
          <t>GP</t>
        </is>
      </c>
      <c r="E113" s="74" t="inlineStr">
        <is>
          <t>Sedibeng</t>
        </is>
      </c>
      <c r="F113" s="74" t="inlineStr">
        <is>
          <t>Sedibeng</t>
        </is>
      </c>
      <c r="G113" s="74" t="inlineStr">
        <is>
          <t xml:space="preserve">Hospital </t>
        </is>
      </c>
      <c r="H113" s="74" t="n">
        <v>153</v>
      </c>
      <c r="I113" s="74" t="n">
        <v>20</v>
      </c>
    </row>
    <row r="114">
      <c r="A114" s="74" t="inlineStr">
        <is>
          <t>Private</t>
        </is>
      </c>
      <c r="B114" s="74" t="inlineStr">
        <is>
          <t>Tshepo-Themba Private Hospital</t>
        </is>
      </c>
      <c r="C114" s="74" t="inlineStr">
        <is>
          <t>Gauteng</t>
        </is>
      </c>
      <c r="D114" s="74" t="inlineStr">
        <is>
          <t>GP</t>
        </is>
      </c>
      <c r="E114" s="74" t="inlineStr">
        <is>
          <t>City of Johannesburg</t>
        </is>
      </c>
      <c r="F114" s="74" t="inlineStr">
        <is>
          <t>City of Johannesburg</t>
        </is>
      </c>
      <c r="G114" s="74" t="inlineStr">
        <is>
          <t xml:space="preserve">Hospital </t>
        </is>
      </c>
      <c r="H114" s="74" t="n">
        <v>155</v>
      </c>
      <c r="I114" s="74" t="n">
        <v>18</v>
      </c>
    </row>
    <row r="115">
      <c r="A115" s="74" t="inlineStr">
        <is>
          <t>Private</t>
        </is>
      </c>
      <c r="B115" s="74" t="inlineStr">
        <is>
          <t>Dr S K Matseke Memorial Hospital</t>
        </is>
      </c>
      <c r="C115" s="74" t="inlineStr">
        <is>
          <t>Gauteng</t>
        </is>
      </c>
      <c r="D115" s="74" t="inlineStr">
        <is>
          <t>GP</t>
        </is>
      </c>
      <c r="E115" s="74" t="inlineStr">
        <is>
          <t>City of Johannesburg</t>
        </is>
      </c>
      <c r="F115" s="74" t="inlineStr">
        <is>
          <t>City of Johannesburg</t>
        </is>
      </c>
      <c r="G115" s="74" t="inlineStr">
        <is>
          <t xml:space="preserve">Hospital </t>
        </is>
      </c>
      <c r="H115" s="74" t="n">
        <v>249</v>
      </c>
      <c r="I115" s="74" t="n">
        <v>34</v>
      </c>
    </row>
    <row r="116">
      <c r="A116" s="74" t="inlineStr">
        <is>
          <t>Private</t>
        </is>
      </c>
      <c r="B116" s="74" t="inlineStr">
        <is>
          <t>Stix Morewa Memorial Hospital</t>
        </is>
      </c>
      <c r="C116" s="74" t="inlineStr">
        <is>
          <t>Gauteng</t>
        </is>
      </c>
      <c r="D116" s="74" t="inlineStr">
        <is>
          <t>GP</t>
        </is>
      </c>
      <c r="E116" s="74" t="inlineStr">
        <is>
          <t>City of Johannesburg</t>
        </is>
      </c>
      <c r="F116" s="74" t="inlineStr">
        <is>
          <t>City of Johannesburg</t>
        </is>
      </c>
      <c r="G116" s="74" t="inlineStr">
        <is>
          <t xml:space="preserve">Hospital </t>
        </is>
      </c>
      <c r="H116" s="74" t="n">
        <v>515</v>
      </c>
      <c r="I116" s="74" t="n">
        <v>0</v>
      </c>
    </row>
    <row r="117">
      <c r="A117" s="74" t="inlineStr">
        <is>
          <t>Private</t>
        </is>
      </c>
      <c r="B117" s="74" t="inlineStr">
        <is>
          <t>Wits Donald Gordon Medical Centre</t>
        </is>
      </c>
      <c r="C117" s="74" t="inlineStr">
        <is>
          <t>Gauteng</t>
        </is>
      </c>
      <c r="D117" s="74" t="inlineStr">
        <is>
          <t>GP</t>
        </is>
      </c>
      <c r="E117" s="74" t="inlineStr">
        <is>
          <t>City of Johannesburg</t>
        </is>
      </c>
      <c r="F117" s="74" t="inlineStr">
        <is>
          <t>City of Johannesburg</t>
        </is>
      </c>
      <c r="G117" s="74" t="inlineStr">
        <is>
          <t xml:space="preserve">Hospital </t>
        </is>
      </c>
      <c r="H117" s="74" t="n">
        <v>210</v>
      </c>
      <c r="I117" s="74" t="n">
        <v>21</v>
      </c>
    </row>
    <row r="118">
      <c r="A118" s="74" t="inlineStr">
        <is>
          <t>Private</t>
        </is>
      </c>
      <c r="B118" s="74" t="inlineStr">
        <is>
          <t>Fordsburg Clinic</t>
        </is>
      </c>
      <c r="C118" s="74" t="inlineStr">
        <is>
          <t>Gauteng</t>
        </is>
      </c>
      <c r="D118" s="74" t="inlineStr">
        <is>
          <t>GP</t>
        </is>
      </c>
      <c r="E118" s="74" t="inlineStr">
        <is>
          <t>City of Johannesburg</t>
        </is>
      </c>
      <c r="F118" s="74" t="inlineStr">
        <is>
          <t>City of Johannesburg</t>
        </is>
      </c>
      <c r="G118" s="74" t="inlineStr">
        <is>
          <t xml:space="preserve">Day Hospital </t>
        </is>
      </c>
      <c r="H118" s="74" t="n">
        <v>30</v>
      </c>
      <c r="I118" s="74" t="n">
        <v>0</v>
      </c>
    </row>
    <row r="119">
      <c r="A119" s="74" t="inlineStr">
        <is>
          <t>Private</t>
        </is>
      </c>
      <c r="B119" s="74" t="inlineStr">
        <is>
          <t>Wisani Medical Centre</t>
        </is>
      </c>
      <c r="C119" s="74" t="inlineStr">
        <is>
          <t>Gauteng</t>
        </is>
      </c>
      <c r="D119" s="74" t="inlineStr">
        <is>
          <t>GP</t>
        </is>
      </c>
      <c r="E119" s="74" t="inlineStr">
        <is>
          <t>City of Tshwane</t>
        </is>
      </c>
      <c r="F119" s="74" t="inlineStr">
        <is>
          <t>City of Tshwane</t>
        </is>
      </c>
      <c r="G119" s="74" t="inlineStr">
        <is>
          <t xml:space="preserve">Hospital </t>
        </is>
      </c>
      <c r="H119" s="74" t="n">
        <v>12</v>
      </c>
      <c r="I119" s="74" t="n">
        <v>0</v>
      </c>
    </row>
    <row r="120">
      <c r="A120" s="74" t="inlineStr">
        <is>
          <t>Private</t>
        </is>
      </c>
      <c r="B120" s="74" t="inlineStr">
        <is>
          <t>Lakeview Hospital</t>
        </is>
      </c>
      <c r="C120" s="74" t="inlineStr">
        <is>
          <t>Gauteng</t>
        </is>
      </c>
      <c r="D120" s="74" t="inlineStr">
        <is>
          <t>GP</t>
        </is>
      </c>
      <c r="E120" s="74" t="inlineStr">
        <is>
          <t>Ekurhuleni</t>
        </is>
      </c>
      <c r="F120" s="74" t="inlineStr">
        <is>
          <t>Ekurhuleni</t>
        </is>
      </c>
      <c r="G120" s="74" t="inlineStr">
        <is>
          <t xml:space="preserve">Hospital </t>
        </is>
      </c>
      <c r="H120" s="74" t="n">
        <v>94</v>
      </c>
      <c r="I120" s="74" t="n">
        <v>14</v>
      </c>
    </row>
    <row r="121">
      <c r="A121" s="74" t="inlineStr">
        <is>
          <t>Private</t>
        </is>
      </c>
      <c r="B121" s="74" t="inlineStr">
        <is>
          <t>Akeso Clinic - Parktown</t>
        </is>
      </c>
      <c r="C121" s="74" t="inlineStr">
        <is>
          <t>Gauteng</t>
        </is>
      </c>
      <c r="D121" s="74" t="inlineStr">
        <is>
          <t>GP</t>
        </is>
      </c>
      <c r="E121" s="74" t="inlineStr">
        <is>
          <t>City of Johannesburg</t>
        </is>
      </c>
      <c r="F121" s="74" t="inlineStr">
        <is>
          <t>City of Johannesburg</t>
        </is>
      </c>
      <c r="G121" s="74" t="inlineStr">
        <is>
          <t>Psychiatric</t>
        </is>
      </c>
      <c r="H121" s="74" t="n">
        <v>74</v>
      </c>
      <c r="I121" s="74" t="n">
        <v>0</v>
      </c>
    </row>
    <row r="122">
      <c r="A122" s="74" t="inlineStr">
        <is>
          <t>Private</t>
        </is>
      </c>
      <c r="B122" s="74" t="inlineStr">
        <is>
          <t>Akeso Clinics-Alberton</t>
        </is>
      </c>
      <c r="C122" s="74" t="inlineStr">
        <is>
          <t>Gauteng</t>
        </is>
      </c>
      <c r="D122" s="74" t="inlineStr">
        <is>
          <t>GP</t>
        </is>
      </c>
      <c r="E122" s="74" t="inlineStr">
        <is>
          <t>City of Johannesburg</t>
        </is>
      </c>
      <c r="F122" s="74" t="inlineStr">
        <is>
          <t>City of Johannesburg</t>
        </is>
      </c>
      <c r="G122" s="74" t="inlineStr">
        <is>
          <t>Psychiatric</t>
        </is>
      </c>
      <c r="H122" s="74" t="n">
        <v>65</v>
      </c>
      <c r="I122" s="74" t="n">
        <v>0</v>
      </c>
    </row>
    <row r="123">
      <c r="A123" s="74" t="inlineStr">
        <is>
          <t>Private</t>
        </is>
      </c>
      <c r="B123" s="74" t="inlineStr">
        <is>
          <t>Akeso Crescent Clinic</t>
        </is>
      </c>
      <c r="C123" s="74" t="inlineStr">
        <is>
          <t>Gauteng</t>
        </is>
      </c>
      <c r="D123" s="74" t="inlineStr">
        <is>
          <t>GP</t>
        </is>
      </c>
      <c r="E123" s="74" t="inlineStr">
        <is>
          <t>City of Johannesburg</t>
        </is>
      </c>
      <c r="F123" s="74" t="inlineStr">
        <is>
          <t>City of Johannesburg</t>
        </is>
      </c>
      <c r="G123" s="74" t="inlineStr">
        <is>
          <t>Psychiatric</t>
        </is>
      </c>
      <c r="H123" s="74" t="n">
        <v>70</v>
      </c>
      <c r="I123" s="74" t="n">
        <v>0</v>
      </c>
    </row>
    <row r="124">
      <c r="A124" s="74" t="inlineStr">
        <is>
          <t>Private</t>
        </is>
      </c>
      <c r="B124" s="74" t="inlineStr">
        <is>
          <t>Sandhurst Eye Centre</t>
        </is>
      </c>
      <c r="C124" s="74" t="inlineStr">
        <is>
          <t>Gauteng</t>
        </is>
      </c>
      <c r="D124" s="74" t="inlineStr">
        <is>
          <t>GP</t>
        </is>
      </c>
      <c r="E124" s="74" t="inlineStr">
        <is>
          <t>City of Johannesburg</t>
        </is>
      </c>
      <c r="F124" s="74" t="inlineStr">
        <is>
          <t>City of Johannesburg</t>
        </is>
      </c>
      <c r="G124" s="74" t="inlineStr">
        <is>
          <t>Opthalmology</t>
        </is>
      </c>
      <c r="H124" s="74" t="n">
        <v>16</v>
      </c>
      <c r="I124" s="74" t="n">
        <v>0</v>
      </c>
    </row>
    <row r="125">
      <c r="A125" s="74" t="inlineStr">
        <is>
          <t>Private</t>
        </is>
      </c>
      <c r="B125" s="74" t="inlineStr">
        <is>
          <t>Intercare Sandton Day Clinic</t>
        </is>
      </c>
      <c r="C125" s="74" t="inlineStr">
        <is>
          <t>Gauteng</t>
        </is>
      </c>
      <c r="D125" s="74" t="inlineStr">
        <is>
          <t>GP</t>
        </is>
      </c>
      <c r="E125" s="74" t="inlineStr">
        <is>
          <t>City of Johannesburg</t>
        </is>
      </c>
      <c r="F125" s="74" t="inlineStr">
        <is>
          <t>City of Johannesburg</t>
        </is>
      </c>
      <c r="G125" s="74" t="inlineStr">
        <is>
          <t xml:space="preserve">Day Hospital </t>
        </is>
      </c>
      <c r="H125" s="74" t="n">
        <v>20</v>
      </c>
      <c r="I125" s="74" t="n">
        <v>0</v>
      </c>
    </row>
    <row r="126">
      <c r="A126" s="74" t="inlineStr">
        <is>
          <t>Private</t>
        </is>
      </c>
      <c r="B126" s="74" t="inlineStr">
        <is>
          <t>Northcliff Medwedge Sub-Acute</t>
        </is>
      </c>
      <c r="C126" s="74" t="inlineStr">
        <is>
          <t>Gauteng</t>
        </is>
      </c>
      <c r="D126" s="74" t="inlineStr">
        <is>
          <t>GP</t>
        </is>
      </c>
      <c r="E126" s="74" t="inlineStr">
        <is>
          <t>City of Johannesburg</t>
        </is>
      </c>
      <c r="F126" s="74" t="inlineStr">
        <is>
          <t>City of Johannesburg</t>
        </is>
      </c>
      <c r="G126" s="74" t="inlineStr">
        <is>
          <t xml:space="preserve">Sub-Acute </t>
        </is>
      </c>
      <c r="H126" s="74" t="n">
        <v>37</v>
      </c>
      <c r="I126" s="74" t="n">
        <v>0</v>
      </c>
    </row>
    <row r="127">
      <c r="A127" s="74" t="inlineStr">
        <is>
          <t>Private</t>
        </is>
      </c>
      <c r="B127" s="74" t="inlineStr">
        <is>
          <t>Johannesburg Eye Hopital</t>
        </is>
      </c>
      <c r="C127" s="74" t="inlineStr">
        <is>
          <t>Gauteng</t>
        </is>
      </c>
      <c r="D127" s="74" t="inlineStr">
        <is>
          <t>GP</t>
        </is>
      </c>
      <c r="E127" s="74" t="inlineStr">
        <is>
          <t>City of Johannesburg</t>
        </is>
      </c>
      <c r="F127" s="74" t="inlineStr">
        <is>
          <t>City of Johannesburg</t>
        </is>
      </c>
      <c r="G127" s="74" t="inlineStr">
        <is>
          <t>Opthalmology</t>
        </is>
      </c>
      <c r="H127" s="74" t="n">
        <v>36</v>
      </c>
      <c r="I127" s="74" t="n">
        <v>0</v>
      </c>
    </row>
    <row r="128">
      <c r="A128" s="74" t="inlineStr">
        <is>
          <t>Private</t>
        </is>
      </c>
      <c r="B128" s="74" t="inlineStr">
        <is>
          <t>Medfem Clinic</t>
        </is>
      </c>
      <c r="C128" s="74" t="inlineStr">
        <is>
          <t>Gauteng</t>
        </is>
      </c>
      <c r="D128" s="74" t="inlineStr">
        <is>
          <t>GP</t>
        </is>
      </c>
      <c r="E128" s="74" t="inlineStr">
        <is>
          <t>City of Johannesburg</t>
        </is>
      </c>
      <c r="F128" s="74" t="inlineStr">
        <is>
          <t>City of Johannesburg</t>
        </is>
      </c>
      <c r="G128" s="74" t="inlineStr">
        <is>
          <t xml:space="preserve">Hospital </t>
        </is>
      </c>
      <c r="H128" s="74" t="n">
        <v>21</v>
      </c>
      <c r="I128" s="74" t="n">
        <v>0</v>
      </c>
    </row>
    <row r="129">
      <c r="A129" s="74" t="inlineStr">
        <is>
          <t>Private</t>
        </is>
      </c>
      <c r="B129" s="74" t="inlineStr">
        <is>
          <t>Fauchard Clinic</t>
        </is>
      </c>
      <c r="C129" s="74" t="inlineStr">
        <is>
          <t>Gauteng</t>
        </is>
      </c>
      <c r="D129" s="74" t="inlineStr">
        <is>
          <t>GP</t>
        </is>
      </c>
      <c r="E129" s="74" t="inlineStr">
        <is>
          <t>City of Johannesburg</t>
        </is>
      </c>
      <c r="F129" s="74" t="inlineStr">
        <is>
          <t>City of Johannesburg</t>
        </is>
      </c>
      <c r="G129" s="74" t="inlineStr">
        <is>
          <t xml:space="preserve">Day Hospital </t>
        </is>
      </c>
      <c r="H129" s="74" t="n">
        <v>16</v>
      </c>
      <c r="I129" s="74" t="n">
        <v>0</v>
      </c>
    </row>
    <row r="130">
      <c r="A130" s="74" t="inlineStr">
        <is>
          <t>Private</t>
        </is>
      </c>
      <c r="B130" s="74" t="inlineStr">
        <is>
          <t>Mayo Clinic</t>
        </is>
      </c>
      <c r="C130" s="74" t="inlineStr">
        <is>
          <t>Gauteng</t>
        </is>
      </c>
      <c r="D130" s="74" t="inlineStr">
        <is>
          <t>GP</t>
        </is>
      </c>
      <c r="E130" s="74" t="inlineStr">
        <is>
          <t>City of Johannesburg</t>
        </is>
      </c>
      <c r="F130" s="74" t="inlineStr">
        <is>
          <t>City of Johannesburg</t>
        </is>
      </c>
      <c r="G130" s="74" t="inlineStr">
        <is>
          <t xml:space="preserve">Day Hospital </t>
        </is>
      </c>
      <c r="H130" s="74" t="n">
        <v>20</v>
      </c>
      <c r="I130" s="74" t="n">
        <v>0</v>
      </c>
    </row>
    <row r="131">
      <c r="A131" s="74" t="inlineStr">
        <is>
          <t>Private</t>
        </is>
      </c>
      <c r="B131" s="74" t="inlineStr">
        <is>
          <t>Medgate Day Clinic</t>
        </is>
      </c>
      <c r="C131" s="74" t="inlineStr">
        <is>
          <t>Gauteng</t>
        </is>
      </c>
      <c r="D131" s="74" t="inlineStr">
        <is>
          <t>GP</t>
        </is>
      </c>
      <c r="E131" s="74" t="inlineStr">
        <is>
          <t>City of Johannesburg</t>
        </is>
      </c>
      <c r="F131" s="74" t="inlineStr">
        <is>
          <t>City of Johannesburg</t>
        </is>
      </c>
      <c r="G131" s="74" t="inlineStr">
        <is>
          <t xml:space="preserve">Day Hospital </t>
        </is>
      </c>
      <c r="H131" s="74" t="n">
        <v>18</v>
      </c>
      <c r="I131" s="74" t="n">
        <v>0</v>
      </c>
    </row>
    <row r="132">
      <c r="A132" s="74" t="inlineStr">
        <is>
          <t>Private</t>
        </is>
      </c>
      <c r="B132" s="74" t="inlineStr">
        <is>
          <t>Advanced Soweto Day Hospital</t>
        </is>
      </c>
      <c r="C132" s="74" t="inlineStr">
        <is>
          <t>Gauteng</t>
        </is>
      </c>
      <c r="D132" s="74" t="inlineStr">
        <is>
          <t>GP</t>
        </is>
      </c>
      <c r="E132" s="74" t="inlineStr">
        <is>
          <t>City of Johannesburg</t>
        </is>
      </c>
      <c r="F132" s="74" t="inlineStr">
        <is>
          <t>City of Johannesburg</t>
        </is>
      </c>
      <c r="G132" s="74" t="inlineStr">
        <is>
          <t xml:space="preserve">Day Hospital </t>
        </is>
      </c>
      <c r="H132" s="74" t="n">
        <v>28</v>
      </c>
      <c r="I132" s="74" t="n">
        <v>0</v>
      </c>
    </row>
    <row r="133">
      <c r="A133" s="74" t="inlineStr">
        <is>
          <t>Private</t>
        </is>
      </c>
      <c r="B133" s="74" t="inlineStr">
        <is>
          <t xml:space="preserve">Circle Healthcare </t>
        </is>
      </c>
      <c r="C133" s="74" t="inlineStr">
        <is>
          <t>Gauteng</t>
        </is>
      </c>
      <c r="D133" s="74" t="inlineStr">
        <is>
          <t>GP</t>
        </is>
      </c>
      <c r="E133" s="74" t="inlineStr">
        <is>
          <t>City of Johannesburg</t>
        </is>
      </c>
      <c r="F133" s="74" t="inlineStr">
        <is>
          <t>City of Johannesburg</t>
        </is>
      </c>
      <c r="G133" s="74" t="inlineStr">
        <is>
          <t xml:space="preserve">Sub-Acute </t>
        </is>
      </c>
      <c r="H133" s="74" t="n">
        <v>26</v>
      </c>
      <c r="I133" s="74" t="n">
        <v>0</v>
      </c>
    </row>
    <row r="134">
      <c r="A134" s="74" t="inlineStr">
        <is>
          <t>Private</t>
        </is>
      </c>
      <c r="B134" s="74" t="inlineStr">
        <is>
          <t>Lenmed Daxina Private Hospital</t>
        </is>
      </c>
      <c r="C134" s="74" t="inlineStr">
        <is>
          <t>Gauteng</t>
        </is>
      </c>
      <c r="D134" s="74" t="inlineStr">
        <is>
          <t>GP</t>
        </is>
      </c>
      <c r="E134" s="74" t="inlineStr">
        <is>
          <t>City of Johannesburg</t>
        </is>
      </c>
      <c r="F134" s="74" t="inlineStr">
        <is>
          <t>City of Johannesburg</t>
        </is>
      </c>
      <c r="G134" s="74" t="inlineStr">
        <is>
          <t xml:space="preserve">Hospital </t>
        </is>
      </c>
      <c r="H134" s="74" t="n">
        <v>64</v>
      </c>
      <c r="I134" s="74" t="n">
        <v>7</v>
      </c>
    </row>
    <row r="135">
      <c r="A135" s="74" t="inlineStr">
        <is>
          <t>Private</t>
        </is>
      </c>
      <c r="B135" s="74" t="inlineStr">
        <is>
          <t>Intercare Day Hospital Irene</t>
        </is>
      </c>
      <c r="C135" s="74" t="inlineStr">
        <is>
          <t>Gauteng</t>
        </is>
      </c>
      <c r="D135" s="74" t="inlineStr">
        <is>
          <t>GP</t>
        </is>
      </c>
      <c r="E135" s="74" t="inlineStr">
        <is>
          <t>City of Tshwane</t>
        </is>
      </c>
      <c r="F135" s="74" t="inlineStr">
        <is>
          <t>City of Tshwane</t>
        </is>
      </c>
      <c r="G135" s="74" t="inlineStr">
        <is>
          <t xml:space="preserve">Day Hospital </t>
        </is>
      </c>
      <c r="H135" s="74" t="n">
        <v>24</v>
      </c>
      <c r="I135" s="74" t="n">
        <v>0</v>
      </c>
    </row>
    <row r="136">
      <c r="A136" s="74" t="inlineStr">
        <is>
          <t>Private</t>
        </is>
      </c>
      <c r="B136" s="74" t="inlineStr">
        <is>
          <t>Intercare Subacute And Rehabilitation Hospital Irene</t>
        </is>
      </c>
      <c r="C136" s="74" t="inlineStr">
        <is>
          <t>Gauteng</t>
        </is>
      </c>
      <c r="D136" s="74" t="inlineStr">
        <is>
          <t>GP</t>
        </is>
      </c>
      <c r="E136" s="74" t="inlineStr">
        <is>
          <t>City of Tshwane</t>
        </is>
      </c>
      <c r="F136" s="74" t="inlineStr">
        <is>
          <t>City of Tshwane</t>
        </is>
      </c>
      <c r="G136" s="74" t="inlineStr">
        <is>
          <t xml:space="preserve">Sub-Acute </t>
        </is>
      </c>
      <c r="H136" s="74" t="n">
        <v>36</v>
      </c>
      <c r="I136" s="74" t="n">
        <v>0</v>
      </c>
    </row>
    <row r="137">
      <c r="A137" s="74" t="inlineStr">
        <is>
          <t>Private</t>
        </is>
      </c>
      <c r="B137" s="74" t="inlineStr">
        <is>
          <t>Vista Private Clinic</t>
        </is>
      </c>
      <c r="C137" s="74" t="inlineStr">
        <is>
          <t>Gauteng</t>
        </is>
      </c>
      <c r="D137" s="74" t="inlineStr">
        <is>
          <t>GP</t>
        </is>
      </c>
      <c r="E137" s="74" t="inlineStr">
        <is>
          <t>City of Tshwane</t>
        </is>
      </c>
      <c r="F137" s="74" t="inlineStr">
        <is>
          <t>City of Tshwane</t>
        </is>
      </c>
      <c r="G137" s="74" t="inlineStr">
        <is>
          <t>Psychiatric</t>
        </is>
      </c>
      <c r="H137" s="74" t="n">
        <v>158</v>
      </c>
      <c r="I137" s="74" t="n">
        <v>0</v>
      </c>
    </row>
    <row r="138">
      <c r="A138" s="74" t="inlineStr">
        <is>
          <t>Private</t>
        </is>
      </c>
      <c r="B138" s="74" t="inlineStr">
        <is>
          <t>Centurion Eye Hospital</t>
        </is>
      </c>
      <c r="C138" s="74" t="inlineStr">
        <is>
          <t>Gauteng</t>
        </is>
      </c>
      <c r="D138" s="74" t="inlineStr">
        <is>
          <t>GP</t>
        </is>
      </c>
      <c r="E138" s="74" t="inlineStr">
        <is>
          <t>City of Tshwane</t>
        </is>
      </c>
      <c r="F138" s="74" t="inlineStr">
        <is>
          <t>City of Tshwane</t>
        </is>
      </c>
      <c r="G138" s="74" t="inlineStr">
        <is>
          <t>Opthalmology</t>
        </is>
      </c>
      <c r="H138" s="74" t="n">
        <v>14</v>
      </c>
      <c r="I138" s="74" t="n">
        <v>0</v>
      </c>
    </row>
    <row r="139">
      <c r="A139" s="74" t="inlineStr">
        <is>
          <t>Private</t>
        </is>
      </c>
      <c r="B139" s="74" t="inlineStr">
        <is>
          <t>Visiclin Eye Clinic</t>
        </is>
      </c>
      <c r="C139" s="74" t="inlineStr">
        <is>
          <t>Gauteng</t>
        </is>
      </c>
      <c r="D139" s="74" t="inlineStr">
        <is>
          <t>GP</t>
        </is>
      </c>
      <c r="E139" s="74" t="inlineStr">
        <is>
          <t>Sedibeng</t>
        </is>
      </c>
      <c r="F139" s="74" t="inlineStr">
        <is>
          <t>Sedibeng</t>
        </is>
      </c>
      <c r="G139" s="74" t="inlineStr">
        <is>
          <t>Opthalmology</t>
        </is>
      </c>
      <c r="H139" s="74" t="n">
        <v>13</v>
      </c>
      <c r="I139" s="74" t="n">
        <v>0</v>
      </c>
    </row>
    <row r="140">
      <c r="A140" s="74" t="inlineStr">
        <is>
          <t>Private</t>
        </is>
      </c>
      <c r="B140" s="74" t="inlineStr">
        <is>
          <t>Intercare Sub Acute Hospital Hazeldean</t>
        </is>
      </c>
      <c r="C140" s="74" t="inlineStr">
        <is>
          <t>Gauteng</t>
        </is>
      </c>
      <c r="D140" s="74" t="inlineStr">
        <is>
          <t>GP</t>
        </is>
      </c>
      <c r="E140" s="74" t="inlineStr">
        <is>
          <t>City of Tshwane</t>
        </is>
      </c>
      <c r="F140" s="74" t="inlineStr">
        <is>
          <t>City of Tshwane</t>
        </is>
      </c>
      <c r="G140" s="74" t="inlineStr">
        <is>
          <t xml:space="preserve">Sub-Acute </t>
        </is>
      </c>
      <c r="H140" s="74" t="n">
        <v>36</v>
      </c>
      <c r="I140" s="74" t="n">
        <v>0</v>
      </c>
    </row>
    <row r="141">
      <c r="A141" s="74" t="inlineStr">
        <is>
          <t>Private</t>
        </is>
      </c>
      <c r="B141" s="74" t="inlineStr">
        <is>
          <t>Intercare Day Hospital Hazeldean (Pty) Ltd</t>
        </is>
      </c>
      <c r="C141" s="74" t="inlineStr">
        <is>
          <t>Gauteng</t>
        </is>
      </c>
      <c r="D141" s="74" t="inlineStr">
        <is>
          <t>GP</t>
        </is>
      </c>
      <c r="E141" s="74" t="inlineStr">
        <is>
          <t>City of Tshwane</t>
        </is>
      </c>
      <c r="F141" s="74" t="inlineStr">
        <is>
          <t>City of Tshwane</t>
        </is>
      </c>
      <c r="G141" s="74" t="inlineStr">
        <is>
          <t xml:space="preserve">Day Hospital </t>
        </is>
      </c>
      <c r="H141" s="74" t="n">
        <v>24</v>
      </c>
      <c r="I141" s="74" t="n">
        <v>0</v>
      </c>
    </row>
    <row r="142">
      <c r="A142" s="74" t="inlineStr">
        <is>
          <t>Private</t>
        </is>
      </c>
      <c r="B142" s="74" t="inlineStr">
        <is>
          <t>Cormed Clinic</t>
        </is>
      </c>
      <c r="C142" s="74" t="inlineStr">
        <is>
          <t>Gauteng</t>
        </is>
      </c>
      <c r="D142" s="74" t="inlineStr">
        <is>
          <t>GP</t>
        </is>
      </c>
      <c r="E142" s="74" t="inlineStr">
        <is>
          <t>Sedibeng</t>
        </is>
      </c>
      <c r="F142" s="74" t="inlineStr">
        <is>
          <t>Sedibeng</t>
        </is>
      </c>
      <c r="G142" s="74" t="inlineStr">
        <is>
          <t xml:space="preserve">Hospital </t>
        </is>
      </c>
      <c r="H142" s="74" t="n">
        <v>32</v>
      </c>
      <c r="I142" s="74" t="n">
        <v>0</v>
      </c>
    </row>
    <row r="143">
      <c r="A143" s="74" t="inlineStr">
        <is>
          <t>Private</t>
        </is>
      </c>
      <c r="B143" s="74" t="inlineStr">
        <is>
          <t xml:space="preserve">Africa Healthcare Fochville Hospital </t>
        </is>
      </c>
      <c r="C143" s="74" t="inlineStr">
        <is>
          <t>Gauteng</t>
        </is>
      </c>
      <c r="D143" s="74" t="inlineStr">
        <is>
          <t>GP</t>
        </is>
      </c>
      <c r="E143" s="74" t="inlineStr">
        <is>
          <t>West Rand</t>
        </is>
      </c>
      <c r="F143" s="74" t="inlineStr">
        <is>
          <t>West Rand</t>
        </is>
      </c>
      <c r="G143" s="74" t="inlineStr">
        <is>
          <t xml:space="preserve">Hospital </t>
        </is>
      </c>
      <c r="H143" s="74" t="n">
        <v>37</v>
      </c>
      <c r="I143" s="74" t="n">
        <v>0</v>
      </c>
    </row>
    <row r="144">
      <c r="A144" s="74" t="inlineStr">
        <is>
          <t>Private</t>
        </is>
      </c>
      <c r="B144" s="74" t="inlineStr">
        <is>
          <t>Bioart Fertility Clinic</t>
        </is>
      </c>
      <c r="C144" s="74" t="inlineStr">
        <is>
          <t>Gauteng</t>
        </is>
      </c>
      <c r="D144" s="74" t="inlineStr">
        <is>
          <t>GP</t>
        </is>
      </c>
      <c r="E144" s="74" t="inlineStr">
        <is>
          <t>City of Johannesburg</t>
        </is>
      </c>
      <c r="F144" s="74" t="inlineStr">
        <is>
          <t>City of Johannesburg</t>
        </is>
      </c>
      <c r="G144" s="74" t="inlineStr">
        <is>
          <t xml:space="preserve">Day Hospital </t>
        </is>
      </c>
      <c r="H144" s="74" t="n">
        <v>5</v>
      </c>
      <c r="I144" s="74" t="n">
        <v>0</v>
      </c>
    </row>
    <row r="145">
      <c r="A145" s="74" t="inlineStr">
        <is>
          <t>Private</t>
        </is>
      </c>
      <c r="B145" s="74" t="inlineStr">
        <is>
          <t>Medicure24 - Maternity Unit</t>
        </is>
      </c>
      <c r="C145" s="74" t="inlineStr">
        <is>
          <t>Gauteng</t>
        </is>
      </c>
      <c r="D145" s="74" t="inlineStr">
        <is>
          <t>GP</t>
        </is>
      </c>
      <c r="E145" s="74" t="inlineStr">
        <is>
          <t>City of Johannesburg</t>
        </is>
      </c>
      <c r="F145" s="74" t="inlineStr">
        <is>
          <t>City of Johannesburg</t>
        </is>
      </c>
      <c r="G145" s="74" t="inlineStr">
        <is>
          <t xml:space="preserve">Hospital </t>
        </is>
      </c>
      <c r="H145" s="74" t="n">
        <v>7</v>
      </c>
      <c r="I145" s="74" t="n">
        <v>0</v>
      </c>
    </row>
    <row r="146">
      <c r="A146" s="74" t="inlineStr">
        <is>
          <t>Private</t>
        </is>
      </c>
      <c r="B146" s="74" t="inlineStr">
        <is>
          <t>Mediclinic Potchefstroom</t>
        </is>
      </c>
      <c r="C146" s="74" t="inlineStr">
        <is>
          <t>North West</t>
        </is>
      </c>
      <c r="D146" s="74" t="inlineStr">
        <is>
          <t>NW</t>
        </is>
      </c>
      <c r="E146" s="74" t="inlineStr">
        <is>
          <t>Dr Kenneth Kaunda</t>
        </is>
      </c>
      <c r="F146" s="74" t="inlineStr">
        <is>
          <t>Dr Kenneth Kaunda</t>
        </is>
      </c>
      <c r="G146" s="74" t="inlineStr">
        <is>
          <t xml:space="preserve">Hospital </t>
        </is>
      </c>
      <c r="H146" s="74" t="n">
        <v>148</v>
      </c>
      <c r="I146" s="74" t="n">
        <v>15</v>
      </c>
    </row>
    <row r="147">
      <c r="A147" s="74" t="inlineStr">
        <is>
          <t>Private</t>
        </is>
      </c>
      <c r="B147" s="74" t="inlineStr">
        <is>
          <t>Mediclinic Brits</t>
        </is>
      </c>
      <c r="C147" s="74" t="inlineStr">
        <is>
          <t>North West</t>
        </is>
      </c>
      <c r="D147" s="74" t="inlineStr">
        <is>
          <t>NW</t>
        </is>
      </c>
      <c r="E147" s="74" t="inlineStr">
        <is>
          <t>Bojanala</t>
        </is>
      </c>
      <c r="F147" s="74" t="inlineStr">
        <is>
          <t>Bojanala</t>
        </is>
      </c>
      <c r="G147" s="74" t="inlineStr">
        <is>
          <t xml:space="preserve">Hospital </t>
        </is>
      </c>
      <c r="H147" s="74" t="n">
        <v>80</v>
      </c>
      <c r="I147" s="74" t="n">
        <v>5</v>
      </c>
    </row>
    <row r="148">
      <c r="A148" s="74" t="inlineStr">
        <is>
          <t>Private</t>
        </is>
      </c>
      <c r="B148" s="74" t="inlineStr">
        <is>
          <t>Wilmed Park Hospital</t>
        </is>
      </c>
      <c r="C148" s="74" t="inlineStr">
        <is>
          <t>North West</t>
        </is>
      </c>
      <c r="D148" s="74" t="inlineStr">
        <is>
          <t>NW</t>
        </is>
      </c>
      <c r="E148" s="74" t="inlineStr">
        <is>
          <t>Dr Kenneth Kaunda</t>
        </is>
      </c>
      <c r="F148" s="74" t="inlineStr">
        <is>
          <t>Dr Kenneth Kaunda</t>
        </is>
      </c>
      <c r="G148" s="74" t="inlineStr">
        <is>
          <t xml:space="preserve">Hospital </t>
        </is>
      </c>
      <c r="H148" s="74" t="n">
        <v>185</v>
      </c>
      <c r="I148" s="74" t="n">
        <v>13</v>
      </c>
    </row>
    <row r="149">
      <c r="A149" s="74" t="inlineStr">
        <is>
          <t>Private</t>
        </is>
      </c>
      <c r="B149" s="74" t="inlineStr">
        <is>
          <t>Sunningdale Hospital</t>
        </is>
      </c>
      <c r="C149" s="74" t="inlineStr">
        <is>
          <t>North West</t>
        </is>
      </c>
      <c r="D149" s="74" t="inlineStr">
        <is>
          <t>NW</t>
        </is>
      </c>
      <c r="E149" s="74" t="inlineStr">
        <is>
          <t>Dr Kenneth Kaunda</t>
        </is>
      </c>
      <c r="F149" s="74" t="inlineStr">
        <is>
          <t>Dr Kenneth Kaunda</t>
        </is>
      </c>
      <c r="G149" s="74" t="inlineStr">
        <is>
          <t xml:space="preserve">Hospital </t>
        </is>
      </c>
      <c r="H149" s="74" t="n">
        <v>62</v>
      </c>
      <c r="I149" s="74" t="n">
        <v>2</v>
      </c>
    </row>
    <row r="150">
      <c r="A150" s="74" t="inlineStr">
        <is>
          <t>Private</t>
        </is>
      </c>
      <c r="B150" s="74" t="inlineStr">
        <is>
          <t>Parkmed Neuro Clinic</t>
        </is>
      </c>
      <c r="C150" s="74" t="inlineStr">
        <is>
          <t>North West</t>
        </is>
      </c>
      <c r="D150" s="74" t="inlineStr">
        <is>
          <t>NW</t>
        </is>
      </c>
      <c r="E150" s="74" t="inlineStr">
        <is>
          <t>Dr Kenneth Kaunda</t>
        </is>
      </c>
      <c r="F150" s="74" t="inlineStr">
        <is>
          <t>Dr Kenneth Kaunda</t>
        </is>
      </c>
      <c r="G150" s="74" t="inlineStr">
        <is>
          <t>Psychiatric</t>
        </is>
      </c>
      <c r="H150" s="74" t="n">
        <v>50</v>
      </c>
      <c r="I150" s="74" t="n">
        <v>0</v>
      </c>
    </row>
    <row r="151">
      <c r="A151" s="74" t="inlineStr">
        <is>
          <t>Private</t>
        </is>
      </c>
      <c r="B151" s="74" t="inlineStr">
        <is>
          <t>M-Care Potchefstroom</t>
        </is>
      </c>
      <c r="C151" s="74" t="inlineStr">
        <is>
          <t>North West</t>
        </is>
      </c>
      <c r="D151" s="74" t="inlineStr">
        <is>
          <t>NW</t>
        </is>
      </c>
      <c r="E151" s="74" t="inlineStr">
        <is>
          <t>Dr Kenneth Kaunda</t>
        </is>
      </c>
      <c r="F151" s="74" t="inlineStr">
        <is>
          <t>Dr Kenneth Kaunda</t>
        </is>
      </c>
      <c r="G151" s="74" t="inlineStr">
        <is>
          <t xml:space="preserve">Sub-Acute </t>
        </is>
      </c>
      <c r="H151" s="74" t="n">
        <v>26</v>
      </c>
      <c r="I151" s="74" t="n">
        <v>0</v>
      </c>
    </row>
    <row r="152">
      <c r="A152" s="74" t="inlineStr">
        <is>
          <t>Private</t>
        </is>
      </c>
      <c r="B152" s="74" t="inlineStr">
        <is>
          <t>Beethoven Recovery Centre (Psychiatric)</t>
        </is>
      </c>
      <c r="C152" s="74" t="inlineStr">
        <is>
          <t>North West</t>
        </is>
      </c>
      <c r="D152" s="74" t="inlineStr">
        <is>
          <t>NW</t>
        </is>
      </c>
      <c r="E152" s="74" t="inlineStr">
        <is>
          <t>Bojanala Platinum</t>
        </is>
      </c>
      <c r="F152" s="74" t="inlineStr">
        <is>
          <t>Bojanala Platinum</t>
        </is>
      </c>
      <c r="G152" s="74" t="inlineStr">
        <is>
          <t>Psychiatric</t>
        </is>
      </c>
      <c r="H152" s="74" t="n">
        <v>60</v>
      </c>
      <c r="I152" s="74" t="n">
        <v>0</v>
      </c>
    </row>
    <row r="153">
      <c r="A153" s="74" t="inlineStr">
        <is>
          <t>Private</t>
        </is>
      </c>
      <c r="B153" s="74" t="inlineStr">
        <is>
          <t>Life Anncron Hospital</t>
        </is>
      </c>
      <c r="C153" s="74" t="inlineStr">
        <is>
          <t>North West</t>
        </is>
      </c>
      <c r="D153" s="74" t="inlineStr">
        <is>
          <t>NW</t>
        </is>
      </c>
      <c r="E153" s="74" t="inlineStr">
        <is>
          <t>Dr Kenneth Kaunda</t>
        </is>
      </c>
      <c r="F153" s="74" t="inlineStr">
        <is>
          <t>Dr Kenneth Kaunda</t>
        </is>
      </c>
      <c r="G153" s="74" t="inlineStr">
        <is>
          <t xml:space="preserve">Hospital </t>
        </is>
      </c>
      <c r="H153" s="74" t="n">
        <v>147</v>
      </c>
      <c r="I153" s="74" t="n">
        <v>24</v>
      </c>
    </row>
    <row r="154">
      <c r="A154" s="74" t="inlineStr">
        <is>
          <t>Private</t>
        </is>
      </c>
      <c r="B154" s="74" t="inlineStr">
        <is>
          <t>Life Peglerae acute + day Hospital</t>
        </is>
      </c>
      <c r="C154" s="74" t="inlineStr">
        <is>
          <t>North West</t>
        </is>
      </c>
      <c r="D154" s="74" t="inlineStr">
        <is>
          <t>NW</t>
        </is>
      </c>
      <c r="E154" s="74" t="inlineStr">
        <is>
          <t>Bojanala</t>
        </is>
      </c>
      <c r="F154" s="74" t="inlineStr">
        <is>
          <t>Bojanala</t>
        </is>
      </c>
      <c r="G154" s="74" t="inlineStr">
        <is>
          <t xml:space="preserve">Hospital </t>
        </is>
      </c>
      <c r="H154" s="74" t="n">
        <v>285</v>
      </c>
      <c r="I154" s="74" t="n">
        <v>22</v>
      </c>
    </row>
    <row r="155">
      <c r="A155" s="74" t="inlineStr">
        <is>
          <t>Private</t>
        </is>
      </c>
      <c r="B155" s="74" t="inlineStr">
        <is>
          <t>Victoria Private Hospital (Mafikeng)</t>
        </is>
      </c>
      <c r="C155" s="74" t="inlineStr">
        <is>
          <t>North West</t>
        </is>
      </c>
      <c r="D155" s="74" t="inlineStr">
        <is>
          <t>NW</t>
        </is>
      </c>
      <c r="E155" s="74" t="inlineStr">
        <is>
          <t>Ngaka Modiri Molema</t>
        </is>
      </c>
      <c r="F155" s="74" t="inlineStr">
        <is>
          <t>Ngaka Modiri Molema</t>
        </is>
      </c>
      <c r="G155" s="74" t="inlineStr">
        <is>
          <t xml:space="preserve">Hospital </t>
        </is>
      </c>
      <c r="H155" s="74" t="n">
        <v>125</v>
      </c>
      <c r="I155" s="74" t="n">
        <v>19</v>
      </c>
    </row>
    <row r="156">
      <c r="A156" s="74" t="inlineStr">
        <is>
          <t>Private</t>
        </is>
      </c>
      <c r="B156" s="74" t="inlineStr">
        <is>
          <t>Mooimed Private Hospital</t>
        </is>
      </c>
      <c r="C156" s="74" t="inlineStr">
        <is>
          <t>North West</t>
        </is>
      </c>
      <c r="D156" s="74" t="inlineStr">
        <is>
          <t>NW</t>
        </is>
      </c>
      <c r="E156" s="74" t="inlineStr">
        <is>
          <t>Dr Kenneth Kaunda</t>
        </is>
      </c>
      <c r="F156" s="74" t="inlineStr">
        <is>
          <t>Dr Kenneth Kaunda</t>
        </is>
      </c>
      <c r="G156" s="74" t="inlineStr">
        <is>
          <t xml:space="preserve">Hospital </t>
        </is>
      </c>
      <c r="H156" s="74" t="n">
        <v>83</v>
      </c>
      <c r="I156" s="74" t="n">
        <v>5</v>
      </c>
    </row>
    <row r="157">
      <c r="A157" s="74" t="inlineStr">
        <is>
          <t>Private</t>
        </is>
      </c>
      <c r="B157" s="74" t="inlineStr">
        <is>
          <t>Rustenburg Medi-Care Centre</t>
        </is>
      </c>
      <c r="C157" s="74" t="inlineStr">
        <is>
          <t>North West</t>
        </is>
      </c>
      <c r="D157" s="74" t="inlineStr">
        <is>
          <t>NW</t>
        </is>
      </c>
      <c r="E157" s="74" t="inlineStr">
        <is>
          <t>Bojanala Platinum</t>
        </is>
      </c>
      <c r="F157" s="74" t="inlineStr">
        <is>
          <t>Bojanala Platinum</t>
        </is>
      </c>
      <c r="G157" s="74" t="inlineStr">
        <is>
          <t xml:space="preserve">Hospital </t>
        </is>
      </c>
      <c r="H157" s="74" t="n">
        <v>110</v>
      </c>
      <c r="I157" s="74" t="n">
        <v>20</v>
      </c>
    </row>
    <row r="158">
      <c r="A158" s="74" t="inlineStr">
        <is>
          <t>Private</t>
        </is>
      </c>
      <c r="B158" s="74" t="inlineStr">
        <is>
          <t>Kgatelopele Wellness Centre</t>
        </is>
      </c>
      <c r="C158" s="74" t="inlineStr">
        <is>
          <t>North West</t>
        </is>
      </c>
      <c r="D158" s="74" t="inlineStr">
        <is>
          <t>NW</t>
        </is>
      </c>
      <c r="E158" s="74" t="inlineStr">
        <is>
          <t>Ngaka Modiri Molema</t>
        </is>
      </c>
      <c r="F158" s="74" t="inlineStr">
        <is>
          <t>Ngaka Modiri Molema</t>
        </is>
      </c>
      <c r="G158" s="74" t="inlineStr">
        <is>
          <t>Psychiatric</t>
        </is>
      </c>
      <c r="H158" s="74" t="n">
        <v>50</v>
      </c>
      <c r="I158" s="74" t="n">
        <v>0</v>
      </c>
    </row>
    <row r="159">
      <c r="A159" s="74" t="inlineStr">
        <is>
          <t>Private</t>
        </is>
      </c>
      <c r="B159" s="74" t="inlineStr">
        <is>
          <t>Vryburg Private Hospital</t>
        </is>
      </c>
      <c r="C159" s="74" t="inlineStr">
        <is>
          <t>North West</t>
        </is>
      </c>
      <c r="D159" s="74" t="inlineStr">
        <is>
          <t>NW</t>
        </is>
      </c>
      <c r="E159" s="74" t="inlineStr">
        <is>
          <t>Dr Ruth Segomotsi Mompati</t>
        </is>
      </c>
      <c r="F159" s="74" t="inlineStr">
        <is>
          <t>Dr Ruth Segomotsi Mompati</t>
        </is>
      </c>
      <c r="G159" s="74" t="inlineStr">
        <is>
          <t xml:space="preserve">Hospital </t>
        </is>
      </c>
      <c r="H159" s="74" t="n">
        <v>44</v>
      </c>
      <c r="I159" s="74" t="n">
        <v>2</v>
      </c>
    </row>
    <row r="160">
      <c r="A160" s="74" t="inlineStr">
        <is>
          <t>Private</t>
        </is>
      </c>
      <c r="B160" s="74" t="inlineStr">
        <is>
          <t>Ferncrest Hospital</t>
        </is>
      </c>
      <c r="C160" s="74" t="inlineStr">
        <is>
          <t>North West</t>
        </is>
      </c>
      <c r="D160" s="74" t="inlineStr">
        <is>
          <t>NW</t>
        </is>
      </c>
      <c r="E160" s="74" t="inlineStr">
        <is>
          <t>Bojanala</t>
        </is>
      </c>
      <c r="F160" s="74" t="inlineStr">
        <is>
          <t>Bojanala</t>
        </is>
      </c>
      <c r="G160" s="74" t="inlineStr">
        <is>
          <t xml:space="preserve">Hospital </t>
        </is>
      </c>
      <c r="H160" s="74" t="n">
        <v>211</v>
      </c>
      <c r="I160" s="74" t="n">
        <v>27</v>
      </c>
    </row>
    <row r="161">
      <c r="A161" s="74" t="inlineStr">
        <is>
          <t>Private</t>
        </is>
      </c>
      <c r="B161" s="74" t="inlineStr">
        <is>
          <t>Andrew Saffy Memorial Hospital</t>
        </is>
      </c>
      <c r="C161" s="74" t="inlineStr">
        <is>
          <t>North West</t>
        </is>
      </c>
      <c r="D161" s="74" t="inlineStr">
        <is>
          <t>NW</t>
        </is>
      </c>
      <c r="E161" s="74" t="inlineStr">
        <is>
          <t>Bojanala Platinum</t>
        </is>
      </c>
      <c r="F161" s="74" t="inlineStr">
        <is>
          <t>Bojanala Platinum</t>
        </is>
      </c>
      <c r="G161" s="74" t="inlineStr">
        <is>
          <t>Mining</t>
        </is>
      </c>
      <c r="H161" s="74" t="n">
        <v>56</v>
      </c>
      <c r="I161" s="74" t="n">
        <v>0</v>
      </c>
    </row>
    <row r="162">
      <c r="A162" s="74" t="inlineStr">
        <is>
          <t>Private</t>
        </is>
      </c>
      <c r="B162" s="74" t="inlineStr">
        <is>
          <t>Royal Hospital And Heart Centre</t>
        </is>
      </c>
      <c r="C162" s="74" t="inlineStr">
        <is>
          <t>Northern Cape</t>
        </is>
      </c>
      <c r="D162" s="74" t="inlineStr">
        <is>
          <t>NC</t>
        </is>
      </c>
      <c r="E162" s="74" t="inlineStr">
        <is>
          <t>Frances Baard</t>
        </is>
      </c>
      <c r="F162" s="74" t="inlineStr">
        <is>
          <t>Frances Baard</t>
        </is>
      </c>
      <c r="G162" s="74" t="inlineStr">
        <is>
          <t xml:space="preserve">Hospital </t>
        </is>
      </c>
      <c r="H162" s="74" t="n">
        <v>197</v>
      </c>
      <c r="I162" s="74" t="n">
        <v>36</v>
      </c>
    </row>
    <row r="163">
      <c r="A163" s="74" t="inlineStr">
        <is>
          <t>Private</t>
        </is>
      </c>
      <c r="B163" s="74" t="inlineStr">
        <is>
          <t>Lenmed Kathu Private Hospital</t>
        </is>
      </c>
      <c r="C163" s="74" t="inlineStr">
        <is>
          <t>Northern Cape</t>
        </is>
      </c>
      <c r="D163" s="74" t="inlineStr">
        <is>
          <t>NC</t>
        </is>
      </c>
      <c r="E163" s="74" t="inlineStr">
        <is>
          <t>John Taolo Gaetsewe</t>
        </is>
      </c>
      <c r="F163" s="74" t="inlineStr">
        <is>
          <t>John Taolo Gaetsewe</t>
        </is>
      </c>
      <c r="G163" s="74" t="inlineStr">
        <is>
          <t xml:space="preserve">Hospital </t>
        </is>
      </c>
      <c r="H163" s="74" t="n">
        <v>55</v>
      </c>
      <c r="I163" s="74" t="n">
        <v>0</v>
      </c>
    </row>
    <row r="164">
      <c r="A164" s="74" t="inlineStr">
        <is>
          <t>Private</t>
        </is>
      </c>
      <c r="B164" s="74" t="inlineStr">
        <is>
          <t>Kim-Med Mental Health Institute</t>
        </is>
      </c>
      <c r="C164" s="74" t="inlineStr">
        <is>
          <t>Northern Cape</t>
        </is>
      </c>
      <c r="D164" s="74" t="inlineStr">
        <is>
          <t>NC</t>
        </is>
      </c>
      <c r="E164" s="74" t="inlineStr">
        <is>
          <t>Frances Baard</t>
        </is>
      </c>
      <c r="F164" s="74" t="inlineStr">
        <is>
          <t>Frances Baard</t>
        </is>
      </c>
      <c r="G164" s="74" t="inlineStr">
        <is>
          <t>Psychiatric</t>
        </is>
      </c>
      <c r="H164" s="74" t="n">
        <v>19</v>
      </c>
      <c r="I164" s="74" t="n">
        <v>0</v>
      </c>
    </row>
    <row r="165">
      <c r="A165" s="74" t="inlineStr">
        <is>
          <t>Private</t>
        </is>
      </c>
      <c r="B165" s="74" t="inlineStr">
        <is>
          <t>Kim-Med Private Hospital (Pty) Ltd</t>
        </is>
      </c>
      <c r="C165" s="74" t="inlineStr">
        <is>
          <t>Northern Cape</t>
        </is>
      </c>
      <c r="D165" s="74" t="inlineStr">
        <is>
          <t>NC</t>
        </is>
      </c>
      <c r="E165" s="74" t="inlineStr">
        <is>
          <t>Frances Baard</t>
        </is>
      </c>
      <c r="F165" s="74" t="inlineStr">
        <is>
          <t>Frances Baard</t>
        </is>
      </c>
      <c r="G165" s="74" t="inlineStr">
        <is>
          <t>Rehabilitation</t>
        </is>
      </c>
      <c r="H165" s="74" t="n">
        <v>15</v>
      </c>
      <c r="I165" s="74" t="n">
        <v>0</v>
      </c>
    </row>
    <row r="166">
      <c r="A166" s="74" t="inlineStr">
        <is>
          <t>Private</t>
        </is>
      </c>
      <c r="B166" s="74" t="inlineStr">
        <is>
          <t>Jane Keyser Clinic</t>
        </is>
      </c>
      <c r="C166" s="74" t="inlineStr">
        <is>
          <t>Northern Cape</t>
        </is>
      </c>
      <c r="D166" s="74" t="inlineStr">
        <is>
          <t>NC</t>
        </is>
      </c>
      <c r="E166" s="74" t="inlineStr">
        <is>
          <t>Frances Baard</t>
        </is>
      </c>
      <c r="F166" s="74" t="inlineStr">
        <is>
          <t>Frances Baard</t>
        </is>
      </c>
      <c r="G166" s="74" t="inlineStr">
        <is>
          <t xml:space="preserve">Hospital </t>
        </is>
      </c>
      <c r="H166" s="74" t="n">
        <v>22</v>
      </c>
      <c r="I166" s="74" t="n">
        <v>0</v>
      </c>
    </row>
    <row r="167">
      <c r="A167" s="74" t="inlineStr">
        <is>
          <t>Private</t>
        </is>
      </c>
      <c r="B167" s="74" t="inlineStr">
        <is>
          <t>Mediclinic Kimberley</t>
        </is>
      </c>
      <c r="C167" s="74" t="inlineStr">
        <is>
          <t>Northern Cape</t>
        </is>
      </c>
      <c r="D167" s="74" t="inlineStr">
        <is>
          <t>NC</t>
        </is>
      </c>
      <c r="E167" s="74" t="inlineStr">
        <is>
          <t>Frances Baard</t>
        </is>
      </c>
      <c r="F167" s="74" t="inlineStr">
        <is>
          <t>Frances Baard</t>
        </is>
      </c>
      <c r="G167" s="74" t="inlineStr">
        <is>
          <t xml:space="preserve">Hospital </t>
        </is>
      </c>
      <c r="H167" s="74" t="n">
        <v>98</v>
      </c>
      <c r="I167" s="74" t="n">
        <v>15</v>
      </c>
    </row>
    <row r="168">
      <c r="A168" s="74" t="inlineStr">
        <is>
          <t>Private</t>
        </is>
      </c>
      <c r="B168" s="74" t="inlineStr">
        <is>
          <t>Mediclinic Gariep</t>
        </is>
      </c>
      <c r="C168" s="74" t="inlineStr">
        <is>
          <t>Northern Cape</t>
        </is>
      </c>
      <c r="D168" s="74" t="inlineStr">
        <is>
          <t>NC</t>
        </is>
      </c>
      <c r="E168" s="74" t="inlineStr">
        <is>
          <t>Frances Baard</t>
        </is>
      </c>
      <c r="F168" s="74" t="inlineStr">
        <is>
          <t>Frances Baard</t>
        </is>
      </c>
      <c r="G168" s="74" t="inlineStr">
        <is>
          <t xml:space="preserve">Hospital </t>
        </is>
      </c>
      <c r="H168" s="74" t="n">
        <v>196</v>
      </c>
      <c r="I168" s="74" t="n">
        <v>10</v>
      </c>
    </row>
    <row r="169">
      <c r="A169" s="74" t="inlineStr">
        <is>
          <t>Private</t>
        </is>
      </c>
      <c r="B169" s="74" t="inlineStr">
        <is>
          <t>Mediclinic Upington</t>
        </is>
      </c>
      <c r="C169" s="74" t="inlineStr">
        <is>
          <t>Northern Cape</t>
        </is>
      </c>
      <c r="D169" s="74" t="inlineStr">
        <is>
          <t>NC</t>
        </is>
      </c>
      <c r="E169" s="74" t="inlineStr">
        <is>
          <t>Siyanda</t>
        </is>
      </c>
      <c r="F169" s="74" t="inlineStr">
        <is>
          <t>Siyanda</t>
        </is>
      </c>
      <c r="G169" s="74" t="inlineStr">
        <is>
          <t xml:space="preserve">Hospital </t>
        </is>
      </c>
      <c r="H169" s="74" t="n">
        <v>76</v>
      </c>
      <c r="I169" s="74" t="n">
        <v>6</v>
      </c>
    </row>
    <row r="170">
      <c r="A170" s="74" t="inlineStr">
        <is>
          <t>Private</t>
        </is>
      </c>
      <c r="B170" s="74" t="inlineStr">
        <is>
          <t>Andalusia Clinic</t>
        </is>
      </c>
      <c r="C170" s="74" t="inlineStr">
        <is>
          <t>Northern Cape</t>
        </is>
      </c>
      <c r="D170" s="74" t="inlineStr">
        <is>
          <t>NC</t>
        </is>
      </c>
      <c r="E170" s="74" t="inlineStr">
        <is>
          <t>Frances Baard</t>
        </is>
      </c>
      <c r="F170" s="74" t="inlineStr">
        <is>
          <t>Frances Baard</t>
        </is>
      </c>
      <c r="G170" s="74" t="inlineStr">
        <is>
          <t xml:space="preserve">Sub-Acute </t>
        </is>
      </c>
      <c r="H170" s="74" t="n">
        <v>16</v>
      </c>
      <c r="I170" s="74" t="n">
        <v>0</v>
      </c>
    </row>
    <row r="171">
      <c r="A171" s="74" t="inlineStr">
        <is>
          <t>Private</t>
        </is>
      </c>
      <c r="B171" s="74" t="inlineStr">
        <is>
          <t>Medi-Harts Day Clinic</t>
        </is>
      </c>
      <c r="C171" s="74" t="inlineStr">
        <is>
          <t>Northern Cape</t>
        </is>
      </c>
      <c r="D171" s="74" t="inlineStr">
        <is>
          <t>NC</t>
        </is>
      </c>
      <c r="E171" s="74" t="inlineStr">
        <is>
          <t>Frances Baard</t>
        </is>
      </c>
      <c r="F171" s="74" t="inlineStr">
        <is>
          <t>Frances Baard</t>
        </is>
      </c>
      <c r="G171" s="74" t="inlineStr">
        <is>
          <t xml:space="preserve">Day Hospital </t>
        </is>
      </c>
      <c r="H171" s="74" t="n">
        <v>5</v>
      </c>
      <c r="I171" s="74" t="n">
        <v>0</v>
      </c>
    </row>
    <row r="172">
      <c r="A172" s="74" t="inlineStr">
        <is>
          <t>Private</t>
        </is>
      </c>
      <c r="B172" s="74" t="inlineStr">
        <is>
          <t>Mediclinic Paarl</t>
        </is>
      </c>
      <c r="C172" s="74" t="inlineStr">
        <is>
          <t>Western Cape</t>
        </is>
      </c>
      <c r="D172" s="74" t="inlineStr">
        <is>
          <t>WC</t>
        </is>
      </c>
      <c r="E172" s="74" t="inlineStr">
        <is>
          <t>Cape Winelands</t>
        </is>
      </c>
      <c r="F172" s="74" t="inlineStr">
        <is>
          <t>Cape Winelands</t>
        </is>
      </c>
      <c r="G172" s="74" t="inlineStr">
        <is>
          <t xml:space="preserve">Hospital </t>
        </is>
      </c>
      <c r="H172" s="74" t="n">
        <v>143</v>
      </c>
      <c r="I172" s="74" t="n">
        <v>11</v>
      </c>
    </row>
    <row r="173">
      <c r="A173" s="74" t="inlineStr">
        <is>
          <t>Private</t>
        </is>
      </c>
      <c r="B173" s="74" t="inlineStr">
        <is>
          <t>Mediclinic George - Neuro Clinic</t>
        </is>
      </c>
      <c r="C173" s="74" t="inlineStr">
        <is>
          <t>Western Cape</t>
        </is>
      </c>
      <c r="D173" s="74" t="inlineStr">
        <is>
          <t>WC</t>
        </is>
      </c>
      <c r="E173" s="74" t="inlineStr">
        <is>
          <t>Garden Route</t>
        </is>
      </c>
      <c r="F173" s="74" t="inlineStr">
        <is>
          <t>Garden Route</t>
        </is>
      </c>
      <c r="G173" s="74" t="inlineStr">
        <is>
          <t>Psychiatric</t>
        </is>
      </c>
      <c r="H173" s="74" t="n">
        <v>40</v>
      </c>
      <c r="I173" s="74" t="n">
        <v>0</v>
      </c>
    </row>
    <row r="174">
      <c r="A174" s="74" t="inlineStr">
        <is>
          <t>Private</t>
        </is>
      </c>
      <c r="B174" s="74" t="inlineStr">
        <is>
          <t>Mediclinic Worcester</t>
        </is>
      </c>
      <c r="C174" s="74" t="inlineStr">
        <is>
          <t>Western Cape</t>
        </is>
      </c>
      <c r="D174" s="74" t="inlineStr">
        <is>
          <t>WC</t>
        </is>
      </c>
      <c r="E174" s="74" t="inlineStr">
        <is>
          <t>Cape Winelands</t>
        </is>
      </c>
      <c r="F174" s="74" t="inlineStr">
        <is>
          <t>Cape Winelands</t>
        </is>
      </c>
      <c r="G174" s="74" t="inlineStr">
        <is>
          <t xml:space="preserve">Hospital </t>
        </is>
      </c>
      <c r="H174" s="74" t="n">
        <v>182</v>
      </c>
      <c r="I174" s="74" t="n">
        <v>9</v>
      </c>
    </row>
    <row r="175">
      <c r="A175" s="74" t="inlineStr">
        <is>
          <t>Private</t>
        </is>
      </c>
      <c r="B175" s="74" t="inlineStr">
        <is>
          <t>Mediclinic Panorama</t>
        </is>
      </c>
      <c r="C175" s="74" t="inlineStr">
        <is>
          <t>Western Cape</t>
        </is>
      </c>
      <c r="D175" s="74" t="inlineStr">
        <is>
          <t>WC</t>
        </is>
      </c>
      <c r="E175" s="74" t="inlineStr">
        <is>
          <t>City of Cape Town</t>
        </is>
      </c>
      <c r="F175" s="74" t="inlineStr">
        <is>
          <t>City of Cape Town</t>
        </is>
      </c>
      <c r="G175" s="74" t="inlineStr">
        <is>
          <t xml:space="preserve">Hospital </t>
        </is>
      </c>
      <c r="H175" s="74" t="n">
        <v>400</v>
      </c>
      <c r="I175" s="74" t="n">
        <v>30</v>
      </c>
    </row>
    <row r="176">
      <c r="A176" s="74" t="inlineStr">
        <is>
          <t>Private</t>
        </is>
      </c>
      <c r="B176" s="74" t="inlineStr">
        <is>
          <t>Mediclinic Plettenberg Bay</t>
        </is>
      </c>
      <c r="C176" s="74" t="inlineStr">
        <is>
          <t>Western Cape</t>
        </is>
      </c>
      <c r="D176" s="74" t="inlineStr">
        <is>
          <t>WC</t>
        </is>
      </c>
      <c r="E176" s="74" t="inlineStr">
        <is>
          <t>Garden Route</t>
        </is>
      </c>
      <c r="F176" s="74" t="inlineStr">
        <is>
          <t>Garden Route</t>
        </is>
      </c>
      <c r="G176" s="74" t="inlineStr">
        <is>
          <t xml:space="preserve">Hospital </t>
        </is>
      </c>
      <c r="H176" s="74" t="n">
        <v>27</v>
      </c>
      <c r="I176" s="74" t="n">
        <v>3</v>
      </c>
    </row>
    <row r="177">
      <c r="A177" s="74" t="inlineStr">
        <is>
          <t>Private</t>
        </is>
      </c>
      <c r="B177" s="74" t="inlineStr">
        <is>
          <t>Mediclinic Strand</t>
        </is>
      </c>
      <c r="C177" s="74" t="inlineStr">
        <is>
          <t>Western Cape</t>
        </is>
      </c>
      <c r="D177" s="74" t="inlineStr">
        <is>
          <t>WC</t>
        </is>
      </c>
      <c r="E177" s="74" t="inlineStr">
        <is>
          <t>City of Cape Town</t>
        </is>
      </c>
      <c r="F177" s="74" t="inlineStr">
        <is>
          <t>City of Cape Town</t>
        </is>
      </c>
      <c r="G177" s="74" t="inlineStr">
        <is>
          <t xml:space="preserve">Hospital </t>
        </is>
      </c>
      <c r="H177" s="74" t="n">
        <v>26</v>
      </c>
      <c r="I177" s="74" t="n">
        <v>0</v>
      </c>
    </row>
    <row r="178">
      <c r="A178" s="74" t="inlineStr">
        <is>
          <t>Private</t>
        </is>
      </c>
      <c r="B178" s="74" t="inlineStr">
        <is>
          <t>Intercare Day Hospital - Century City</t>
        </is>
      </c>
      <c r="C178" s="74" t="inlineStr">
        <is>
          <t>Western Cape</t>
        </is>
      </c>
      <c r="D178" s="74" t="inlineStr">
        <is>
          <t>WC</t>
        </is>
      </c>
      <c r="E178" s="74" t="inlineStr">
        <is>
          <t>City of Cape Town</t>
        </is>
      </c>
      <c r="F178" s="74" t="inlineStr">
        <is>
          <t>City of Cape Town</t>
        </is>
      </c>
      <c r="G178" s="74" t="inlineStr">
        <is>
          <t xml:space="preserve">Day Hospital </t>
        </is>
      </c>
      <c r="H178" s="74" t="n">
        <v>24</v>
      </c>
      <c r="I178" s="74" t="n">
        <v>0</v>
      </c>
    </row>
    <row r="179">
      <c r="A179" s="74" t="inlineStr">
        <is>
          <t>Private</t>
        </is>
      </c>
      <c r="B179" s="74" t="inlineStr">
        <is>
          <t>Intercare Sub Acute Hospital Tygervalley</t>
        </is>
      </c>
      <c r="C179" s="74" t="inlineStr">
        <is>
          <t>Western Cape</t>
        </is>
      </c>
      <c r="D179" s="74" t="inlineStr">
        <is>
          <t>WC</t>
        </is>
      </c>
      <c r="E179" s="74" t="inlineStr">
        <is>
          <t>City of Cape Town</t>
        </is>
      </c>
      <c r="F179" s="74" t="inlineStr">
        <is>
          <t>City of Cape Town</t>
        </is>
      </c>
      <c r="G179" s="74" t="inlineStr">
        <is>
          <t xml:space="preserve">Sub-Acute </t>
        </is>
      </c>
      <c r="H179" s="74" t="n">
        <v>58</v>
      </c>
      <c r="I179" s="74" t="n">
        <v>0</v>
      </c>
    </row>
    <row r="180">
      <c r="A180" s="74" t="inlineStr">
        <is>
          <t>Private</t>
        </is>
      </c>
      <c r="B180" s="74" t="inlineStr">
        <is>
          <t>Mediclinic Stellenbosch Day Clinic</t>
        </is>
      </c>
      <c r="C180" s="74" t="inlineStr">
        <is>
          <t>Western Cape</t>
        </is>
      </c>
      <c r="D180" s="74" t="inlineStr">
        <is>
          <t>WC</t>
        </is>
      </c>
      <c r="E180" s="74" t="inlineStr">
        <is>
          <t>Cape Winelands</t>
        </is>
      </c>
      <c r="F180" s="74" t="inlineStr">
        <is>
          <t>Cape Winelands</t>
        </is>
      </c>
      <c r="G180" s="74" t="inlineStr">
        <is>
          <t xml:space="preserve">Day Hospital </t>
        </is>
      </c>
      <c r="H180" s="74" t="n">
        <v>20</v>
      </c>
      <c r="I180" s="74" t="n">
        <v>0</v>
      </c>
    </row>
    <row r="181">
      <c r="A181" s="74" t="inlineStr">
        <is>
          <t>Private</t>
        </is>
      </c>
      <c r="B181" s="74" t="inlineStr">
        <is>
          <t>St Stephens Sub Acute - Paarl</t>
        </is>
      </c>
      <c r="C181" s="74" t="inlineStr">
        <is>
          <t>Western Cape</t>
        </is>
      </c>
      <c r="D181" s="74" t="inlineStr">
        <is>
          <t>WC</t>
        </is>
      </c>
      <c r="E181" s="74" t="inlineStr">
        <is>
          <t>Cape Winelands</t>
        </is>
      </c>
      <c r="F181" s="74" t="inlineStr">
        <is>
          <t>Cape Winelands</t>
        </is>
      </c>
      <c r="G181" s="74" t="inlineStr">
        <is>
          <t xml:space="preserve">Sub-Acute </t>
        </is>
      </c>
      <c r="H181" s="74" t="n">
        <v>22</v>
      </c>
      <c r="I181" s="74" t="n">
        <v>0</v>
      </c>
    </row>
    <row r="182">
      <c r="A182" s="74" t="inlineStr">
        <is>
          <t>Private</t>
        </is>
      </c>
      <c r="B182" s="74" t="inlineStr">
        <is>
          <t>Summit Clinic Rondebosch</t>
        </is>
      </c>
      <c r="C182" s="74" t="inlineStr">
        <is>
          <t>Western Cape</t>
        </is>
      </c>
      <c r="D182" s="74" t="inlineStr">
        <is>
          <t>WC</t>
        </is>
      </c>
      <c r="E182" s="74" t="inlineStr">
        <is>
          <t>City of Cape Town</t>
        </is>
      </c>
      <c r="F182" s="74" t="inlineStr">
        <is>
          <t>City of Cape Town</t>
        </is>
      </c>
      <c r="G182" s="74" t="inlineStr">
        <is>
          <t>Psychiatric</t>
        </is>
      </c>
      <c r="H182" s="74" t="n">
        <v>28</v>
      </c>
      <c r="I182" s="74" t="n">
        <v>0</v>
      </c>
    </row>
    <row r="183">
      <c r="A183" s="74" t="inlineStr">
        <is>
          <t>Private</t>
        </is>
      </c>
      <c r="B183" s="74" t="inlineStr">
        <is>
          <t>Southern Cape Sub-Acute &amp; Rehabilitations Hospital</t>
        </is>
      </c>
      <c r="C183" s="74" t="inlineStr">
        <is>
          <t>Western Cape</t>
        </is>
      </c>
      <c r="D183" s="74" t="inlineStr">
        <is>
          <t>WC</t>
        </is>
      </c>
      <c r="E183" s="74" t="inlineStr">
        <is>
          <t>Garden Route</t>
        </is>
      </c>
      <c r="F183" s="74" t="inlineStr">
        <is>
          <t>Garden Route</t>
        </is>
      </c>
      <c r="G183" s="74" t="inlineStr">
        <is>
          <t xml:space="preserve">Sub-Acute </t>
        </is>
      </c>
      <c r="H183" s="74" t="n">
        <v>24</v>
      </c>
      <c r="I183" s="74" t="n">
        <v>0</v>
      </c>
    </row>
    <row r="184">
      <c r="A184" s="74" t="inlineStr">
        <is>
          <t>Private</t>
        </is>
      </c>
      <c r="B184" s="74" t="inlineStr">
        <is>
          <t>SpesCare Helderberg</t>
        </is>
      </c>
      <c r="C184" s="74" t="inlineStr">
        <is>
          <t>Western Cape</t>
        </is>
      </c>
      <c r="D184" s="74" t="inlineStr">
        <is>
          <t>WC</t>
        </is>
      </c>
      <c r="E184" s="74" t="inlineStr">
        <is>
          <t>City of Cape Town</t>
        </is>
      </c>
      <c r="F184" s="74" t="inlineStr">
        <is>
          <t>City of Cape Town</t>
        </is>
      </c>
      <c r="G184" s="74" t="inlineStr">
        <is>
          <t xml:space="preserve">Sub-Acute </t>
        </is>
      </c>
      <c r="H184" s="74" t="n">
        <v>25</v>
      </c>
      <c r="I184" s="74" t="n">
        <v>0</v>
      </c>
    </row>
    <row r="185">
      <c r="A185" s="74" t="inlineStr">
        <is>
          <t>Private</t>
        </is>
      </c>
      <c r="B185" s="74" t="inlineStr">
        <is>
          <t>SpesCare Hermanus</t>
        </is>
      </c>
      <c r="C185" s="74" t="inlineStr">
        <is>
          <t>Western Cape</t>
        </is>
      </c>
      <c r="D185" s="74" t="inlineStr">
        <is>
          <t>WC</t>
        </is>
      </c>
      <c r="E185" s="74" t="inlineStr">
        <is>
          <t>Overberg</t>
        </is>
      </c>
      <c r="F185" s="74" t="inlineStr">
        <is>
          <t>Overberg</t>
        </is>
      </c>
      <c r="G185" s="74" t="inlineStr">
        <is>
          <t xml:space="preserve">Sub-Acute </t>
        </is>
      </c>
      <c r="H185" s="74" t="n">
        <v>20</v>
      </c>
      <c r="I185" s="74" t="n">
        <v>0</v>
      </c>
    </row>
    <row r="186">
      <c r="A186" s="74" t="inlineStr">
        <is>
          <t>Private</t>
        </is>
      </c>
      <c r="B186" s="74" t="inlineStr">
        <is>
          <t>SpesCare Paarl</t>
        </is>
      </c>
      <c r="C186" s="74" t="inlineStr">
        <is>
          <t>Western Cape</t>
        </is>
      </c>
      <c r="D186" s="74" t="inlineStr">
        <is>
          <t>WC</t>
        </is>
      </c>
      <c r="E186" s="74" t="inlineStr">
        <is>
          <t>Cape Winelands</t>
        </is>
      </c>
      <c r="F186" s="74" t="inlineStr">
        <is>
          <t>Cape Winelands</t>
        </is>
      </c>
      <c r="G186" s="74" t="inlineStr">
        <is>
          <t xml:space="preserve">Sub-Acute </t>
        </is>
      </c>
      <c r="H186" s="74" t="n">
        <v>26</v>
      </c>
      <c r="I186" s="74" t="n">
        <v>0</v>
      </c>
    </row>
    <row r="187">
      <c r="A187" s="74" t="inlineStr">
        <is>
          <t>Private</t>
        </is>
      </c>
      <c r="B187" s="74" t="inlineStr">
        <is>
          <t>SpesCare George</t>
        </is>
      </c>
      <c r="C187" s="74" t="inlineStr">
        <is>
          <t>Western Cape</t>
        </is>
      </c>
      <c r="D187" s="74" t="inlineStr">
        <is>
          <t>WC</t>
        </is>
      </c>
      <c r="E187" s="74" t="inlineStr">
        <is>
          <t>Garden Route</t>
        </is>
      </c>
      <c r="F187" s="74" t="inlineStr">
        <is>
          <t>Garden Route</t>
        </is>
      </c>
      <c r="G187" s="74" t="inlineStr">
        <is>
          <t xml:space="preserve">Sub-Acute </t>
        </is>
      </c>
      <c r="H187" s="74" t="n">
        <v>24</v>
      </c>
      <c r="I187" s="74" t="n">
        <v>0</v>
      </c>
    </row>
    <row r="188">
      <c r="A188" s="74" t="inlineStr">
        <is>
          <t>Private</t>
        </is>
      </c>
      <c r="B188" s="74" t="inlineStr">
        <is>
          <t>SpesCare Stellenbosch</t>
        </is>
      </c>
      <c r="C188" s="74" t="inlineStr">
        <is>
          <t>Western Cape</t>
        </is>
      </c>
      <c r="D188" s="74" t="inlineStr">
        <is>
          <t>WC</t>
        </is>
      </c>
      <c r="E188" s="74" t="inlineStr">
        <is>
          <t>Cape Winelands</t>
        </is>
      </c>
      <c r="F188" s="74" t="inlineStr">
        <is>
          <t>Cape Winelands</t>
        </is>
      </c>
      <c r="G188" s="74" t="inlineStr">
        <is>
          <t xml:space="preserve">Sub-Acute </t>
        </is>
      </c>
      <c r="H188" s="74" t="n">
        <v>30</v>
      </c>
      <c r="I188" s="74" t="n">
        <v>0</v>
      </c>
    </row>
    <row r="189">
      <c r="A189" s="74" t="inlineStr">
        <is>
          <t>Private</t>
        </is>
      </c>
      <c r="B189" s="74" t="inlineStr">
        <is>
          <t>Rondebosch Medical Centre</t>
        </is>
      </c>
      <c r="C189" s="74" t="inlineStr">
        <is>
          <t>Western Cape</t>
        </is>
      </c>
      <c r="D189" s="74" t="inlineStr">
        <is>
          <t>WC</t>
        </is>
      </c>
      <c r="E189" s="74" t="inlineStr">
        <is>
          <t>City of Cape Town</t>
        </is>
      </c>
      <c r="F189" s="74" t="inlineStr">
        <is>
          <t>City of Cape Town</t>
        </is>
      </c>
      <c r="G189" s="74" t="inlineStr">
        <is>
          <t xml:space="preserve">Hospital </t>
        </is>
      </c>
      <c r="H189" s="74" t="n">
        <v>134</v>
      </c>
      <c r="I189" s="74" t="n">
        <v>13</v>
      </c>
    </row>
    <row r="190">
      <c r="A190" s="74" t="inlineStr">
        <is>
          <t>Private</t>
        </is>
      </c>
      <c r="B190" s="74" t="inlineStr">
        <is>
          <t>Paardevlei Private Hospital</t>
        </is>
      </c>
      <c r="C190" s="74" t="inlineStr">
        <is>
          <t>Western Cape</t>
        </is>
      </c>
      <c r="D190" s="74" t="inlineStr">
        <is>
          <t>WC</t>
        </is>
      </c>
      <c r="E190" s="74" t="inlineStr">
        <is>
          <t>City of Cape Town</t>
        </is>
      </c>
      <c r="F190" s="74" t="inlineStr">
        <is>
          <t>City of Cape Town</t>
        </is>
      </c>
      <c r="G190" s="74" t="inlineStr">
        <is>
          <t xml:space="preserve">Hospital </t>
        </is>
      </c>
      <c r="H190" s="74" t="n">
        <v>100</v>
      </c>
      <c r="I190" s="74" t="n">
        <v>10</v>
      </c>
    </row>
    <row r="191">
      <c r="A191" s="74" t="inlineStr">
        <is>
          <t>Private</t>
        </is>
      </c>
      <c r="B191" s="74" t="inlineStr">
        <is>
          <t>Palm Tree Clinic</t>
        </is>
      </c>
      <c r="C191" s="74" t="inlineStr">
        <is>
          <t>Western Cape</t>
        </is>
      </c>
      <c r="D191" s="74" t="inlineStr">
        <is>
          <t>WC</t>
        </is>
      </c>
      <c r="E191" s="74" t="inlineStr">
        <is>
          <t>City of Cape Town</t>
        </is>
      </c>
      <c r="F191" s="74" t="inlineStr">
        <is>
          <t>City of Cape Town</t>
        </is>
      </c>
      <c r="G191" s="74" t="inlineStr">
        <is>
          <t>Psychiatric</t>
        </is>
      </c>
      <c r="H191" s="74" t="n">
        <v>15</v>
      </c>
      <c r="I191" s="74" t="n">
        <v>0</v>
      </c>
    </row>
    <row r="192">
      <c r="A192" s="74" t="inlineStr">
        <is>
          <t>Private</t>
        </is>
      </c>
      <c r="B192" s="74" t="inlineStr">
        <is>
          <t>Palm Garden Retreat-Helen Zille Wing</t>
        </is>
      </c>
      <c r="C192" s="74" t="inlineStr">
        <is>
          <t>Western Cape</t>
        </is>
      </c>
      <c r="D192" s="74" t="inlineStr">
        <is>
          <t>WC</t>
        </is>
      </c>
      <c r="E192" s="74" t="inlineStr">
        <is>
          <t>City of Cape Town</t>
        </is>
      </c>
      <c r="F192" s="74" t="inlineStr">
        <is>
          <t>City of Cape Town</t>
        </is>
      </c>
      <c r="G192" s="74" t="inlineStr">
        <is>
          <t xml:space="preserve">Sub-Acute </t>
        </is>
      </c>
      <c r="H192" s="74" t="n">
        <v>20</v>
      </c>
      <c r="I192" s="74" t="n">
        <v>0</v>
      </c>
    </row>
    <row r="193">
      <c r="A193" s="74" t="inlineStr">
        <is>
          <t>Private</t>
        </is>
      </c>
      <c r="B193" s="74" t="inlineStr">
        <is>
          <t>Nurture Newlands</t>
        </is>
      </c>
      <c r="C193" s="74" t="inlineStr">
        <is>
          <t>Western Cape</t>
        </is>
      </c>
      <c r="D193" s="74" t="inlineStr">
        <is>
          <t>WC</t>
        </is>
      </c>
      <c r="E193" s="74" t="inlineStr">
        <is>
          <t>City of Cape Town</t>
        </is>
      </c>
      <c r="F193" s="74" t="inlineStr">
        <is>
          <t>City of Cape Town</t>
        </is>
      </c>
      <c r="G193" s="74" t="inlineStr">
        <is>
          <t xml:space="preserve">Sub-Acute </t>
        </is>
      </c>
      <c r="H193" s="74" t="n">
        <v>45</v>
      </c>
      <c r="I193" s="74" t="n">
        <v>0</v>
      </c>
    </row>
    <row r="194">
      <c r="A194" s="74" t="inlineStr">
        <is>
          <t>Private</t>
        </is>
      </c>
      <c r="B194" s="74" t="inlineStr">
        <is>
          <t xml:space="preserve">Panorama Plastic Surgery Clinic </t>
        </is>
      </c>
      <c r="C194" s="74" t="inlineStr">
        <is>
          <t>Western Cape</t>
        </is>
      </c>
      <c r="D194" s="74" t="inlineStr">
        <is>
          <t>WC</t>
        </is>
      </c>
      <c r="E194" s="74" t="inlineStr">
        <is>
          <t>City of Cape Town</t>
        </is>
      </c>
      <c r="F194" s="74" t="inlineStr">
        <is>
          <t>City of Cape Town</t>
        </is>
      </c>
      <c r="G194" s="74" t="inlineStr">
        <is>
          <t xml:space="preserve">Day Hospital </t>
        </is>
      </c>
      <c r="H194" s="74" t="n">
        <v>4</v>
      </c>
      <c r="I194" s="74" t="n">
        <v>0</v>
      </c>
    </row>
    <row r="195">
      <c r="A195" s="74" t="inlineStr">
        <is>
          <t>Private</t>
        </is>
      </c>
      <c r="B195" s="74" t="inlineStr">
        <is>
          <t>Nurture Cape View</t>
        </is>
      </c>
      <c r="C195" s="74" t="inlineStr">
        <is>
          <t>Western Cape</t>
        </is>
      </c>
      <c r="D195" s="74" t="inlineStr">
        <is>
          <t>WC</t>
        </is>
      </c>
      <c r="E195" s="74" t="inlineStr">
        <is>
          <t>City of Cape Town</t>
        </is>
      </c>
      <c r="F195" s="74" t="inlineStr">
        <is>
          <t>City of Cape Town</t>
        </is>
      </c>
      <c r="G195" s="74" t="inlineStr">
        <is>
          <t xml:space="preserve">Sub-Acute </t>
        </is>
      </c>
      <c r="H195" s="74" t="n">
        <v>54</v>
      </c>
      <c r="I195" s="74" t="n">
        <v>0</v>
      </c>
    </row>
    <row r="196">
      <c r="A196" s="74" t="inlineStr">
        <is>
          <t>Private</t>
        </is>
      </c>
      <c r="B196" s="74" t="inlineStr">
        <is>
          <t>Nurture Harmony Clinic</t>
        </is>
      </c>
      <c r="C196" s="74" t="inlineStr">
        <is>
          <t>Western Cape</t>
        </is>
      </c>
      <c r="D196" s="74" t="inlineStr">
        <is>
          <t>WC</t>
        </is>
      </c>
      <c r="E196" s="74" t="inlineStr">
        <is>
          <t>City of Cape Town</t>
        </is>
      </c>
      <c r="F196" s="74" t="inlineStr">
        <is>
          <t>City of Cape Town</t>
        </is>
      </c>
      <c r="G196" s="74" t="inlineStr">
        <is>
          <t>Psychiatric</t>
        </is>
      </c>
      <c r="H196" s="74" t="n">
        <v>25</v>
      </c>
      <c r="I196" s="74" t="n">
        <v>0</v>
      </c>
    </row>
    <row r="197">
      <c r="A197" s="74" t="inlineStr">
        <is>
          <t>Private</t>
        </is>
      </c>
      <c r="B197" s="74" t="inlineStr">
        <is>
          <t>M-Care Durbanville Wellness</t>
        </is>
      </c>
      <c r="C197" s="74" t="inlineStr">
        <is>
          <t>Western Cape</t>
        </is>
      </c>
      <c r="D197" s="74" t="inlineStr">
        <is>
          <t>WC</t>
        </is>
      </c>
      <c r="E197" s="74" t="inlineStr">
        <is>
          <t>City of Cape Town</t>
        </is>
      </c>
      <c r="F197" s="74" t="inlineStr">
        <is>
          <t>City of Cape Town</t>
        </is>
      </c>
      <c r="G197" s="74" t="inlineStr">
        <is>
          <t>Psychiatric</t>
        </is>
      </c>
      <c r="H197" s="74" t="n">
        <v>25</v>
      </c>
      <c r="I197" s="74" t="n">
        <v>0</v>
      </c>
    </row>
    <row r="198">
      <c r="A198" s="74" t="inlineStr">
        <is>
          <t>Private</t>
        </is>
      </c>
      <c r="B198" s="74" t="inlineStr">
        <is>
          <t>West Beach Clinic</t>
        </is>
      </c>
      <c r="C198" s="74" t="inlineStr">
        <is>
          <t>Western Cape</t>
        </is>
      </c>
      <c r="D198" s="74" t="inlineStr">
        <is>
          <t>WC</t>
        </is>
      </c>
      <c r="E198" s="74" t="inlineStr">
        <is>
          <t>City of Cape Town</t>
        </is>
      </c>
      <c r="F198" s="74" t="inlineStr">
        <is>
          <t>City of Cape Town</t>
        </is>
      </c>
      <c r="G198" s="74" t="inlineStr">
        <is>
          <t>Psychiatric</t>
        </is>
      </c>
      <c r="H198" s="74" t="n">
        <v>33</v>
      </c>
      <c r="I198" s="74" t="n">
        <v>0</v>
      </c>
    </row>
    <row r="199">
      <c r="A199" s="74" t="inlineStr">
        <is>
          <t>Private</t>
        </is>
      </c>
      <c r="B199" s="74" t="inlineStr">
        <is>
          <t>Tyger Valley Clinic</t>
        </is>
      </c>
      <c r="C199" s="74" t="inlineStr">
        <is>
          <t>Western Cape</t>
        </is>
      </c>
      <c r="D199" s="74" t="inlineStr">
        <is>
          <t>WC</t>
        </is>
      </c>
      <c r="E199" s="74" t="inlineStr">
        <is>
          <t>City of Cape Town</t>
        </is>
      </c>
      <c r="F199" s="74" t="inlineStr">
        <is>
          <t>City of Cape Town</t>
        </is>
      </c>
      <c r="G199" s="74" t="inlineStr">
        <is>
          <t>Psychiatric</t>
        </is>
      </c>
      <c r="H199" s="74" t="n">
        <v>34</v>
      </c>
      <c r="I199" s="74" t="n">
        <v>0</v>
      </c>
    </row>
    <row r="200">
      <c r="A200" s="74" t="inlineStr">
        <is>
          <t>Private</t>
        </is>
      </c>
      <c r="B200" s="74" t="inlineStr">
        <is>
          <t>Helderberg Clinic</t>
        </is>
      </c>
      <c r="C200" s="74" t="inlineStr">
        <is>
          <t>Western Cape</t>
        </is>
      </c>
      <c r="D200" s="74" t="inlineStr">
        <is>
          <t>WC</t>
        </is>
      </c>
      <c r="E200" s="74" t="inlineStr">
        <is>
          <t>City of Cape Town</t>
        </is>
      </c>
      <c r="F200" s="74" t="inlineStr">
        <is>
          <t>City of Cape Town</t>
        </is>
      </c>
      <c r="G200" s="74" t="inlineStr">
        <is>
          <t>Psychiatric</t>
        </is>
      </c>
      <c r="H200" s="74" t="n">
        <v>38</v>
      </c>
      <c r="I200" s="74" t="n">
        <v>0</v>
      </c>
    </row>
    <row r="201">
      <c r="A201" s="74" t="inlineStr">
        <is>
          <t>Private</t>
        </is>
      </c>
      <c r="B201" s="74" t="inlineStr">
        <is>
          <t>Sereno Clinic</t>
        </is>
      </c>
      <c r="C201" s="74" t="inlineStr">
        <is>
          <t>Western Cape</t>
        </is>
      </c>
      <c r="D201" s="74" t="inlineStr">
        <is>
          <t>WC</t>
        </is>
      </c>
      <c r="E201" s="74" t="inlineStr">
        <is>
          <t>Cape Winelands</t>
        </is>
      </c>
      <c r="F201" s="74" t="inlineStr">
        <is>
          <t>Cape Winelands</t>
        </is>
      </c>
      <c r="G201" s="74" t="inlineStr">
        <is>
          <t>Psychiatric</t>
        </is>
      </c>
      <c r="H201" s="74" t="n">
        <v>30</v>
      </c>
      <c r="I201" s="74" t="n">
        <v>0</v>
      </c>
    </row>
    <row r="202">
      <c r="A202" s="74" t="inlineStr">
        <is>
          <t>Private</t>
        </is>
      </c>
      <c r="B202" s="74" t="inlineStr">
        <is>
          <t>Tijger Clinic</t>
        </is>
      </c>
      <c r="C202" s="74" t="inlineStr">
        <is>
          <t>Western Cape</t>
        </is>
      </c>
      <c r="D202" s="74" t="inlineStr">
        <is>
          <t>WC</t>
        </is>
      </c>
      <c r="E202" s="74" t="inlineStr">
        <is>
          <t>City of Cape Town</t>
        </is>
      </c>
      <c r="F202" s="74" t="inlineStr">
        <is>
          <t>City of Cape Town</t>
        </is>
      </c>
      <c r="G202" s="74" t="inlineStr">
        <is>
          <t>Psychiatric</t>
        </is>
      </c>
      <c r="H202" s="74" t="n">
        <v>37</v>
      </c>
      <c r="I202" s="74" t="n">
        <v>0</v>
      </c>
    </row>
    <row r="203">
      <c r="A203" s="74" t="inlineStr">
        <is>
          <t>Private</t>
        </is>
      </c>
      <c r="B203" s="74" t="inlineStr">
        <is>
          <t>Claro Clinic</t>
        </is>
      </c>
      <c r="C203" s="74" t="inlineStr">
        <is>
          <t>Western Cape</t>
        </is>
      </c>
      <c r="D203" s="74" t="inlineStr">
        <is>
          <t>WC</t>
        </is>
      </c>
      <c r="E203" s="74" t="inlineStr">
        <is>
          <t>City of Cape Town</t>
        </is>
      </c>
      <c r="F203" s="74" t="inlineStr">
        <is>
          <t>City of Cape Town</t>
        </is>
      </c>
      <c r="G203" s="74" t="inlineStr">
        <is>
          <t>Psychiatric</t>
        </is>
      </c>
      <c r="H203" s="74" t="n">
        <v>43</v>
      </c>
      <c r="I203" s="74" t="n">
        <v>0</v>
      </c>
    </row>
    <row r="204">
      <c r="A204" s="74" t="inlineStr">
        <is>
          <t>Private</t>
        </is>
      </c>
      <c r="B204" s="74" t="inlineStr">
        <is>
          <t>Pines Clinic</t>
        </is>
      </c>
      <c r="C204" s="74" t="inlineStr">
        <is>
          <t>Western Cape</t>
        </is>
      </c>
      <c r="D204" s="74" t="inlineStr">
        <is>
          <t>WC</t>
        </is>
      </c>
      <c r="E204" s="74" t="inlineStr">
        <is>
          <t>Cape Winelands</t>
        </is>
      </c>
      <c r="F204" s="74" t="inlineStr">
        <is>
          <t>Cape Winelands</t>
        </is>
      </c>
      <c r="G204" s="74" t="inlineStr">
        <is>
          <t>Psychiatric</t>
        </is>
      </c>
      <c r="H204" s="74" t="n">
        <v>28</v>
      </c>
      <c r="I204" s="74" t="n">
        <v>0</v>
      </c>
    </row>
    <row r="205">
      <c r="A205" s="74" t="inlineStr">
        <is>
          <t>Private</t>
        </is>
      </c>
      <c r="B205" s="74" t="inlineStr">
        <is>
          <t>Intercare Sub-Acute &amp; Rehabilitation Hospital</t>
        </is>
      </c>
      <c r="C205" s="74" t="inlineStr">
        <is>
          <t>Western Cape</t>
        </is>
      </c>
      <c r="D205" s="74" t="inlineStr">
        <is>
          <t>WC</t>
        </is>
      </c>
      <c r="E205" s="74" t="inlineStr">
        <is>
          <t>City of Cape Town</t>
        </is>
      </c>
      <c r="F205" s="74" t="inlineStr">
        <is>
          <t>City of Cape Town</t>
        </is>
      </c>
      <c r="G205" s="74" t="inlineStr">
        <is>
          <t xml:space="preserve">Sub-Acute </t>
        </is>
      </c>
      <c r="H205" s="74" t="n">
        <v>58</v>
      </c>
      <c r="I205" s="74" t="n">
        <v>0</v>
      </c>
    </row>
    <row r="206">
      <c r="A206" s="74" t="inlineStr">
        <is>
          <t>Private</t>
        </is>
      </c>
      <c r="B206" s="74" t="inlineStr">
        <is>
          <t>George Surgical Centre</t>
        </is>
      </c>
      <c r="C206" s="74" t="inlineStr">
        <is>
          <t>Western Cape</t>
        </is>
      </c>
      <c r="D206" s="74" t="inlineStr">
        <is>
          <t>WC</t>
        </is>
      </c>
      <c r="E206" s="74" t="inlineStr">
        <is>
          <t>Garden Route</t>
        </is>
      </c>
      <c r="F206" s="74" t="inlineStr">
        <is>
          <t>Garden Route</t>
        </is>
      </c>
      <c r="G206" s="74" t="inlineStr">
        <is>
          <t xml:space="preserve">Day Hospital </t>
        </is>
      </c>
      <c r="H206" s="74" t="n">
        <v>14</v>
      </c>
      <c r="I206" s="74" t="n">
        <v>0</v>
      </c>
    </row>
    <row r="207">
      <c r="A207" s="74" t="inlineStr">
        <is>
          <t>Private</t>
        </is>
      </c>
      <c r="B207" s="74" t="inlineStr">
        <is>
          <t>Carewell Sub-Acute Hospital</t>
        </is>
      </c>
      <c r="C207" s="74" t="inlineStr">
        <is>
          <t>Western Cape</t>
        </is>
      </c>
      <c r="D207" s="74" t="inlineStr">
        <is>
          <t>WC</t>
        </is>
      </c>
      <c r="E207" s="74" t="inlineStr">
        <is>
          <t>City of Cape Town</t>
        </is>
      </c>
      <c r="F207" s="74" t="inlineStr">
        <is>
          <t>City of Cape Town</t>
        </is>
      </c>
      <c r="G207" s="74" t="inlineStr">
        <is>
          <t xml:space="preserve">Sub-Acute </t>
        </is>
      </c>
      <c r="H207" s="74" t="n">
        <v>12</v>
      </c>
      <c r="I207" s="74" t="n">
        <v>0</v>
      </c>
    </row>
    <row r="208">
      <c r="A208" s="74" t="inlineStr">
        <is>
          <t>Private</t>
        </is>
      </c>
      <c r="B208" s="74" t="inlineStr">
        <is>
          <t>Cape Gate Neuro Clinic</t>
        </is>
      </c>
      <c r="C208" s="74" t="inlineStr">
        <is>
          <t>Western Cape</t>
        </is>
      </c>
      <c r="D208" s="74" t="inlineStr">
        <is>
          <t>WC</t>
        </is>
      </c>
      <c r="E208" s="74" t="inlineStr">
        <is>
          <t>City of Cape Town</t>
        </is>
      </c>
      <c r="F208" s="74" t="inlineStr">
        <is>
          <t>City of Cape Town</t>
        </is>
      </c>
      <c r="G208" s="74" t="inlineStr">
        <is>
          <t>Psychiatric</t>
        </is>
      </c>
      <c r="H208" s="74" t="n">
        <v>24</v>
      </c>
      <c r="I208" s="74" t="n">
        <v>0</v>
      </c>
    </row>
    <row r="209">
      <c r="A209" s="74" t="inlineStr">
        <is>
          <t>Private</t>
        </is>
      </c>
      <c r="B209" s="74" t="inlineStr">
        <is>
          <t>Advanced Worcester Surgical Centre</t>
        </is>
      </c>
      <c r="C209" s="74" t="inlineStr">
        <is>
          <t>Western Cape</t>
        </is>
      </c>
      <c r="D209" s="74" t="inlineStr">
        <is>
          <t>WC</t>
        </is>
      </c>
      <c r="E209" s="74" t="inlineStr">
        <is>
          <t>Cape Winelands</t>
        </is>
      </c>
      <c r="F209" s="74" t="inlineStr">
        <is>
          <t>Cape Winelands</t>
        </is>
      </c>
      <c r="G209" s="74" t="inlineStr">
        <is>
          <t xml:space="preserve">Day Hospital </t>
        </is>
      </c>
      <c r="H209" s="74" t="n">
        <v>15</v>
      </c>
      <c r="I209" s="74" t="n">
        <v>0</v>
      </c>
    </row>
    <row r="210">
      <c r="A210" s="74" t="inlineStr">
        <is>
          <t>Private</t>
        </is>
      </c>
      <c r="B210" s="74" t="inlineStr">
        <is>
          <t>Advanced Panorama Surgical Centre (Pty) Ltd</t>
        </is>
      </c>
      <c r="C210" s="74" t="inlineStr">
        <is>
          <t>Western Cape</t>
        </is>
      </c>
      <c r="D210" s="74" t="inlineStr">
        <is>
          <t>WC</t>
        </is>
      </c>
      <c r="E210" s="74" t="inlineStr">
        <is>
          <t>City of Cape Town</t>
        </is>
      </c>
      <c r="F210" s="74" t="inlineStr">
        <is>
          <t>City of Cape Town</t>
        </is>
      </c>
      <c r="G210" s="74" t="inlineStr">
        <is>
          <t xml:space="preserve">Day Hospital </t>
        </is>
      </c>
      <c r="H210" s="74" t="n">
        <v>27</v>
      </c>
      <c r="I210" s="74" t="n">
        <v>0</v>
      </c>
    </row>
    <row r="211">
      <c r="A211" s="74" t="inlineStr">
        <is>
          <t>Private</t>
        </is>
      </c>
      <c r="B211" s="74" t="inlineStr">
        <is>
          <t>Advanced Durbanville Surgical Centre</t>
        </is>
      </c>
      <c r="C211" s="74" t="inlineStr">
        <is>
          <t>Western Cape</t>
        </is>
      </c>
      <c r="D211" s="74" t="inlineStr">
        <is>
          <t>WC</t>
        </is>
      </c>
      <c r="E211" s="74" t="inlineStr">
        <is>
          <t>City of Cape Town</t>
        </is>
      </c>
      <c r="F211" s="74" t="inlineStr">
        <is>
          <t>City of Cape Town</t>
        </is>
      </c>
      <c r="G211" s="74" t="inlineStr">
        <is>
          <t xml:space="preserve">Day Hospital </t>
        </is>
      </c>
      <c r="H211" s="74" t="n">
        <v>20</v>
      </c>
      <c r="I211" s="74" t="n">
        <v>0</v>
      </c>
    </row>
    <row r="212">
      <c r="A212" s="74" t="inlineStr">
        <is>
          <t>Private</t>
        </is>
      </c>
      <c r="B212" s="74" t="inlineStr">
        <is>
          <t xml:space="preserve">Advanced Knysna Surgical centre </t>
        </is>
      </c>
      <c r="C212" s="74" t="inlineStr">
        <is>
          <t>Western Cape</t>
        </is>
      </c>
      <c r="D212" s="74" t="inlineStr">
        <is>
          <t>WC</t>
        </is>
      </c>
      <c r="E212" s="74" t="inlineStr">
        <is>
          <t>Garden Route</t>
        </is>
      </c>
      <c r="F212" s="74" t="inlineStr">
        <is>
          <t>Garden Route</t>
        </is>
      </c>
      <c r="G212" s="74" t="inlineStr">
        <is>
          <t xml:space="preserve">Day Hospital </t>
        </is>
      </c>
      <c r="H212" s="74" t="n">
        <v>20</v>
      </c>
      <c r="I212" s="74" t="n">
        <v>0</v>
      </c>
    </row>
    <row r="213">
      <c r="A213" s="74" t="inlineStr">
        <is>
          <t>Private</t>
        </is>
      </c>
      <c r="B213" s="74" t="inlineStr">
        <is>
          <t>Advanced Vergelegen Surgical Centre (Pty) Ltd</t>
        </is>
      </c>
      <c r="C213" s="74" t="inlineStr">
        <is>
          <t>Western Cape</t>
        </is>
      </c>
      <c r="D213" s="74" t="inlineStr">
        <is>
          <t>WC</t>
        </is>
      </c>
      <c r="E213" s="74" t="inlineStr">
        <is>
          <t>City of Cape Town</t>
        </is>
      </c>
      <c r="F213" s="74" t="inlineStr">
        <is>
          <t>City of Cape Town</t>
        </is>
      </c>
      <c r="G213" s="74" t="inlineStr">
        <is>
          <t xml:space="preserve">Day Hospital </t>
        </is>
      </c>
      <c r="H213" s="74" t="n">
        <v>24</v>
      </c>
      <c r="I213" s="74" t="n">
        <v>0</v>
      </c>
    </row>
    <row r="214">
      <c r="A214" s="74" t="inlineStr">
        <is>
          <t>Private</t>
        </is>
      </c>
      <c r="B214" s="74" t="inlineStr">
        <is>
          <t>Faircape Health Tokai</t>
        </is>
      </c>
      <c r="C214" s="74" t="inlineStr">
        <is>
          <t>Western Cape</t>
        </is>
      </c>
      <c r="D214" s="74" t="inlineStr">
        <is>
          <t>WC</t>
        </is>
      </c>
      <c r="E214" s="74" t="inlineStr">
        <is>
          <t>City of Cape Town</t>
        </is>
      </c>
      <c r="F214" s="74" t="inlineStr">
        <is>
          <t>City of Cape Town</t>
        </is>
      </c>
      <c r="G214" s="74" t="inlineStr">
        <is>
          <t xml:space="preserve">Sub-Acute </t>
        </is>
      </c>
      <c r="H214" s="74" t="n">
        <v>44</v>
      </c>
      <c r="I214" s="74" t="n">
        <v>0</v>
      </c>
    </row>
    <row r="215">
      <c r="A215" s="74" t="inlineStr">
        <is>
          <t>Private</t>
        </is>
      </c>
      <c r="B215" s="74" t="inlineStr">
        <is>
          <t>Groenkloof George Care Unit</t>
        </is>
      </c>
      <c r="C215" s="74" t="inlineStr">
        <is>
          <t>Western Cape</t>
        </is>
      </c>
      <c r="D215" s="74" t="inlineStr">
        <is>
          <t>WC</t>
        </is>
      </c>
      <c r="E215" s="74" t="inlineStr">
        <is>
          <t>Garden Route</t>
        </is>
      </c>
      <c r="F215" s="74" t="inlineStr">
        <is>
          <t>Garden Route</t>
        </is>
      </c>
      <c r="G215" s="74" t="inlineStr">
        <is>
          <t xml:space="preserve">Sub-Acute </t>
        </is>
      </c>
      <c r="H215" s="74" t="n">
        <v>14</v>
      </c>
      <c r="I215" s="74" t="n">
        <v>0</v>
      </c>
    </row>
    <row r="216">
      <c r="A216" s="74" t="inlineStr">
        <is>
          <t>Private</t>
        </is>
      </c>
      <c r="B216" s="74" t="inlineStr">
        <is>
          <t>Hermanus Medical Care T/A (Pty) Ltd Hermanus Day Hospital</t>
        </is>
      </c>
      <c r="C216" s="74" t="inlineStr">
        <is>
          <t>Western Cape</t>
        </is>
      </c>
      <c r="D216" s="74" t="inlineStr">
        <is>
          <t>WC</t>
        </is>
      </c>
      <c r="E216" s="74" t="inlineStr">
        <is>
          <t>Overberg</t>
        </is>
      </c>
      <c r="F216" s="74" t="inlineStr">
        <is>
          <t>Overberg</t>
        </is>
      </c>
      <c r="G216" s="74" t="inlineStr">
        <is>
          <t xml:space="preserve">Day Hospital </t>
        </is>
      </c>
      <c r="H216" s="74" t="n">
        <v>21</v>
      </c>
      <c r="I216" s="74" t="n">
        <v>0</v>
      </c>
    </row>
    <row r="217">
      <c r="A217" s="74" t="inlineStr">
        <is>
          <t>Private</t>
        </is>
      </c>
      <c r="B217" s="74" t="inlineStr">
        <is>
          <t>Cango Medicentre</t>
        </is>
      </c>
      <c r="C217" s="74" t="inlineStr">
        <is>
          <t>Western Cape</t>
        </is>
      </c>
      <c r="D217" s="74" t="inlineStr">
        <is>
          <t>WC</t>
        </is>
      </c>
      <c r="E217" s="74" t="inlineStr">
        <is>
          <t>Eden</t>
        </is>
      </c>
      <c r="F217" s="74" t="inlineStr">
        <is>
          <t>Eden</t>
        </is>
      </c>
      <c r="G217" s="74" t="inlineStr">
        <is>
          <t xml:space="preserve">Day Hospital </t>
        </is>
      </c>
      <c r="H217" s="74" t="n">
        <v>14</v>
      </c>
      <c r="I217" s="74" t="n">
        <v>0</v>
      </c>
    </row>
    <row r="218">
      <c r="A218" s="74" t="inlineStr">
        <is>
          <t>Private</t>
        </is>
      </c>
      <c r="B218" s="74" t="inlineStr">
        <is>
          <t>Khangella Eye Theatre</t>
        </is>
      </c>
      <c r="C218" s="74" t="inlineStr">
        <is>
          <t>Western Cape</t>
        </is>
      </c>
      <c r="D218" s="74" t="inlineStr">
        <is>
          <t>WC</t>
        </is>
      </c>
      <c r="E218" s="74" t="inlineStr">
        <is>
          <t>City of Cape Town</t>
        </is>
      </c>
      <c r="F218" s="74" t="inlineStr">
        <is>
          <t>City of Cape Town</t>
        </is>
      </c>
      <c r="G218" s="74" t="inlineStr">
        <is>
          <t>Opthalmology</t>
        </is>
      </c>
      <c r="H218" s="74" t="n">
        <v>4</v>
      </c>
      <c r="I218" s="74" t="n">
        <v>0</v>
      </c>
    </row>
    <row r="219">
      <c r="A219" s="74" t="inlineStr">
        <is>
          <t>Private</t>
        </is>
      </c>
      <c r="B219" s="74" t="inlineStr">
        <is>
          <t>Optima At Rustenvrede</t>
        </is>
      </c>
      <c r="C219" s="74" t="inlineStr">
        <is>
          <t>Western Cape</t>
        </is>
      </c>
      <c r="D219" s="74" t="inlineStr">
        <is>
          <t>WC</t>
        </is>
      </c>
      <c r="E219" s="74" t="inlineStr">
        <is>
          <t>Cape Winelands</t>
        </is>
      </c>
      <c r="F219" s="74" t="inlineStr">
        <is>
          <t>Cape Winelands</t>
        </is>
      </c>
      <c r="G219" s="74" t="inlineStr">
        <is>
          <t>Psychiatric</t>
        </is>
      </c>
      <c r="H219" s="74" t="n">
        <v>32</v>
      </c>
      <c r="I219" s="74" t="n">
        <v>0</v>
      </c>
    </row>
    <row r="220">
      <c r="A220" s="74" t="inlineStr">
        <is>
          <t>Private</t>
        </is>
      </c>
      <c r="B220" s="74" t="inlineStr">
        <is>
          <t>Robin Trust</t>
        </is>
      </c>
      <c r="C220" s="74" t="inlineStr">
        <is>
          <t>Western Cape</t>
        </is>
      </c>
      <c r="D220" s="74" t="inlineStr">
        <is>
          <t>WC</t>
        </is>
      </c>
      <c r="E220" s="74" t="inlineStr">
        <is>
          <t>City of Cape Town</t>
        </is>
      </c>
      <c r="F220" s="74" t="inlineStr">
        <is>
          <t>City of Cape Town</t>
        </is>
      </c>
      <c r="G220" s="74" t="inlineStr">
        <is>
          <t xml:space="preserve">Sub-Acute </t>
        </is>
      </c>
      <c r="H220" s="74" t="n">
        <v>10</v>
      </c>
      <c r="I220" s="74" t="n">
        <v>0</v>
      </c>
    </row>
    <row r="221">
      <c r="A221" s="74" t="inlineStr">
        <is>
          <t>Private</t>
        </is>
      </c>
      <c r="B221" s="74" t="inlineStr">
        <is>
          <t>Life Vincent Pallotti Hospital</t>
        </is>
      </c>
      <c r="C221" s="74" t="inlineStr">
        <is>
          <t>Western Cape</t>
        </is>
      </c>
      <c r="D221" s="74" t="inlineStr">
        <is>
          <t>WC</t>
        </is>
      </c>
      <c r="E221" s="74" t="inlineStr">
        <is>
          <t>City of Cape Town</t>
        </is>
      </c>
      <c r="F221" s="74" t="inlineStr">
        <is>
          <t>City of Cape Town</t>
        </is>
      </c>
      <c r="G221" s="74" t="inlineStr">
        <is>
          <t xml:space="preserve">Hospital </t>
        </is>
      </c>
      <c r="H221" s="74" t="n">
        <v>263</v>
      </c>
      <c r="I221" s="74" t="n">
        <v>32</v>
      </c>
    </row>
    <row r="222">
      <c r="A222" s="74" t="inlineStr">
        <is>
          <t>Private</t>
        </is>
      </c>
      <c r="B222" s="74" t="inlineStr">
        <is>
          <t>Life West Coast Private Hospital</t>
        </is>
      </c>
      <c r="C222" s="74" t="inlineStr">
        <is>
          <t>Western Cape</t>
        </is>
      </c>
      <c r="D222" s="74" t="inlineStr">
        <is>
          <t>WC</t>
        </is>
      </c>
      <c r="E222" s="74" t="inlineStr">
        <is>
          <t>West Coast</t>
        </is>
      </c>
      <c r="F222" s="74" t="inlineStr">
        <is>
          <t>West Coast</t>
        </is>
      </c>
      <c r="G222" s="74" t="inlineStr">
        <is>
          <t xml:space="preserve">Hospital </t>
        </is>
      </c>
      <c r="H222" s="74" t="n">
        <v>63</v>
      </c>
      <c r="I222" s="74" t="n">
        <v>4</v>
      </c>
    </row>
    <row r="223">
      <c r="A223" s="74" t="inlineStr">
        <is>
          <t>Private</t>
        </is>
      </c>
      <c r="B223" s="74" t="inlineStr">
        <is>
          <t>Life Orthopeadic Surgical Day Centre</t>
        </is>
      </c>
      <c r="C223" s="74" t="inlineStr">
        <is>
          <t>Western Cape</t>
        </is>
      </c>
      <c r="D223" s="74" t="inlineStr">
        <is>
          <t>WC</t>
        </is>
      </c>
      <c r="E223" s="74" t="inlineStr">
        <is>
          <t>City of Cape Town</t>
        </is>
      </c>
      <c r="F223" s="74" t="inlineStr">
        <is>
          <t>City of Cape Town</t>
        </is>
      </c>
      <c r="G223" s="74" t="inlineStr">
        <is>
          <t xml:space="preserve">Day Hospital </t>
        </is>
      </c>
      <c r="H223" s="74" t="n">
        <v>10</v>
      </c>
      <c r="I223" s="74" t="n">
        <v>0</v>
      </c>
    </row>
    <row r="224">
      <c r="A224" s="74" t="inlineStr">
        <is>
          <t>Private</t>
        </is>
      </c>
      <c r="B224" s="74" t="inlineStr">
        <is>
          <t>Peninsula Eye Clinic</t>
        </is>
      </c>
      <c r="C224" s="74" t="inlineStr">
        <is>
          <t>Western Cape</t>
        </is>
      </c>
      <c r="D224" s="74" t="inlineStr">
        <is>
          <t>WC</t>
        </is>
      </c>
      <c r="E224" s="74" t="inlineStr">
        <is>
          <t>City of Cape Town</t>
        </is>
      </c>
      <c r="F224" s="74" t="inlineStr">
        <is>
          <t>City of Cape Town</t>
        </is>
      </c>
      <c r="G224" s="74" t="inlineStr">
        <is>
          <t xml:space="preserve">Hospital </t>
        </is>
      </c>
      <c r="H224" s="74" t="n">
        <v>18</v>
      </c>
      <c r="I224" s="74" t="n">
        <v>0</v>
      </c>
    </row>
    <row r="225">
      <c r="A225" s="74" t="inlineStr">
        <is>
          <t>Private</t>
        </is>
      </c>
      <c r="B225" s="74" t="inlineStr">
        <is>
          <t>Life Kingsburg Hospital</t>
        </is>
      </c>
      <c r="C225" s="74" t="inlineStr">
        <is>
          <t>Western Cape</t>
        </is>
      </c>
      <c r="D225" s="74" t="inlineStr">
        <is>
          <t>WC</t>
        </is>
      </c>
      <c r="E225" s="74" t="inlineStr">
        <is>
          <t>City of Cape Town</t>
        </is>
      </c>
      <c r="F225" s="74" t="inlineStr">
        <is>
          <t>City of Cape Town</t>
        </is>
      </c>
      <c r="G225" s="74" t="inlineStr">
        <is>
          <t xml:space="preserve">Hospital </t>
        </is>
      </c>
      <c r="H225" s="74" t="n">
        <v>240</v>
      </c>
      <c r="I225" s="74" t="n">
        <v>17</v>
      </c>
    </row>
    <row r="226">
      <c r="A226" s="74" t="inlineStr">
        <is>
          <t>Private</t>
        </is>
      </c>
      <c r="B226" s="74" t="inlineStr">
        <is>
          <t>Life Knysna Private Hospital</t>
        </is>
      </c>
      <c r="C226" s="74" t="inlineStr">
        <is>
          <t>Western Cape</t>
        </is>
      </c>
      <c r="D226" s="74" t="inlineStr">
        <is>
          <t>WC</t>
        </is>
      </c>
      <c r="E226" s="74" t="inlineStr">
        <is>
          <t>Eden</t>
        </is>
      </c>
      <c r="F226" s="74" t="inlineStr">
        <is>
          <t>Eden</t>
        </is>
      </c>
      <c r="G226" s="74" t="inlineStr">
        <is>
          <t xml:space="preserve">Hospital </t>
        </is>
      </c>
      <c r="H226" s="74" t="n">
        <v>69</v>
      </c>
      <c r="I226" s="74" t="n">
        <v>6</v>
      </c>
    </row>
    <row r="227">
      <c r="A227" s="74" t="inlineStr">
        <is>
          <t>Private</t>
        </is>
      </c>
      <c r="B227" s="74" t="inlineStr">
        <is>
          <t>Life Bay View Hospital</t>
        </is>
      </c>
      <c r="C227" s="74" t="inlineStr">
        <is>
          <t>Western Cape</t>
        </is>
      </c>
      <c r="D227" s="74" t="inlineStr">
        <is>
          <t>WC</t>
        </is>
      </c>
      <c r="E227" s="74" t="inlineStr">
        <is>
          <t>Eden</t>
        </is>
      </c>
      <c r="F227" s="74" t="inlineStr">
        <is>
          <t>Eden</t>
        </is>
      </c>
      <c r="G227" s="74" t="inlineStr">
        <is>
          <t xml:space="preserve">Hospital </t>
        </is>
      </c>
      <c r="H227" s="74" t="n">
        <v>152</v>
      </c>
      <c r="I227" s="74" t="n">
        <v>8</v>
      </c>
    </row>
    <row r="228">
      <c r="A228" s="74" t="inlineStr">
        <is>
          <t>Private</t>
        </is>
      </c>
      <c r="B228" s="74" t="inlineStr">
        <is>
          <t>Life Vincent Pallotti Rehabilitation Centre</t>
        </is>
      </c>
      <c r="C228" s="74" t="inlineStr">
        <is>
          <t>Western Cape</t>
        </is>
      </c>
      <c r="D228" s="74" t="inlineStr">
        <is>
          <t>WC</t>
        </is>
      </c>
      <c r="E228" s="74" t="inlineStr">
        <is>
          <t>City of Cape Town</t>
        </is>
      </c>
      <c r="F228" s="74" t="inlineStr">
        <is>
          <t>City of Cape Town</t>
        </is>
      </c>
      <c r="G228" s="74" t="inlineStr">
        <is>
          <t>Rehabilitation</t>
        </is>
      </c>
      <c r="H228" s="74" t="n">
        <v>71</v>
      </c>
      <c r="I228" s="74" t="n">
        <v>0</v>
      </c>
    </row>
    <row r="229">
      <c r="A229" s="74" t="inlineStr">
        <is>
          <t>Private</t>
        </is>
      </c>
      <c r="B229" s="74" t="inlineStr">
        <is>
          <t>Netcare Kuils River Hospital</t>
        </is>
      </c>
      <c r="C229" s="74" t="inlineStr">
        <is>
          <t>Western Cape</t>
        </is>
      </c>
      <c r="D229" s="74" t="inlineStr">
        <is>
          <t>WC</t>
        </is>
      </c>
      <c r="E229" s="74" t="inlineStr">
        <is>
          <t>City of Cape Town</t>
        </is>
      </c>
      <c r="F229" s="74" t="inlineStr">
        <is>
          <t>City of Cape Town</t>
        </is>
      </c>
      <c r="G229" s="74" t="inlineStr">
        <is>
          <t xml:space="preserve">Hospital </t>
        </is>
      </c>
      <c r="H229" s="74" t="n">
        <v>189</v>
      </c>
      <c r="I229" s="74" t="n">
        <v>17</v>
      </c>
    </row>
    <row r="230">
      <c r="A230" s="74" t="inlineStr">
        <is>
          <t>Private</t>
        </is>
      </c>
      <c r="B230" s="74" t="inlineStr">
        <is>
          <t>N1 City Hospital</t>
        </is>
      </c>
      <c r="C230" s="74" t="inlineStr">
        <is>
          <t>Western Cape</t>
        </is>
      </c>
      <c r="D230" s="74" t="inlineStr">
        <is>
          <t>WC</t>
        </is>
      </c>
      <c r="E230" s="74" t="inlineStr">
        <is>
          <t>City of Cape Town</t>
        </is>
      </c>
      <c r="F230" s="74" t="inlineStr">
        <is>
          <t>City of Cape Town</t>
        </is>
      </c>
      <c r="G230" s="74" t="inlineStr">
        <is>
          <t xml:space="preserve">Hospital </t>
        </is>
      </c>
      <c r="H230" s="74" t="n">
        <v>224</v>
      </c>
      <c r="I230" s="74" t="n">
        <v>31</v>
      </c>
    </row>
    <row r="231">
      <c r="A231" s="74" t="inlineStr">
        <is>
          <t>Private</t>
        </is>
      </c>
      <c r="B231" s="74" t="inlineStr">
        <is>
          <t>UCT Private Academic Hospital</t>
        </is>
      </c>
      <c r="C231" s="74" t="inlineStr">
        <is>
          <t>Western Cape</t>
        </is>
      </c>
      <c r="D231" s="74" t="inlineStr">
        <is>
          <t>WC</t>
        </is>
      </c>
      <c r="E231" s="74" t="inlineStr">
        <is>
          <t>City of Cape Town</t>
        </is>
      </c>
      <c r="F231" s="74" t="inlineStr">
        <is>
          <t>City of Cape Town</t>
        </is>
      </c>
      <c r="G231" s="74" t="inlineStr">
        <is>
          <t xml:space="preserve">Hospital </t>
        </is>
      </c>
      <c r="H231" s="74" t="n">
        <v>112</v>
      </c>
      <c r="I231" s="74" t="n">
        <v>10</v>
      </c>
    </row>
    <row r="232">
      <c r="A232" s="74" t="inlineStr">
        <is>
          <t>Private</t>
        </is>
      </c>
      <c r="B232" s="74" t="inlineStr">
        <is>
          <t>Netcare Blaauwberg Hospital</t>
        </is>
      </c>
      <c r="C232" s="74" t="inlineStr">
        <is>
          <t>Western Cape</t>
        </is>
      </c>
      <c r="D232" s="74" t="inlineStr">
        <is>
          <t>WC</t>
        </is>
      </c>
      <c r="E232" s="74" t="inlineStr">
        <is>
          <t>City of Cape Town</t>
        </is>
      </c>
      <c r="F232" s="74" t="inlineStr">
        <is>
          <t>City of Cape Town</t>
        </is>
      </c>
      <c r="G232" s="74" t="inlineStr">
        <is>
          <t xml:space="preserve">Hospital </t>
        </is>
      </c>
      <c r="H232" s="74" t="n">
        <v>154</v>
      </c>
      <c r="I232" s="74" t="n">
        <v>18</v>
      </c>
    </row>
    <row r="233">
      <c r="A233" s="74" t="inlineStr">
        <is>
          <t>Private</t>
        </is>
      </c>
      <c r="B233" s="74" t="inlineStr">
        <is>
          <t>Netcare Christiaan Barnard memeorial Hospital</t>
        </is>
      </c>
      <c r="C233" s="74" t="inlineStr">
        <is>
          <t>Western Cape</t>
        </is>
      </c>
      <c r="D233" s="74" t="inlineStr">
        <is>
          <t>WC</t>
        </is>
      </c>
      <c r="E233" s="74" t="inlineStr">
        <is>
          <t>City of Cape Town</t>
        </is>
      </c>
      <c r="F233" s="74" t="inlineStr">
        <is>
          <t>City of Cape Town</t>
        </is>
      </c>
      <c r="G233" s="74" t="inlineStr">
        <is>
          <t xml:space="preserve">Hospital </t>
        </is>
      </c>
      <c r="H233" s="74" t="n">
        <v>260</v>
      </c>
      <c r="I233" s="74" t="n">
        <v>22</v>
      </c>
    </row>
    <row r="234">
      <c r="A234" s="74" t="inlineStr">
        <is>
          <t>Private</t>
        </is>
      </c>
      <c r="B234" s="74" t="inlineStr">
        <is>
          <t>Netcare Ceres Hospital</t>
        </is>
      </c>
      <c r="C234" s="74" t="inlineStr">
        <is>
          <t>Western Cape</t>
        </is>
      </c>
      <c r="D234" s="74" t="inlineStr">
        <is>
          <t>WC</t>
        </is>
      </c>
      <c r="E234" s="74" t="inlineStr">
        <is>
          <t>Cape Winelands</t>
        </is>
      </c>
      <c r="F234" s="74" t="inlineStr">
        <is>
          <t>Cape Winelands</t>
        </is>
      </c>
      <c r="G234" s="74" t="inlineStr">
        <is>
          <t xml:space="preserve">Hospital </t>
        </is>
      </c>
      <c r="H234" s="74" t="n">
        <v>28</v>
      </c>
      <c r="I234" s="74" t="n">
        <v>0</v>
      </c>
    </row>
    <row r="235">
      <c r="A235" s="74" t="inlineStr">
        <is>
          <t>Private</t>
        </is>
      </c>
      <c r="B235" s="74" t="inlineStr">
        <is>
          <t>Akeso Clinic - George</t>
        </is>
      </c>
      <c r="C235" s="74" t="inlineStr">
        <is>
          <t>Western Cape</t>
        </is>
      </c>
      <c r="D235" s="74" t="inlineStr">
        <is>
          <t>WC</t>
        </is>
      </c>
      <c r="E235" s="74" t="inlineStr">
        <is>
          <t>Garden Route</t>
        </is>
      </c>
      <c r="F235" s="74" t="inlineStr">
        <is>
          <t>Garden Route</t>
        </is>
      </c>
      <c r="G235" s="74" t="inlineStr">
        <is>
          <t>Psychiatric</t>
        </is>
      </c>
      <c r="H235" s="74" t="n">
        <v>12</v>
      </c>
      <c r="I235" s="74" t="n">
        <v>0</v>
      </c>
    </row>
    <row r="236">
      <c r="A236" s="74" t="inlineStr">
        <is>
          <t>Private</t>
        </is>
      </c>
      <c r="B236" s="74" t="inlineStr">
        <is>
          <t>Advanced Harbour Bay Surgical Centre</t>
        </is>
      </c>
      <c r="C236" s="74" t="inlineStr">
        <is>
          <t>Western Cape</t>
        </is>
      </c>
      <c r="D236" s="74" t="inlineStr">
        <is>
          <t>WC</t>
        </is>
      </c>
      <c r="E236" s="74" t="inlineStr">
        <is>
          <t>City of Cape Town</t>
        </is>
      </c>
      <c r="F236" s="74" t="inlineStr">
        <is>
          <t>City of Cape Town</t>
        </is>
      </c>
      <c r="G236" s="74" t="inlineStr">
        <is>
          <t xml:space="preserve">Day Hospital </t>
        </is>
      </c>
      <c r="H236" s="74" t="n">
        <v>20</v>
      </c>
      <c r="I236" s="74" t="n">
        <v>0</v>
      </c>
    </row>
    <row r="237">
      <c r="A237" s="74" t="inlineStr">
        <is>
          <t>Private</t>
        </is>
      </c>
      <c r="B237" s="74" t="inlineStr">
        <is>
          <t>The Cosmetic Surgery Institute</t>
        </is>
      </c>
      <c r="C237" s="74" t="inlineStr">
        <is>
          <t>Western Cape</t>
        </is>
      </c>
      <c r="D237" s="74" t="inlineStr">
        <is>
          <t>WC</t>
        </is>
      </c>
      <c r="E237" s="74" t="inlineStr">
        <is>
          <t>City of Cape Town</t>
        </is>
      </c>
      <c r="F237" s="74" t="inlineStr">
        <is>
          <t>City of Cape Town</t>
        </is>
      </c>
      <c r="G237" s="74" t="inlineStr">
        <is>
          <t xml:space="preserve">Day Hospital </t>
        </is>
      </c>
      <c r="H237" s="74" t="n">
        <v>12</v>
      </c>
      <c r="I237" s="74" t="n">
        <v>0</v>
      </c>
    </row>
    <row r="238">
      <c r="A238" s="74" t="inlineStr">
        <is>
          <t>Private</t>
        </is>
      </c>
      <c r="B238" s="74" t="inlineStr">
        <is>
          <t>Mediclinic Geneva</t>
        </is>
      </c>
      <c r="C238" s="74" t="inlineStr">
        <is>
          <t>Western Cape</t>
        </is>
      </c>
      <c r="D238" s="74" t="inlineStr">
        <is>
          <t>WC</t>
        </is>
      </c>
      <c r="E238" s="74" t="inlineStr">
        <is>
          <t>Eden</t>
        </is>
      </c>
      <c r="F238" s="74" t="inlineStr">
        <is>
          <t>Eden</t>
        </is>
      </c>
      <c r="G238" s="74" t="inlineStr">
        <is>
          <t xml:space="preserve">Hospital </t>
        </is>
      </c>
      <c r="H238" s="74" t="n">
        <v>56</v>
      </c>
      <c r="I238" s="74" t="n">
        <v>0</v>
      </c>
    </row>
    <row r="239">
      <c r="A239" s="74" t="inlineStr">
        <is>
          <t>Private</t>
        </is>
      </c>
      <c r="B239" s="74" t="inlineStr">
        <is>
          <t>Mediclinic George</t>
        </is>
      </c>
      <c r="C239" s="74" t="inlineStr">
        <is>
          <t>Western Cape</t>
        </is>
      </c>
      <c r="D239" s="74" t="inlineStr">
        <is>
          <t>WC</t>
        </is>
      </c>
      <c r="E239" s="74" t="inlineStr">
        <is>
          <t>Garden Route</t>
        </is>
      </c>
      <c r="F239" s="74" t="inlineStr">
        <is>
          <t>Garden Route</t>
        </is>
      </c>
      <c r="G239" s="74" t="inlineStr">
        <is>
          <t xml:space="preserve">Hospital </t>
        </is>
      </c>
      <c r="H239" s="74" t="n">
        <v>130</v>
      </c>
      <c r="I239" s="74" t="n">
        <v>10</v>
      </c>
    </row>
    <row r="240">
      <c r="A240" s="74" t="inlineStr">
        <is>
          <t>Private</t>
        </is>
      </c>
      <c r="B240" s="74" t="inlineStr">
        <is>
          <t>Mediclinic Klein Karoo</t>
        </is>
      </c>
      <c r="C240" s="74" t="inlineStr">
        <is>
          <t>Western Cape</t>
        </is>
      </c>
      <c r="D240" s="74" t="inlineStr">
        <is>
          <t>WC</t>
        </is>
      </c>
      <c r="E240" s="74" t="inlineStr">
        <is>
          <t>Eden</t>
        </is>
      </c>
      <c r="F240" s="74" t="inlineStr">
        <is>
          <t>Eden</t>
        </is>
      </c>
      <c r="G240" s="74" t="inlineStr">
        <is>
          <t xml:space="preserve">Hospital </t>
        </is>
      </c>
      <c r="H240" s="74" t="n">
        <v>50</v>
      </c>
      <c r="I240" s="74" t="n">
        <v>6</v>
      </c>
    </row>
    <row r="241">
      <c r="A241" s="74" t="inlineStr">
        <is>
          <t>Private</t>
        </is>
      </c>
      <c r="B241" s="74" t="inlineStr">
        <is>
          <t>Mediclinic Hermanus</t>
        </is>
      </c>
      <c r="C241" s="74" t="inlineStr">
        <is>
          <t>Western Cape</t>
        </is>
      </c>
      <c r="D241" s="74" t="inlineStr">
        <is>
          <t>WC</t>
        </is>
      </c>
      <c r="E241" s="74" t="inlineStr">
        <is>
          <t>Overberg</t>
        </is>
      </c>
      <c r="F241" s="74" t="inlineStr">
        <is>
          <t>Overberg</t>
        </is>
      </c>
      <c r="G241" s="74" t="inlineStr">
        <is>
          <t xml:space="preserve">Hospital </t>
        </is>
      </c>
      <c r="H241" s="74" t="n">
        <v>80</v>
      </c>
      <c r="I241" s="74" t="n">
        <v>9</v>
      </c>
    </row>
    <row r="242">
      <c r="A242" s="74" t="inlineStr">
        <is>
          <t>Private</t>
        </is>
      </c>
      <c r="B242" s="74" t="inlineStr">
        <is>
          <t>Mediclinic Cape Town</t>
        </is>
      </c>
      <c r="C242" s="74" t="inlineStr">
        <is>
          <t>Western Cape</t>
        </is>
      </c>
      <c r="D242" s="74" t="inlineStr">
        <is>
          <t>WC</t>
        </is>
      </c>
      <c r="E242" s="74" t="inlineStr">
        <is>
          <t>City of Cape Town</t>
        </is>
      </c>
      <c r="F242" s="74" t="inlineStr">
        <is>
          <t>City of Cape Town</t>
        </is>
      </c>
      <c r="G242" s="74" t="inlineStr">
        <is>
          <t xml:space="preserve">Hospital </t>
        </is>
      </c>
      <c r="H242" s="74" t="n">
        <v>128</v>
      </c>
      <c r="I242" s="74" t="n">
        <v>9</v>
      </c>
    </row>
    <row r="243">
      <c r="A243" s="74" t="inlineStr">
        <is>
          <t>Private</t>
        </is>
      </c>
      <c r="B243" s="74" t="inlineStr">
        <is>
          <t>Mediclinic Constantiaberg</t>
        </is>
      </c>
      <c r="C243" s="74" t="inlineStr">
        <is>
          <t>Western Cape</t>
        </is>
      </c>
      <c r="D243" s="74" t="inlineStr">
        <is>
          <t>WC</t>
        </is>
      </c>
      <c r="E243" s="74" t="inlineStr">
        <is>
          <t>City of Cape Town</t>
        </is>
      </c>
      <c r="F243" s="74" t="inlineStr">
        <is>
          <t>City of Cape Town</t>
        </is>
      </c>
      <c r="G243" s="74" t="inlineStr">
        <is>
          <t xml:space="preserve">Hospital </t>
        </is>
      </c>
      <c r="H243" s="74" t="n">
        <v>228</v>
      </c>
      <c r="I243" s="74" t="n">
        <v>21</v>
      </c>
    </row>
    <row r="244">
      <c r="A244" s="74" t="inlineStr">
        <is>
          <t>Private</t>
        </is>
      </c>
      <c r="B244" s="74" t="inlineStr">
        <is>
          <t>Mediclinic Durbanville Day Clinic</t>
        </is>
      </c>
      <c r="C244" s="74" t="inlineStr">
        <is>
          <t>Western Cape</t>
        </is>
      </c>
      <c r="D244" s="74" t="inlineStr">
        <is>
          <t>WC</t>
        </is>
      </c>
      <c r="E244" s="74" t="inlineStr">
        <is>
          <t>City of Cape Town</t>
        </is>
      </c>
      <c r="F244" s="74" t="inlineStr">
        <is>
          <t>City of Cape Town</t>
        </is>
      </c>
      <c r="G244" s="74" t="inlineStr">
        <is>
          <t xml:space="preserve">Day Hospital </t>
        </is>
      </c>
      <c r="H244" s="74" t="n">
        <v>26</v>
      </c>
      <c r="I244" s="74" t="n">
        <v>0</v>
      </c>
    </row>
    <row r="245">
      <c r="A245" s="74" t="inlineStr">
        <is>
          <t>Private</t>
        </is>
      </c>
      <c r="B245" s="74" t="inlineStr">
        <is>
          <t>Mediclinic Durbanville</t>
        </is>
      </c>
      <c r="C245" s="74" t="inlineStr">
        <is>
          <t>Western Cape</t>
        </is>
      </c>
      <c r="D245" s="74" t="inlineStr">
        <is>
          <t>WC</t>
        </is>
      </c>
      <c r="E245" s="74" t="inlineStr">
        <is>
          <t>City of Cape Town</t>
        </is>
      </c>
      <c r="F245" s="74" t="inlineStr">
        <is>
          <t>City of Cape Town</t>
        </is>
      </c>
      <c r="G245" s="74" t="inlineStr">
        <is>
          <t xml:space="preserve">Hospital </t>
        </is>
      </c>
      <c r="H245" s="74" t="n">
        <v>205</v>
      </c>
      <c r="I245" s="74" t="n">
        <v>26</v>
      </c>
    </row>
    <row r="246">
      <c r="A246" s="74" t="inlineStr">
        <is>
          <t>Private</t>
        </is>
      </c>
      <c r="B246" s="74" t="inlineStr">
        <is>
          <t>Kenilworth Clinic</t>
        </is>
      </c>
      <c r="C246" s="74" t="inlineStr">
        <is>
          <t>Western Cape</t>
        </is>
      </c>
      <c r="D246" s="74" t="inlineStr">
        <is>
          <t>WC</t>
        </is>
      </c>
      <c r="E246" s="74" t="inlineStr">
        <is>
          <t>City of Cape Town</t>
        </is>
      </c>
      <c r="F246" s="74" t="inlineStr">
        <is>
          <t>City of Cape Town</t>
        </is>
      </c>
      <c r="G246" s="74" t="inlineStr">
        <is>
          <t>Psychiatric</t>
        </is>
      </c>
      <c r="H246" s="74" t="n">
        <v>42</v>
      </c>
      <c r="I246" s="74" t="n">
        <v>0</v>
      </c>
    </row>
    <row r="247">
      <c r="A247" s="74" t="inlineStr">
        <is>
          <t>Private</t>
        </is>
      </c>
      <c r="B247" s="74" t="inlineStr">
        <is>
          <t>Akeso Specialised Psychiatric Clinic- Milnerton</t>
        </is>
      </c>
      <c r="C247" s="74" t="inlineStr">
        <is>
          <t>Western Cape</t>
        </is>
      </c>
      <c r="D247" s="74" t="inlineStr">
        <is>
          <t>WC</t>
        </is>
      </c>
      <c r="E247" s="74" t="inlineStr">
        <is>
          <t>City of Cape Town</t>
        </is>
      </c>
      <c r="F247" s="74" t="inlineStr">
        <is>
          <t>City of Cape Town</t>
        </is>
      </c>
      <c r="G247" s="74" t="inlineStr">
        <is>
          <t>Psychiatric</t>
        </is>
      </c>
      <c r="H247" s="74" t="n">
        <v>59</v>
      </c>
      <c r="I247" s="74" t="n">
        <v>0</v>
      </c>
    </row>
    <row r="248">
      <c r="A248" s="74" t="inlineStr">
        <is>
          <t>Private</t>
        </is>
      </c>
      <c r="B248" s="74" t="inlineStr">
        <is>
          <t>Stepping Stones Clinic</t>
        </is>
      </c>
      <c r="C248" s="74" t="inlineStr">
        <is>
          <t>Western Cape</t>
        </is>
      </c>
      <c r="D248" s="74" t="inlineStr">
        <is>
          <t>WC</t>
        </is>
      </c>
      <c r="E248" s="74" t="inlineStr">
        <is>
          <t>City of Cape Town</t>
        </is>
      </c>
      <c r="F248" s="74" t="inlineStr">
        <is>
          <t>City of Cape Town</t>
        </is>
      </c>
      <c r="G248" s="74" t="inlineStr">
        <is>
          <t>Psychiatric</t>
        </is>
      </c>
      <c r="H248" s="74" t="n">
        <v>30</v>
      </c>
      <c r="I248" s="74" t="n">
        <v>0</v>
      </c>
    </row>
    <row r="249">
      <c r="A249" s="74" t="inlineStr">
        <is>
          <t>Private</t>
        </is>
      </c>
      <c r="B249" s="74" t="inlineStr">
        <is>
          <t>Mediclinic Cape Gate</t>
        </is>
      </c>
      <c r="C249" s="74" t="inlineStr">
        <is>
          <t>Western Cape</t>
        </is>
      </c>
      <c r="D249" s="74" t="inlineStr">
        <is>
          <t>WC</t>
        </is>
      </c>
      <c r="E249" s="74" t="inlineStr">
        <is>
          <t>City of Cape Town</t>
        </is>
      </c>
      <c r="F249" s="74" t="inlineStr">
        <is>
          <t>City of Cape Town</t>
        </is>
      </c>
      <c r="G249" s="74" t="inlineStr">
        <is>
          <t xml:space="preserve">Hospital </t>
        </is>
      </c>
      <c r="H249" s="74" t="n">
        <v>144</v>
      </c>
      <c r="I249" s="74" t="n">
        <v>13</v>
      </c>
    </row>
    <row r="250">
      <c r="A250" s="74" t="inlineStr">
        <is>
          <t>Private</t>
        </is>
      </c>
      <c r="B250" s="74" t="inlineStr">
        <is>
          <t>Mediclinic Milnerton</t>
        </is>
      </c>
      <c r="C250" s="74" t="inlineStr">
        <is>
          <t>Western Cape</t>
        </is>
      </c>
      <c r="D250" s="74" t="inlineStr">
        <is>
          <t>WC</t>
        </is>
      </c>
      <c r="E250" s="74" t="inlineStr">
        <is>
          <t>City of Cape Town</t>
        </is>
      </c>
      <c r="F250" s="74" t="inlineStr">
        <is>
          <t>City of Cape Town</t>
        </is>
      </c>
      <c r="G250" s="74" t="inlineStr">
        <is>
          <t xml:space="preserve">Hospital </t>
        </is>
      </c>
      <c r="H250" s="74" t="n">
        <v>162</v>
      </c>
      <c r="I250" s="74" t="n">
        <v>12</v>
      </c>
    </row>
    <row r="251">
      <c r="A251" s="74" t="inlineStr">
        <is>
          <t>Private</t>
        </is>
      </c>
      <c r="B251" s="74" t="inlineStr">
        <is>
          <t>Mediclinic Vergelegen</t>
        </is>
      </c>
      <c r="C251" s="74" t="inlineStr">
        <is>
          <t>Western Cape</t>
        </is>
      </c>
      <c r="D251" s="74" t="inlineStr">
        <is>
          <t>WC</t>
        </is>
      </c>
      <c r="E251" s="74" t="inlineStr">
        <is>
          <t>City of Cape Town</t>
        </is>
      </c>
      <c r="F251" s="74" t="inlineStr">
        <is>
          <t>City of Cape Town</t>
        </is>
      </c>
      <c r="G251" s="74" t="inlineStr">
        <is>
          <t xml:space="preserve">Hospital </t>
        </is>
      </c>
      <c r="H251" s="74" t="n">
        <v>237</v>
      </c>
      <c r="I251" s="74" t="n">
        <v>26</v>
      </c>
    </row>
    <row r="252">
      <c r="A252" s="74" t="inlineStr">
        <is>
          <t>Private</t>
        </is>
      </c>
      <c r="B252" s="74" t="inlineStr">
        <is>
          <t>Mediclinic Louis Leipoldt</t>
        </is>
      </c>
      <c r="C252" s="74" t="inlineStr">
        <is>
          <t>Western Cape</t>
        </is>
      </c>
      <c r="D252" s="74" t="inlineStr">
        <is>
          <t>WC</t>
        </is>
      </c>
      <c r="E252" s="74" t="inlineStr">
        <is>
          <t>City of Cape Town</t>
        </is>
      </c>
      <c r="F252" s="74" t="inlineStr">
        <is>
          <t>City of Cape Town</t>
        </is>
      </c>
      <c r="G252" s="74" t="inlineStr">
        <is>
          <t xml:space="preserve">Hospital </t>
        </is>
      </c>
      <c r="H252" s="74" t="n">
        <v>186</v>
      </c>
      <c r="I252" s="74" t="n">
        <v>9</v>
      </c>
    </row>
    <row r="253">
      <c r="A253" s="74" t="inlineStr">
        <is>
          <t>Private</t>
        </is>
      </c>
      <c r="B253" s="74" t="inlineStr">
        <is>
          <t>Melomed Tokai</t>
        </is>
      </c>
      <c r="C253" s="74" t="inlineStr">
        <is>
          <t>Western Cape</t>
        </is>
      </c>
      <c r="D253" s="74" t="inlineStr">
        <is>
          <t>WC</t>
        </is>
      </c>
      <c r="E253" s="74" t="inlineStr">
        <is>
          <t>City of Cape Town</t>
        </is>
      </c>
      <c r="F253" s="74" t="inlineStr">
        <is>
          <t>City of Cape Town</t>
        </is>
      </c>
      <c r="G253" s="74" t="inlineStr">
        <is>
          <t xml:space="preserve">Hospital </t>
        </is>
      </c>
      <c r="H253" s="74" t="n">
        <v>158</v>
      </c>
      <c r="I253" s="74" t="n">
        <v>16</v>
      </c>
    </row>
    <row r="254">
      <c r="A254" s="74" t="inlineStr">
        <is>
          <t>Private</t>
        </is>
      </c>
      <c r="B254" s="74" t="inlineStr">
        <is>
          <t>Mitchells Plain Medical Centre</t>
        </is>
      </c>
      <c r="C254" s="74" t="inlineStr">
        <is>
          <t>Western Cape</t>
        </is>
      </c>
      <c r="D254" s="74" t="inlineStr">
        <is>
          <t>WC</t>
        </is>
      </c>
      <c r="E254" s="74" t="inlineStr">
        <is>
          <t>City of Cape Town</t>
        </is>
      </c>
      <c r="F254" s="74" t="inlineStr">
        <is>
          <t>City of Cape Town</t>
        </is>
      </c>
      <c r="G254" s="74" t="inlineStr">
        <is>
          <t xml:space="preserve">Hospital </t>
        </is>
      </c>
      <c r="H254" s="74" t="n">
        <v>116</v>
      </c>
      <c r="I254" s="74" t="n">
        <v>3</v>
      </c>
    </row>
    <row r="255">
      <c r="A255" s="74" t="inlineStr">
        <is>
          <t>Private</t>
        </is>
      </c>
      <c r="B255" s="74" t="inlineStr">
        <is>
          <t>Gatesville Medical Centre</t>
        </is>
      </c>
      <c r="C255" s="74" t="inlineStr">
        <is>
          <t>Western Cape</t>
        </is>
      </c>
      <c r="D255" s="74" t="inlineStr">
        <is>
          <t>WC</t>
        </is>
      </c>
      <c r="E255" s="74" t="inlineStr">
        <is>
          <t>City of Cape Town</t>
        </is>
      </c>
      <c r="F255" s="74" t="inlineStr">
        <is>
          <t>City of Cape Town</t>
        </is>
      </c>
      <c r="G255" s="74" t="inlineStr">
        <is>
          <t xml:space="preserve">Hospital </t>
        </is>
      </c>
      <c r="H255" s="74" t="n">
        <v>225</v>
      </c>
      <c r="I255" s="74" t="n">
        <v>34</v>
      </c>
    </row>
    <row r="256">
      <c r="A256" s="74" t="inlineStr">
        <is>
          <t>Private</t>
        </is>
      </c>
      <c r="B256" s="74" t="inlineStr">
        <is>
          <t>Bellville Medical Centre</t>
        </is>
      </c>
      <c r="C256" s="74" t="inlineStr">
        <is>
          <t>Western Cape</t>
        </is>
      </c>
      <c r="D256" s="74" t="inlineStr">
        <is>
          <t>WC</t>
        </is>
      </c>
      <c r="E256" s="74" t="inlineStr">
        <is>
          <t>City of Cape Town</t>
        </is>
      </c>
      <c r="F256" s="74" t="inlineStr">
        <is>
          <t>City of Cape Town</t>
        </is>
      </c>
      <c r="G256" s="74" t="inlineStr">
        <is>
          <t xml:space="preserve">Hospital </t>
        </is>
      </c>
      <c r="H256" s="74" t="n">
        <v>133</v>
      </c>
      <c r="I256" s="74" t="n">
        <v>8</v>
      </c>
    </row>
    <row r="257">
      <c r="A257" s="74" t="inlineStr">
        <is>
          <t>Private</t>
        </is>
      </c>
      <c r="B257" s="74" t="inlineStr">
        <is>
          <t xml:space="preserve">Melomed Private Clinic </t>
        </is>
      </c>
      <c r="C257" s="74" t="inlineStr">
        <is>
          <t>Western Cape</t>
        </is>
      </c>
      <c r="D257" s="74" t="inlineStr">
        <is>
          <t>WC</t>
        </is>
      </c>
      <c r="E257" s="74" t="inlineStr">
        <is>
          <t>City of Cape Town</t>
        </is>
      </c>
      <c r="F257" s="74" t="inlineStr">
        <is>
          <t>City of Cape Town</t>
        </is>
      </c>
      <c r="G257" s="74" t="inlineStr">
        <is>
          <t>Psychiatric</t>
        </is>
      </c>
      <c r="H257" s="74" t="n">
        <v>30</v>
      </c>
      <c r="I257" s="74" t="n">
        <v>0</v>
      </c>
    </row>
    <row r="258">
      <c r="A258" s="74" t="inlineStr">
        <is>
          <t>Private</t>
        </is>
      </c>
      <c r="B258" s="74" t="inlineStr">
        <is>
          <t>Mediclinic Stellenbosch</t>
        </is>
      </c>
      <c r="C258" s="74" t="inlineStr">
        <is>
          <t>Western Cape</t>
        </is>
      </c>
      <c r="D258" s="74" t="inlineStr">
        <is>
          <t>WC</t>
        </is>
      </c>
      <c r="E258" s="74" t="inlineStr">
        <is>
          <t>Cape Winelands</t>
        </is>
      </c>
      <c r="F258" s="74" t="inlineStr">
        <is>
          <t>Cape Winelands</t>
        </is>
      </c>
      <c r="G258" s="74" t="inlineStr">
        <is>
          <t xml:space="preserve">Hospital </t>
        </is>
      </c>
      <c r="H258" s="74" t="n">
        <v>95</v>
      </c>
      <c r="I258" s="74" t="n">
        <v>10</v>
      </c>
    </row>
    <row r="259">
      <c r="A259" s="74" t="inlineStr">
        <is>
          <t>Private</t>
        </is>
      </c>
      <c r="B259" s="74" t="inlineStr">
        <is>
          <t>The Surgical Institute (Pty) Ltd</t>
        </is>
      </c>
      <c r="C259" s="74" t="inlineStr">
        <is>
          <t>Western Cape</t>
        </is>
      </c>
      <c r="D259" s="74" t="inlineStr">
        <is>
          <t>WC</t>
        </is>
      </c>
      <c r="E259" s="74" t="inlineStr">
        <is>
          <t>City of Cape Town</t>
        </is>
      </c>
      <c r="F259" s="74" t="inlineStr">
        <is>
          <t>City of Cape Town</t>
        </is>
      </c>
      <c r="G259" s="74" t="inlineStr">
        <is>
          <t xml:space="preserve">Day Hospital </t>
        </is>
      </c>
      <c r="H259" s="74" t="n">
        <v>9</v>
      </c>
      <c r="I259" s="74" t="n">
        <v>0</v>
      </c>
    </row>
    <row r="260">
      <c r="A260" s="74" t="inlineStr">
        <is>
          <t>Private</t>
        </is>
      </c>
      <c r="B260" s="74" t="inlineStr">
        <is>
          <t>Cape Eye Hospital</t>
        </is>
      </c>
      <c r="C260" s="74" t="inlineStr">
        <is>
          <t>Western Cape</t>
        </is>
      </c>
      <c r="D260" s="74" t="inlineStr">
        <is>
          <t>WC</t>
        </is>
      </c>
      <c r="E260" s="74" t="inlineStr">
        <is>
          <t>City of Cape Town</t>
        </is>
      </c>
      <c r="F260" s="74" t="inlineStr">
        <is>
          <t>City of Cape Town</t>
        </is>
      </c>
      <c r="G260" s="74" t="inlineStr">
        <is>
          <t>Opthalmology</t>
        </is>
      </c>
      <c r="H260" s="74" t="n">
        <v>20</v>
      </c>
      <c r="I260" s="74" t="n">
        <v>0</v>
      </c>
    </row>
    <row r="261">
      <c r="A261" s="74" t="inlineStr">
        <is>
          <t>Private</t>
        </is>
      </c>
      <c r="B261" s="74" t="inlineStr">
        <is>
          <t>Cape Dental Theatres</t>
        </is>
      </c>
      <c r="C261" s="74" t="inlineStr">
        <is>
          <t>Western Cape</t>
        </is>
      </c>
      <c r="D261" s="74" t="inlineStr">
        <is>
          <t>WC</t>
        </is>
      </c>
      <c r="E261" s="74" t="inlineStr">
        <is>
          <t>City of Cape Town</t>
        </is>
      </c>
      <c r="F261" s="74" t="inlineStr">
        <is>
          <t>City of Cape Town</t>
        </is>
      </c>
      <c r="G261" s="74" t="inlineStr">
        <is>
          <t xml:space="preserve">Day Hospital </t>
        </is>
      </c>
      <c r="H261" s="74" t="n">
        <v>4</v>
      </c>
      <c r="I261" s="74" t="n">
        <v>0</v>
      </c>
    </row>
    <row r="262">
      <c r="A262" s="74" t="inlineStr">
        <is>
          <t>Private</t>
        </is>
      </c>
      <c r="B262" s="74" t="inlineStr">
        <is>
          <t>Rising Sun Healthcare Facilities (Pty) Ltd</t>
        </is>
      </c>
      <c r="C262" s="74" t="inlineStr">
        <is>
          <t>Western Cape</t>
        </is>
      </c>
      <c r="D262" s="74" t="inlineStr">
        <is>
          <t>WC</t>
        </is>
      </c>
      <c r="E262" s="74" t="inlineStr">
        <is>
          <t>City of Cape Town</t>
        </is>
      </c>
      <c r="F262" s="74" t="inlineStr">
        <is>
          <t>City of Cape Town</t>
        </is>
      </c>
      <c r="G262" s="74" t="inlineStr">
        <is>
          <t>Psychiatric</t>
        </is>
      </c>
      <c r="H262" s="74" t="n">
        <v>21</v>
      </c>
      <c r="I262" s="74" t="n">
        <v>0</v>
      </c>
    </row>
    <row r="263">
      <c r="A263" s="74" t="inlineStr">
        <is>
          <t>Private</t>
        </is>
      </c>
      <c r="B263" s="74" t="inlineStr">
        <is>
          <t>Thembani Theatres</t>
        </is>
      </c>
      <c r="C263" s="74" t="inlineStr">
        <is>
          <t>Western Cape</t>
        </is>
      </c>
      <c r="D263" s="74" t="inlineStr">
        <is>
          <t>WC</t>
        </is>
      </c>
      <c r="E263" s="74" t="inlineStr">
        <is>
          <t>City of Cape Town</t>
        </is>
      </c>
      <c r="F263" s="74" t="inlineStr">
        <is>
          <t>City of Cape Town</t>
        </is>
      </c>
      <c r="G263" s="74" t="inlineStr">
        <is>
          <t xml:space="preserve">Day Hospital </t>
        </is>
      </c>
      <c r="H263" s="74" t="n">
        <v>6</v>
      </c>
      <c r="I263" s="74" t="n">
        <v>0</v>
      </c>
    </row>
    <row r="264">
      <c r="A264" s="74" t="inlineStr">
        <is>
          <t>Private</t>
        </is>
      </c>
      <c r="B264" s="74" t="inlineStr">
        <is>
          <t>Vidamed Day Hospital (Pty) Ltd</t>
        </is>
      </c>
      <c r="C264" s="74" t="inlineStr">
        <is>
          <t>Western Cape</t>
        </is>
      </c>
      <c r="D264" s="74" t="inlineStr">
        <is>
          <t>WC</t>
        </is>
      </c>
      <c r="E264" s="74" t="inlineStr">
        <is>
          <t>Garden Route</t>
        </is>
      </c>
      <c r="F264" s="74" t="inlineStr">
        <is>
          <t>Garden Route</t>
        </is>
      </c>
      <c r="G264" s="74" t="inlineStr">
        <is>
          <t xml:space="preserve">Day Hospital </t>
        </is>
      </c>
      <c r="H264" s="74" t="n">
        <v>25</v>
      </c>
      <c r="I264" s="74" t="n">
        <v>0</v>
      </c>
    </row>
    <row r="265">
      <c r="A265" s="74" t="inlineStr">
        <is>
          <t>Private</t>
        </is>
      </c>
      <c r="B265" s="74" t="inlineStr">
        <is>
          <t>Vidamed Sub Acute Hospital</t>
        </is>
      </c>
      <c r="C265" s="74" t="inlineStr">
        <is>
          <t>Western Cape</t>
        </is>
      </c>
      <c r="D265" s="74" t="inlineStr">
        <is>
          <t>WC</t>
        </is>
      </c>
      <c r="E265" s="74" t="inlineStr">
        <is>
          <t>Garden Route</t>
        </is>
      </c>
      <c r="F265" s="74" t="inlineStr">
        <is>
          <t>Garden Route</t>
        </is>
      </c>
      <c r="G265" s="74" t="inlineStr">
        <is>
          <t xml:space="preserve">Sub-Acute </t>
        </is>
      </c>
      <c r="H265" s="74" t="n">
        <v>15</v>
      </c>
      <c r="I265" s="74" t="n">
        <v>0</v>
      </c>
    </row>
    <row r="266">
      <c r="A266" s="74" t="inlineStr">
        <is>
          <t>Private</t>
        </is>
      </c>
      <c r="B266" s="74" t="inlineStr">
        <is>
          <t>Wesfleur Private Clinic</t>
        </is>
      </c>
      <c r="C266" s="74" t="inlineStr">
        <is>
          <t>Western Cape</t>
        </is>
      </c>
      <c r="D266" s="74" t="inlineStr">
        <is>
          <t>WC</t>
        </is>
      </c>
      <c r="E266" s="74" t="inlineStr">
        <is>
          <t>City of Cape Town</t>
        </is>
      </c>
      <c r="F266" s="74" t="inlineStr">
        <is>
          <t>City of Cape Town</t>
        </is>
      </c>
      <c r="G266" s="74" t="inlineStr">
        <is>
          <t xml:space="preserve">Day Hospital </t>
        </is>
      </c>
      <c r="H266" s="74" t="n">
        <v>10</v>
      </c>
      <c r="I266" s="74" t="n">
        <v>0</v>
      </c>
    </row>
    <row r="267">
      <c r="A267" s="74" t="inlineStr">
        <is>
          <t>Private</t>
        </is>
      </c>
      <c r="B267" s="74" t="inlineStr">
        <is>
          <t>Wijnland Fertility Clinic</t>
        </is>
      </c>
      <c r="C267" s="74" t="inlineStr">
        <is>
          <t>Western Cape</t>
        </is>
      </c>
      <c r="D267" s="74" t="inlineStr">
        <is>
          <t>WC</t>
        </is>
      </c>
      <c r="E267" s="74" t="inlineStr">
        <is>
          <t>Cape Winelands</t>
        </is>
      </c>
      <c r="F267" s="74" t="inlineStr">
        <is>
          <t>Cape Winelands</t>
        </is>
      </c>
      <c r="G267" s="74" t="inlineStr">
        <is>
          <t xml:space="preserve">Day Hospital </t>
        </is>
      </c>
      <c r="H267" s="74" t="n">
        <v>4</v>
      </c>
      <c r="I267" s="74" t="n">
        <v>0</v>
      </c>
    </row>
    <row r="268">
      <c r="A268" s="74" t="inlineStr">
        <is>
          <t>Private</t>
        </is>
      </c>
      <c r="B268" s="74" t="inlineStr">
        <is>
          <t>Al-Nisa Maternity Home</t>
        </is>
      </c>
      <c r="C268" s="74" t="inlineStr">
        <is>
          <t>Western Cape</t>
        </is>
      </c>
      <c r="D268" s="74" t="inlineStr">
        <is>
          <t>WC</t>
        </is>
      </c>
      <c r="E268" s="74" t="inlineStr">
        <is>
          <t>City of Cape Town</t>
        </is>
      </c>
      <c r="F268" s="74" t="inlineStr">
        <is>
          <t>City of Cape Town</t>
        </is>
      </c>
      <c r="G268" s="74" t="inlineStr">
        <is>
          <t xml:space="preserve">Hospital </t>
        </is>
      </c>
      <c r="H268" s="74" t="n">
        <v>8</v>
      </c>
      <c r="I268" s="74" t="n">
        <v>0</v>
      </c>
    </row>
    <row r="269">
      <c r="A269" s="74" t="inlineStr">
        <is>
          <t>Private</t>
        </is>
      </c>
      <c r="B269" s="74" t="inlineStr">
        <is>
          <t>Mediclinic Winelands Orthopaedic Hospital</t>
        </is>
      </c>
      <c r="C269" s="74" t="inlineStr">
        <is>
          <t>Western Cape</t>
        </is>
      </c>
      <c r="D269" s="74" t="inlineStr">
        <is>
          <t>WC</t>
        </is>
      </c>
      <c r="E269" s="74" t="inlineStr">
        <is>
          <t>City of Cape Town</t>
        </is>
      </c>
      <c r="F269" s="74" t="inlineStr">
        <is>
          <t>City of Cape Town</t>
        </is>
      </c>
      <c r="G269" s="74" t="inlineStr">
        <is>
          <t xml:space="preserve">Hospital </t>
        </is>
      </c>
      <c r="H269" s="74" t="n">
        <v>33</v>
      </c>
      <c r="I269" s="74" t="n">
        <v>1</v>
      </c>
    </row>
    <row r="270">
      <c r="A270" s="74" t="inlineStr">
        <is>
          <t>Private</t>
        </is>
      </c>
      <c r="B270" s="74" t="inlineStr">
        <is>
          <t>Eye &amp; Laser Institute</t>
        </is>
      </c>
      <c r="C270" s="74" t="inlineStr">
        <is>
          <t>Eastern Cape</t>
        </is>
      </c>
      <c r="D270" s="74" t="inlineStr">
        <is>
          <t>EC</t>
        </is>
      </c>
      <c r="E270" s="74" t="inlineStr">
        <is>
          <t>Nelson Mandela Bay</t>
        </is>
      </c>
      <c r="F270" s="74" t="inlineStr">
        <is>
          <t>Nelson Mandela Bay</t>
        </is>
      </c>
      <c r="G270" s="74" t="inlineStr">
        <is>
          <t>Opthalmology</t>
        </is>
      </c>
      <c r="H270" s="74" t="n">
        <v>15</v>
      </c>
      <c r="I270" s="74" t="n">
        <v>0</v>
      </c>
    </row>
    <row r="271">
      <c r="A271" s="74" t="inlineStr">
        <is>
          <t>Private</t>
        </is>
      </c>
      <c r="B271" s="74" t="inlineStr">
        <is>
          <t>Matatiele Private Hospital</t>
        </is>
      </c>
      <c r="C271" s="74" t="inlineStr">
        <is>
          <t>Kwazulu-Natal</t>
        </is>
      </c>
      <c r="D271" s="74" t="inlineStr">
        <is>
          <t>KZN</t>
        </is>
      </c>
      <c r="E271" s="74" t="inlineStr">
        <is>
          <t>Alfred Nzo</t>
        </is>
      </c>
      <c r="F271" s="74" t="inlineStr">
        <is>
          <t>Alfred Nzo</t>
        </is>
      </c>
      <c r="G271" s="74" t="inlineStr">
        <is>
          <t xml:space="preserve">Hospital </t>
        </is>
      </c>
      <c r="H271" s="74" t="n">
        <v>31</v>
      </c>
      <c r="I271" s="74" t="n">
        <v>2</v>
      </c>
    </row>
    <row r="272">
      <c r="A272" s="74" t="inlineStr">
        <is>
          <t>Private</t>
        </is>
      </c>
      <c r="B272" s="74" t="inlineStr">
        <is>
          <t>Mthatha Sub acute</t>
        </is>
      </c>
      <c r="C272" s="74" t="inlineStr">
        <is>
          <t>Eastern Cape</t>
        </is>
      </c>
      <c r="D272" s="74" t="inlineStr">
        <is>
          <t>EC</t>
        </is>
      </c>
      <c r="E272" s="74" t="inlineStr">
        <is>
          <t>Sarah Baartman</t>
        </is>
      </c>
      <c r="F272" s="74" t="inlineStr">
        <is>
          <t>Sarah Baartman</t>
        </is>
      </c>
      <c r="G272" s="74" t="inlineStr">
        <is>
          <t xml:space="preserve">Sub-Acute </t>
        </is>
      </c>
      <c r="H272" s="74" t="n">
        <v>48</v>
      </c>
      <c r="I272" s="74" t="n">
        <v>0</v>
      </c>
    </row>
    <row r="273">
      <c r="A273" s="74" t="inlineStr">
        <is>
          <t>Private</t>
        </is>
      </c>
      <c r="B273" s="74" t="inlineStr">
        <is>
          <t>Mthatha Private Hospital</t>
        </is>
      </c>
      <c r="C273" s="74" t="inlineStr">
        <is>
          <t>Eastern Cape</t>
        </is>
      </c>
      <c r="D273" s="74" t="inlineStr">
        <is>
          <t>EC</t>
        </is>
      </c>
      <c r="E273" s="74" t="inlineStr">
        <is>
          <t>OR Tambo</t>
        </is>
      </c>
      <c r="F273" s="74" t="inlineStr">
        <is>
          <t>OR Tambo</t>
        </is>
      </c>
      <c r="G273" s="74" t="inlineStr">
        <is>
          <t xml:space="preserve">Hospital </t>
        </is>
      </c>
      <c r="H273" s="74" t="n">
        <v>52</v>
      </c>
      <c r="I273" s="74" t="n">
        <v>6</v>
      </c>
    </row>
    <row r="274">
      <c r="A274" s="74" t="inlineStr">
        <is>
          <t>Private</t>
        </is>
      </c>
      <c r="B274" s="74" t="inlineStr">
        <is>
          <t>Care Cure Queenstown (Pty) Ltd</t>
        </is>
      </c>
      <c r="C274" s="74" t="inlineStr">
        <is>
          <t>Eastern Cape</t>
        </is>
      </c>
      <c r="D274" s="74" t="inlineStr">
        <is>
          <t>EC</t>
        </is>
      </c>
      <c r="E274" s="74" t="inlineStr">
        <is>
          <t>Chris Hani</t>
        </is>
      </c>
      <c r="F274" s="74" t="inlineStr">
        <is>
          <t>Chris Hani</t>
        </is>
      </c>
      <c r="G274" s="74" t="inlineStr">
        <is>
          <t xml:space="preserve">Hospital </t>
        </is>
      </c>
      <c r="H274" s="74" t="n">
        <v>28</v>
      </c>
      <c r="I274" s="74" t="n">
        <v>0</v>
      </c>
    </row>
    <row r="275">
      <c r="A275" s="74" t="inlineStr">
        <is>
          <t>Private</t>
        </is>
      </c>
      <c r="B275" s="74" t="inlineStr">
        <is>
          <t>Nuture Aurora Private Hospital</t>
        </is>
      </c>
      <c r="C275" s="74" t="inlineStr">
        <is>
          <t>Eastern Cape</t>
        </is>
      </c>
      <c r="D275" s="74" t="inlineStr">
        <is>
          <t>EC</t>
        </is>
      </c>
      <c r="E275" s="74" t="inlineStr">
        <is>
          <t>Nelson Mandela Bay</t>
        </is>
      </c>
      <c r="F275" s="74" t="inlineStr">
        <is>
          <t>Nelson Mandela Bay</t>
        </is>
      </c>
      <c r="G275" s="74" t="inlineStr">
        <is>
          <t xml:space="preserve">Hospital </t>
        </is>
      </c>
      <c r="H275" s="74" t="n">
        <v>35</v>
      </c>
      <c r="I275" s="74" t="n">
        <v>0</v>
      </c>
    </row>
    <row r="276">
      <c r="A276" s="74" t="inlineStr">
        <is>
          <t>Private</t>
        </is>
      </c>
      <c r="B276" s="74" t="inlineStr">
        <is>
          <t>Aurora Hospital (Physical Rehabilitation)</t>
        </is>
      </c>
      <c r="C276" s="74" t="inlineStr">
        <is>
          <t>Eastern Cape</t>
        </is>
      </c>
      <c r="D276" s="74" t="inlineStr">
        <is>
          <t>EC</t>
        </is>
      </c>
      <c r="E276" s="74" t="inlineStr">
        <is>
          <t>Nelson Mandela Bay</t>
        </is>
      </c>
      <c r="F276" s="74" t="inlineStr">
        <is>
          <t>Nelson Mandela Bay</t>
        </is>
      </c>
      <c r="G276" s="74" t="inlineStr">
        <is>
          <t>Rehabilitation</t>
        </is>
      </c>
      <c r="H276" s="74" t="n">
        <v>20</v>
      </c>
      <c r="I276" s="74" t="n">
        <v>0</v>
      </c>
    </row>
    <row r="277">
      <c r="A277" s="74" t="inlineStr">
        <is>
          <t>Private</t>
        </is>
      </c>
      <c r="B277" s="74" t="inlineStr">
        <is>
          <t>Life St Mary's Private Hospital</t>
        </is>
      </c>
      <c r="C277" s="74" t="inlineStr">
        <is>
          <t>Eastern Cape</t>
        </is>
      </c>
      <c r="D277" s="74" t="inlineStr">
        <is>
          <t>EC</t>
        </is>
      </c>
      <c r="E277" s="74" t="inlineStr">
        <is>
          <t>O.R.Tambo</t>
        </is>
      </c>
      <c r="F277" s="74" t="inlineStr">
        <is>
          <t>O.R.Tambo</t>
        </is>
      </c>
      <c r="G277" s="74" t="inlineStr">
        <is>
          <t xml:space="preserve">Hospital </t>
        </is>
      </c>
      <c r="H277" s="74" t="n">
        <v>151</v>
      </c>
      <c r="I277" s="74" t="n">
        <v>14</v>
      </c>
    </row>
    <row r="278">
      <c r="A278" s="74" t="inlineStr">
        <is>
          <t>Private</t>
        </is>
      </c>
      <c r="B278" s="74" t="inlineStr">
        <is>
          <t>Life St. Mark's Clinic</t>
        </is>
      </c>
      <c r="C278" s="74" t="inlineStr">
        <is>
          <t>Eastern Cape</t>
        </is>
      </c>
      <c r="D278" s="74" t="inlineStr">
        <is>
          <t>EC</t>
        </is>
      </c>
      <c r="E278" s="74" t="inlineStr">
        <is>
          <t>Buffalo City</t>
        </is>
      </c>
      <c r="F278" s="74" t="inlineStr">
        <is>
          <t>Buffalo City</t>
        </is>
      </c>
      <c r="G278" s="74" t="inlineStr">
        <is>
          <t>Psychiatric</t>
        </is>
      </c>
      <c r="H278" s="74" t="n">
        <v>80</v>
      </c>
      <c r="I278" s="74" t="n">
        <v>0</v>
      </c>
    </row>
    <row r="279">
      <c r="A279" s="74" t="inlineStr">
        <is>
          <t>Private</t>
        </is>
      </c>
      <c r="B279" s="74" t="inlineStr">
        <is>
          <t>Life St. Dominics Hospital</t>
        </is>
      </c>
      <c r="C279" s="74" t="inlineStr">
        <is>
          <t>Eastern Cape</t>
        </is>
      </c>
      <c r="D279" s="74" t="inlineStr">
        <is>
          <t>EC</t>
        </is>
      </c>
      <c r="E279" s="74" t="inlineStr">
        <is>
          <t>Buffalo City</t>
        </is>
      </c>
      <c r="F279" s="74" t="inlineStr">
        <is>
          <t>Buffalo City</t>
        </is>
      </c>
      <c r="G279" s="74" t="inlineStr">
        <is>
          <t xml:space="preserve">Hospital </t>
        </is>
      </c>
      <c r="H279" s="74" t="n">
        <v>196</v>
      </c>
      <c r="I279" s="74" t="n">
        <v>23</v>
      </c>
    </row>
    <row r="280">
      <c r="A280" s="74" t="inlineStr">
        <is>
          <t>Private</t>
        </is>
      </c>
      <c r="B280" s="74" t="inlineStr">
        <is>
          <t>St Dominics Physical Rehabilitation</t>
        </is>
      </c>
      <c r="C280" s="74" t="inlineStr">
        <is>
          <t>Eastern Cape</t>
        </is>
      </c>
      <c r="D280" s="74" t="inlineStr">
        <is>
          <t>EC</t>
        </is>
      </c>
      <c r="E280" s="74" t="inlineStr">
        <is>
          <t>Buffalo City</t>
        </is>
      </c>
      <c r="F280" s="74" t="inlineStr">
        <is>
          <t>Buffalo City</t>
        </is>
      </c>
      <c r="G280" s="74" t="inlineStr">
        <is>
          <t>Rehabilitation</t>
        </is>
      </c>
      <c r="H280" s="74" t="n">
        <v>28</v>
      </c>
      <c r="I280" s="74" t="n">
        <v>0</v>
      </c>
    </row>
    <row r="281">
      <c r="A281" s="74" t="inlineStr">
        <is>
          <t>Private</t>
        </is>
      </c>
      <c r="B281" s="74" t="inlineStr">
        <is>
          <t>Life St. Georges Hospital</t>
        </is>
      </c>
      <c r="C281" s="74" t="inlineStr">
        <is>
          <t>Eastern Cape</t>
        </is>
      </c>
      <c r="D281" s="74" t="inlineStr">
        <is>
          <t>EC</t>
        </is>
      </c>
      <c r="E281" s="74" t="inlineStr">
        <is>
          <t>Nelson Mandela Bay</t>
        </is>
      </c>
      <c r="F281" s="74" t="inlineStr">
        <is>
          <t>Nelson Mandela Bay</t>
        </is>
      </c>
      <c r="G281" s="74" t="inlineStr">
        <is>
          <t xml:space="preserve">Hospital </t>
        </is>
      </c>
      <c r="H281" s="74" t="n">
        <v>318</v>
      </c>
      <c r="I281" s="74" t="n">
        <v>48</v>
      </c>
    </row>
    <row r="282">
      <c r="A282" s="74" t="inlineStr">
        <is>
          <t>Private</t>
        </is>
      </c>
      <c r="B282" s="74" t="inlineStr">
        <is>
          <t>Life St. James Hospital</t>
        </is>
      </c>
      <c r="C282" s="74" t="inlineStr">
        <is>
          <t>Eastern Cape</t>
        </is>
      </c>
      <c r="D282" s="74" t="inlineStr">
        <is>
          <t>EC</t>
        </is>
      </c>
      <c r="E282" s="74" t="inlineStr">
        <is>
          <t>Buffalo City</t>
        </is>
      </c>
      <c r="F282" s="74" t="inlineStr">
        <is>
          <t>Buffalo City</t>
        </is>
      </c>
      <c r="G282" s="74" t="inlineStr">
        <is>
          <t xml:space="preserve">Hospital </t>
        </is>
      </c>
      <c r="H282" s="74" t="n">
        <v>32</v>
      </c>
      <c r="I282" s="74" t="n">
        <v>0</v>
      </c>
    </row>
    <row r="283">
      <c r="A283" s="74" t="inlineStr">
        <is>
          <t>Private</t>
        </is>
      </c>
      <c r="B283" s="74" t="inlineStr">
        <is>
          <t>Life Queenstown Private Hospital</t>
        </is>
      </c>
      <c r="C283" s="74" t="inlineStr">
        <is>
          <t>Eastern Cape</t>
        </is>
      </c>
      <c r="D283" s="74" t="inlineStr">
        <is>
          <t>EC</t>
        </is>
      </c>
      <c r="E283" s="74" t="inlineStr">
        <is>
          <t>Chris Hani</t>
        </is>
      </c>
      <c r="F283" s="74" t="inlineStr">
        <is>
          <t>Chris Hani</t>
        </is>
      </c>
      <c r="G283" s="74" t="inlineStr">
        <is>
          <t xml:space="preserve">Hospital </t>
        </is>
      </c>
      <c r="H283" s="74" t="n">
        <v>104</v>
      </c>
      <c r="I283" s="74" t="n">
        <v>13</v>
      </c>
    </row>
    <row r="284">
      <c r="A284" s="74" t="inlineStr">
        <is>
          <t>Private</t>
        </is>
      </c>
      <c r="B284" s="74" t="inlineStr">
        <is>
          <t>Life Mercantile Hospital</t>
        </is>
      </c>
      <c r="C284" s="74" t="inlineStr">
        <is>
          <t>Eastern Cape</t>
        </is>
      </c>
      <c r="D284" s="74" t="inlineStr">
        <is>
          <t>EC</t>
        </is>
      </c>
      <c r="E284" s="74" t="inlineStr">
        <is>
          <t>Nelson Mandela Bay</t>
        </is>
      </c>
      <c r="F284" s="74" t="inlineStr">
        <is>
          <t>Nelson Mandela Bay</t>
        </is>
      </c>
      <c r="G284" s="74" t="inlineStr">
        <is>
          <t xml:space="preserve">Hospital </t>
        </is>
      </c>
      <c r="H284" s="74" t="n">
        <v>207</v>
      </c>
      <c r="I284" s="74" t="n">
        <v>15</v>
      </c>
    </row>
    <row r="285">
      <c r="A285" s="74" t="inlineStr">
        <is>
          <t>Private</t>
        </is>
      </c>
      <c r="B285" s="74" t="inlineStr">
        <is>
          <t>Life Isivivana Private Hospital</t>
        </is>
      </c>
      <c r="C285" s="74" t="inlineStr">
        <is>
          <t>Eastern Cape</t>
        </is>
      </c>
      <c r="D285" s="74" t="inlineStr">
        <is>
          <t>EC</t>
        </is>
      </c>
      <c r="E285" s="74" t="inlineStr">
        <is>
          <t>Sarah Baartman</t>
        </is>
      </c>
      <c r="F285" s="74" t="inlineStr">
        <is>
          <t>Sarah Baartman</t>
        </is>
      </c>
      <c r="G285" s="74" t="inlineStr">
        <is>
          <t xml:space="preserve">Hospital </t>
        </is>
      </c>
      <c r="H285" s="74" t="n">
        <v>32</v>
      </c>
      <c r="I285" s="74" t="n">
        <v>0</v>
      </c>
    </row>
    <row r="286">
      <c r="A286" s="74" t="inlineStr">
        <is>
          <t>Private</t>
        </is>
      </c>
      <c r="B286" s="74" t="inlineStr">
        <is>
          <t>Life East London Private Hospital</t>
        </is>
      </c>
      <c r="C286" s="74" t="inlineStr">
        <is>
          <t>Eastern Cape</t>
        </is>
      </c>
      <c r="D286" s="74" t="inlineStr">
        <is>
          <t>EC</t>
        </is>
      </c>
      <c r="E286" s="74" t="inlineStr">
        <is>
          <t>Buffalo City</t>
        </is>
      </c>
      <c r="F286" s="74" t="inlineStr">
        <is>
          <t>Buffalo City</t>
        </is>
      </c>
      <c r="G286" s="74" t="inlineStr">
        <is>
          <t xml:space="preserve">Hospital </t>
        </is>
      </c>
      <c r="H286" s="74" t="n">
        <v>100</v>
      </c>
      <c r="I286" s="74" t="n">
        <v>6</v>
      </c>
    </row>
    <row r="287">
      <c r="A287" s="74" t="inlineStr">
        <is>
          <t>Private</t>
        </is>
      </c>
      <c r="B287" s="74" t="inlineStr">
        <is>
          <t>Life Hunterscraig Private Hospital (Life Mental Health)</t>
        </is>
      </c>
      <c r="C287" s="74" t="inlineStr">
        <is>
          <t>Eastern Cape</t>
        </is>
      </c>
      <c r="D287" s="74" t="inlineStr">
        <is>
          <t>EC</t>
        </is>
      </c>
      <c r="E287" s="74" t="inlineStr">
        <is>
          <t>Nelson Mandela Bay</t>
        </is>
      </c>
      <c r="F287" s="74" t="inlineStr">
        <is>
          <t>Nelson Mandela Bay</t>
        </is>
      </c>
      <c r="G287" s="74" t="inlineStr">
        <is>
          <t xml:space="preserve">Hospital </t>
        </is>
      </c>
      <c r="H287" s="74" t="n">
        <v>41</v>
      </c>
      <c r="I287" s="74" t="n">
        <v>0</v>
      </c>
    </row>
    <row r="288">
      <c r="A288" s="74" t="inlineStr">
        <is>
          <t>Private</t>
        </is>
      </c>
      <c r="B288" s="74" t="inlineStr">
        <is>
          <t xml:space="preserve">Metro Maternity Home </t>
        </is>
      </c>
      <c r="C288" s="74" t="inlineStr">
        <is>
          <t>Eastern Cape</t>
        </is>
      </c>
      <c r="D288" s="74" t="inlineStr">
        <is>
          <t>EC</t>
        </is>
      </c>
      <c r="E288" s="74" t="inlineStr">
        <is>
          <t>Buffalo City</t>
        </is>
      </c>
      <c r="F288" s="74" t="inlineStr">
        <is>
          <t>Buffalo City</t>
        </is>
      </c>
      <c r="G288" s="74" t="inlineStr">
        <is>
          <t xml:space="preserve">Hospital </t>
        </is>
      </c>
      <c r="H288" s="74" t="n">
        <v>6</v>
      </c>
      <c r="I288" s="74" t="n">
        <v>0</v>
      </c>
    </row>
    <row r="289">
      <c r="A289" s="74" t="inlineStr">
        <is>
          <t>Private</t>
        </is>
      </c>
      <c r="B289" s="74" t="inlineStr">
        <is>
          <t xml:space="preserve">Nuture Sunnyside </t>
        </is>
      </c>
      <c r="C289" s="74" t="inlineStr">
        <is>
          <t>Eastern Cape</t>
        </is>
      </c>
      <c r="D289" s="74" t="inlineStr">
        <is>
          <t>EC</t>
        </is>
      </c>
      <c r="E289" s="74" t="inlineStr">
        <is>
          <t>Nelson Mandela Bay</t>
        </is>
      </c>
      <c r="F289" s="74" t="inlineStr">
        <is>
          <t>Nelson Mandela Bay</t>
        </is>
      </c>
      <c r="G289" s="74" t="inlineStr">
        <is>
          <t>Psychiatric</t>
        </is>
      </c>
      <c r="H289" s="74" t="n">
        <v>50</v>
      </c>
      <c r="I289" s="74" t="n">
        <v>0</v>
      </c>
    </row>
    <row r="290">
      <c r="A290" s="74" t="inlineStr">
        <is>
          <t>Private</t>
        </is>
      </c>
      <c r="B290" s="74" t="inlineStr">
        <is>
          <t>Life Beacon Bay Hospital</t>
        </is>
      </c>
      <c r="C290" s="74" t="inlineStr">
        <is>
          <t>Eastern Cape</t>
        </is>
      </c>
      <c r="D290" s="74" t="inlineStr">
        <is>
          <t>EC</t>
        </is>
      </c>
      <c r="E290" s="74" t="inlineStr">
        <is>
          <t>Buffalo City</t>
        </is>
      </c>
      <c r="F290" s="74" t="inlineStr">
        <is>
          <t>Buffalo City</t>
        </is>
      </c>
      <c r="G290" s="74" t="inlineStr">
        <is>
          <t xml:space="preserve">Hospital </t>
        </is>
      </c>
      <c r="H290" s="74" t="n">
        <v>175</v>
      </c>
      <c r="I290" s="74" t="n">
        <v>31</v>
      </c>
    </row>
    <row r="291">
      <c r="A291" s="74" t="inlineStr">
        <is>
          <t>Private</t>
        </is>
      </c>
      <c r="B291" s="74" t="inlineStr">
        <is>
          <t>Netcare Greenacres Hospital</t>
        </is>
      </c>
      <c r="C291" s="74" t="inlineStr">
        <is>
          <t>Eastern Cape</t>
        </is>
      </c>
      <c r="D291" s="74" t="inlineStr">
        <is>
          <t>EC</t>
        </is>
      </c>
      <c r="E291" s="74" t="inlineStr">
        <is>
          <t>Nelson Mandela Bay</t>
        </is>
      </c>
      <c r="F291" s="74" t="inlineStr">
        <is>
          <t>Nelson Mandela Bay</t>
        </is>
      </c>
      <c r="G291" s="74" t="inlineStr">
        <is>
          <t xml:space="preserve">Hospital </t>
        </is>
      </c>
      <c r="H291" s="74" t="n">
        <v>340</v>
      </c>
      <c r="I291" s="74" t="n">
        <v>42</v>
      </c>
    </row>
    <row r="292">
      <c r="A292" s="74" t="inlineStr">
        <is>
          <t>Private</t>
        </is>
      </c>
      <c r="B292" s="74" t="inlineStr">
        <is>
          <t>Netcare Cuyler Hospital</t>
        </is>
      </c>
      <c r="C292" s="74" t="inlineStr">
        <is>
          <t>Eastern Cape</t>
        </is>
      </c>
      <c r="D292" s="74" t="inlineStr">
        <is>
          <t>EC</t>
        </is>
      </c>
      <c r="E292" s="74" t="inlineStr">
        <is>
          <t>Nelson Mandela Bay</t>
        </is>
      </c>
      <c r="F292" s="74" t="inlineStr">
        <is>
          <t>Nelson Mandela Bay</t>
        </is>
      </c>
      <c r="G292" s="74" t="inlineStr">
        <is>
          <t xml:space="preserve">Hospital </t>
        </is>
      </c>
      <c r="H292" s="74" t="n">
        <v>149</v>
      </c>
      <c r="I292" s="74" t="n">
        <v>25</v>
      </c>
    </row>
    <row r="293">
      <c r="A293" s="74" t="inlineStr">
        <is>
          <t>Private</t>
        </is>
      </c>
      <c r="B293" s="74" t="inlineStr">
        <is>
          <t>East London Eye Hospital (Pty) Ltd</t>
        </is>
      </c>
      <c r="C293" s="74" t="inlineStr">
        <is>
          <t>Eastern Cape</t>
        </is>
      </c>
      <c r="D293" s="74" t="inlineStr">
        <is>
          <t>EC</t>
        </is>
      </c>
      <c r="E293" s="74" t="inlineStr">
        <is>
          <t>Buffalo City</t>
        </is>
      </c>
      <c r="F293" s="74" t="inlineStr">
        <is>
          <t>Buffalo City</t>
        </is>
      </c>
      <c r="G293" s="74" t="inlineStr">
        <is>
          <t>Opthalmology</t>
        </is>
      </c>
      <c r="H293" s="74" t="n">
        <v>10</v>
      </c>
      <c r="I293" s="74" t="n">
        <v>0</v>
      </c>
    </row>
    <row r="294">
      <c r="A294" s="74" t="inlineStr">
        <is>
          <t>Private</t>
        </is>
      </c>
      <c r="B294" s="74" t="inlineStr">
        <is>
          <t>Medical Forum Theatre</t>
        </is>
      </c>
      <c r="C294" s="74" t="inlineStr">
        <is>
          <t>Eastern Cape</t>
        </is>
      </c>
      <c r="D294" s="74" t="inlineStr">
        <is>
          <t>EC</t>
        </is>
      </c>
      <c r="E294" s="74" t="inlineStr">
        <is>
          <t>Nelson Mandela Bay</t>
        </is>
      </c>
      <c r="F294" s="74" t="inlineStr">
        <is>
          <t>Nelson Mandela Bay</t>
        </is>
      </c>
      <c r="G294" s="74" t="inlineStr">
        <is>
          <t xml:space="preserve">Day Hospital </t>
        </is>
      </c>
      <c r="H294" s="74" t="n">
        <v>15</v>
      </c>
      <c r="I294" s="74" t="n">
        <v>0</v>
      </c>
    </row>
    <row r="295">
      <c r="A295" s="74" t="inlineStr">
        <is>
          <t>Private</t>
        </is>
      </c>
      <c r="B295" s="74" t="inlineStr">
        <is>
          <t>Mediclinic Nelspruit</t>
        </is>
      </c>
      <c r="C295" s="74" t="inlineStr">
        <is>
          <t>Mpumalanga</t>
        </is>
      </c>
      <c r="D295" s="74" t="inlineStr">
        <is>
          <t>MP</t>
        </is>
      </c>
      <c r="E295" s="74" t="inlineStr">
        <is>
          <t>Ehlanzeni</t>
        </is>
      </c>
      <c r="F295" s="74" t="inlineStr">
        <is>
          <t>Ehlanzeni</t>
        </is>
      </c>
      <c r="G295" s="74" t="inlineStr">
        <is>
          <t xml:space="preserve">Hospital </t>
        </is>
      </c>
      <c r="H295" s="74" t="n">
        <v>317</v>
      </c>
      <c r="I295" s="74" t="n">
        <v>27</v>
      </c>
    </row>
    <row r="296">
      <c r="A296" s="74" t="inlineStr">
        <is>
          <t>Private</t>
        </is>
      </c>
      <c r="B296" s="74" t="inlineStr">
        <is>
          <t>Mediclinic Secunda</t>
        </is>
      </c>
      <c r="C296" s="74" t="inlineStr">
        <is>
          <t>Mpumalanga</t>
        </is>
      </c>
      <c r="D296" s="74" t="inlineStr">
        <is>
          <t>MP</t>
        </is>
      </c>
      <c r="E296" s="74" t="inlineStr">
        <is>
          <t>Gert Sibande</t>
        </is>
      </c>
      <c r="F296" s="74" t="inlineStr">
        <is>
          <t>Gert Sibande</t>
        </is>
      </c>
      <c r="G296" s="74" t="inlineStr">
        <is>
          <t xml:space="preserve">Hospital </t>
        </is>
      </c>
      <c r="H296" s="74" t="n">
        <v>43</v>
      </c>
      <c r="I296" s="74" t="n">
        <v>0</v>
      </c>
    </row>
    <row r="297">
      <c r="A297" s="74" t="inlineStr">
        <is>
          <t>Private</t>
        </is>
      </c>
      <c r="B297" s="74" t="inlineStr">
        <is>
          <t>Barberton</t>
        </is>
      </c>
      <c r="C297" s="74" t="inlineStr">
        <is>
          <t>Mpumalanga</t>
        </is>
      </c>
      <c r="D297" s="74" t="inlineStr">
        <is>
          <t>MP</t>
        </is>
      </c>
      <c r="E297" s="74" t="inlineStr">
        <is>
          <t>Central Karoo</t>
        </is>
      </c>
      <c r="F297" s="74" t="inlineStr">
        <is>
          <t>Central Karoo</t>
        </is>
      </c>
      <c r="G297" s="74" t="inlineStr">
        <is>
          <t xml:space="preserve">Hospital </t>
        </is>
      </c>
      <c r="H297" s="74" t="n">
        <v>30</v>
      </c>
      <c r="I297" s="74" t="n">
        <v>0</v>
      </c>
    </row>
    <row r="298">
      <c r="A298" s="74" t="inlineStr">
        <is>
          <t>Private</t>
        </is>
      </c>
      <c r="B298" s="74" t="inlineStr">
        <is>
          <t>Mediclinic Ermelo</t>
        </is>
      </c>
      <c r="C298" s="74" t="inlineStr">
        <is>
          <t>Mpumalanga</t>
        </is>
      </c>
      <c r="D298" s="74" t="inlineStr">
        <is>
          <t>MP</t>
        </is>
      </c>
      <c r="E298" s="74" t="inlineStr">
        <is>
          <t>Gert Sibande</t>
        </is>
      </c>
      <c r="F298" s="74" t="inlineStr">
        <is>
          <t>Gert Sibande</t>
        </is>
      </c>
      <c r="G298" s="74" t="inlineStr">
        <is>
          <t xml:space="preserve">Hospital </t>
        </is>
      </c>
      <c r="H298" s="74" t="n">
        <v>60</v>
      </c>
      <c r="I298" s="74" t="n">
        <v>0</v>
      </c>
    </row>
    <row r="299">
      <c r="A299" s="74" t="inlineStr">
        <is>
          <t>Private</t>
        </is>
      </c>
      <c r="B299" s="74" t="inlineStr">
        <is>
          <t>Mediclinic Highveld</t>
        </is>
      </c>
      <c r="C299" s="74" t="inlineStr">
        <is>
          <t>Mpumalanga</t>
        </is>
      </c>
      <c r="D299" s="74" t="inlineStr">
        <is>
          <t>MP</t>
        </is>
      </c>
      <c r="E299" s="74" t="inlineStr">
        <is>
          <t>Gert Sibande</t>
        </is>
      </c>
      <c r="F299" s="74" t="inlineStr">
        <is>
          <t>Gert Sibande</t>
        </is>
      </c>
      <c r="G299" s="74" t="inlineStr">
        <is>
          <t xml:space="preserve">Hospital </t>
        </is>
      </c>
      <c r="H299" s="74" t="n">
        <v>202</v>
      </c>
      <c r="I299" s="74" t="n">
        <v>26</v>
      </c>
    </row>
    <row r="300">
      <c r="A300" s="74" t="inlineStr">
        <is>
          <t>Private</t>
        </is>
      </c>
      <c r="B300" s="74" t="inlineStr">
        <is>
          <t>Highveld Eye</t>
        </is>
      </c>
      <c r="C300" s="74" t="inlineStr">
        <is>
          <t>Mpumalanga</t>
        </is>
      </c>
      <c r="D300" s="74" t="inlineStr">
        <is>
          <t>MP</t>
        </is>
      </c>
      <c r="E300" s="74" t="inlineStr">
        <is>
          <t>Nkangala</t>
        </is>
      </c>
      <c r="F300" s="74" t="inlineStr">
        <is>
          <t>Nkangala</t>
        </is>
      </c>
      <c r="G300" s="74" t="inlineStr">
        <is>
          <t>Opthalmology</t>
        </is>
      </c>
      <c r="H300" s="74" t="n">
        <v>18</v>
      </c>
      <c r="I300" s="74" t="n">
        <v>0</v>
      </c>
    </row>
    <row r="301">
      <c r="A301" s="74" t="inlineStr">
        <is>
          <t>Private</t>
        </is>
      </c>
      <c r="B301" s="74" t="inlineStr">
        <is>
          <t>M-Care Nelspruit</t>
        </is>
      </c>
      <c r="C301" s="74" t="inlineStr">
        <is>
          <t>Mpumalanga</t>
        </is>
      </c>
      <c r="D301" s="74" t="inlineStr">
        <is>
          <t>MP</t>
        </is>
      </c>
      <c r="E301" s="74" t="inlineStr">
        <is>
          <t>Ehlanzeni</t>
        </is>
      </c>
      <c r="F301" s="74" t="inlineStr">
        <is>
          <t>Ehlanzeni</t>
        </is>
      </c>
      <c r="G301" s="74" t="inlineStr">
        <is>
          <t xml:space="preserve">Sub-Acute </t>
        </is>
      </c>
      <c r="H301" s="74" t="n">
        <v>33</v>
      </c>
      <c r="I301" s="74" t="n">
        <v>0</v>
      </c>
    </row>
    <row r="302">
      <c r="A302" s="74" t="inlineStr">
        <is>
          <t>Private</t>
        </is>
      </c>
      <c r="B302" s="74" t="inlineStr">
        <is>
          <t>Highveld Sub-Acute Services(Pty)Ltd</t>
        </is>
      </c>
      <c r="C302" s="74" t="inlineStr">
        <is>
          <t>Mpumalanga</t>
        </is>
      </c>
      <c r="D302" s="74" t="inlineStr">
        <is>
          <t>MP</t>
        </is>
      </c>
      <c r="E302" s="74" t="inlineStr">
        <is>
          <t>Nkangala</t>
        </is>
      </c>
      <c r="F302" s="74" t="inlineStr">
        <is>
          <t>Nkangala</t>
        </is>
      </c>
      <c r="G302" s="74" t="inlineStr">
        <is>
          <t xml:space="preserve">Sub-Acute </t>
        </is>
      </c>
      <c r="H302" s="74" t="n">
        <v>30</v>
      </c>
      <c r="I302" s="74" t="n">
        <v>0</v>
      </c>
    </row>
    <row r="303">
      <c r="A303" s="74" t="inlineStr">
        <is>
          <t>Private</t>
        </is>
      </c>
      <c r="B303" s="74" t="inlineStr">
        <is>
          <t>Kiaat Private Hospital</t>
        </is>
      </c>
      <c r="C303" s="74" t="inlineStr">
        <is>
          <t>Mpumalanga</t>
        </is>
      </c>
      <c r="D303" s="74" t="inlineStr">
        <is>
          <t>MP</t>
        </is>
      </c>
      <c r="E303" s="74" t="inlineStr">
        <is>
          <t>Ehlanzeni</t>
        </is>
      </c>
      <c r="F303" s="74" t="inlineStr">
        <is>
          <t>Ehlanzeni</t>
        </is>
      </c>
      <c r="G303" s="74" t="inlineStr">
        <is>
          <t xml:space="preserve">Hospital </t>
        </is>
      </c>
      <c r="H303" s="74" t="n">
        <v>125</v>
      </c>
      <c r="I303" s="74" t="n">
        <v>23</v>
      </c>
    </row>
    <row r="304">
      <c r="A304" s="74" t="inlineStr">
        <is>
          <t>Private</t>
        </is>
      </c>
      <c r="B304" s="74" t="inlineStr">
        <is>
          <t>Emalahleni Day Hospital</t>
        </is>
      </c>
      <c r="C304" s="74" t="inlineStr">
        <is>
          <t>Mpumalanga</t>
        </is>
      </c>
      <c r="D304" s="74" t="inlineStr">
        <is>
          <t>MP</t>
        </is>
      </c>
      <c r="E304" s="74" t="inlineStr">
        <is>
          <t>Nkangala</t>
        </is>
      </c>
      <c r="F304" s="74" t="inlineStr">
        <is>
          <t>Nkangala</t>
        </is>
      </c>
      <c r="G304" s="74" t="inlineStr">
        <is>
          <t xml:space="preserve">Day Hospital </t>
        </is>
      </c>
      <c r="H304" s="74" t="n">
        <v>20</v>
      </c>
      <c r="I304" s="74" t="n">
        <v>0</v>
      </c>
    </row>
    <row r="305">
      <c r="A305" s="74" t="inlineStr">
        <is>
          <t>Private</t>
        </is>
      </c>
      <c r="B305" s="74" t="inlineStr">
        <is>
          <t>Emalahleni Private Hospital</t>
        </is>
      </c>
      <c r="C305" s="74" t="inlineStr">
        <is>
          <t>Mpumalanga</t>
        </is>
      </c>
      <c r="D305" s="74" t="inlineStr">
        <is>
          <t>MP</t>
        </is>
      </c>
      <c r="E305" s="74" t="inlineStr">
        <is>
          <t>Nkangala</t>
        </is>
      </c>
      <c r="F305" s="74" t="inlineStr">
        <is>
          <t>Nkangala</t>
        </is>
      </c>
      <c r="G305" s="74" t="inlineStr">
        <is>
          <t xml:space="preserve">Hospital </t>
        </is>
      </c>
      <c r="H305" s="74" t="n">
        <v>110</v>
      </c>
      <c r="I305" s="74" t="n">
        <v>18</v>
      </c>
    </row>
    <row r="306">
      <c r="A306" s="74" t="inlineStr">
        <is>
          <t>Private</t>
        </is>
      </c>
      <c r="B306" s="74" t="inlineStr">
        <is>
          <t>Advanced De La Vie Day Hospital</t>
        </is>
      </c>
      <c r="C306" s="74" t="inlineStr">
        <is>
          <t>Mpumalanga</t>
        </is>
      </c>
      <c r="D306" s="74" t="inlineStr">
        <is>
          <t>MP</t>
        </is>
      </c>
      <c r="E306" s="74" t="inlineStr">
        <is>
          <t>Nkangala</t>
        </is>
      </c>
      <c r="F306" s="74" t="inlineStr">
        <is>
          <t>Nkangala</t>
        </is>
      </c>
      <c r="G306" s="74" t="inlineStr">
        <is>
          <t xml:space="preserve">Day Hospital </t>
        </is>
      </c>
      <c r="H306" s="74" t="n">
        <v>40</v>
      </c>
      <c r="I306" s="74" t="n">
        <v>0</v>
      </c>
    </row>
    <row r="307">
      <c r="A307" s="74" t="inlineStr">
        <is>
          <t>Private</t>
        </is>
      </c>
      <c r="B307" s="74" t="inlineStr">
        <is>
          <t>Akeso Clinics-Nelspruit (Pty) Ltd</t>
        </is>
      </c>
      <c r="C307" s="74" t="inlineStr">
        <is>
          <t>Mpumalanga</t>
        </is>
      </c>
      <c r="D307" s="74" t="inlineStr">
        <is>
          <t>MP</t>
        </is>
      </c>
      <c r="E307" s="74" t="inlineStr">
        <is>
          <t>Central Karoo</t>
        </is>
      </c>
      <c r="F307" s="74" t="inlineStr">
        <is>
          <t>Central Karoo</t>
        </is>
      </c>
      <c r="G307" s="74" t="inlineStr">
        <is>
          <t>Psychiatric</t>
        </is>
      </c>
      <c r="H307" s="74" t="n">
        <v>75</v>
      </c>
      <c r="I307" s="74" t="n">
        <v>0</v>
      </c>
    </row>
    <row r="308">
      <c r="A308" s="74" t="inlineStr">
        <is>
          <t>Private</t>
        </is>
      </c>
      <c r="B308" s="74" t="inlineStr">
        <is>
          <t>RH Piet Retief</t>
        </is>
      </c>
      <c r="C308" s="74" t="inlineStr">
        <is>
          <t>Mpumalanga</t>
        </is>
      </c>
      <c r="D308" s="74" t="inlineStr">
        <is>
          <t>MP</t>
        </is>
      </c>
      <c r="E308" s="74" t="inlineStr">
        <is>
          <t>Gert Sibande</t>
        </is>
      </c>
      <c r="F308" s="74" t="inlineStr">
        <is>
          <t>Gert Sibande</t>
        </is>
      </c>
      <c r="G308" s="74" t="inlineStr">
        <is>
          <t xml:space="preserve">Hospital </t>
        </is>
      </c>
      <c r="H308" s="74" t="n">
        <v>43</v>
      </c>
      <c r="I308" s="74" t="n">
        <v>2</v>
      </c>
    </row>
    <row r="309">
      <c r="A309" s="74" t="inlineStr">
        <is>
          <t>Private</t>
        </is>
      </c>
      <c r="B309" s="74" t="inlineStr">
        <is>
          <t>Life Midmed Hospital</t>
        </is>
      </c>
      <c r="C309" s="74" t="inlineStr">
        <is>
          <t>Mpumalanga</t>
        </is>
      </c>
      <c r="D309" s="74" t="inlineStr">
        <is>
          <t>MP</t>
        </is>
      </c>
      <c r="E309" s="74" t="inlineStr">
        <is>
          <t>Nkangala</t>
        </is>
      </c>
      <c r="F309" s="74" t="inlineStr">
        <is>
          <t>Nkangala</t>
        </is>
      </c>
      <c r="G309" s="74" t="inlineStr">
        <is>
          <t xml:space="preserve">Hospital </t>
        </is>
      </c>
      <c r="H309" s="74" t="n">
        <v>237</v>
      </c>
      <c r="I309" s="74" t="n">
        <v>25</v>
      </c>
    </row>
    <row r="310">
      <c r="A310" s="74" t="inlineStr">
        <is>
          <t>Private</t>
        </is>
      </c>
      <c r="B310" s="74" t="inlineStr">
        <is>
          <t>Life Cosmos Hospital</t>
        </is>
      </c>
      <c r="C310" s="74" t="inlineStr">
        <is>
          <t>Mpumalanga</t>
        </is>
      </c>
      <c r="D310" s="74" t="inlineStr">
        <is>
          <t>MP</t>
        </is>
      </c>
      <c r="E310" s="74" t="inlineStr">
        <is>
          <t>Nkangala</t>
        </is>
      </c>
      <c r="F310" s="74" t="inlineStr">
        <is>
          <t>Nkangala</t>
        </is>
      </c>
      <c r="G310" s="74" t="inlineStr">
        <is>
          <t xml:space="preserve">Hospital </t>
        </is>
      </c>
      <c r="H310" s="74" t="n">
        <v>262</v>
      </c>
      <c r="I310" s="74" t="n">
        <v>45</v>
      </c>
    </row>
    <row r="311">
      <c r="A311" s="74" t="inlineStr">
        <is>
          <t>Private</t>
        </is>
      </c>
      <c r="B311" s="74" t="inlineStr">
        <is>
          <t>Anglo Coal Highveld Hospital</t>
        </is>
      </c>
      <c r="C311" s="74" t="inlineStr">
        <is>
          <t>Mpumalanga</t>
        </is>
      </c>
      <c r="D311" s="74" t="inlineStr">
        <is>
          <t>MP</t>
        </is>
      </c>
      <c r="E311" s="74" t="inlineStr">
        <is>
          <t>Nkangala</t>
        </is>
      </c>
      <c r="F311" s="74" t="inlineStr">
        <is>
          <t>Nkangala</t>
        </is>
      </c>
      <c r="G311" s="74" t="inlineStr">
        <is>
          <t xml:space="preserve">Hospital </t>
        </is>
      </c>
      <c r="H311" s="74" t="n">
        <v>134</v>
      </c>
      <c r="I311" s="74" t="n">
        <v>0</v>
      </c>
    </row>
    <row r="312">
      <c r="A312" s="74" t="inlineStr">
        <is>
          <t>Private</t>
        </is>
      </c>
      <c r="B312" s="74" t="inlineStr">
        <is>
          <t>Surgiclinic</t>
        </is>
      </c>
      <c r="C312" s="74" t="inlineStr">
        <is>
          <t>Mpumalanga</t>
        </is>
      </c>
      <c r="D312" s="74" t="inlineStr">
        <is>
          <t>MP</t>
        </is>
      </c>
      <c r="E312" s="74" t="inlineStr">
        <is>
          <t>Central Karoo</t>
        </is>
      </c>
      <c r="F312" s="74" t="inlineStr">
        <is>
          <t>Central Karoo</t>
        </is>
      </c>
      <c r="G312" s="74" t="inlineStr">
        <is>
          <t xml:space="preserve">Hospital </t>
        </is>
      </c>
      <c r="H312" s="74" t="n">
        <v>12</v>
      </c>
      <c r="I312" s="74" t="n">
        <v>0</v>
      </c>
    </row>
    <row r="313">
      <c r="A313" s="74" t="inlineStr">
        <is>
          <t>Private</t>
        </is>
      </c>
      <c r="B313" s="74" t="inlineStr">
        <is>
          <t>Lowveld Hospital</t>
        </is>
      </c>
      <c r="C313" s="74" t="inlineStr">
        <is>
          <t>Mpumalanga</t>
        </is>
      </c>
      <c r="D313" s="74" t="inlineStr">
        <is>
          <t>MP</t>
        </is>
      </c>
      <c r="E313" s="74" t="inlineStr">
        <is>
          <t>Central Karoo</t>
        </is>
      </c>
      <c r="F313" s="74" t="inlineStr">
        <is>
          <t>Central Karoo</t>
        </is>
      </c>
      <c r="G313" s="74" t="inlineStr">
        <is>
          <t xml:space="preserve">Hospital </t>
        </is>
      </c>
      <c r="H313" s="74" t="n">
        <v>50</v>
      </c>
      <c r="I313" s="74" t="n">
        <v>0</v>
      </c>
    </row>
    <row r="314">
      <c r="A314" s="74" t="inlineStr">
        <is>
          <t>Private</t>
        </is>
      </c>
      <c r="B314" s="74" t="inlineStr">
        <is>
          <t>RH Phodiclinic</t>
        </is>
      </c>
      <c r="C314" s="74" t="inlineStr">
        <is>
          <t>Mpumalanga</t>
        </is>
      </c>
      <c r="D314" s="74" t="inlineStr">
        <is>
          <t>MP</t>
        </is>
      </c>
      <c r="E314" s="74" t="inlineStr">
        <is>
          <t>Central Karoo</t>
        </is>
      </c>
      <c r="F314" s="74" t="inlineStr">
        <is>
          <t>Central Karoo</t>
        </is>
      </c>
      <c r="G314" s="74" t="inlineStr">
        <is>
          <t xml:space="preserve">Hospital </t>
        </is>
      </c>
      <c r="H314" s="74" t="n">
        <v>30</v>
      </c>
      <c r="I314" s="74" t="n">
        <v>0</v>
      </c>
    </row>
    <row r="315">
      <c r="A315" s="74" t="inlineStr">
        <is>
          <t>Private</t>
        </is>
      </c>
      <c r="B315" s="74" t="inlineStr">
        <is>
          <t>Mediclinic Nelspruit Day Clinic</t>
        </is>
      </c>
      <c r="C315" s="74" t="inlineStr">
        <is>
          <t>Mpumalanga</t>
        </is>
      </c>
      <c r="D315" s="74" t="inlineStr">
        <is>
          <t>MP</t>
        </is>
      </c>
      <c r="E315" s="74" t="inlineStr">
        <is>
          <t>Central Karoo</t>
        </is>
      </c>
      <c r="F315" s="74" t="inlineStr">
        <is>
          <t>Central Karoo</t>
        </is>
      </c>
      <c r="G315" s="74" t="inlineStr">
        <is>
          <t xml:space="preserve">Day Hospital </t>
        </is>
      </c>
      <c r="H315" s="74" t="n">
        <v>16</v>
      </c>
      <c r="I315" s="74" t="n">
        <v>0</v>
      </c>
    </row>
    <row r="316">
      <c r="A316" s="74" t="inlineStr">
        <is>
          <t>Private</t>
        </is>
      </c>
      <c r="B316" s="74" t="inlineStr">
        <is>
          <t>Mediclinic Howick</t>
        </is>
      </c>
      <c r="C316" s="74" t="inlineStr">
        <is>
          <t>Kwazulu-Natal</t>
        </is>
      </c>
      <c r="D316" s="74" t="inlineStr">
        <is>
          <t>KZN</t>
        </is>
      </c>
      <c r="E316" s="74" t="inlineStr">
        <is>
          <t>uMgungundlovu</t>
        </is>
      </c>
      <c r="F316" s="74" t="inlineStr">
        <is>
          <t>uMgungundlovu</t>
        </is>
      </c>
      <c r="G316" s="74" t="inlineStr">
        <is>
          <t xml:space="preserve">Hospital </t>
        </is>
      </c>
      <c r="H316" s="74" t="n">
        <v>46</v>
      </c>
      <c r="I316" s="74" t="n">
        <v>0</v>
      </c>
    </row>
    <row r="317">
      <c r="A317" s="74" t="inlineStr">
        <is>
          <t>Private</t>
        </is>
      </c>
      <c r="B317" s="74" t="inlineStr">
        <is>
          <t>Mediclinic Newcastle</t>
        </is>
      </c>
      <c r="C317" s="74" t="inlineStr">
        <is>
          <t>Kwazulu-Natal</t>
        </is>
      </c>
      <c r="D317" s="74" t="inlineStr">
        <is>
          <t>KZN</t>
        </is>
      </c>
      <c r="E317" s="74" t="inlineStr">
        <is>
          <t>Amajuba</t>
        </is>
      </c>
      <c r="F317" s="74" t="inlineStr">
        <is>
          <t>Amajuba</t>
        </is>
      </c>
      <c r="G317" s="74" t="inlineStr">
        <is>
          <t xml:space="preserve">Hospital </t>
        </is>
      </c>
      <c r="H317" s="74" t="n">
        <v>206</v>
      </c>
      <c r="I317" s="74" t="n">
        <v>18</v>
      </c>
    </row>
    <row r="318">
      <c r="A318" s="74" t="inlineStr">
        <is>
          <t>Private</t>
        </is>
      </c>
      <c r="B318" s="74" t="inlineStr">
        <is>
          <t>Mediclinic Victoria</t>
        </is>
      </c>
      <c r="C318" s="74" t="inlineStr">
        <is>
          <t>Kwazulu-Natal</t>
        </is>
      </c>
      <c r="D318" s="74" t="inlineStr">
        <is>
          <t>KZN</t>
        </is>
      </c>
      <c r="E318" s="74" t="inlineStr">
        <is>
          <t>eThekwini</t>
        </is>
      </c>
      <c r="F318" s="74" t="inlineStr">
        <is>
          <t>eThekwini</t>
        </is>
      </c>
      <c r="G318" s="74" t="inlineStr">
        <is>
          <t xml:space="preserve">Hospital </t>
        </is>
      </c>
      <c r="H318" s="74" t="n">
        <v>132</v>
      </c>
      <c r="I318" s="74" t="n">
        <v>12</v>
      </c>
    </row>
    <row r="319">
      <c r="A319" s="74" t="inlineStr">
        <is>
          <t>Private</t>
        </is>
      </c>
      <c r="B319" s="74" t="inlineStr">
        <is>
          <t>Mediclinic Pietermaritzburg</t>
        </is>
      </c>
      <c r="C319" s="74" t="inlineStr">
        <is>
          <t>Kwazulu-Natal</t>
        </is>
      </c>
      <c r="D319" s="74" t="inlineStr">
        <is>
          <t>KZN</t>
        </is>
      </c>
      <c r="E319" s="74" t="inlineStr">
        <is>
          <t>UMgungundlovu</t>
        </is>
      </c>
      <c r="F319" s="74" t="inlineStr">
        <is>
          <t>UMgungundlovu</t>
        </is>
      </c>
      <c r="G319" s="74" t="inlineStr">
        <is>
          <t xml:space="preserve">Hospital </t>
        </is>
      </c>
      <c r="H319" s="74" t="n">
        <v>222</v>
      </c>
      <c r="I319" s="74" t="n">
        <v>32</v>
      </c>
    </row>
    <row r="320">
      <c r="A320" s="74" t="inlineStr">
        <is>
          <t>Private</t>
        </is>
      </c>
      <c r="B320" s="74" t="inlineStr">
        <is>
          <t>Mediclinic Newcastle Day Clinic</t>
        </is>
      </c>
      <c r="C320" s="74" t="inlineStr">
        <is>
          <t>Kwazulu-Natal</t>
        </is>
      </c>
      <c r="D320" s="74" t="inlineStr">
        <is>
          <t>KZN</t>
        </is>
      </c>
      <c r="E320" s="74" t="inlineStr">
        <is>
          <t>uMgungundlovu</t>
        </is>
      </c>
      <c r="F320" s="74" t="inlineStr">
        <is>
          <t>uMgungundlovu</t>
        </is>
      </c>
      <c r="G320" s="74" t="inlineStr">
        <is>
          <t xml:space="preserve">Day Hospital </t>
        </is>
      </c>
      <c r="H320" s="74" t="n">
        <v>30</v>
      </c>
      <c r="I320" s="74" t="n">
        <v>0</v>
      </c>
    </row>
    <row r="321">
      <c r="A321" s="74" t="inlineStr">
        <is>
          <t>Private</t>
        </is>
      </c>
      <c r="B321" s="74" t="inlineStr">
        <is>
          <t>Richards Bay Medical Institute JMH</t>
        </is>
      </c>
      <c r="C321" s="74" t="inlineStr">
        <is>
          <t>Kwazulu-Natal</t>
        </is>
      </c>
      <c r="D321" s="74" t="inlineStr">
        <is>
          <t>KZN</t>
        </is>
      </c>
      <c r="E321" s="74" t="inlineStr">
        <is>
          <t>King Cetshwayo</t>
        </is>
      </c>
      <c r="F321" s="74" t="inlineStr">
        <is>
          <t>King Cetshwayo</t>
        </is>
      </c>
      <c r="G321" s="74" t="inlineStr">
        <is>
          <t xml:space="preserve">Sub-Acute </t>
        </is>
      </c>
      <c r="H321" s="74" t="n">
        <v>40</v>
      </c>
      <c r="I321" s="74" t="n">
        <v>0</v>
      </c>
    </row>
    <row r="322">
      <c r="A322" s="74" t="inlineStr">
        <is>
          <t>Private</t>
        </is>
      </c>
      <c r="B322" s="74" t="inlineStr">
        <is>
          <t xml:space="preserve">Ribumed Day Hospital </t>
        </is>
      </c>
      <c r="C322" s="74" t="inlineStr">
        <is>
          <t>Kwazulu-Natal</t>
        </is>
      </c>
      <c r="D322" s="74" t="inlineStr">
        <is>
          <t>KZN</t>
        </is>
      </c>
      <c r="E322" s="74" t="inlineStr">
        <is>
          <t>eThekwini</t>
        </is>
      </c>
      <c r="F322" s="74" t="inlineStr">
        <is>
          <t>eThekwini</t>
        </is>
      </c>
      <c r="G322" s="74" t="inlineStr">
        <is>
          <t xml:space="preserve">Day Hospital </t>
        </is>
      </c>
      <c r="H322" s="74" t="n">
        <v>36</v>
      </c>
      <c r="I322" s="74" t="n">
        <v>0</v>
      </c>
    </row>
    <row r="323">
      <c r="A323" s="74" t="inlineStr">
        <is>
          <t>Private</t>
        </is>
      </c>
      <c r="B323" s="74" t="inlineStr">
        <is>
          <t xml:space="preserve">St Mary's Step Down </t>
        </is>
      </c>
      <c r="C323" s="74" t="inlineStr">
        <is>
          <t>Kwazulu-Natal</t>
        </is>
      </c>
      <c r="D323" s="74" t="inlineStr">
        <is>
          <t>KZN</t>
        </is>
      </c>
      <c r="E323" s="74" t="inlineStr">
        <is>
          <t>uMgungundlovu</t>
        </is>
      </c>
      <c r="F323" s="74" t="inlineStr">
        <is>
          <t>uMgungundlovu</t>
        </is>
      </c>
      <c r="G323" s="74" t="inlineStr">
        <is>
          <t xml:space="preserve">Sub-Acute </t>
        </is>
      </c>
      <c r="H323" s="74" t="n">
        <v>10</v>
      </c>
      <c r="I323" s="74" t="n">
        <v>0</v>
      </c>
    </row>
    <row r="324">
      <c r="A324" s="74" t="inlineStr">
        <is>
          <t>Private</t>
        </is>
      </c>
      <c r="B324" s="74" t="inlineStr">
        <is>
          <t>Riverview Manor</t>
        </is>
      </c>
      <c r="C324" s="74" t="inlineStr">
        <is>
          <t>Kwazulu-Natal</t>
        </is>
      </c>
      <c r="D324" s="74" t="inlineStr">
        <is>
          <t>KZN</t>
        </is>
      </c>
      <c r="E324" s="74" t="inlineStr">
        <is>
          <t>Harry Gwala</t>
        </is>
      </c>
      <c r="F324" s="74" t="inlineStr">
        <is>
          <t>Harry Gwala</t>
        </is>
      </c>
      <c r="G324" s="74" t="inlineStr">
        <is>
          <t xml:space="preserve">Hospital </t>
        </is>
      </c>
      <c r="H324" s="74" t="n">
        <v>32</v>
      </c>
      <c r="I324" s="74" t="n">
        <v>0</v>
      </c>
    </row>
    <row r="325">
      <c r="A325" s="74" t="inlineStr">
        <is>
          <t>Private</t>
        </is>
      </c>
      <c r="B325" s="74" t="inlineStr">
        <is>
          <t>Oatlands Care Centre</t>
        </is>
      </c>
      <c r="C325" s="74" t="inlineStr">
        <is>
          <t>Kwazulu-Natal</t>
        </is>
      </c>
      <c r="D325" s="74" t="inlineStr">
        <is>
          <t>KZN</t>
        </is>
      </c>
      <c r="E325" s="74" t="inlineStr">
        <is>
          <t>uMgungundlovu</t>
        </is>
      </c>
      <c r="F325" s="74" t="inlineStr">
        <is>
          <t>uMgungundlovu</t>
        </is>
      </c>
      <c r="G325" s="74" t="inlineStr">
        <is>
          <t xml:space="preserve">Sub-Acute </t>
        </is>
      </c>
      <c r="H325" s="74" t="n">
        <v>20</v>
      </c>
      <c r="I325" s="74" t="n">
        <v>0</v>
      </c>
    </row>
    <row r="326">
      <c r="A326" s="74" t="inlineStr">
        <is>
          <t>Private</t>
        </is>
      </c>
      <c r="B326" s="74" t="inlineStr">
        <is>
          <t>Nurture Umhlanga</t>
        </is>
      </c>
      <c r="C326" s="74" t="inlineStr">
        <is>
          <t>Kwazulu-Natal</t>
        </is>
      </c>
      <c r="D326" s="74" t="inlineStr">
        <is>
          <t>KZN</t>
        </is>
      </c>
      <c r="E326" s="74" t="inlineStr">
        <is>
          <t>eThekwini</t>
        </is>
      </c>
      <c r="F326" s="74" t="inlineStr">
        <is>
          <t>eThekwini</t>
        </is>
      </c>
      <c r="G326" s="74" t="inlineStr">
        <is>
          <t xml:space="preserve">Sub-Acute </t>
        </is>
      </c>
      <c r="H326" s="74" t="n">
        <v>30</v>
      </c>
      <c r="I326" s="74" t="n">
        <v>0</v>
      </c>
    </row>
    <row r="327">
      <c r="A327" s="74" t="inlineStr">
        <is>
          <t>Private</t>
        </is>
      </c>
      <c r="B327" s="74" t="inlineStr">
        <is>
          <t>Nongoma Private Hospital</t>
        </is>
      </c>
      <c r="C327" s="74" t="inlineStr">
        <is>
          <t>Kwazulu-Natal</t>
        </is>
      </c>
      <c r="D327" s="74" t="inlineStr">
        <is>
          <t>KZN</t>
        </is>
      </c>
      <c r="E327" s="74" t="inlineStr">
        <is>
          <t>Zululand</t>
        </is>
      </c>
      <c r="F327" s="74" t="inlineStr">
        <is>
          <t>Zululand</t>
        </is>
      </c>
      <c r="G327" s="74" t="inlineStr">
        <is>
          <t xml:space="preserve">Hospital </t>
        </is>
      </c>
      <c r="H327" s="74" t="n">
        <v>11</v>
      </c>
      <c r="I327" s="74" t="n">
        <v>0</v>
      </c>
    </row>
    <row r="328">
      <c r="A328" s="74" t="inlineStr">
        <is>
          <t>Private</t>
        </is>
      </c>
      <c r="B328" s="74" t="inlineStr">
        <is>
          <t>Humana Healthcare</t>
        </is>
      </c>
      <c r="C328" s="74" t="inlineStr">
        <is>
          <t>Kwazulu-Natal</t>
        </is>
      </c>
      <c r="D328" s="74" t="inlineStr">
        <is>
          <t>KZN</t>
        </is>
      </c>
      <c r="E328" s="74" t="inlineStr">
        <is>
          <t>eThekwini</t>
        </is>
      </c>
      <c r="F328" s="74" t="inlineStr">
        <is>
          <t>eThekwini</t>
        </is>
      </c>
      <c r="G328" s="74" t="inlineStr">
        <is>
          <t xml:space="preserve">Sub-Acute </t>
        </is>
      </c>
      <c r="H328" s="74" t="n">
        <v>22</v>
      </c>
      <c r="I328" s="74" t="n">
        <v>0</v>
      </c>
    </row>
    <row r="329">
      <c r="A329" s="74" t="inlineStr">
        <is>
          <t>Private</t>
        </is>
      </c>
      <c r="B329" s="74" t="inlineStr">
        <is>
          <t>Lenmed La Verna Hospital</t>
        </is>
      </c>
      <c r="C329" s="74" t="inlineStr">
        <is>
          <t>Kwazulu-Natal</t>
        </is>
      </c>
      <c r="D329" s="74" t="inlineStr">
        <is>
          <t>KZN</t>
        </is>
      </c>
      <c r="E329" s="74" t="inlineStr">
        <is>
          <t>Uthukela</t>
        </is>
      </c>
      <c r="F329" s="74" t="inlineStr">
        <is>
          <t>Uthukela</t>
        </is>
      </c>
      <c r="G329" s="74" t="inlineStr">
        <is>
          <t xml:space="preserve">Hospital </t>
        </is>
      </c>
      <c r="H329" s="74" t="n">
        <v>107</v>
      </c>
      <c r="I329" s="74" t="n">
        <v>9</v>
      </c>
    </row>
    <row r="330">
      <c r="A330" s="74" t="inlineStr">
        <is>
          <t>Private</t>
        </is>
      </c>
      <c r="B330" s="74" t="inlineStr">
        <is>
          <t>Lenmed Health Shifa Hospital</t>
        </is>
      </c>
      <c r="C330" s="74" t="inlineStr">
        <is>
          <t>Kwazulu-Natal</t>
        </is>
      </c>
      <c r="D330" s="74" t="inlineStr">
        <is>
          <t>KZN</t>
        </is>
      </c>
      <c r="E330" s="74" t="inlineStr">
        <is>
          <t>eThekwini</t>
        </is>
      </c>
      <c r="F330" s="74" t="inlineStr">
        <is>
          <t>eThekwini</t>
        </is>
      </c>
      <c r="G330" s="74" t="inlineStr">
        <is>
          <t xml:space="preserve">Hospital </t>
        </is>
      </c>
      <c r="H330" s="74" t="n">
        <v>115</v>
      </c>
      <c r="I330" s="74" t="n">
        <v>8</v>
      </c>
    </row>
    <row r="331">
      <c r="A331" s="74" t="inlineStr">
        <is>
          <t>Private</t>
        </is>
      </c>
      <c r="B331" s="74" t="inlineStr">
        <is>
          <t>Howick Day Clinic</t>
        </is>
      </c>
      <c r="C331" s="74" t="inlineStr">
        <is>
          <t>Kwazulu-Natal</t>
        </is>
      </c>
      <c r="D331" s="74" t="inlineStr">
        <is>
          <t>KZN</t>
        </is>
      </c>
      <c r="E331" s="74" t="inlineStr">
        <is>
          <t>uMgungundlovu</t>
        </is>
      </c>
      <c r="F331" s="74" t="inlineStr">
        <is>
          <t>uMgungundlovu</t>
        </is>
      </c>
      <c r="G331" s="74" t="inlineStr">
        <is>
          <t xml:space="preserve">Day Hospital </t>
        </is>
      </c>
      <c r="H331" s="74" t="n">
        <v>6</v>
      </c>
      <c r="I331" s="74" t="n">
        <v>0</v>
      </c>
    </row>
    <row r="332">
      <c r="A332" s="74" t="inlineStr">
        <is>
          <t>Private</t>
        </is>
      </c>
      <c r="B332" s="74" t="inlineStr">
        <is>
          <t>Durban Eye Hospital</t>
        </is>
      </c>
      <c r="C332" s="74" t="inlineStr">
        <is>
          <t>Kwazulu-Natal</t>
        </is>
      </c>
      <c r="D332" s="74" t="inlineStr">
        <is>
          <t>KZN</t>
        </is>
      </c>
      <c r="E332" s="74" t="inlineStr">
        <is>
          <t>eThekwini</t>
        </is>
      </c>
      <c r="F332" s="74" t="inlineStr">
        <is>
          <t>eThekwini</t>
        </is>
      </c>
      <c r="G332" s="74" t="inlineStr">
        <is>
          <t>Opthalmology</t>
        </is>
      </c>
      <c r="H332" s="74" t="n">
        <v>5</v>
      </c>
      <c r="I332" s="74" t="n">
        <v>0</v>
      </c>
    </row>
    <row r="333">
      <c r="A333" s="74" t="inlineStr">
        <is>
          <t>Private</t>
        </is>
      </c>
      <c r="B333" s="74" t="inlineStr">
        <is>
          <t>Gateway Private Hospital</t>
        </is>
      </c>
      <c r="C333" s="74" t="inlineStr">
        <is>
          <t>Kwazulu-Natal</t>
        </is>
      </c>
      <c r="D333" s="74" t="inlineStr">
        <is>
          <t>KZN</t>
        </is>
      </c>
      <c r="E333" s="74" t="inlineStr">
        <is>
          <t>eThekwini</t>
        </is>
      </c>
      <c r="F333" s="74" t="inlineStr">
        <is>
          <t>eThekwini</t>
        </is>
      </c>
      <c r="G333" s="74" t="inlineStr">
        <is>
          <t xml:space="preserve">Hospital </t>
        </is>
      </c>
      <c r="H333" s="74" t="n">
        <v>158</v>
      </c>
      <c r="I333" s="74" t="n">
        <v>24</v>
      </c>
    </row>
    <row r="334">
      <c r="A334" s="74" t="inlineStr">
        <is>
          <t>Private</t>
        </is>
      </c>
      <c r="B334" s="74" t="inlineStr">
        <is>
          <t>Healing Hills Hospital</t>
        </is>
      </c>
      <c r="C334" s="74" t="inlineStr">
        <is>
          <t>Kwazulu-Natal</t>
        </is>
      </c>
      <c r="D334" s="74" t="inlineStr">
        <is>
          <t>KZN</t>
        </is>
      </c>
      <c r="E334" s="74" t="inlineStr">
        <is>
          <t>eThekwini</t>
        </is>
      </c>
      <c r="F334" s="74" t="inlineStr">
        <is>
          <t>eThekwini</t>
        </is>
      </c>
      <c r="G334" s="74" t="inlineStr">
        <is>
          <t>Psychiatric</t>
        </is>
      </c>
      <c r="H334" s="74" t="n">
        <v>30</v>
      </c>
      <c r="I334" s="74" t="n">
        <v>0</v>
      </c>
    </row>
    <row r="335">
      <c r="A335" s="74" t="inlineStr">
        <is>
          <t>Private</t>
        </is>
      </c>
      <c r="B335" s="74" t="inlineStr">
        <is>
          <t>Hibiscus Private Hospital</t>
        </is>
      </c>
      <c r="C335" s="74" t="inlineStr">
        <is>
          <t>Kwazulu-Natal</t>
        </is>
      </c>
      <c r="D335" s="74" t="inlineStr">
        <is>
          <t>KZN</t>
        </is>
      </c>
      <c r="E335" s="74" t="inlineStr">
        <is>
          <t>Ugu</t>
        </is>
      </c>
      <c r="F335" s="74" t="inlineStr">
        <is>
          <t>Ugu</t>
        </is>
      </c>
      <c r="G335" s="74" t="inlineStr">
        <is>
          <t xml:space="preserve">Hospital </t>
        </is>
      </c>
      <c r="H335" s="74" t="n">
        <v>154</v>
      </c>
      <c r="I335" s="74" t="n">
        <v>14</v>
      </c>
    </row>
    <row r="336">
      <c r="A336" s="74" t="inlineStr">
        <is>
          <t>Private</t>
        </is>
      </c>
      <c r="B336" s="74" t="inlineStr">
        <is>
          <t>Hillcrest Private Hospital</t>
        </is>
      </c>
      <c r="C336" s="74" t="inlineStr">
        <is>
          <t>Kwazulu-Natal</t>
        </is>
      </c>
      <c r="D336" s="74" t="inlineStr">
        <is>
          <t>KZN</t>
        </is>
      </c>
      <c r="E336" s="74" t="inlineStr">
        <is>
          <t>eThekwini</t>
        </is>
      </c>
      <c r="F336" s="74" t="inlineStr">
        <is>
          <t>eThekwini</t>
        </is>
      </c>
      <c r="G336" s="74" t="inlineStr">
        <is>
          <t xml:space="preserve">Hospital </t>
        </is>
      </c>
      <c r="H336" s="74" t="n">
        <v>213</v>
      </c>
      <c r="I336" s="74" t="n">
        <v>12</v>
      </c>
    </row>
    <row r="337">
      <c r="A337" s="74" t="inlineStr">
        <is>
          <t>Private</t>
        </is>
      </c>
      <c r="B337" s="74" t="inlineStr">
        <is>
          <t>Hibiscus Day Surgical Hospital</t>
        </is>
      </c>
      <c r="C337" s="74" t="inlineStr">
        <is>
          <t>Kwazulu-Natal</t>
        </is>
      </c>
      <c r="D337" s="74" t="inlineStr">
        <is>
          <t>KZN</t>
        </is>
      </c>
      <c r="E337" s="74" t="inlineStr">
        <is>
          <t>Ugu</t>
        </is>
      </c>
      <c r="F337" s="74" t="inlineStr">
        <is>
          <t>Ugu</t>
        </is>
      </c>
      <c r="G337" s="74" t="inlineStr">
        <is>
          <t xml:space="preserve">Day Hospital </t>
        </is>
      </c>
      <c r="H337" s="74" t="n">
        <v>20</v>
      </c>
      <c r="I337" s="74" t="n">
        <v>0</v>
      </c>
    </row>
    <row r="338">
      <c r="A338" s="74" t="inlineStr">
        <is>
          <t>Private</t>
        </is>
      </c>
      <c r="B338" s="74" t="inlineStr">
        <is>
          <t>Daymed Private Hospital</t>
        </is>
      </c>
      <c r="C338" s="74" t="inlineStr">
        <is>
          <t>Kwazulu-Natal</t>
        </is>
      </c>
      <c r="D338" s="74" t="inlineStr">
        <is>
          <t>KZN</t>
        </is>
      </c>
      <c r="E338" s="74" t="inlineStr">
        <is>
          <t>uMgungundlovu</t>
        </is>
      </c>
      <c r="F338" s="74" t="inlineStr">
        <is>
          <t>uMgungundlovu</t>
        </is>
      </c>
      <c r="G338" s="74" t="inlineStr">
        <is>
          <t xml:space="preserve">Hospital </t>
        </is>
      </c>
      <c r="H338" s="74" t="n">
        <v>142</v>
      </c>
      <c r="I338" s="74" t="n">
        <v>15</v>
      </c>
    </row>
    <row r="339">
      <c r="A339" s="74" t="inlineStr">
        <is>
          <t>Private</t>
        </is>
      </c>
      <c r="B339" s="74" t="inlineStr">
        <is>
          <t>Capital Oncology and General Sub-Acute Facility</t>
        </is>
      </c>
      <c r="C339" s="74" t="inlineStr">
        <is>
          <t>Kwazulu-Natal</t>
        </is>
      </c>
      <c r="D339" s="74" t="inlineStr">
        <is>
          <t>KZN</t>
        </is>
      </c>
      <c r="E339" s="74" t="inlineStr">
        <is>
          <t>eThekwini</t>
        </is>
      </c>
      <c r="F339" s="74" t="inlineStr">
        <is>
          <t>eThekwini</t>
        </is>
      </c>
      <c r="G339" s="74" t="inlineStr">
        <is>
          <t xml:space="preserve">Hospital </t>
        </is>
      </c>
      <c r="H339" s="74" t="n">
        <v>42</v>
      </c>
      <c r="I339" s="74" t="n">
        <v>12</v>
      </c>
    </row>
    <row r="340">
      <c r="A340" s="74" t="inlineStr">
        <is>
          <t>Private</t>
        </is>
      </c>
      <c r="B340" s="74" t="inlineStr">
        <is>
          <t>Alliance Care- Umhlanga</t>
        </is>
      </c>
      <c r="C340" s="74" t="inlineStr">
        <is>
          <t>Kwazulu-Natal</t>
        </is>
      </c>
      <c r="D340" s="74" t="inlineStr">
        <is>
          <t>KZN</t>
        </is>
      </c>
      <c r="E340" s="74" t="inlineStr">
        <is>
          <t>eThekwini</t>
        </is>
      </c>
      <c r="F340" s="74" t="inlineStr">
        <is>
          <t>eThekwini</t>
        </is>
      </c>
      <c r="G340" s="74" t="inlineStr">
        <is>
          <t xml:space="preserve">Sub-Acute </t>
        </is>
      </c>
      <c r="H340" s="74" t="n">
        <v>41</v>
      </c>
      <c r="I340" s="74" t="n">
        <v>0</v>
      </c>
    </row>
    <row r="341">
      <c r="A341" s="74" t="inlineStr">
        <is>
          <t>Private</t>
        </is>
      </c>
      <c r="B341" s="74" t="inlineStr">
        <is>
          <t>Life Westville Hospital</t>
        </is>
      </c>
      <c r="C341" s="74" t="inlineStr">
        <is>
          <t>Kwazulu-Natal</t>
        </is>
      </c>
      <c r="D341" s="74" t="inlineStr">
        <is>
          <t>KZN</t>
        </is>
      </c>
      <c r="E341" s="74" t="inlineStr">
        <is>
          <t>eThekwini</t>
        </is>
      </c>
      <c r="F341" s="74" t="inlineStr">
        <is>
          <t>eThekwini</t>
        </is>
      </c>
      <c r="G341" s="74" t="inlineStr">
        <is>
          <t xml:space="preserve">Hospital </t>
        </is>
      </c>
      <c r="H341" s="74" t="n">
        <v>300</v>
      </c>
      <c r="I341" s="74" t="n">
        <v>28</v>
      </c>
    </row>
    <row r="342">
      <c r="A342" s="74" t="inlineStr">
        <is>
          <t>Private</t>
        </is>
      </c>
      <c r="B342" s="74" t="inlineStr">
        <is>
          <t>Life The Crompton Hospita</t>
        </is>
      </c>
      <c r="C342" s="74" t="inlineStr">
        <is>
          <t>Kwazulu-Natal</t>
        </is>
      </c>
      <c r="D342" s="74" t="inlineStr">
        <is>
          <t>KZN</t>
        </is>
      </c>
      <c r="E342" s="74" t="inlineStr">
        <is>
          <t>eThekwini</t>
        </is>
      </c>
      <c r="F342" s="74" t="inlineStr">
        <is>
          <t>eThekwini</t>
        </is>
      </c>
      <c r="G342" s="74" t="inlineStr">
        <is>
          <t xml:space="preserve">Hospital </t>
        </is>
      </c>
      <c r="H342" s="74" t="n">
        <v>193</v>
      </c>
      <c r="I342" s="74" t="n">
        <v>11</v>
      </c>
    </row>
    <row r="343">
      <c r="A343" s="74" t="inlineStr">
        <is>
          <t>Private</t>
        </is>
      </c>
      <c r="B343" s="74" t="inlineStr">
        <is>
          <t>Life Mount Edgecombe Hospital</t>
        </is>
      </c>
      <c r="C343" s="74" t="inlineStr">
        <is>
          <t>Kwazulu-Natal</t>
        </is>
      </c>
      <c r="D343" s="74" t="inlineStr">
        <is>
          <t>KZN</t>
        </is>
      </c>
      <c r="E343" s="74" t="inlineStr">
        <is>
          <t>eThekwini</t>
        </is>
      </c>
      <c r="F343" s="74" t="inlineStr">
        <is>
          <t>eThekwini</t>
        </is>
      </c>
      <c r="G343" s="74" t="inlineStr">
        <is>
          <t xml:space="preserve">Hospital </t>
        </is>
      </c>
      <c r="H343" s="74" t="n">
        <v>190</v>
      </c>
      <c r="I343" s="74" t="n">
        <v>22</v>
      </c>
    </row>
    <row r="344">
      <c r="A344" s="74" t="inlineStr">
        <is>
          <t>Private</t>
        </is>
      </c>
      <c r="B344" s="74" t="inlineStr">
        <is>
          <t>Life Hilton Private Hospital</t>
        </is>
      </c>
      <c r="C344" s="74" t="inlineStr">
        <is>
          <t>Kwazulu-Natal</t>
        </is>
      </c>
      <c r="D344" s="74" t="inlineStr">
        <is>
          <t>KZN</t>
        </is>
      </c>
      <c r="E344" s="74" t="inlineStr">
        <is>
          <t>uMgungundlovu</t>
        </is>
      </c>
      <c r="F344" s="74" t="inlineStr">
        <is>
          <t>uMgungundlovu</t>
        </is>
      </c>
      <c r="G344" s="74" t="inlineStr">
        <is>
          <t xml:space="preserve">Hospital </t>
        </is>
      </c>
      <c r="H344" s="74" t="n">
        <v>101</v>
      </c>
      <c r="I344" s="74" t="n">
        <v>11</v>
      </c>
    </row>
    <row r="345">
      <c r="A345" s="74" t="inlineStr">
        <is>
          <t>Private</t>
        </is>
      </c>
      <c r="B345" s="74" t="inlineStr">
        <is>
          <t>Life Entabeni Hospital</t>
        </is>
      </c>
      <c r="C345" s="74" t="inlineStr">
        <is>
          <t>Kwazulu-Natal</t>
        </is>
      </c>
      <c r="D345" s="74" t="inlineStr">
        <is>
          <t>KZN</t>
        </is>
      </c>
      <c r="E345" s="74" t="inlineStr">
        <is>
          <t>eThekwini</t>
        </is>
      </c>
      <c r="F345" s="74" t="inlineStr">
        <is>
          <t>eThekwini</t>
        </is>
      </c>
      <c r="G345" s="74" t="inlineStr">
        <is>
          <t xml:space="preserve">Hospital </t>
        </is>
      </c>
      <c r="H345" s="74" t="n">
        <v>492</v>
      </c>
      <c r="I345" s="74" t="n">
        <v>27</v>
      </c>
    </row>
    <row r="346">
      <c r="A346" s="74" t="inlineStr">
        <is>
          <t>Private</t>
        </is>
      </c>
      <c r="B346" s="74" t="inlineStr">
        <is>
          <t>Life Empangeni Garden Clinic</t>
        </is>
      </c>
      <c r="C346" s="74" t="inlineStr">
        <is>
          <t>Kwazulu-Natal</t>
        </is>
      </c>
      <c r="D346" s="74" t="inlineStr">
        <is>
          <t>KZN</t>
        </is>
      </c>
      <c r="E346" s="74" t="inlineStr">
        <is>
          <t>Uthungulu</t>
        </is>
      </c>
      <c r="F346" s="74" t="inlineStr">
        <is>
          <t>Uthungulu</t>
        </is>
      </c>
      <c r="G346" s="74" t="inlineStr">
        <is>
          <t xml:space="preserve">Hospital </t>
        </is>
      </c>
      <c r="H346" s="74" t="n">
        <v>179</v>
      </c>
      <c r="I346" s="74" t="n">
        <v>11</v>
      </c>
    </row>
    <row r="347">
      <c r="A347" s="74" t="inlineStr">
        <is>
          <t>Private</t>
        </is>
      </c>
      <c r="B347" s="74" t="inlineStr">
        <is>
          <t>Life Chatsmed Garden Hospital</t>
        </is>
      </c>
      <c r="C347" s="74" t="inlineStr">
        <is>
          <t>Kwazulu-Natal</t>
        </is>
      </c>
      <c r="D347" s="74" t="inlineStr">
        <is>
          <t>KZN</t>
        </is>
      </c>
      <c r="E347" s="74" t="inlineStr">
        <is>
          <t>eThekwini</t>
        </is>
      </c>
      <c r="F347" s="74" t="inlineStr">
        <is>
          <t>eThekwini</t>
        </is>
      </c>
      <c r="G347" s="74" t="inlineStr">
        <is>
          <t xml:space="preserve">Hospital </t>
        </is>
      </c>
      <c r="H347" s="74" t="n">
        <v>217</v>
      </c>
      <c r="I347" s="74" t="n">
        <v>7</v>
      </c>
    </row>
    <row r="348">
      <c r="A348" s="74" t="inlineStr">
        <is>
          <t>Private</t>
        </is>
      </c>
      <c r="B348" s="74" t="inlineStr">
        <is>
          <t>Netcare The Bay Hospital</t>
        </is>
      </c>
      <c r="C348" s="74" t="inlineStr">
        <is>
          <t>Kwazulu-Natal</t>
        </is>
      </c>
      <c r="D348" s="74" t="inlineStr">
        <is>
          <t>KZN</t>
        </is>
      </c>
      <c r="E348" s="74" t="inlineStr">
        <is>
          <t>Uthungulu</t>
        </is>
      </c>
      <c r="F348" s="74" t="inlineStr">
        <is>
          <t>Uthungulu</t>
        </is>
      </c>
      <c r="G348" s="74" t="inlineStr">
        <is>
          <t xml:space="preserve">Hospital </t>
        </is>
      </c>
      <c r="H348" s="74" t="n">
        <v>263</v>
      </c>
      <c r="I348" s="74" t="n">
        <v>38</v>
      </c>
    </row>
    <row r="349">
      <c r="A349" s="74" t="inlineStr">
        <is>
          <t>Private</t>
        </is>
      </c>
      <c r="B349" s="74" t="inlineStr">
        <is>
          <t>Umhlanga Eye Institute</t>
        </is>
      </c>
      <c r="C349" s="74" t="inlineStr">
        <is>
          <t>Kwazulu-Natal</t>
        </is>
      </c>
      <c r="D349" s="74" t="inlineStr">
        <is>
          <t>KZN</t>
        </is>
      </c>
      <c r="E349" s="74" t="inlineStr">
        <is>
          <t>eThekwini</t>
        </is>
      </c>
      <c r="F349" s="74" t="inlineStr">
        <is>
          <t>eThekwini</t>
        </is>
      </c>
      <c r="G349" s="74" t="inlineStr">
        <is>
          <t>Opthalmology</t>
        </is>
      </c>
      <c r="H349" s="74" t="n">
        <v>21</v>
      </c>
      <c r="I349" s="74" t="n">
        <v>0</v>
      </c>
    </row>
    <row r="350">
      <c r="A350" s="74" t="inlineStr">
        <is>
          <t>Private</t>
        </is>
      </c>
      <c r="B350" s="74" t="inlineStr">
        <is>
          <t>Netcare Umhlanga Hospital</t>
        </is>
      </c>
      <c r="C350" s="74" t="inlineStr">
        <is>
          <t>Kwazulu-Natal</t>
        </is>
      </c>
      <c r="D350" s="74" t="inlineStr">
        <is>
          <t>KZN</t>
        </is>
      </c>
      <c r="E350" s="74" t="inlineStr">
        <is>
          <t>eThekwini</t>
        </is>
      </c>
      <c r="F350" s="74" t="inlineStr">
        <is>
          <t>eThekwini</t>
        </is>
      </c>
      <c r="G350" s="74" t="inlineStr">
        <is>
          <t xml:space="preserve">Hospital </t>
        </is>
      </c>
      <c r="H350" s="74" t="n">
        <v>290</v>
      </c>
      <c r="I350" s="74" t="n">
        <v>30</v>
      </c>
    </row>
    <row r="351">
      <c r="A351" s="74" t="inlineStr">
        <is>
          <t>Private</t>
        </is>
      </c>
      <c r="B351" s="74" t="inlineStr">
        <is>
          <t>Netcare St. Augustine's Hospital</t>
        </is>
      </c>
      <c r="C351" s="74" t="inlineStr">
        <is>
          <t>Kwazulu-Natal</t>
        </is>
      </c>
      <c r="D351" s="74" t="inlineStr">
        <is>
          <t>KZN</t>
        </is>
      </c>
      <c r="E351" s="74" t="inlineStr">
        <is>
          <t>eThekwini</t>
        </is>
      </c>
      <c r="F351" s="74" t="inlineStr">
        <is>
          <t>eThekwini</t>
        </is>
      </c>
      <c r="G351" s="74" t="inlineStr">
        <is>
          <t xml:space="preserve">Hospital </t>
        </is>
      </c>
      <c r="H351" s="74" t="n">
        <v>441</v>
      </c>
      <c r="I351" s="74" t="n">
        <v>71</v>
      </c>
    </row>
    <row r="352">
      <c r="A352" s="74" t="inlineStr">
        <is>
          <t>Private</t>
        </is>
      </c>
      <c r="B352" s="74" t="inlineStr">
        <is>
          <t>Netcare St Anne's Hospital</t>
        </is>
      </c>
      <c r="C352" s="74" t="inlineStr">
        <is>
          <t>Kwazulu-Natal</t>
        </is>
      </c>
      <c r="D352" s="74" t="inlineStr">
        <is>
          <t>KZN</t>
        </is>
      </c>
      <c r="E352" s="74" t="inlineStr">
        <is>
          <t>UMgungundlovu</t>
        </is>
      </c>
      <c r="F352" s="74" t="inlineStr">
        <is>
          <t>UMgungundlovu</t>
        </is>
      </c>
      <c r="G352" s="74" t="inlineStr">
        <is>
          <t xml:space="preserve">Hospital </t>
        </is>
      </c>
      <c r="H352" s="74" t="n">
        <v>233</v>
      </c>
      <c r="I352" s="74" t="n">
        <v>25</v>
      </c>
    </row>
    <row r="353">
      <c r="A353" s="74" t="inlineStr">
        <is>
          <t>Private</t>
        </is>
      </c>
      <c r="B353" s="74" t="inlineStr">
        <is>
          <t>Netcare Parklands Hospital</t>
        </is>
      </c>
      <c r="C353" s="74" t="inlineStr">
        <is>
          <t>Kwazulu-Natal</t>
        </is>
      </c>
      <c r="D353" s="74" t="inlineStr">
        <is>
          <t>KZN</t>
        </is>
      </c>
      <c r="E353" s="74" t="inlineStr">
        <is>
          <t>eThekwini</t>
        </is>
      </c>
      <c r="F353" s="74" t="inlineStr">
        <is>
          <t>eThekwini</t>
        </is>
      </c>
      <c r="G353" s="74" t="inlineStr">
        <is>
          <t xml:space="preserve">Hospital </t>
        </is>
      </c>
      <c r="H353" s="74" t="n">
        <v>197</v>
      </c>
      <c r="I353" s="74" t="n">
        <v>8</v>
      </c>
    </row>
    <row r="354">
      <c r="A354" s="74" t="inlineStr">
        <is>
          <t>Private</t>
        </is>
      </c>
      <c r="B354" s="74" t="inlineStr">
        <is>
          <t>Netcare Margate Hospital</t>
        </is>
      </c>
      <c r="C354" s="74" t="inlineStr">
        <is>
          <t>Kwazulu-Natal</t>
        </is>
      </c>
      <c r="D354" s="74" t="inlineStr">
        <is>
          <t>KZN</t>
        </is>
      </c>
      <c r="E354" s="74" t="inlineStr">
        <is>
          <t>Ugu</t>
        </is>
      </c>
      <c r="F354" s="74" t="inlineStr">
        <is>
          <t>Ugu</t>
        </is>
      </c>
      <c r="G354" s="74" t="inlineStr">
        <is>
          <t xml:space="preserve">Hospital </t>
        </is>
      </c>
      <c r="H354" s="74" t="n">
        <v>151</v>
      </c>
      <c r="I354" s="74" t="n">
        <v>13</v>
      </c>
    </row>
    <row r="355">
      <c r="A355" s="74" t="inlineStr">
        <is>
          <t>Private</t>
        </is>
      </c>
      <c r="B355" s="74" t="inlineStr">
        <is>
          <t>Netcare Kingsway Hospital</t>
        </is>
      </c>
      <c r="C355" s="74" t="inlineStr">
        <is>
          <t>Kwazulu-Natal</t>
        </is>
      </c>
      <c r="D355" s="74" t="inlineStr">
        <is>
          <t>KZN</t>
        </is>
      </c>
      <c r="E355" s="74" t="inlineStr">
        <is>
          <t>eThekwini</t>
        </is>
      </c>
      <c r="F355" s="74" t="inlineStr">
        <is>
          <t>eThekwini</t>
        </is>
      </c>
      <c r="G355" s="74" t="inlineStr">
        <is>
          <t xml:space="preserve">Hospital </t>
        </is>
      </c>
      <c r="H355" s="74" t="n">
        <v>235</v>
      </c>
      <c r="I355" s="74" t="n">
        <v>14</v>
      </c>
    </row>
    <row r="356">
      <c r="A356" s="74" t="inlineStr">
        <is>
          <t>Private</t>
        </is>
      </c>
      <c r="B356" s="74" t="inlineStr">
        <is>
          <t>Netcare Alberlito Hospital</t>
        </is>
      </c>
      <c r="C356" s="74" t="inlineStr">
        <is>
          <t>Kwazulu-Natal</t>
        </is>
      </c>
      <c r="D356" s="74" t="inlineStr">
        <is>
          <t>KZN</t>
        </is>
      </c>
      <c r="E356" s="74" t="inlineStr">
        <is>
          <t>eThekwini</t>
        </is>
      </c>
      <c r="F356" s="74" t="inlineStr">
        <is>
          <t>eThekwini</t>
        </is>
      </c>
      <c r="G356" s="74" t="inlineStr">
        <is>
          <t xml:space="preserve">Hospital </t>
        </is>
      </c>
      <c r="H356" s="74" t="n">
        <v>119</v>
      </c>
      <c r="I356" s="74" t="n">
        <v>21</v>
      </c>
    </row>
    <row r="357">
      <c r="A357" s="74" t="inlineStr">
        <is>
          <t>Private</t>
        </is>
      </c>
      <c r="B357" s="74" t="inlineStr">
        <is>
          <t>Kokstad Private Hospital</t>
        </is>
      </c>
      <c r="C357" s="74" t="inlineStr">
        <is>
          <t>Kwazulu-Natal</t>
        </is>
      </c>
      <c r="D357" s="74" t="inlineStr">
        <is>
          <t>KZN</t>
        </is>
      </c>
      <c r="E357" s="74" t="inlineStr">
        <is>
          <t>Harry Gwala</t>
        </is>
      </c>
      <c r="F357" s="74" t="inlineStr">
        <is>
          <t>Harry Gwala</t>
        </is>
      </c>
      <c r="G357" s="74" t="inlineStr">
        <is>
          <t xml:space="preserve">Hospital </t>
        </is>
      </c>
      <c r="H357" s="74" t="n">
        <v>36</v>
      </c>
      <c r="I357" s="74" t="n">
        <v>0</v>
      </c>
    </row>
    <row r="358">
      <c r="A358" s="74" t="inlineStr">
        <is>
          <t>Private</t>
        </is>
      </c>
      <c r="B358" s="74" t="inlineStr">
        <is>
          <t>Medstone Medical Centre T/A Umhlanga Eye Institude</t>
        </is>
      </c>
      <c r="C358" s="74" t="inlineStr">
        <is>
          <t>Kwazulu-Natal</t>
        </is>
      </c>
      <c r="D358" s="74" t="inlineStr">
        <is>
          <t>KZN</t>
        </is>
      </c>
      <c r="E358" s="74" t="inlineStr">
        <is>
          <t>eThekwini</t>
        </is>
      </c>
      <c r="F358" s="74" t="inlineStr">
        <is>
          <t>eThekwini</t>
        </is>
      </c>
      <c r="G358" s="74" t="inlineStr">
        <is>
          <t xml:space="preserve">Day Hospital </t>
        </is>
      </c>
      <c r="H358" s="74" t="n">
        <v>21</v>
      </c>
      <c r="I358" s="74" t="n">
        <v>0</v>
      </c>
    </row>
    <row r="359">
      <c r="A359" s="74" t="inlineStr">
        <is>
          <t>Private</t>
        </is>
      </c>
      <c r="B359" s="74" t="inlineStr">
        <is>
          <t>Ladysmith Sub-Acute Hospital / Essenmedical Centre</t>
        </is>
      </c>
      <c r="C359" s="74" t="inlineStr">
        <is>
          <t>Kwazulu-Natal</t>
        </is>
      </c>
      <c r="D359" s="74" t="inlineStr">
        <is>
          <t>KZN</t>
        </is>
      </c>
      <c r="E359" s="74" t="inlineStr">
        <is>
          <t>eThekwini</t>
        </is>
      </c>
      <c r="F359" s="74" t="inlineStr">
        <is>
          <t>eThekwini</t>
        </is>
      </c>
      <c r="G359" s="74" t="inlineStr">
        <is>
          <t xml:space="preserve">Sub-Acute </t>
        </is>
      </c>
      <c r="H359" s="74" t="n">
        <v>22</v>
      </c>
      <c r="I359" s="74" t="n">
        <v>0</v>
      </c>
    </row>
    <row r="360">
      <c r="A360" s="74" t="inlineStr">
        <is>
          <t>Private</t>
        </is>
      </c>
      <c r="B360" s="74" t="inlineStr">
        <is>
          <t>Pietermaritzburg Eye Hospital</t>
        </is>
      </c>
      <c r="C360" s="74" t="inlineStr">
        <is>
          <t>Kwazulu-Natal</t>
        </is>
      </c>
      <c r="D360" s="74" t="inlineStr">
        <is>
          <t>KZN</t>
        </is>
      </c>
      <c r="E360" s="74" t="inlineStr">
        <is>
          <t>uMgungundlovu</t>
        </is>
      </c>
      <c r="F360" s="74" t="inlineStr">
        <is>
          <t>uMgungundlovu</t>
        </is>
      </c>
      <c r="G360" s="74" t="inlineStr">
        <is>
          <t>Opthalmology</t>
        </is>
      </c>
      <c r="H360" s="74" t="n">
        <v>10</v>
      </c>
      <c r="I360" s="74" t="n">
        <v>0</v>
      </c>
    </row>
    <row r="361">
      <c r="A361" s="74" t="inlineStr">
        <is>
          <t>Private</t>
        </is>
      </c>
      <c r="B361" s="74" t="inlineStr">
        <is>
          <t>Ascot Park Hospital (Durban)</t>
        </is>
      </c>
      <c r="C361" s="74" t="inlineStr">
        <is>
          <t>Kwazulu-Natal</t>
        </is>
      </c>
      <c r="D361" s="74" t="inlineStr">
        <is>
          <t>KZN</t>
        </is>
      </c>
      <c r="E361" s="74" t="inlineStr">
        <is>
          <t>eThekwini</t>
        </is>
      </c>
      <c r="F361" s="74" t="inlineStr">
        <is>
          <t>eThekwini</t>
        </is>
      </c>
      <c r="G361" s="74" t="inlineStr">
        <is>
          <t xml:space="preserve">Hospital </t>
        </is>
      </c>
      <c r="H361" s="74" t="n">
        <v>87</v>
      </c>
      <c r="I361" s="74" t="n">
        <v>3</v>
      </c>
    </row>
    <row r="362">
      <c r="A362" s="74" t="inlineStr">
        <is>
          <t>Private</t>
        </is>
      </c>
      <c r="B362" s="74" t="inlineStr">
        <is>
          <t>Ahmed Al-Kadi Private Hospital</t>
        </is>
      </c>
      <c r="C362" s="74" t="inlineStr">
        <is>
          <t>Kwazulu-Natal</t>
        </is>
      </c>
      <c r="D362" s="74" t="inlineStr">
        <is>
          <t>KZN</t>
        </is>
      </c>
      <c r="E362" s="74" t="inlineStr">
        <is>
          <t>eThekwini</t>
        </is>
      </c>
      <c r="F362" s="74" t="inlineStr">
        <is>
          <t>eThekwini</t>
        </is>
      </c>
      <c r="G362" s="74" t="inlineStr">
        <is>
          <t xml:space="preserve">Hospital </t>
        </is>
      </c>
      <c r="H362" s="74" t="n">
        <v>163</v>
      </c>
      <c r="I362" s="74" t="n">
        <v>15</v>
      </c>
    </row>
    <row r="363">
      <c r="A363" s="74" t="inlineStr">
        <is>
          <t>Private</t>
        </is>
      </c>
      <c r="B363" s="74" t="inlineStr">
        <is>
          <t>Eden Gardens Private Hospital</t>
        </is>
      </c>
      <c r="C363" s="74" t="inlineStr">
        <is>
          <t>Kwazulu-Natal</t>
        </is>
      </c>
      <c r="D363" s="74" t="inlineStr">
        <is>
          <t>KZN</t>
        </is>
      </c>
      <c r="E363" s="74" t="inlineStr">
        <is>
          <t>uMgungundlovu</t>
        </is>
      </c>
      <c r="F363" s="74" t="inlineStr">
        <is>
          <t>uMgungundlovu</t>
        </is>
      </c>
      <c r="G363" s="74" t="inlineStr">
        <is>
          <t xml:space="preserve">Hospital </t>
        </is>
      </c>
      <c r="H363" s="74" t="n">
        <v>125</v>
      </c>
      <c r="I363" s="74" t="n">
        <v>9</v>
      </c>
    </row>
    <row r="364">
      <c r="A364" s="74" t="inlineStr">
        <is>
          <t>Private</t>
        </is>
      </c>
      <c r="B364" s="74" t="inlineStr">
        <is>
          <t>KZN Day Clinic</t>
        </is>
      </c>
      <c r="C364" s="74" t="inlineStr">
        <is>
          <t>Kwazulu-Natal</t>
        </is>
      </c>
      <c r="D364" s="74" t="inlineStr">
        <is>
          <t>KZN</t>
        </is>
      </c>
      <c r="E364" s="74" t="inlineStr">
        <is>
          <t>eThekwini</t>
        </is>
      </c>
      <c r="F364" s="74" t="inlineStr">
        <is>
          <t>eThekwini</t>
        </is>
      </c>
      <c r="G364" s="74" t="inlineStr">
        <is>
          <t xml:space="preserve">Day Hospital </t>
        </is>
      </c>
      <c r="H364" s="74" t="n">
        <v>11</v>
      </c>
      <c r="I364" s="74" t="n">
        <v>0</v>
      </c>
    </row>
    <row r="365">
      <c r="A365" s="74" t="inlineStr">
        <is>
          <t>Private</t>
        </is>
      </c>
      <c r="B365" s="74" t="inlineStr">
        <is>
          <t>Shelly Beach Day Clinic</t>
        </is>
      </c>
      <c r="C365" s="74" t="inlineStr">
        <is>
          <t>Kwazulu-Natal</t>
        </is>
      </c>
      <c r="D365" s="74" t="inlineStr">
        <is>
          <t>KZN</t>
        </is>
      </c>
      <c r="E365" s="74" t="inlineStr">
        <is>
          <t>Ugu</t>
        </is>
      </c>
      <c r="F365" s="74" t="inlineStr">
        <is>
          <t>Ugu</t>
        </is>
      </c>
      <c r="G365" s="74" t="inlineStr">
        <is>
          <t xml:space="preserve">Day Hospital </t>
        </is>
      </c>
      <c r="H365" s="74" t="n">
        <v>13</v>
      </c>
      <c r="I365" s="74" t="n">
        <v>0</v>
      </c>
    </row>
    <row r="366">
      <c r="A366" s="74" t="inlineStr">
        <is>
          <t>Private</t>
        </is>
      </c>
      <c r="B366" s="74" t="inlineStr">
        <is>
          <t>Shelly Beach Hospital</t>
        </is>
      </c>
      <c r="C366" s="74" t="inlineStr">
        <is>
          <t>Kwazulu-Natal</t>
        </is>
      </c>
      <c r="D366" s="74" t="inlineStr">
        <is>
          <t>KZN</t>
        </is>
      </c>
      <c r="E366" s="74" t="inlineStr">
        <is>
          <t>Ugu</t>
        </is>
      </c>
      <c r="F366" s="74" t="inlineStr">
        <is>
          <t>Ugu</t>
        </is>
      </c>
      <c r="G366" s="74" t="inlineStr">
        <is>
          <t xml:space="preserve">Hospital </t>
        </is>
      </c>
      <c r="H366" s="74" t="n">
        <v>130</v>
      </c>
      <c r="I366" s="74" t="n">
        <v>19</v>
      </c>
    </row>
    <row r="367">
      <c r="A367" s="74" t="inlineStr">
        <is>
          <t>Private</t>
        </is>
      </c>
      <c r="B367" s="74" t="inlineStr">
        <is>
          <t>Akeso Clinics-Pietermaritzburg</t>
        </is>
      </c>
      <c r="C367" s="74" t="inlineStr">
        <is>
          <t>Kwazulu-Natal</t>
        </is>
      </c>
      <c r="D367" s="74" t="inlineStr">
        <is>
          <t>KZN</t>
        </is>
      </c>
      <c r="E367" s="74" t="inlineStr">
        <is>
          <t>uMgungundlovu</t>
        </is>
      </c>
      <c r="F367" s="74" t="inlineStr">
        <is>
          <t>uMgungundlovu</t>
        </is>
      </c>
      <c r="G367" s="74" t="inlineStr">
        <is>
          <t>Psychiatric</t>
        </is>
      </c>
      <c r="H367" s="74" t="n">
        <v>58</v>
      </c>
      <c r="I367" s="74" t="n">
        <v>0</v>
      </c>
    </row>
    <row r="368">
      <c r="A368" s="74" t="inlineStr">
        <is>
          <t>Private</t>
        </is>
      </c>
      <c r="B368" s="74" t="inlineStr">
        <is>
          <t>Akeso Clinics Umhlanga</t>
        </is>
      </c>
      <c r="C368" s="74" t="inlineStr">
        <is>
          <t>Kwazulu-Natal</t>
        </is>
      </c>
      <c r="D368" s="74" t="inlineStr">
        <is>
          <t>KZN</t>
        </is>
      </c>
      <c r="E368" s="74" t="inlineStr">
        <is>
          <t>eThekwini</t>
        </is>
      </c>
      <c r="F368" s="74" t="inlineStr">
        <is>
          <t>eThekwini</t>
        </is>
      </c>
      <c r="G368" s="74" t="inlineStr">
        <is>
          <t>Psychiatric</t>
        </is>
      </c>
      <c r="H368" s="74" t="n">
        <v>77</v>
      </c>
      <c r="I368" s="74" t="n">
        <v>0</v>
      </c>
    </row>
    <row r="369">
      <c r="A369" s="74" t="inlineStr">
        <is>
          <t>Private</t>
        </is>
      </c>
      <c r="B369" s="74" t="inlineStr">
        <is>
          <t>Ethekwini Private Hospital</t>
        </is>
      </c>
      <c r="C369" s="74" t="inlineStr">
        <is>
          <t>Kwazulu-Natal</t>
        </is>
      </c>
      <c r="D369" s="74" t="inlineStr">
        <is>
          <t>KZN</t>
        </is>
      </c>
      <c r="E369" s="74" t="inlineStr">
        <is>
          <t>eThekwini</t>
        </is>
      </c>
      <c r="F369" s="74" t="inlineStr">
        <is>
          <t>eThekwini</t>
        </is>
      </c>
      <c r="G369" s="74" t="inlineStr">
        <is>
          <t xml:space="preserve">Hospital </t>
        </is>
      </c>
      <c r="H369" s="74" t="n">
        <v>373</v>
      </c>
      <c r="I369" s="74" t="n">
        <v>50</v>
      </c>
    </row>
    <row r="370">
      <c r="A370" s="74" t="inlineStr">
        <is>
          <t>Private</t>
        </is>
      </c>
      <c r="B370" s="74" t="inlineStr">
        <is>
          <t xml:space="preserve">Melomed Richards Bay </t>
        </is>
      </c>
      <c r="C370" s="74" t="inlineStr">
        <is>
          <t>Kwazulu-Natal</t>
        </is>
      </c>
      <c r="D370" s="74" t="inlineStr">
        <is>
          <t>KZN</t>
        </is>
      </c>
      <c r="E370" s="74" t="inlineStr">
        <is>
          <t>King Cetshwayo</t>
        </is>
      </c>
      <c r="F370" s="74" t="inlineStr">
        <is>
          <t>King Cetshwayo</t>
        </is>
      </c>
      <c r="G370" s="74" t="inlineStr">
        <is>
          <t xml:space="preserve">Hospital </t>
        </is>
      </c>
      <c r="H370" s="74" t="n">
        <v>200</v>
      </c>
      <c r="I370" s="74" t="n">
        <v>14</v>
      </c>
    </row>
    <row r="371">
      <c r="A371" s="74" t="inlineStr">
        <is>
          <t>Private</t>
        </is>
      </c>
      <c r="B371" s="74" t="inlineStr">
        <is>
          <t>Durdoc Clinic</t>
        </is>
      </c>
      <c r="C371" s="74" t="inlineStr">
        <is>
          <t>Kwazulu-Natal</t>
        </is>
      </c>
      <c r="D371" s="74" t="inlineStr">
        <is>
          <t>KZN</t>
        </is>
      </c>
      <c r="E371" s="74" t="inlineStr">
        <is>
          <t>eThekwini</t>
        </is>
      </c>
      <c r="F371" s="74" t="inlineStr">
        <is>
          <t>eThekwini</t>
        </is>
      </c>
      <c r="G371" s="74" t="inlineStr">
        <is>
          <t xml:space="preserve">Hospital </t>
        </is>
      </c>
      <c r="H371" s="74" t="n">
        <v>62</v>
      </c>
      <c r="I371" s="74" t="n">
        <v>4</v>
      </c>
    </row>
    <row r="372">
      <c r="A372" s="74" t="inlineStr">
        <is>
          <t>Private</t>
        </is>
      </c>
      <c r="B372" s="74" t="inlineStr">
        <is>
          <t>City Hospital Ltd</t>
        </is>
      </c>
      <c r="C372" s="74" t="inlineStr">
        <is>
          <t>Kwazulu-Natal</t>
        </is>
      </c>
      <c r="D372" s="74" t="inlineStr">
        <is>
          <t>KZN</t>
        </is>
      </c>
      <c r="E372" s="74" t="inlineStr">
        <is>
          <t>eThekwini</t>
        </is>
      </c>
      <c r="F372" s="74" t="inlineStr">
        <is>
          <t>eThekwini</t>
        </is>
      </c>
      <c r="G372" s="74" t="inlineStr">
        <is>
          <t xml:space="preserve">Hospital </t>
        </is>
      </c>
      <c r="H372" s="74" t="n">
        <v>250</v>
      </c>
      <c r="I372" s="74" t="n">
        <v>30</v>
      </c>
    </row>
    <row r="373">
      <c r="A373" s="74" t="inlineStr">
        <is>
          <t>Private</t>
        </is>
      </c>
      <c r="B373" s="74" t="inlineStr">
        <is>
          <t>Isipingo Clinic</t>
        </is>
      </c>
      <c r="C373" s="74" t="inlineStr">
        <is>
          <t>Kwazulu-Natal</t>
        </is>
      </c>
      <c r="D373" s="74" t="inlineStr">
        <is>
          <t>KZN</t>
        </is>
      </c>
      <c r="E373" s="74" t="inlineStr">
        <is>
          <t>eThekwini</t>
        </is>
      </c>
      <c r="F373" s="74" t="inlineStr">
        <is>
          <t>eThekwini</t>
        </is>
      </c>
      <c r="G373" s="74" t="inlineStr">
        <is>
          <t xml:space="preserve">Hospital </t>
        </is>
      </c>
      <c r="H373" s="74" t="n">
        <v>163</v>
      </c>
      <c r="I373" s="74" t="n">
        <v>16</v>
      </c>
    </row>
    <row r="374">
      <c r="A374" s="74" t="inlineStr">
        <is>
          <t>Private</t>
        </is>
      </c>
      <c r="B374" s="74" t="inlineStr">
        <is>
          <t>Abaqulusi Private Hospital</t>
        </is>
      </c>
      <c r="C374" s="74" t="inlineStr">
        <is>
          <t>Kwazulu-Natal</t>
        </is>
      </c>
      <c r="D374" s="74" t="inlineStr">
        <is>
          <t>KZN</t>
        </is>
      </c>
      <c r="E374" s="74" t="inlineStr">
        <is>
          <t>uMgungundlovu</t>
        </is>
      </c>
      <c r="F374" s="74" t="inlineStr">
        <is>
          <t>uMgungundlovu</t>
        </is>
      </c>
      <c r="G374" s="74" t="inlineStr">
        <is>
          <t xml:space="preserve">Hospital </t>
        </is>
      </c>
      <c r="H374" s="74" t="n">
        <v>47</v>
      </c>
      <c r="I374" s="74" t="n">
        <v>2</v>
      </c>
    </row>
    <row r="375">
      <c r="A375" s="74" t="inlineStr">
        <is>
          <t>Private</t>
        </is>
      </c>
      <c r="B375" s="74" t="inlineStr">
        <is>
          <t>Kwadukuza Private Hospital</t>
        </is>
      </c>
      <c r="C375" s="74" t="inlineStr">
        <is>
          <t>Kwazulu-Natal</t>
        </is>
      </c>
      <c r="D375" s="74" t="inlineStr">
        <is>
          <t>KZN</t>
        </is>
      </c>
      <c r="E375" s="74" t="inlineStr">
        <is>
          <t>iLembe</t>
        </is>
      </c>
      <c r="F375" s="74" t="inlineStr">
        <is>
          <t>iLembe</t>
        </is>
      </c>
      <c r="G375" s="74" t="inlineStr">
        <is>
          <t xml:space="preserve">Hospital </t>
        </is>
      </c>
      <c r="H375" s="74" t="n">
        <v>70</v>
      </c>
      <c r="I375" s="74" t="n">
        <v>8</v>
      </c>
    </row>
    <row r="376">
      <c r="A376" s="74" t="inlineStr">
        <is>
          <t>Private</t>
        </is>
      </c>
      <c r="B376" s="74" t="inlineStr">
        <is>
          <t>Westridge Surgical</t>
        </is>
      </c>
      <c r="C376" s="74" t="inlineStr">
        <is>
          <t>Kwazulu-Natal</t>
        </is>
      </c>
      <c r="D376" s="74" t="inlineStr">
        <is>
          <t>KZN</t>
        </is>
      </c>
      <c r="E376" s="74" t="inlineStr">
        <is>
          <t>eThekwini</t>
        </is>
      </c>
      <c r="F376" s="74" t="inlineStr">
        <is>
          <t>eThekwini</t>
        </is>
      </c>
      <c r="G376" s="74" t="inlineStr">
        <is>
          <t xml:space="preserve">Day Hospital </t>
        </is>
      </c>
      <c r="H376" s="74" t="n">
        <v>18</v>
      </c>
      <c r="I376" s="74" t="n">
        <v>0</v>
      </c>
    </row>
    <row r="377">
      <c r="A377" s="74" t="inlineStr">
        <is>
          <t>Private</t>
        </is>
      </c>
      <c r="B377" s="74" t="inlineStr">
        <is>
          <t>Midlands Medical Centre</t>
        </is>
      </c>
      <c r="C377" s="74" t="inlineStr">
        <is>
          <t>Kwazulu-Natal</t>
        </is>
      </c>
      <c r="D377" s="74" t="inlineStr">
        <is>
          <t>KZN</t>
        </is>
      </c>
      <c r="E377" s="74" t="inlineStr">
        <is>
          <t>uMgungundlovu</t>
        </is>
      </c>
      <c r="F377" s="74" t="inlineStr">
        <is>
          <t>uMgungundlovu</t>
        </is>
      </c>
      <c r="G377" s="74" t="inlineStr">
        <is>
          <t xml:space="preserve">Hospital </t>
        </is>
      </c>
      <c r="H377" s="74" t="n">
        <v>265</v>
      </c>
      <c r="I377" s="74" t="n">
        <v>36</v>
      </c>
    </row>
    <row r="378">
      <c r="A378" s="74" t="inlineStr">
        <is>
          <t>Private</t>
        </is>
      </c>
      <c r="B378" s="74" t="inlineStr">
        <is>
          <t>Shelly Beach Sub-Acute Hospital</t>
        </is>
      </c>
      <c r="C378" s="74" t="inlineStr">
        <is>
          <t>Kwazulu-Natal</t>
        </is>
      </c>
      <c r="D378" s="74" t="inlineStr">
        <is>
          <t>KZN</t>
        </is>
      </c>
      <c r="E378" s="74" t="inlineStr">
        <is>
          <t>Ugu</t>
        </is>
      </c>
      <c r="F378" s="74" t="inlineStr">
        <is>
          <t>Ugu</t>
        </is>
      </c>
      <c r="G378" s="74" t="inlineStr">
        <is>
          <t xml:space="preserve">Sub-Acute </t>
        </is>
      </c>
      <c r="H378" s="74" t="n">
        <v>20</v>
      </c>
      <c r="I378" s="74" t="n">
        <v>0</v>
      </c>
    </row>
    <row r="379">
      <c r="A379" s="74" t="inlineStr">
        <is>
          <t>Private</t>
        </is>
      </c>
      <c r="B379" s="74" t="inlineStr">
        <is>
          <t>Ladysmith Day Hospital</t>
        </is>
      </c>
      <c r="C379" s="74" t="inlineStr">
        <is>
          <t>Kwazulu-Natal</t>
        </is>
      </c>
      <c r="D379" s="74" t="inlineStr">
        <is>
          <t>KZN</t>
        </is>
      </c>
      <c r="E379" s="74" t="inlineStr">
        <is>
          <t>uMgungundlovu</t>
        </is>
      </c>
      <c r="F379" s="74" t="inlineStr">
        <is>
          <t>uMgungundlovu</t>
        </is>
      </c>
      <c r="G379" s="74" t="inlineStr">
        <is>
          <t xml:space="preserve">Day Hospital </t>
        </is>
      </c>
      <c r="H379" s="74" t="n">
        <v>10</v>
      </c>
      <c r="I379" s="74" t="n">
        <v>0</v>
      </c>
    </row>
    <row r="380">
      <c r="A380" s="74" t="inlineStr">
        <is>
          <t>Private</t>
        </is>
      </c>
      <c r="B380" s="74" t="inlineStr">
        <is>
          <t>Nurture Ilembe Wellness Centre</t>
        </is>
      </c>
      <c r="C380" s="74" t="inlineStr">
        <is>
          <t>Kwazulu-Natal</t>
        </is>
      </c>
      <c r="D380" s="74" t="inlineStr">
        <is>
          <t>KZN</t>
        </is>
      </c>
      <c r="E380" s="74" t="inlineStr">
        <is>
          <t>iLembe</t>
        </is>
      </c>
      <c r="F380" s="74" t="inlineStr">
        <is>
          <t>iLembe</t>
        </is>
      </c>
      <c r="G380" s="74" t="inlineStr">
        <is>
          <t>Rehabilitation</t>
        </is>
      </c>
      <c r="H380" s="74" t="n">
        <v>54</v>
      </c>
      <c r="I380" s="74" t="n">
        <v>0</v>
      </c>
    </row>
    <row r="381">
      <c r="A381" s="74" t="inlineStr">
        <is>
          <t>Private</t>
        </is>
      </c>
      <c r="B381" s="74" t="inlineStr">
        <is>
          <t xml:space="preserve">Royal Rehabilitation Hospital </t>
        </is>
      </c>
      <c r="C381" s="74" t="inlineStr">
        <is>
          <t>Kwazulu-Natal</t>
        </is>
      </c>
      <c r="D381" s="74" t="inlineStr">
        <is>
          <t>KZN</t>
        </is>
      </c>
      <c r="E381" s="74" t="inlineStr">
        <is>
          <t>uMgungundlovu</t>
        </is>
      </c>
      <c r="F381" s="74" t="inlineStr">
        <is>
          <t>uMgungundlovu</t>
        </is>
      </c>
      <c r="G381" s="74" t="inlineStr">
        <is>
          <t>Rehabilitation</t>
        </is>
      </c>
      <c r="H381" s="74" t="n">
        <v>26</v>
      </c>
      <c r="I381" s="74" t="n">
        <v>0</v>
      </c>
    </row>
    <row r="382">
      <c r="A382" s="74" t="inlineStr">
        <is>
          <t>Private</t>
        </is>
      </c>
      <c r="B382" s="74" t="inlineStr">
        <is>
          <t>Mediclinic Welkom</t>
        </is>
      </c>
      <c r="C382" s="74" t="inlineStr">
        <is>
          <t>Free State</t>
        </is>
      </c>
      <c r="D382" s="74" t="inlineStr">
        <is>
          <t>FS</t>
        </is>
      </c>
      <c r="E382" s="74" t="inlineStr">
        <is>
          <t>Lejweleputswa</t>
        </is>
      </c>
      <c r="F382" s="74" t="inlineStr">
        <is>
          <t>Lejweleputswa</t>
        </is>
      </c>
      <c r="G382" s="74" t="inlineStr">
        <is>
          <t xml:space="preserve">Hospital </t>
        </is>
      </c>
      <c r="H382" s="74" t="n">
        <v>227</v>
      </c>
      <c r="I382" s="74" t="n">
        <v>24</v>
      </c>
    </row>
    <row r="383">
      <c r="A383" s="74" t="inlineStr">
        <is>
          <t>Private</t>
        </is>
      </c>
      <c r="B383" s="74" t="inlineStr">
        <is>
          <t>Mediclinic Bloemfontein</t>
        </is>
      </c>
      <c r="C383" s="74" t="inlineStr">
        <is>
          <t>Free State</t>
        </is>
      </c>
      <c r="D383" s="74" t="inlineStr">
        <is>
          <t>FS</t>
        </is>
      </c>
      <c r="E383" s="74" t="inlineStr">
        <is>
          <t>Mangaung</t>
        </is>
      </c>
      <c r="F383" s="74" t="inlineStr">
        <is>
          <t>Mangaung</t>
        </is>
      </c>
      <c r="G383" s="74" t="inlineStr">
        <is>
          <t xml:space="preserve">Hospital </t>
        </is>
      </c>
      <c r="H383" s="74" t="n">
        <v>377</v>
      </c>
      <c r="I383" s="74" t="n">
        <v>38</v>
      </c>
    </row>
    <row r="384">
      <c r="A384" s="74" t="inlineStr">
        <is>
          <t>Private</t>
        </is>
      </c>
      <c r="B384" s="74" t="inlineStr">
        <is>
          <t>Mediclinic Hoogland</t>
        </is>
      </c>
      <c r="C384" s="74" t="inlineStr">
        <is>
          <t>Free State</t>
        </is>
      </c>
      <c r="D384" s="74" t="inlineStr">
        <is>
          <t>FS</t>
        </is>
      </c>
      <c r="E384" s="74" t="inlineStr">
        <is>
          <t>Thabo Mofutsanyane</t>
        </is>
      </c>
      <c r="F384" s="74" t="inlineStr">
        <is>
          <t>Thabo Mofutsanyane</t>
        </is>
      </c>
      <c r="G384" s="74" t="inlineStr">
        <is>
          <t xml:space="preserve">Hospital </t>
        </is>
      </c>
      <c r="H384" s="74" t="n">
        <v>114</v>
      </c>
      <c r="I384" s="74" t="n">
        <v>6</v>
      </c>
    </row>
    <row r="385">
      <c r="A385" s="74" t="inlineStr">
        <is>
          <t>Private</t>
        </is>
      </c>
      <c r="B385" s="74" t="inlineStr">
        <is>
          <t>Welkom Medical Centre Day Hospital</t>
        </is>
      </c>
      <c r="C385" s="74" t="inlineStr">
        <is>
          <t>Free State</t>
        </is>
      </c>
      <c r="D385" s="74" t="inlineStr">
        <is>
          <t>FS</t>
        </is>
      </c>
      <c r="E385" s="74" t="inlineStr">
        <is>
          <t>Mangaung</t>
        </is>
      </c>
      <c r="F385" s="74" t="inlineStr">
        <is>
          <t>Mangaung</t>
        </is>
      </c>
      <c r="G385" s="74" t="inlineStr">
        <is>
          <t xml:space="preserve">Day Hospital </t>
        </is>
      </c>
      <c r="H385" s="74" t="n">
        <v>20</v>
      </c>
      <c r="I385" s="74" t="n">
        <v>0</v>
      </c>
    </row>
    <row r="386">
      <c r="A386" s="74" t="inlineStr">
        <is>
          <t>Private</t>
        </is>
      </c>
      <c r="B386" s="74" t="inlineStr">
        <is>
          <t>Welkom Medical Centre Sub-Acute Hospital</t>
        </is>
      </c>
      <c r="C386" s="74" t="inlineStr">
        <is>
          <t>Free State</t>
        </is>
      </c>
      <c r="D386" s="74" t="inlineStr">
        <is>
          <t>FS</t>
        </is>
      </c>
      <c r="E386" s="74" t="inlineStr">
        <is>
          <t>Mangaung</t>
        </is>
      </c>
      <c r="F386" s="74" t="inlineStr">
        <is>
          <t>Mangaung</t>
        </is>
      </c>
      <c r="G386" s="74" t="inlineStr">
        <is>
          <t xml:space="preserve">Sub-Acute </t>
        </is>
      </c>
      <c r="H386" s="74" t="n">
        <v>40</v>
      </c>
      <c r="I386" s="74" t="n">
        <v>0</v>
      </c>
    </row>
    <row r="387">
      <c r="A387" s="74" t="inlineStr">
        <is>
          <t>Private</t>
        </is>
      </c>
      <c r="B387" s="74" t="inlineStr">
        <is>
          <t>St Helena Hospital</t>
        </is>
      </c>
      <c r="C387" s="74" t="inlineStr">
        <is>
          <t>Free State</t>
        </is>
      </c>
      <c r="D387" s="74" t="inlineStr">
        <is>
          <t>FS</t>
        </is>
      </c>
      <c r="E387" s="74" t="inlineStr">
        <is>
          <t>Lejweleputswa</t>
        </is>
      </c>
      <c r="F387" s="74" t="inlineStr">
        <is>
          <t>Lejweleputswa</t>
        </is>
      </c>
      <c r="G387" s="74" t="inlineStr">
        <is>
          <t xml:space="preserve">Hospital </t>
        </is>
      </c>
      <c r="H387" s="74" t="n">
        <v>131</v>
      </c>
      <c r="I387" s="74" t="n">
        <v>6</v>
      </c>
    </row>
    <row r="388">
      <c r="A388" s="74" t="inlineStr">
        <is>
          <t>Private</t>
        </is>
      </c>
      <c r="B388" s="74" t="inlineStr">
        <is>
          <t>Riemland Clinic</t>
        </is>
      </c>
      <c r="C388" s="74" t="inlineStr">
        <is>
          <t>Free State</t>
        </is>
      </c>
      <c r="D388" s="74" t="inlineStr">
        <is>
          <t>FS</t>
        </is>
      </c>
      <c r="E388" s="74" t="inlineStr">
        <is>
          <t>Fezile Dabi</t>
        </is>
      </c>
      <c r="F388" s="74" t="inlineStr">
        <is>
          <t>Fezile Dabi</t>
        </is>
      </c>
      <c r="G388" s="74" t="inlineStr">
        <is>
          <t xml:space="preserve">Hospital </t>
        </is>
      </c>
      <c r="H388" s="74" t="n">
        <v>10</v>
      </c>
      <c r="I388" s="74" t="n">
        <v>0</v>
      </c>
    </row>
    <row r="389">
      <c r="A389" s="74" t="inlineStr">
        <is>
          <t>Private</t>
        </is>
      </c>
      <c r="B389" s="74" t="inlineStr">
        <is>
          <t>Nurture Hillandale Hospital Acute Rehabilitation</t>
        </is>
      </c>
      <c r="C389" s="74" t="inlineStr">
        <is>
          <t>Free State</t>
        </is>
      </c>
      <c r="D389" s="74" t="inlineStr">
        <is>
          <t>FS</t>
        </is>
      </c>
      <c r="E389" s="74" t="inlineStr">
        <is>
          <t>Mangaung</t>
        </is>
      </c>
      <c r="F389" s="74" t="inlineStr">
        <is>
          <t>Mangaung</t>
        </is>
      </c>
      <c r="G389" s="74" t="inlineStr">
        <is>
          <t>Rehabilitation</t>
        </is>
      </c>
      <c r="H389" s="74" t="n">
        <v>12</v>
      </c>
      <c r="I389" s="74" t="n">
        <v>0</v>
      </c>
    </row>
    <row r="390">
      <c r="A390" s="74" t="inlineStr">
        <is>
          <t>Private</t>
        </is>
      </c>
      <c r="B390" s="74" t="inlineStr">
        <is>
          <t>Hillandale Health Care Centre</t>
        </is>
      </c>
      <c r="C390" s="74" t="inlineStr">
        <is>
          <t>Free State</t>
        </is>
      </c>
      <c r="D390" s="74" t="inlineStr">
        <is>
          <t>FS</t>
        </is>
      </c>
      <c r="E390" s="74" t="inlineStr">
        <is>
          <t>Mangaung</t>
        </is>
      </c>
      <c r="F390" s="74" t="inlineStr">
        <is>
          <t>Mangaung</t>
        </is>
      </c>
      <c r="G390" s="74" t="inlineStr">
        <is>
          <t xml:space="preserve">Sub-Acute </t>
        </is>
      </c>
      <c r="H390" s="74" t="n">
        <v>24</v>
      </c>
      <c r="I390" s="74" t="n">
        <v>0</v>
      </c>
    </row>
    <row r="391">
      <c r="A391" s="74" t="inlineStr">
        <is>
          <t>Private</t>
        </is>
      </c>
      <c r="B391" s="74" t="inlineStr">
        <is>
          <t>Nurture Hillandale Hospital Sub-Acute Hospital</t>
        </is>
      </c>
      <c r="C391" s="74" t="inlineStr">
        <is>
          <t>Free State</t>
        </is>
      </c>
      <c r="D391" s="74" t="inlineStr">
        <is>
          <t>FS</t>
        </is>
      </c>
      <c r="E391" s="74" t="inlineStr">
        <is>
          <t>Mangaung</t>
        </is>
      </c>
      <c r="F391" s="74" t="inlineStr">
        <is>
          <t>Mangaung</t>
        </is>
      </c>
      <c r="G391" s="74" t="inlineStr">
        <is>
          <t>Psychiatric</t>
        </is>
      </c>
      <c r="H391" s="74" t="n">
        <v>22</v>
      </c>
      <c r="I391" s="74" t="n">
        <v>0</v>
      </c>
    </row>
    <row r="392">
      <c r="A392" s="74" t="inlineStr">
        <is>
          <t>Private</t>
        </is>
      </c>
      <c r="B392" s="74" t="inlineStr">
        <is>
          <t>Bloemcare Psyciatric Hospital</t>
        </is>
      </c>
      <c r="C392" s="74" t="inlineStr">
        <is>
          <t>Free State</t>
        </is>
      </c>
      <c r="D392" s="74" t="inlineStr">
        <is>
          <t>FS</t>
        </is>
      </c>
      <c r="E392" s="74" t="inlineStr">
        <is>
          <t>Mangaung</t>
        </is>
      </c>
      <c r="F392" s="74" t="inlineStr">
        <is>
          <t>Mangaung</t>
        </is>
      </c>
      <c r="G392" s="74" t="inlineStr">
        <is>
          <t>Psychiatric</t>
        </is>
      </c>
      <c r="H392" s="74" t="n">
        <v>116</v>
      </c>
      <c r="I392" s="74" t="n">
        <v>0</v>
      </c>
    </row>
    <row r="393">
      <c r="A393" s="74" t="inlineStr">
        <is>
          <t>Private</t>
        </is>
      </c>
      <c r="B393" s="74" t="inlineStr">
        <is>
          <t>Citymed Dagteater Edms.Bpk.</t>
        </is>
      </c>
      <c r="C393" s="74" t="inlineStr">
        <is>
          <t>Free State</t>
        </is>
      </c>
      <c r="D393" s="74" t="inlineStr">
        <is>
          <t>FS</t>
        </is>
      </c>
      <c r="E393" s="74" t="inlineStr">
        <is>
          <t>Mangaung</t>
        </is>
      </c>
      <c r="F393" s="74" t="inlineStr">
        <is>
          <t>Mangaung</t>
        </is>
      </c>
      <c r="G393" s="74" t="inlineStr">
        <is>
          <t xml:space="preserve">Day Hospital </t>
        </is>
      </c>
      <c r="H393" s="74" t="n">
        <v>40</v>
      </c>
      <c r="I393" s="74" t="n">
        <v>0</v>
      </c>
    </row>
    <row r="394">
      <c r="A394" s="74" t="inlineStr">
        <is>
          <t>Private</t>
        </is>
      </c>
      <c r="B394" s="74" t="inlineStr">
        <is>
          <t>M-care optima (Bloemphsych)</t>
        </is>
      </c>
      <c r="C394" s="74" t="inlineStr">
        <is>
          <t>Free State</t>
        </is>
      </c>
      <c r="D394" s="74" t="inlineStr">
        <is>
          <t>FS</t>
        </is>
      </c>
      <c r="E394" s="74" t="inlineStr">
        <is>
          <t>Mangaung</t>
        </is>
      </c>
      <c r="F394" s="74" t="inlineStr">
        <is>
          <t>Mangaung</t>
        </is>
      </c>
      <c r="G394" s="74" t="inlineStr">
        <is>
          <t>Psychiatric</t>
        </is>
      </c>
      <c r="H394" s="74" t="n">
        <v>76</v>
      </c>
      <c r="I394" s="74" t="n">
        <v>0</v>
      </c>
    </row>
    <row r="395">
      <c r="A395" s="74" t="inlineStr">
        <is>
          <t>Private</t>
        </is>
      </c>
      <c r="B395" s="74" t="inlineStr">
        <is>
          <t>Cairnhall Hospital</t>
        </is>
      </c>
      <c r="C395" s="74" t="inlineStr">
        <is>
          <t>Free State</t>
        </is>
      </c>
      <c r="D395" s="74" t="inlineStr">
        <is>
          <t>FS</t>
        </is>
      </c>
      <c r="E395" s="74" t="inlineStr">
        <is>
          <t>Mangaung</t>
        </is>
      </c>
      <c r="F395" s="74" t="inlineStr">
        <is>
          <t>Mangaung</t>
        </is>
      </c>
      <c r="G395" s="74" t="inlineStr">
        <is>
          <t xml:space="preserve">Hospital </t>
        </is>
      </c>
      <c r="H395" s="74" t="n">
        <v>21</v>
      </c>
      <c r="I395" s="74" t="n">
        <v>0</v>
      </c>
    </row>
    <row r="396">
      <c r="A396" s="74" t="inlineStr">
        <is>
          <t>Private</t>
        </is>
      </c>
      <c r="B396" s="74" t="inlineStr">
        <is>
          <t>Busamed Harrismith Private Hospital</t>
        </is>
      </c>
      <c r="C396" s="74" t="inlineStr">
        <is>
          <t>Free State</t>
        </is>
      </c>
      <c r="D396" s="74" t="inlineStr">
        <is>
          <t>FS</t>
        </is>
      </c>
      <c r="E396" s="74" t="inlineStr">
        <is>
          <t>Thabo Mofutsanyana</t>
        </is>
      </c>
      <c r="F396" s="74" t="inlineStr">
        <is>
          <t>Thabo Mofutsanyana</t>
        </is>
      </c>
      <c r="G396" s="74" t="inlineStr">
        <is>
          <t xml:space="preserve">Hospital </t>
        </is>
      </c>
      <c r="H396" s="74" t="n">
        <v>120</v>
      </c>
      <c r="I396" s="74" t="n">
        <v>12</v>
      </c>
    </row>
    <row r="397">
      <c r="A397" s="74" t="inlineStr">
        <is>
          <t>Private</t>
        </is>
      </c>
      <c r="B397" s="74" t="inlineStr">
        <is>
          <t>Life Rosepark Hospital</t>
        </is>
      </c>
      <c r="C397" s="74" t="inlineStr">
        <is>
          <t>Free State</t>
        </is>
      </c>
      <c r="D397" s="74" t="inlineStr">
        <is>
          <t>FS</t>
        </is>
      </c>
      <c r="E397" s="74" t="inlineStr">
        <is>
          <t>Mangaung</t>
        </is>
      </c>
      <c r="F397" s="74" t="inlineStr">
        <is>
          <t>Mangaung</t>
        </is>
      </c>
      <c r="G397" s="74" t="inlineStr">
        <is>
          <t xml:space="preserve">Hospital </t>
        </is>
      </c>
      <c r="H397" s="74" t="n">
        <v>261</v>
      </c>
      <c r="I397" s="74" t="n">
        <v>38</v>
      </c>
    </row>
    <row r="398">
      <c r="A398" s="74" t="inlineStr">
        <is>
          <t>Private</t>
        </is>
      </c>
      <c r="B398" s="74" t="inlineStr">
        <is>
          <t>Life Pasteur Hospital (Life Rehabilitation)</t>
        </is>
      </c>
      <c r="C398" s="74" t="inlineStr">
        <is>
          <t>Free State</t>
        </is>
      </c>
      <c r="D398" s="74" t="inlineStr">
        <is>
          <t>FS</t>
        </is>
      </c>
      <c r="E398" s="74" t="inlineStr">
        <is>
          <t>Mangaung</t>
        </is>
      </c>
      <c r="F398" s="74" t="inlineStr">
        <is>
          <t>Mangaung</t>
        </is>
      </c>
      <c r="G398" s="74" t="inlineStr">
        <is>
          <t>Rehabilitation</t>
        </is>
      </c>
      <c r="H398" s="74" t="n">
        <v>37</v>
      </c>
      <c r="I398" s="74" t="n">
        <v>0</v>
      </c>
    </row>
    <row r="399">
      <c r="A399" s="74" t="inlineStr">
        <is>
          <t>Private</t>
        </is>
      </c>
      <c r="B399" s="74" t="inlineStr">
        <is>
          <t>Life Pasteur Sub-Acute</t>
        </is>
      </c>
      <c r="C399" s="74" t="inlineStr">
        <is>
          <t>Free State</t>
        </is>
      </c>
      <c r="D399" s="74" t="inlineStr">
        <is>
          <t>FS</t>
        </is>
      </c>
      <c r="E399" s="74" t="inlineStr">
        <is>
          <t>Mangaung</t>
        </is>
      </c>
      <c r="F399" s="74" t="inlineStr">
        <is>
          <t>Mangaung</t>
        </is>
      </c>
      <c r="G399" s="74" t="inlineStr">
        <is>
          <t xml:space="preserve">Sub-Acute </t>
        </is>
      </c>
      <c r="H399" s="74" t="n">
        <v>12</v>
      </c>
      <c r="I399" s="74" t="n">
        <v>0</v>
      </c>
    </row>
    <row r="400">
      <c r="A400" s="74" t="inlineStr">
        <is>
          <t>Private</t>
        </is>
      </c>
      <c r="B400" s="74" t="inlineStr">
        <is>
          <t xml:space="preserve">Stirling Hospital </t>
        </is>
      </c>
      <c r="C400" s="74" t="inlineStr">
        <is>
          <t>Free State</t>
        </is>
      </c>
      <c r="D400" s="74" t="inlineStr">
        <is>
          <t>FS</t>
        </is>
      </c>
      <c r="E400" s="74" t="inlineStr">
        <is>
          <t>Mangaung</t>
        </is>
      </c>
      <c r="F400" s="74" t="inlineStr">
        <is>
          <t>Mangaung</t>
        </is>
      </c>
      <c r="G400" s="74" t="inlineStr">
        <is>
          <t xml:space="preserve">Sub-Acute </t>
        </is>
      </c>
      <c r="H400" s="74" t="n">
        <v>10</v>
      </c>
      <c r="I400" s="74" t="n">
        <v>0</v>
      </c>
    </row>
    <row r="401">
      <c r="A401" s="74" t="inlineStr">
        <is>
          <t>Private</t>
        </is>
      </c>
      <c r="B401" s="74" t="inlineStr">
        <is>
          <t>Kroon Hospital</t>
        </is>
      </c>
      <c r="C401" s="74" t="inlineStr">
        <is>
          <t>Free State</t>
        </is>
      </c>
      <c r="D401" s="74" t="inlineStr">
        <is>
          <t>FS</t>
        </is>
      </c>
      <c r="E401" s="74" t="inlineStr">
        <is>
          <t>Fezile Dabi</t>
        </is>
      </c>
      <c r="F401" s="74" t="inlineStr">
        <is>
          <t>Fezile Dabi</t>
        </is>
      </c>
      <c r="G401" s="74" t="inlineStr">
        <is>
          <t xml:space="preserve">Hospital </t>
        </is>
      </c>
      <c r="H401" s="74" t="n">
        <v>80</v>
      </c>
      <c r="I401" s="74" t="n">
        <v>5</v>
      </c>
    </row>
    <row r="402">
      <c r="A402" s="74" t="inlineStr">
        <is>
          <t>Private</t>
        </is>
      </c>
      <c r="B402" s="74" t="inlineStr">
        <is>
          <t>Netcare Vaalpark Hospital</t>
        </is>
      </c>
      <c r="C402" s="74" t="inlineStr">
        <is>
          <t>Free State</t>
        </is>
      </c>
      <c r="D402" s="74" t="inlineStr">
        <is>
          <t>FS</t>
        </is>
      </c>
      <c r="E402" s="74" t="inlineStr">
        <is>
          <t>Fezile Dabi</t>
        </is>
      </c>
      <c r="F402" s="74" t="inlineStr">
        <is>
          <t>Fezile Dabi</t>
        </is>
      </c>
      <c r="G402" s="74" t="inlineStr">
        <is>
          <t xml:space="preserve">Hospital </t>
        </is>
      </c>
      <c r="H402" s="74" t="n">
        <v>68</v>
      </c>
      <c r="I402" s="74" t="n">
        <v>0</v>
      </c>
    </row>
    <row r="403">
      <c r="A403" s="74" t="inlineStr">
        <is>
          <t>Private</t>
        </is>
      </c>
      <c r="B403" s="74" t="inlineStr">
        <is>
          <t>Universitas Private Hospital</t>
        </is>
      </c>
      <c r="C403" s="74" t="inlineStr">
        <is>
          <t>Free State</t>
        </is>
      </c>
      <c r="D403" s="74" t="inlineStr">
        <is>
          <t>FS</t>
        </is>
      </c>
      <c r="E403" s="74" t="inlineStr">
        <is>
          <t>Mangaung</t>
        </is>
      </c>
      <c r="F403" s="74" t="inlineStr">
        <is>
          <t>Mangaung</t>
        </is>
      </c>
      <c r="G403" s="74" t="inlineStr">
        <is>
          <t xml:space="preserve">Hospital </t>
        </is>
      </c>
      <c r="H403" s="74" t="n">
        <v>127</v>
      </c>
      <c r="I403" s="74" t="n">
        <v>11</v>
      </c>
    </row>
    <row r="404">
      <c r="A404" s="74" t="inlineStr">
        <is>
          <t>Private</t>
        </is>
      </c>
      <c r="B404" s="74" t="inlineStr">
        <is>
          <t>Pelonomi Private Hospital</t>
        </is>
      </c>
      <c r="C404" s="74" t="inlineStr">
        <is>
          <t>Free State</t>
        </is>
      </c>
      <c r="D404" s="74" t="inlineStr">
        <is>
          <t>FS</t>
        </is>
      </c>
      <c r="E404" s="74" t="inlineStr">
        <is>
          <t>Mangaung</t>
        </is>
      </c>
      <c r="F404" s="74" t="inlineStr">
        <is>
          <t>Mangaung</t>
        </is>
      </c>
      <c r="G404" s="74" t="inlineStr">
        <is>
          <t xml:space="preserve">Hospital </t>
        </is>
      </c>
      <c r="H404" s="74" t="n">
        <v>133</v>
      </c>
      <c r="I404" s="74" t="n">
        <v>12</v>
      </c>
    </row>
    <row r="405">
      <c r="A405" s="74" t="inlineStr">
        <is>
          <t>Private</t>
        </is>
      </c>
      <c r="B405" s="74" t="inlineStr">
        <is>
          <t>Busamed Bram Fischer International Airport Hospital</t>
        </is>
      </c>
      <c r="C405" s="74" t="inlineStr">
        <is>
          <t>Free State</t>
        </is>
      </c>
      <c r="D405" s="74" t="inlineStr">
        <is>
          <t>FS</t>
        </is>
      </c>
      <c r="E405" s="74" t="inlineStr">
        <is>
          <t>Mangaung</t>
        </is>
      </c>
      <c r="F405" s="74" t="inlineStr">
        <is>
          <t>Mangaung</t>
        </is>
      </c>
      <c r="G405" s="74" t="inlineStr">
        <is>
          <t xml:space="preserve">Hospital </t>
        </is>
      </c>
      <c r="H405" s="74" t="n">
        <v>110</v>
      </c>
      <c r="I405" s="74" t="n">
        <v>0</v>
      </c>
    </row>
    <row r="406">
      <c r="A406" s="74" t="inlineStr">
        <is>
          <t>Private</t>
        </is>
      </c>
      <c r="B406" s="74" t="inlineStr">
        <is>
          <t>EmoyaMed Private Hospital</t>
        </is>
      </c>
      <c r="C406" s="74" t="inlineStr">
        <is>
          <t>Free State</t>
        </is>
      </c>
      <c r="D406" s="74" t="inlineStr">
        <is>
          <t>FS</t>
        </is>
      </c>
      <c r="E406" s="74" t="inlineStr">
        <is>
          <t>Mangaung</t>
        </is>
      </c>
      <c r="F406" s="74" t="inlineStr">
        <is>
          <t>Mangaung</t>
        </is>
      </c>
      <c r="G406" s="74" t="inlineStr">
        <is>
          <t xml:space="preserve">Hospital </t>
        </is>
      </c>
      <c r="H406" s="74" t="n">
        <v>40</v>
      </c>
      <c r="I406" s="74" t="n">
        <v>6</v>
      </c>
    </row>
    <row r="407">
      <c r="A407" s="74" t="inlineStr">
        <is>
          <t>Private</t>
        </is>
      </c>
      <c r="B407" s="74" t="inlineStr">
        <is>
          <t>Corona Sub-Acute Hospital</t>
        </is>
      </c>
      <c r="C407" s="74" t="inlineStr">
        <is>
          <t>Free State</t>
        </is>
      </c>
      <c r="D407" s="74" t="inlineStr">
        <is>
          <t>FS</t>
        </is>
      </c>
      <c r="E407" s="74" t="inlineStr">
        <is>
          <t>Thabo Mofutsanyana</t>
        </is>
      </c>
      <c r="F407" s="74" t="inlineStr">
        <is>
          <t>Thabo Mofutsanyana</t>
        </is>
      </c>
      <c r="G407" s="74" t="inlineStr">
        <is>
          <t xml:space="preserve">Sub-Acute </t>
        </is>
      </c>
      <c r="H407" s="74" t="n">
        <v>30</v>
      </c>
      <c r="I407" s="74" t="n">
        <v>0</v>
      </c>
    </row>
    <row r="408">
      <c r="A408" s="74" t="inlineStr">
        <is>
          <t>Private</t>
        </is>
      </c>
      <c r="B408" s="74" t="inlineStr">
        <is>
          <t>RH Matjhabeng Private Hospital</t>
        </is>
      </c>
      <c r="C408" s="74" t="inlineStr">
        <is>
          <t>Free State</t>
        </is>
      </c>
      <c r="D408" s="74" t="inlineStr">
        <is>
          <t>FS</t>
        </is>
      </c>
      <c r="E408" s="74" t="inlineStr">
        <is>
          <t>Lejweleputswa</t>
        </is>
      </c>
      <c r="F408" s="74" t="inlineStr">
        <is>
          <t>Lejweleputswa</t>
        </is>
      </c>
      <c r="G408" s="74" t="inlineStr">
        <is>
          <t xml:space="preserve">Hospital </t>
        </is>
      </c>
      <c r="H408" s="74" t="n">
        <v>136</v>
      </c>
      <c r="I408" s="74" t="n">
        <v>14</v>
      </c>
    </row>
    <row r="409">
      <c r="A409" s="74" t="inlineStr">
        <is>
          <t>Private</t>
        </is>
      </c>
      <c r="B409" s="74" t="inlineStr">
        <is>
          <t>Zoutpansberg Medical Centre</t>
        </is>
      </c>
      <c r="C409" s="74" t="inlineStr">
        <is>
          <t>Limpopo</t>
        </is>
      </c>
      <c r="D409" s="74" t="inlineStr">
        <is>
          <t>LP</t>
        </is>
      </c>
      <c r="E409" s="74" t="inlineStr">
        <is>
          <t>Vhembe</t>
        </is>
      </c>
      <c r="F409" s="74" t="inlineStr">
        <is>
          <t>Vhembe</t>
        </is>
      </c>
      <c r="G409" s="74" t="inlineStr">
        <is>
          <t xml:space="preserve">Hospital </t>
        </is>
      </c>
      <c r="H409" s="74" t="n">
        <v>32</v>
      </c>
      <c r="I409" s="74" t="n">
        <v>0</v>
      </c>
    </row>
    <row r="410">
      <c r="A410" s="74" t="inlineStr">
        <is>
          <t>Private</t>
        </is>
      </c>
      <c r="B410" s="74" t="inlineStr">
        <is>
          <t>Mediclinic Thabazimbi</t>
        </is>
      </c>
      <c r="C410" s="74" t="inlineStr">
        <is>
          <t>Limpopo</t>
        </is>
      </c>
      <c r="D410" s="74" t="inlineStr">
        <is>
          <t>LP</t>
        </is>
      </c>
      <c r="E410" s="74" t="inlineStr">
        <is>
          <t>Waterberg</t>
        </is>
      </c>
      <c r="F410" s="74" t="inlineStr">
        <is>
          <t>Waterberg</t>
        </is>
      </c>
      <c r="G410" s="74" t="inlineStr">
        <is>
          <t xml:space="preserve">Hospital </t>
        </is>
      </c>
      <c r="H410" s="74" t="n">
        <v>34</v>
      </c>
      <c r="I410" s="74" t="n">
        <v>0</v>
      </c>
    </row>
    <row r="411">
      <c r="A411" s="74" t="inlineStr">
        <is>
          <t>Private</t>
        </is>
      </c>
      <c r="B411" s="74" t="inlineStr">
        <is>
          <t>Mediclinic Lephalale</t>
        </is>
      </c>
      <c r="C411" s="74" t="inlineStr">
        <is>
          <t>Limpopo</t>
        </is>
      </c>
      <c r="D411" s="74" t="inlineStr">
        <is>
          <t>LP</t>
        </is>
      </c>
      <c r="E411" s="74" t="inlineStr">
        <is>
          <t>Waterberg</t>
        </is>
      </c>
      <c r="F411" s="74" t="inlineStr">
        <is>
          <t>Waterberg</t>
        </is>
      </c>
      <c r="G411" s="74" t="inlineStr">
        <is>
          <t xml:space="preserve">Hospital </t>
        </is>
      </c>
      <c r="H411" s="74" t="n">
        <v>34</v>
      </c>
      <c r="I411" s="74" t="n">
        <v>0</v>
      </c>
    </row>
    <row r="412">
      <c r="A412" s="74" t="inlineStr">
        <is>
          <t>Private</t>
        </is>
      </c>
      <c r="B412" s="74" t="inlineStr">
        <is>
          <t>Mediclinic Limpopo</t>
        </is>
      </c>
      <c r="C412" s="74" t="inlineStr">
        <is>
          <t>Limpopo</t>
        </is>
      </c>
      <c r="D412" s="74" t="inlineStr">
        <is>
          <t>LP</t>
        </is>
      </c>
      <c r="E412" s="74" t="inlineStr">
        <is>
          <t>Capricorn</t>
        </is>
      </c>
      <c r="F412" s="74" t="inlineStr">
        <is>
          <t>Capricorn</t>
        </is>
      </c>
      <c r="G412" s="74" t="inlineStr">
        <is>
          <t xml:space="preserve">Hospital </t>
        </is>
      </c>
      <c r="H412" s="74" t="n">
        <v>247</v>
      </c>
      <c r="I412" s="74" t="n">
        <v>31</v>
      </c>
    </row>
    <row r="413">
      <c r="A413" s="74" t="inlineStr">
        <is>
          <t>Private</t>
        </is>
      </c>
      <c r="B413" s="74" t="inlineStr">
        <is>
          <t>Mediclinic Tzaneen</t>
        </is>
      </c>
      <c r="C413" s="74" t="inlineStr">
        <is>
          <t>Limpopo</t>
        </is>
      </c>
      <c r="D413" s="74" t="inlineStr">
        <is>
          <t>LP</t>
        </is>
      </c>
      <c r="E413" s="74" t="inlineStr">
        <is>
          <t>Mopani</t>
        </is>
      </c>
      <c r="F413" s="74" t="inlineStr">
        <is>
          <t>Mopani</t>
        </is>
      </c>
      <c r="G413" s="74" t="inlineStr">
        <is>
          <t xml:space="preserve">Hospital </t>
        </is>
      </c>
      <c r="H413" s="74" t="n">
        <v>131</v>
      </c>
      <c r="I413" s="74" t="n">
        <v>16</v>
      </c>
    </row>
    <row r="414">
      <c r="A414" s="74" t="inlineStr">
        <is>
          <t>Private</t>
        </is>
      </c>
      <c r="B414" s="74" t="inlineStr">
        <is>
          <t>Mediclinic Limpopo Day Clinic</t>
        </is>
      </c>
      <c r="C414" s="74" t="inlineStr">
        <is>
          <t>Limpopo</t>
        </is>
      </c>
      <c r="D414" s="74" t="inlineStr">
        <is>
          <t>LP</t>
        </is>
      </c>
      <c r="E414" s="74" t="inlineStr">
        <is>
          <t>Capricorn</t>
        </is>
      </c>
      <c r="F414" s="74" t="inlineStr">
        <is>
          <t>Capricorn</t>
        </is>
      </c>
      <c r="G414" s="74" t="inlineStr">
        <is>
          <t xml:space="preserve">Day Hospital </t>
        </is>
      </c>
      <c r="H414" s="74" t="n">
        <v>26</v>
      </c>
      <c r="I414" s="74" t="n">
        <v>0</v>
      </c>
    </row>
    <row r="415">
      <c r="A415" s="74" t="inlineStr">
        <is>
          <t>Private</t>
        </is>
      </c>
      <c r="B415" s="74" t="inlineStr">
        <is>
          <t>Quality Care Private Hospital</t>
        </is>
      </c>
      <c r="C415" s="74" t="inlineStr">
        <is>
          <t>Limpopo</t>
        </is>
      </c>
      <c r="D415" s="74" t="inlineStr">
        <is>
          <t>LP</t>
        </is>
      </c>
      <c r="E415" s="74" t="inlineStr">
        <is>
          <t>Vhembe</t>
        </is>
      </c>
      <c r="F415" s="74" t="inlineStr">
        <is>
          <t>Vhembe</t>
        </is>
      </c>
      <c r="G415" s="74" t="inlineStr">
        <is>
          <t xml:space="preserve">Hospital </t>
        </is>
      </c>
      <c r="H415" s="74" t="n">
        <v>9</v>
      </c>
      <c r="I415" s="74" t="n">
        <v>0</v>
      </c>
    </row>
    <row r="416">
      <c r="A416" s="74" t="inlineStr">
        <is>
          <t>Private</t>
        </is>
      </c>
      <c r="B416" s="74" t="inlineStr">
        <is>
          <t>St Vincents Hospital</t>
        </is>
      </c>
      <c r="C416" s="74" t="inlineStr">
        <is>
          <t>Limpopo</t>
        </is>
      </c>
      <c r="D416" s="74" t="inlineStr">
        <is>
          <t>LP</t>
        </is>
      </c>
      <c r="E416" s="74" t="inlineStr">
        <is>
          <t>Waterberg</t>
        </is>
      </c>
      <c r="F416" s="74" t="inlineStr">
        <is>
          <t>Waterberg</t>
        </is>
      </c>
      <c r="G416" s="74" t="inlineStr">
        <is>
          <t xml:space="preserve">Hospital </t>
        </is>
      </c>
      <c r="H416" s="74" t="n">
        <v>42</v>
      </c>
      <c r="I416" s="74" t="n">
        <v>0</v>
      </c>
    </row>
    <row r="417">
      <c r="A417" s="74" t="inlineStr">
        <is>
          <t>Private</t>
        </is>
      </c>
      <c r="B417" s="74" t="inlineStr">
        <is>
          <t>Netcare Pholoso Hospital</t>
        </is>
      </c>
      <c r="C417" s="74" t="inlineStr">
        <is>
          <t>Limpopo</t>
        </is>
      </c>
      <c r="D417" s="74" t="inlineStr">
        <is>
          <t>LP</t>
        </is>
      </c>
      <c r="E417" s="74" t="inlineStr">
        <is>
          <t>Capricorn</t>
        </is>
      </c>
      <c r="F417" s="74" t="inlineStr">
        <is>
          <t>Capricorn</t>
        </is>
      </c>
      <c r="G417" s="74" t="inlineStr">
        <is>
          <t xml:space="preserve">Hospital </t>
        </is>
      </c>
      <c r="H417" s="74" t="n">
        <v>200</v>
      </c>
      <c r="I417" s="74" t="n">
        <v>32</v>
      </c>
    </row>
    <row r="418">
      <c r="A418" s="74" t="inlineStr">
        <is>
          <t>Private</t>
        </is>
      </c>
      <c r="B418" s="74" t="inlineStr">
        <is>
          <t>Medleb</t>
        </is>
      </c>
      <c r="C418" s="74" t="inlineStr">
        <is>
          <t>Limpopo</t>
        </is>
      </c>
      <c r="D418" s="74" t="inlineStr">
        <is>
          <t>LP</t>
        </is>
      </c>
      <c r="E418" s="74" t="inlineStr">
        <is>
          <t>Capricorn</t>
        </is>
      </c>
      <c r="F418" s="74" t="inlineStr">
        <is>
          <t>Capricorn</t>
        </is>
      </c>
      <c r="G418" s="74" t="inlineStr">
        <is>
          <t xml:space="preserve">Hospital </t>
        </is>
      </c>
      <c r="H418" s="74" t="n">
        <v>21</v>
      </c>
      <c r="I418" s="74" t="n">
        <v>0</v>
      </c>
    </row>
    <row r="419">
      <c r="A419" s="74" t="inlineStr">
        <is>
          <t>Private</t>
        </is>
      </c>
      <c r="B419" s="74" t="inlineStr">
        <is>
          <t>Kimmed Private Hospital Pty Ltd</t>
        </is>
      </c>
      <c r="C419" s="74" t="inlineStr">
        <is>
          <t>Northern Cape</t>
        </is>
      </c>
      <c r="D419" s="74" t="inlineStr">
        <is>
          <t>NC</t>
        </is>
      </c>
      <c r="E419" s="74" t="inlineStr">
        <is>
          <t>Frances Baard</t>
        </is>
      </c>
      <c r="F419" s="74" t="inlineStr">
        <is>
          <t>Frances Baard</t>
        </is>
      </c>
      <c r="G419" s="74" t="inlineStr">
        <is>
          <t xml:space="preserve">Hospital </t>
        </is>
      </c>
      <c r="H419" s="74" t="n">
        <v>10</v>
      </c>
      <c r="I419" s="74" t="n">
        <v>4</v>
      </c>
    </row>
    <row r="420">
      <c r="A420" s="74" t="inlineStr">
        <is>
          <t>Private</t>
        </is>
      </c>
      <c r="B420" s="74" t="inlineStr">
        <is>
          <t>Careline Clinic</t>
        </is>
      </c>
      <c r="C420" s="74" t="inlineStr">
        <is>
          <t>Northern Cape</t>
        </is>
      </c>
      <c r="D420" s="74" t="inlineStr">
        <is>
          <t>NC</t>
        </is>
      </c>
      <c r="E420" s="74" t="inlineStr">
        <is>
          <t>Frances Baard</t>
        </is>
      </c>
      <c r="F420" s="74" t="inlineStr">
        <is>
          <t>Frances Baard</t>
        </is>
      </c>
      <c r="G420" s="74" t="inlineStr">
        <is>
          <t>Psychiatric</t>
        </is>
      </c>
      <c r="H420" s="74" t="n">
        <v>68</v>
      </c>
      <c r="I420" s="74" t="n">
        <v>0</v>
      </c>
    </row>
    <row r="421">
      <c r="A421" s="74" t="inlineStr">
        <is>
          <t>Private</t>
        </is>
      </c>
      <c r="B421" s="74" t="inlineStr">
        <is>
          <t>Optimed</t>
        </is>
      </c>
      <c r="C421" s="74" t="inlineStr">
        <is>
          <t>Gauteng</t>
        </is>
      </c>
      <c r="D421" s="74" t="inlineStr">
        <is>
          <t>GP</t>
        </is>
      </c>
      <c r="E421" s="74" t="inlineStr">
        <is>
          <t>Ekurhuleni</t>
        </is>
      </c>
      <c r="F421" s="74" t="inlineStr">
        <is>
          <t>Ekurhuleni</t>
        </is>
      </c>
      <c r="G421" s="74" t="inlineStr">
        <is>
          <t>Opthalmology</t>
        </is>
      </c>
      <c r="H421" s="74" t="n">
        <v>12</v>
      </c>
      <c r="I421" s="74" t="n">
        <v>0</v>
      </c>
    </row>
    <row r="422">
      <c r="A422" s="74" t="inlineStr">
        <is>
          <t>Private</t>
        </is>
      </c>
      <c r="B422" s="74" t="inlineStr">
        <is>
          <t>Pasteur Eye Hospital</t>
        </is>
      </c>
      <c r="C422" s="74" t="inlineStr">
        <is>
          <t>Free State</t>
        </is>
      </c>
      <c r="D422" s="74" t="inlineStr">
        <is>
          <t>FS</t>
        </is>
      </c>
      <c r="E422" s="74" t="inlineStr">
        <is>
          <t>Mangaung</t>
        </is>
      </c>
      <c r="F422" s="74" t="inlineStr">
        <is>
          <t>Mangaung</t>
        </is>
      </c>
      <c r="G422" s="74" t="inlineStr">
        <is>
          <t>Opthalmology</t>
        </is>
      </c>
      <c r="H422" s="74" t="n">
        <v>20</v>
      </c>
      <c r="I422" s="74" t="n">
        <v>0</v>
      </c>
    </row>
    <row r="423">
      <c r="A423" s="74" t="inlineStr">
        <is>
          <t>Private</t>
        </is>
      </c>
      <c r="B423" s="74" t="inlineStr">
        <is>
          <t>Rand Clinic</t>
        </is>
      </c>
      <c r="C423" s="74" t="inlineStr">
        <is>
          <t>Gauteng</t>
        </is>
      </c>
      <c r="D423" s="74" t="inlineStr">
        <is>
          <t>GP</t>
        </is>
      </c>
      <c r="E423" s="74" t="inlineStr">
        <is>
          <t>City of Johannesburg</t>
        </is>
      </c>
      <c r="F423" s="74" t="inlineStr">
        <is>
          <t>City of Johannesburg</t>
        </is>
      </c>
      <c r="G423" s="74" t="inlineStr">
        <is>
          <t xml:space="preserve">Hospital </t>
        </is>
      </c>
      <c r="H423" s="74" t="n">
        <v>144</v>
      </c>
      <c r="I423" s="74" t="n">
        <v>6</v>
      </c>
    </row>
    <row r="424">
      <c r="A424" s="74" t="inlineStr">
        <is>
          <t>Private</t>
        </is>
      </c>
      <c r="B424" s="74" t="inlineStr">
        <is>
          <t>Crescent Clinic</t>
        </is>
      </c>
      <c r="C424" s="74" t="inlineStr">
        <is>
          <t>Western Cape</t>
        </is>
      </c>
      <c r="D424" s="74" t="inlineStr">
        <is>
          <t>WC</t>
        </is>
      </c>
      <c r="E424" s="74" t="inlineStr">
        <is>
          <t>City of Cape Town</t>
        </is>
      </c>
      <c r="F424" s="74" t="inlineStr">
        <is>
          <t>City of Cape Town</t>
        </is>
      </c>
      <c r="G424" s="74" t="inlineStr">
        <is>
          <t>Psychiatric</t>
        </is>
      </c>
      <c r="H424" s="74" t="n">
        <v>49</v>
      </c>
      <c r="I424" s="74" t="n">
        <v>0</v>
      </c>
    </row>
    <row r="425">
      <c r="A425" s="74" t="inlineStr">
        <is>
          <t>Private</t>
        </is>
      </c>
      <c r="B425" s="74" t="inlineStr">
        <is>
          <t>Bellstreet Hospital ( Do Not Use)</t>
        </is>
      </c>
      <c r="C425" s="74" t="inlineStr">
        <is>
          <t>Gauteng</t>
        </is>
      </c>
      <c r="D425" s="74" t="inlineStr">
        <is>
          <t>GP</t>
        </is>
      </c>
      <c r="E425" s="74" t="inlineStr">
        <is>
          <t>West Rand</t>
        </is>
      </c>
      <c r="F425" s="74" t="inlineStr">
        <is>
          <t>West Rand</t>
        </is>
      </c>
      <c r="G425" s="74" t="inlineStr">
        <is>
          <t xml:space="preserve">Hospital </t>
        </is>
      </c>
      <c r="H425" s="74" t="n">
        <v>50</v>
      </c>
      <c r="I425" s="74" t="n">
        <v>0</v>
      </c>
    </row>
    <row r="426">
      <c r="A426" s="74" t="inlineStr">
        <is>
          <t>Private</t>
        </is>
      </c>
      <c r="B426" s="74" t="inlineStr">
        <is>
          <t>Spescare Blouberg</t>
        </is>
      </c>
      <c r="C426" s="74" t="inlineStr">
        <is>
          <t>Western Cape</t>
        </is>
      </c>
      <c r="D426" s="74" t="inlineStr">
        <is>
          <t>WC</t>
        </is>
      </c>
      <c r="E426" s="74" t="inlineStr">
        <is>
          <t>City of Cape Town</t>
        </is>
      </c>
      <c r="F426" s="74" t="inlineStr">
        <is>
          <t>City of Cape Town</t>
        </is>
      </c>
      <c r="G426" s="74" t="inlineStr">
        <is>
          <t xml:space="preserve">Sub-Acute </t>
        </is>
      </c>
      <c r="H426" s="74" t="n">
        <v>30</v>
      </c>
      <c r="I426" s="74" t="n">
        <v>0</v>
      </c>
    </row>
    <row r="427">
      <c r="A427" s="74" t="inlineStr">
        <is>
          <t>Private</t>
        </is>
      </c>
      <c r="B427" s="74" t="inlineStr">
        <is>
          <t xml:space="preserve">Life East London Private Hospital - Renal </t>
        </is>
      </c>
      <c r="C427" s="74" t="inlineStr">
        <is>
          <t>Eastern Cape</t>
        </is>
      </c>
      <c r="D427" s="74" t="inlineStr">
        <is>
          <t>EC</t>
        </is>
      </c>
      <c r="E427" s="74" t="inlineStr">
        <is>
          <t>Buffalo City</t>
        </is>
      </c>
      <c r="F427" s="74" t="inlineStr">
        <is>
          <t>Buffalo City</t>
        </is>
      </c>
      <c r="G427" s="74" t="inlineStr">
        <is>
          <t>Renal</t>
        </is>
      </c>
      <c r="H427" s="74" t="n">
        <v>1</v>
      </c>
      <c r="I427" s="74" t="n">
        <v>0</v>
      </c>
    </row>
    <row r="428">
      <c r="A428" s="74" t="inlineStr">
        <is>
          <t>Private</t>
        </is>
      </c>
      <c r="B428" s="74" t="inlineStr">
        <is>
          <t xml:space="preserve">Life New Kensington Clinic - Sub Acute </t>
        </is>
      </c>
      <c r="C428" s="74" t="inlineStr">
        <is>
          <t>Gauteng</t>
        </is>
      </c>
      <c r="D428" s="74" t="inlineStr">
        <is>
          <t>GP</t>
        </is>
      </c>
      <c r="E428" s="74" t="inlineStr">
        <is>
          <t>City of Johannesburg</t>
        </is>
      </c>
      <c r="F428" s="74" t="inlineStr">
        <is>
          <t>City of Johannesburg</t>
        </is>
      </c>
      <c r="G428" s="74" t="inlineStr">
        <is>
          <t xml:space="preserve">Sub-Acute </t>
        </is>
      </c>
      <c r="H428" s="74" t="n">
        <v>20</v>
      </c>
      <c r="I428" s="74" t="n">
        <v>0</v>
      </c>
    </row>
    <row r="429">
      <c r="A429" s="74" t="inlineStr">
        <is>
          <t>Private</t>
        </is>
      </c>
      <c r="B429" s="74" t="inlineStr">
        <is>
          <t xml:space="preserve">Life Carstenview Hospital </t>
        </is>
      </c>
      <c r="C429" s="74" t="inlineStr">
        <is>
          <t>Gauteng</t>
        </is>
      </c>
      <c r="D429" s="74" t="inlineStr">
        <is>
          <t>GP</t>
        </is>
      </c>
      <c r="E429" s="74" t="inlineStr">
        <is>
          <t>City of Johannesburg</t>
        </is>
      </c>
      <c r="F429" s="74" t="inlineStr">
        <is>
          <t>City of Johannesburg</t>
        </is>
      </c>
      <c r="G429" s="74" t="inlineStr">
        <is>
          <t>Psychiatric</t>
        </is>
      </c>
      <c r="H429" s="74" t="n">
        <v>32</v>
      </c>
      <c r="I429" s="74" t="n">
        <v>0</v>
      </c>
    </row>
    <row r="430">
      <c r="A430" s="74" t="inlineStr">
        <is>
          <t>Public</t>
        </is>
      </c>
      <c r="B430" s="74" t="inlineStr">
        <is>
          <t>Ceza Hospital</t>
        </is>
      </c>
      <c r="C430" s="74" t="inlineStr">
        <is>
          <t>KwaZulu-Natal</t>
        </is>
      </c>
      <c r="D430" s="74" t="inlineStr">
        <is>
          <t>KZN</t>
        </is>
      </c>
      <c r="E430" s="74" t="inlineStr">
        <is>
          <t xml:space="preserve">Zululand </t>
        </is>
      </c>
      <c r="F430" s="74" t="inlineStr">
        <is>
          <t xml:space="preserve">Zululand </t>
        </is>
      </c>
      <c r="G430" s="74" t="inlineStr">
        <is>
          <t>District Hospital</t>
        </is>
      </c>
      <c r="H430" s="74" t="n">
        <v>120</v>
      </c>
      <c r="I430" s="74" t="n">
        <v>0</v>
      </c>
    </row>
    <row r="431">
      <c r="A431" s="74" t="inlineStr">
        <is>
          <t>Public</t>
        </is>
      </c>
      <c r="B431" s="74" t="inlineStr">
        <is>
          <t>Church of Scotland Hospital</t>
        </is>
      </c>
      <c r="C431" s="74" t="inlineStr">
        <is>
          <t>KwaZulu-Natal</t>
        </is>
      </c>
      <c r="D431" s="74" t="inlineStr">
        <is>
          <t>KZN</t>
        </is>
      </c>
      <c r="E431" s="74" t="inlineStr">
        <is>
          <t xml:space="preserve">Umzinyathi </t>
        </is>
      </c>
      <c r="F431" s="74" t="inlineStr">
        <is>
          <t xml:space="preserve">Umzinyathi </t>
        </is>
      </c>
      <c r="G431" s="74" t="inlineStr">
        <is>
          <t>District Hospital</t>
        </is>
      </c>
      <c r="H431" s="74" t="n">
        <v>347</v>
      </c>
      <c r="I431" s="74" t="n">
        <v>0</v>
      </c>
    </row>
    <row r="432">
      <c r="A432" s="74" t="inlineStr">
        <is>
          <t>Public</t>
        </is>
      </c>
      <c r="B432" s="74" t="inlineStr">
        <is>
          <t>Mbongolwane Hospital</t>
        </is>
      </c>
      <c r="C432" s="74" t="inlineStr">
        <is>
          <t>KwaZulu-Natal</t>
        </is>
      </c>
      <c r="D432" s="74" t="inlineStr">
        <is>
          <t>KZN</t>
        </is>
      </c>
      <c r="E432" s="74" t="inlineStr">
        <is>
          <t xml:space="preserve">King Cetshwayo </t>
        </is>
      </c>
      <c r="F432" s="74" t="inlineStr">
        <is>
          <t xml:space="preserve">King Cetshwayo </t>
        </is>
      </c>
      <c r="G432" s="74" t="inlineStr">
        <is>
          <t>District Hospital</t>
        </is>
      </c>
      <c r="H432" s="74" t="n">
        <v>162</v>
      </c>
      <c r="I432" s="74" t="n">
        <v>0</v>
      </c>
    </row>
    <row r="433">
      <c r="A433" s="74" t="inlineStr">
        <is>
          <t>Public</t>
        </is>
      </c>
      <c r="B433" s="74" t="inlineStr">
        <is>
          <t>Mapulaneng Hospital</t>
        </is>
      </c>
      <c r="C433" s="74" t="inlineStr">
        <is>
          <t>Mpumalanga</t>
        </is>
      </c>
      <c r="D433" s="74" t="inlineStr">
        <is>
          <t>MP</t>
        </is>
      </c>
      <c r="E433" s="74" t="inlineStr">
        <is>
          <t xml:space="preserve">Ehlanzeni </t>
        </is>
      </c>
      <c r="F433" s="74" t="inlineStr">
        <is>
          <t xml:space="preserve">Ehlanzeni </t>
        </is>
      </c>
      <c r="G433" s="74" t="inlineStr">
        <is>
          <t>Regional Hospital</t>
        </is>
      </c>
      <c r="H433" s="74" t="n">
        <v>269</v>
      </c>
      <c r="I433" s="74" t="n">
        <v>2</v>
      </c>
    </row>
    <row r="434">
      <c r="A434" s="74" t="inlineStr">
        <is>
          <t>Public</t>
        </is>
      </c>
      <c r="B434" s="74" t="inlineStr">
        <is>
          <t>Appelsbosch Hospital</t>
        </is>
      </c>
      <c r="C434" s="74" t="inlineStr">
        <is>
          <t>KwaZulu-Natal</t>
        </is>
      </c>
      <c r="D434" s="74" t="inlineStr">
        <is>
          <t>KZN</t>
        </is>
      </c>
      <c r="E434" s="74" t="inlineStr">
        <is>
          <t xml:space="preserve">uMgungundlovu </t>
        </is>
      </c>
      <c r="F434" s="74" t="inlineStr">
        <is>
          <t xml:space="preserve">uMgungundlovu </t>
        </is>
      </c>
      <c r="G434" s="74" t="inlineStr">
        <is>
          <t>District Hospital</t>
        </is>
      </c>
      <c r="H434" s="74" t="n">
        <v>140</v>
      </c>
      <c r="I434" s="74" t="n">
        <v>0</v>
      </c>
    </row>
    <row r="435">
      <c r="A435" s="74" t="inlineStr">
        <is>
          <t>Public</t>
        </is>
      </c>
      <c r="B435" s="74" t="inlineStr">
        <is>
          <t>Dilokong Hospital</t>
        </is>
      </c>
      <c r="C435" s="74" t="inlineStr">
        <is>
          <t>Limpopo</t>
        </is>
      </c>
      <c r="D435" s="74" t="inlineStr">
        <is>
          <t>LP</t>
        </is>
      </c>
      <c r="E435" s="74" t="inlineStr">
        <is>
          <t xml:space="preserve">Sekhukhune </t>
        </is>
      </c>
      <c r="F435" s="74" t="inlineStr">
        <is>
          <t xml:space="preserve">Sekhukhune </t>
        </is>
      </c>
      <c r="G435" s="74" t="inlineStr">
        <is>
          <t>District Hospital</t>
        </is>
      </c>
      <c r="H435" s="74" t="n">
        <v>186</v>
      </c>
      <c r="I435" s="74" t="n">
        <v>0</v>
      </c>
    </row>
    <row r="436">
      <c r="A436" s="74" t="inlineStr">
        <is>
          <t>Public</t>
        </is>
      </c>
      <c r="B436" s="74" t="inlineStr">
        <is>
          <t>George Masebe Hospital</t>
        </is>
      </c>
      <c r="C436" s="74" t="inlineStr">
        <is>
          <t>Limpopo</t>
        </is>
      </c>
      <c r="D436" s="74" t="inlineStr">
        <is>
          <t>LP</t>
        </is>
      </c>
      <c r="E436" s="74" t="inlineStr">
        <is>
          <t xml:space="preserve">Waterberg </t>
        </is>
      </c>
      <c r="F436" s="74" t="inlineStr">
        <is>
          <t xml:space="preserve">Waterberg </t>
        </is>
      </c>
      <c r="G436" s="74" t="inlineStr">
        <is>
          <t>District Hospital</t>
        </is>
      </c>
      <c r="H436" s="74" t="n">
        <v>143</v>
      </c>
      <c r="I436" s="74" t="n">
        <v>0</v>
      </c>
    </row>
    <row r="437">
      <c r="A437" s="74" t="inlineStr">
        <is>
          <t>Public</t>
        </is>
      </c>
      <c r="B437" s="74" t="inlineStr">
        <is>
          <t>Murchison Hospital</t>
        </is>
      </c>
      <c r="C437" s="74" t="inlineStr">
        <is>
          <t>KwaZulu-Natal</t>
        </is>
      </c>
      <c r="D437" s="74" t="inlineStr">
        <is>
          <t>KZN</t>
        </is>
      </c>
      <c r="E437" s="74" t="inlineStr">
        <is>
          <t xml:space="preserve">Ugu </t>
        </is>
      </c>
      <c r="F437" s="74" t="inlineStr">
        <is>
          <t xml:space="preserve">Ugu </t>
        </is>
      </c>
      <c r="G437" s="74" t="inlineStr">
        <is>
          <t>District Hospital</t>
        </is>
      </c>
      <c r="H437" s="74" t="n">
        <v>300</v>
      </c>
      <c r="I437" s="74" t="n">
        <v>0</v>
      </c>
    </row>
    <row r="438">
      <c r="A438" s="74" t="inlineStr">
        <is>
          <t>Public</t>
        </is>
      </c>
      <c r="B438" s="74" t="inlineStr">
        <is>
          <t>Pholosong Hospital</t>
        </is>
      </c>
      <c r="C438" s="74" t="inlineStr">
        <is>
          <t>Gauteng</t>
        </is>
      </c>
      <c r="D438" s="74" t="inlineStr">
        <is>
          <t>GP</t>
        </is>
      </c>
      <c r="E438" s="74" t="inlineStr">
        <is>
          <t xml:space="preserve">Ekurhuleni </t>
        </is>
      </c>
      <c r="F438" s="74" t="inlineStr">
        <is>
          <t xml:space="preserve">Ekurhuleni </t>
        </is>
      </c>
      <c r="G438" s="74" t="inlineStr">
        <is>
          <t>Regional Hospital</t>
        </is>
      </c>
      <c r="H438" s="74" t="n">
        <v>483</v>
      </c>
      <c r="I438" s="74" t="n">
        <v>5</v>
      </c>
    </row>
    <row r="439">
      <c r="A439" s="74" t="inlineStr">
        <is>
          <t>Public</t>
        </is>
      </c>
      <c r="B439" s="74" t="inlineStr">
        <is>
          <t>Messina Hospital</t>
        </is>
      </c>
      <c r="C439" s="74" t="inlineStr">
        <is>
          <t>Limpopo</t>
        </is>
      </c>
      <c r="D439" s="74" t="inlineStr">
        <is>
          <t>LP</t>
        </is>
      </c>
      <c r="E439" s="74" t="inlineStr">
        <is>
          <t xml:space="preserve">Vhembe </t>
        </is>
      </c>
      <c r="F439" s="74" t="inlineStr">
        <is>
          <t xml:space="preserve">Vhembe </t>
        </is>
      </c>
      <c r="G439" s="74" t="inlineStr">
        <is>
          <t>District Hospital</t>
        </is>
      </c>
      <c r="H439" s="74" t="n">
        <v>80</v>
      </c>
      <c r="I439" s="74" t="n">
        <v>0</v>
      </c>
    </row>
    <row r="440">
      <c r="A440" s="74" t="inlineStr">
        <is>
          <t>Public</t>
        </is>
      </c>
      <c r="B440" s="74" t="inlineStr">
        <is>
          <t>Bheki Mlangeni District Hospital</t>
        </is>
      </c>
      <c r="C440" s="74" t="inlineStr">
        <is>
          <t>Gauteng</t>
        </is>
      </c>
      <c r="D440" s="74" t="inlineStr">
        <is>
          <t>GP</t>
        </is>
      </c>
      <c r="E440" s="74" t="inlineStr">
        <is>
          <t xml:space="preserve">City of Johannesburg </t>
        </is>
      </c>
      <c r="F440" s="74" t="inlineStr">
        <is>
          <t xml:space="preserve">City of Johannesburg </t>
        </is>
      </c>
      <c r="G440" s="74" t="inlineStr">
        <is>
          <t>District Hospital</t>
        </is>
      </c>
      <c r="H440" s="74" t="n">
        <v>268</v>
      </c>
      <c r="I440" s="74" t="n">
        <v>0</v>
      </c>
    </row>
    <row r="441">
      <c r="A441" s="74" t="inlineStr">
        <is>
          <t>Public</t>
        </is>
      </c>
      <c r="B441" s="74" t="inlineStr">
        <is>
          <t>Nelson Mandela Academic Hospital</t>
        </is>
      </c>
      <c r="C441" s="74" t="inlineStr">
        <is>
          <t>Eastern Cape</t>
        </is>
      </c>
      <c r="D441" s="74" t="inlineStr">
        <is>
          <t>EC</t>
        </is>
      </c>
      <c r="E441" s="74" t="inlineStr">
        <is>
          <t xml:space="preserve">Oliver Tambo </t>
        </is>
      </c>
      <c r="F441" s="74" t="inlineStr">
        <is>
          <t xml:space="preserve">Oliver Tambo </t>
        </is>
      </c>
      <c r="G441" s="74" t="inlineStr">
        <is>
          <t>National Central Hospital</t>
        </is>
      </c>
      <c r="H441" s="74" t="n">
        <v>576</v>
      </c>
      <c r="I441" s="74" t="n">
        <v>20</v>
      </c>
    </row>
    <row r="442">
      <c r="A442" s="74" t="inlineStr">
        <is>
          <t>Public</t>
        </is>
      </c>
      <c r="B442" s="74" t="inlineStr">
        <is>
          <t>Glen Grey Hospital</t>
        </is>
      </c>
      <c r="C442" s="74" t="inlineStr">
        <is>
          <t>Eastern Cape</t>
        </is>
      </c>
      <c r="D442" s="74" t="inlineStr">
        <is>
          <t>EC</t>
        </is>
      </c>
      <c r="E442" s="74" t="inlineStr">
        <is>
          <t xml:space="preserve">Chris Hani </t>
        </is>
      </c>
      <c r="F442" s="74" t="inlineStr">
        <is>
          <t xml:space="preserve">Chris Hani </t>
        </is>
      </c>
      <c r="G442" s="74" t="inlineStr">
        <is>
          <t>District Hospital</t>
        </is>
      </c>
      <c r="H442" s="74" t="n">
        <v>151</v>
      </c>
      <c r="I442" s="74" t="n">
        <v>0</v>
      </c>
    </row>
    <row r="443">
      <c r="A443" s="74" t="inlineStr">
        <is>
          <t>Public</t>
        </is>
      </c>
      <c r="B443" s="74" t="inlineStr">
        <is>
          <t>Barberton Hospital</t>
        </is>
      </c>
      <c r="C443" s="74" t="inlineStr">
        <is>
          <t>Mpumalanga</t>
        </is>
      </c>
      <c r="D443" s="74" t="inlineStr">
        <is>
          <t>MP</t>
        </is>
      </c>
      <c r="E443" s="74" t="inlineStr">
        <is>
          <t xml:space="preserve">Ehlanzeni </t>
        </is>
      </c>
      <c r="F443" s="74" t="inlineStr">
        <is>
          <t xml:space="preserve">Ehlanzeni </t>
        </is>
      </c>
      <c r="G443" s="74" t="inlineStr">
        <is>
          <t>District Hospital</t>
        </is>
      </c>
      <c r="H443" s="74" t="n">
        <v>151</v>
      </c>
      <c r="I443" s="74" t="n">
        <v>0</v>
      </c>
    </row>
    <row r="444">
      <c r="A444" s="74" t="inlineStr">
        <is>
          <t>Public</t>
        </is>
      </c>
      <c r="B444" s="74" t="inlineStr">
        <is>
          <t>Tara H Moross Centre Hospital</t>
        </is>
      </c>
      <c r="C444" s="74" t="inlineStr">
        <is>
          <t>Gauteng</t>
        </is>
      </c>
      <c r="D444" s="74" t="inlineStr">
        <is>
          <t>GP</t>
        </is>
      </c>
      <c r="E444" s="74" t="inlineStr">
        <is>
          <t xml:space="preserve">City of Johannesburg </t>
        </is>
      </c>
      <c r="F444" s="74" t="inlineStr">
        <is>
          <t xml:space="preserve">City of Johannesburg </t>
        </is>
      </c>
      <c r="G444" s="74" t="inlineStr">
        <is>
          <t>Specialised Psychiatric Hospital</t>
        </is>
      </c>
      <c r="H444" s="74" t="n">
        <v>137</v>
      </c>
      <c r="I444" s="74" t="n">
        <v>0</v>
      </c>
    </row>
    <row r="445">
      <c r="A445" s="74" t="inlineStr">
        <is>
          <t>Public</t>
        </is>
      </c>
      <c r="B445" s="74" t="inlineStr">
        <is>
          <t>Amajuba Memorial Hospital</t>
        </is>
      </c>
      <c r="C445" s="74" t="inlineStr">
        <is>
          <t>Mpumalanga</t>
        </is>
      </c>
      <c r="D445" s="74" t="inlineStr">
        <is>
          <t>MP</t>
        </is>
      </c>
      <c r="E445" s="74" t="inlineStr">
        <is>
          <t xml:space="preserve">Gert Sibande </t>
        </is>
      </c>
      <c r="F445" s="74" t="inlineStr">
        <is>
          <t xml:space="preserve">Gert Sibande </t>
        </is>
      </c>
      <c r="G445" s="74" t="inlineStr">
        <is>
          <t>District Hospital</t>
        </is>
      </c>
      <c r="H445" s="74" t="n">
        <v>95</v>
      </c>
      <c r="I445" s="74" t="n">
        <v>0</v>
      </c>
    </row>
    <row r="446">
      <c r="A446" s="74" t="inlineStr">
        <is>
          <t>Public</t>
        </is>
      </c>
      <c r="B446" s="74" t="inlineStr">
        <is>
          <t>Steynsburg Hospital</t>
        </is>
      </c>
      <c r="C446" s="74" t="inlineStr">
        <is>
          <t>Eastern Cape</t>
        </is>
      </c>
      <c r="D446" s="74" t="inlineStr">
        <is>
          <t>EC</t>
        </is>
      </c>
      <c r="E446" s="74" t="inlineStr">
        <is>
          <t xml:space="preserve">Joe Gqabi </t>
        </is>
      </c>
      <c r="F446" s="74" t="inlineStr">
        <is>
          <t xml:space="preserve">Joe Gqabi </t>
        </is>
      </c>
      <c r="G446" s="74" t="inlineStr">
        <is>
          <t>District Hospital</t>
        </is>
      </c>
      <c r="H446" s="74" t="n">
        <v>12</v>
      </c>
      <c r="I446" s="74" t="n">
        <v>0</v>
      </c>
    </row>
    <row r="447">
      <c r="A447" s="74" t="inlineStr">
        <is>
          <t>Public</t>
        </is>
      </c>
      <c r="B447" s="74" t="inlineStr">
        <is>
          <t>Valkenberg Hospital</t>
        </is>
      </c>
      <c r="C447" s="74" t="inlineStr">
        <is>
          <t>Western Cape</t>
        </is>
      </c>
      <c r="D447" s="74" t="inlineStr">
        <is>
          <t>WC</t>
        </is>
      </c>
      <c r="E447" s="74" t="inlineStr">
        <is>
          <t xml:space="preserve">City of Cape Town </t>
        </is>
      </c>
      <c r="F447" s="74" t="inlineStr">
        <is>
          <t xml:space="preserve">City of Cape Town </t>
        </is>
      </c>
      <c r="G447" s="74" t="inlineStr">
        <is>
          <t>Specialised Psychiatric Hospital</t>
        </is>
      </c>
      <c r="H447" s="74" t="n">
        <v>386</v>
      </c>
      <c r="I447" s="74" t="n">
        <v>0</v>
      </c>
    </row>
    <row r="448">
      <c r="A448" s="74" t="inlineStr">
        <is>
          <t>Public</t>
        </is>
      </c>
      <c r="B448" s="74" t="inlineStr">
        <is>
          <t>Leratong Hospital</t>
        </is>
      </c>
      <c r="C448" s="74" t="inlineStr">
        <is>
          <t>Gauteng</t>
        </is>
      </c>
      <c r="D448" s="74" t="inlineStr">
        <is>
          <t>GP</t>
        </is>
      </c>
      <c r="E448" s="74" t="inlineStr">
        <is>
          <t xml:space="preserve">West Rand </t>
        </is>
      </c>
      <c r="F448" s="74" t="inlineStr">
        <is>
          <t xml:space="preserve">West Rand </t>
        </is>
      </c>
      <c r="G448" s="74" t="inlineStr">
        <is>
          <t>Regional Hospital</t>
        </is>
      </c>
      <c r="H448" s="74" t="n">
        <v>855</v>
      </c>
      <c r="I448" s="74" t="n">
        <v>12</v>
      </c>
    </row>
    <row r="449">
      <c r="A449" s="74" t="inlineStr">
        <is>
          <t>Public</t>
        </is>
      </c>
      <c r="B449" s="74" t="inlineStr">
        <is>
          <t>Bethesda Hospital</t>
        </is>
      </c>
      <c r="C449" s="74" t="inlineStr">
        <is>
          <t>KwaZulu-Natal</t>
        </is>
      </c>
      <c r="D449" s="74" t="inlineStr">
        <is>
          <t>KZN</t>
        </is>
      </c>
      <c r="E449" s="74" t="inlineStr">
        <is>
          <t xml:space="preserve">Umkhanyakude </t>
        </is>
      </c>
      <c r="F449" s="74" t="inlineStr">
        <is>
          <t xml:space="preserve">Umkhanyakude </t>
        </is>
      </c>
      <c r="G449" s="74" t="inlineStr">
        <is>
          <t>District Hospital</t>
        </is>
      </c>
      <c r="H449" s="74" t="n">
        <v>200</v>
      </c>
      <c r="I449" s="74" t="n">
        <v>0</v>
      </c>
    </row>
    <row r="450">
      <c r="A450" s="74" t="inlineStr">
        <is>
          <t>Public</t>
        </is>
      </c>
      <c r="B450" s="74" t="inlineStr">
        <is>
          <t>Itshelejuba Hospital</t>
        </is>
      </c>
      <c r="C450" s="74" t="inlineStr">
        <is>
          <t>KwaZulu-Natal</t>
        </is>
      </c>
      <c r="D450" s="74" t="inlineStr">
        <is>
          <t>KZN</t>
        </is>
      </c>
      <c r="E450" s="74" t="inlineStr">
        <is>
          <t xml:space="preserve">Zululand </t>
        </is>
      </c>
      <c r="F450" s="74" t="inlineStr">
        <is>
          <t xml:space="preserve">Zululand </t>
        </is>
      </c>
      <c r="G450" s="74" t="inlineStr">
        <is>
          <t>District Hospital</t>
        </is>
      </c>
      <c r="H450" s="74" t="n">
        <v>154</v>
      </c>
      <c r="I450" s="74" t="n">
        <v>0</v>
      </c>
    </row>
    <row r="451">
      <c r="A451" s="74" t="inlineStr">
        <is>
          <t>Public</t>
        </is>
      </c>
      <c r="B451" s="74" t="inlineStr">
        <is>
          <t>Mofumahadi Manapo Mopeli Hospital</t>
        </is>
      </c>
      <c r="C451" s="74" t="inlineStr">
        <is>
          <t>Free State</t>
        </is>
      </c>
      <c r="D451" s="74" t="inlineStr">
        <is>
          <t>FS</t>
        </is>
      </c>
      <c r="E451" s="74" t="inlineStr">
        <is>
          <t xml:space="preserve">Thabo Mofutsanyana </t>
        </is>
      </c>
      <c r="F451" s="74" t="inlineStr">
        <is>
          <t xml:space="preserve">Thabo Mofutsanyana </t>
        </is>
      </c>
      <c r="G451" s="74" t="inlineStr">
        <is>
          <t>Regional Hospital</t>
        </is>
      </c>
      <c r="H451" s="74" t="n">
        <v>300</v>
      </c>
      <c r="I451" s="74" t="n">
        <v>6</v>
      </c>
    </row>
    <row r="452">
      <c r="A452" s="74" t="inlineStr">
        <is>
          <t>Public</t>
        </is>
      </c>
      <c r="B452" s="74" t="inlineStr">
        <is>
          <t>Cofimvaba Hospital</t>
        </is>
      </c>
      <c r="C452" s="74" t="inlineStr">
        <is>
          <t>Eastern Cape</t>
        </is>
      </c>
      <c r="D452" s="74" t="inlineStr">
        <is>
          <t>EC</t>
        </is>
      </c>
      <c r="E452" s="74" t="inlineStr">
        <is>
          <t xml:space="preserve">Chris Hani </t>
        </is>
      </c>
      <c r="F452" s="74" t="inlineStr">
        <is>
          <t xml:space="preserve">Chris Hani </t>
        </is>
      </c>
      <c r="G452" s="74" t="inlineStr">
        <is>
          <t>District Hospital</t>
        </is>
      </c>
      <c r="H452" s="74" t="n">
        <v>140</v>
      </c>
      <c r="I452" s="74" t="n">
        <v>0</v>
      </c>
    </row>
    <row r="453">
      <c r="A453" s="74" t="inlineStr">
        <is>
          <t>Public</t>
        </is>
      </c>
      <c r="B453" s="74" t="inlineStr">
        <is>
          <t>Rietvlei Hospital</t>
        </is>
      </c>
      <c r="C453" s="74" t="inlineStr">
        <is>
          <t>KwaZulu-Natal</t>
        </is>
      </c>
      <c r="D453" s="74" t="inlineStr">
        <is>
          <t>KZN</t>
        </is>
      </c>
      <c r="E453" s="74" t="inlineStr">
        <is>
          <t xml:space="preserve">Harry Gwala </t>
        </is>
      </c>
      <c r="F453" s="74" t="inlineStr">
        <is>
          <t xml:space="preserve">Harry Gwala </t>
        </is>
      </c>
      <c r="G453" s="74" t="inlineStr">
        <is>
          <t>District Hospital</t>
        </is>
      </c>
      <c r="H453" s="74" t="n">
        <v>188</v>
      </c>
      <c r="I453" s="74" t="n">
        <v>0</v>
      </c>
    </row>
    <row r="454">
      <c r="A454" s="74" t="inlineStr">
        <is>
          <t>Public</t>
        </is>
      </c>
      <c r="B454" s="74" t="inlineStr">
        <is>
          <t>National District Hospital</t>
        </is>
      </c>
      <c r="C454" s="74" t="inlineStr">
        <is>
          <t>Free State</t>
        </is>
      </c>
      <c r="D454" s="74" t="inlineStr">
        <is>
          <t>FS</t>
        </is>
      </c>
      <c r="E454" s="74" t="inlineStr">
        <is>
          <t xml:space="preserve">Mangaung </t>
        </is>
      </c>
      <c r="F454" s="74" t="inlineStr">
        <is>
          <t xml:space="preserve">Mangaung </t>
        </is>
      </c>
      <c r="G454" s="74" t="inlineStr">
        <is>
          <t>District Hospital</t>
        </is>
      </c>
      <c r="H454" s="74" t="n">
        <v>170</v>
      </c>
      <c r="I454" s="74" t="n">
        <v>0</v>
      </c>
    </row>
    <row r="455">
      <c r="A455" s="74" t="inlineStr">
        <is>
          <t>Public</t>
        </is>
      </c>
      <c r="B455" s="74" t="inlineStr">
        <is>
          <t>False Bay Hospital</t>
        </is>
      </c>
      <c r="C455" s="74" t="inlineStr">
        <is>
          <t>Western Cape</t>
        </is>
      </c>
      <c r="D455" s="74" t="inlineStr">
        <is>
          <t>WC</t>
        </is>
      </c>
      <c r="E455" s="74" t="inlineStr">
        <is>
          <t xml:space="preserve">City of Cape Town </t>
        </is>
      </c>
      <c r="F455" s="74" t="inlineStr">
        <is>
          <t xml:space="preserve">City of Cape Town </t>
        </is>
      </c>
      <c r="G455" s="74" t="inlineStr">
        <is>
          <t>District Hospital</t>
        </is>
      </c>
      <c r="H455" s="74" t="n">
        <v>76</v>
      </c>
      <c r="I455" s="74" t="n">
        <v>0</v>
      </c>
    </row>
    <row r="456">
      <c r="A456" s="74" t="inlineStr">
        <is>
          <t>Public</t>
        </is>
      </c>
      <c r="B456" s="74" t="inlineStr">
        <is>
          <t>Sterkstroom Hospital</t>
        </is>
      </c>
      <c r="C456" s="74" t="inlineStr">
        <is>
          <t>Eastern Cape</t>
        </is>
      </c>
      <c r="D456" s="74" t="inlineStr">
        <is>
          <t>EC</t>
        </is>
      </c>
      <c r="E456" s="74" t="inlineStr">
        <is>
          <t xml:space="preserve">Chris Hani </t>
        </is>
      </c>
      <c r="F456" s="74" t="inlineStr">
        <is>
          <t xml:space="preserve">Chris Hani </t>
        </is>
      </c>
      <c r="G456" s="74" t="inlineStr">
        <is>
          <t>District Hospital</t>
        </is>
      </c>
      <c r="H456" s="74" t="n">
        <v>8</v>
      </c>
      <c r="I456" s="74" t="n">
        <v>0</v>
      </c>
    </row>
    <row r="457">
      <c r="A457" s="74" t="inlineStr">
        <is>
          <t>Public</t>
        </is>
      </c>
      <c r="B457" s="74" t="inlineStr">
        <is>
          <t>Albert Nzula District Hospital</t>
        </is>
      </c>
      <c r="C457" s="74" t="inlineStr">
        <is>
          <t>Free State</t>
        </is>
      </c>
      <c r="D457" s="74" t="inlineStr">
        <is>
          <t>FS</t>
        </is>
      </c>
      <c r="E457" s="74" t="inlineStr">
        <is>
          <t xml:space="preserve">Xhariep </t>
        </is>
      </c>
      <c r="F457" s="74" t="inlineStr">
        <is>
          <t xml:space="preserve">Xhariep </t>
        </is>
      </c>
      <c r="G457" s="74" t="inlineStr">
        <is>
          <t>District Hospital</t>
        </is>
      </c>
      <c r="H457" s="74" t="n">
        <v>69</v>
      </c>
      <c r="I457" s="74" t="n">
        <v>0</v>
      </c>
    </row>
    <row r="458">
      <c r="A458" s="74" t="inlineStr">
        <is>
          <t>Public</t>
        </is>
      </c>
      <c r="B458" s="74" t="inlineStr">
        <is>
          <t>Cathcart Hospital</t>
        </is>
      </c>
      <c r="C458" s="74" t="inlineStr">
        <is>
          <t>Eastern Cape</t>
        </is>
      </c>
      <c r="D458" s="74" t="inlineStr">
        <is>
          <t>EC</t>
        </is>
      </c>
      <c r="E458" s="74" t="inlineStr">
        <is>
          <t xml:space="preserve">Amathole </t>
        </is>
      </c>
      <c r="F458" s="74" t="inlineStr">
        <is>
          <t xml:space="preserve">Amathole </t>
        </is>
      </c>
      <c r="G458" s="74" t="inlineStr">
        <is>
          <t>District Hospital</t>
        </is>
      </c>
      <c r="H458" s="74" t="n">
        <v>33</v>
      </c>
      <c r="I458" s="74" t="n">
        <v>0</v>
      </c>
    </row>
    <row r="459">
      <c r="A459" s="74" t="inlineStr">
        <is>
          <t>Public</t>
        </is>
      </c>
      <c r="B459" s="74" t="inlineStr">
        <is>
          <t>Groote Schuur Hospital</t>
        </is>
      </c>
      <c r="C459" s="74" t="inlineStr">
        <is>
          <t>Western Cape</t>
        </is>
      </c>
      <c r="D459" s="74" t="inlineStr">
        <is>
          <t>WC</t>
        </is>
      </c>
      <c r="E459" s="74" t="inlineStr">
        <is>
          <t xml:space="preserve">City of Cape Town </t>
        </is>
      </c>
      <c r="F459" s="74" t="inlineStr">
        <is>
          <t xml:space="preserve">City of Cape Town </t>
        </is>
      </c>
      <c r="G459" s="74" t="inlineStr">
        <is>
          <t>National Central Hospital</t>
        </is>
      </c>
      <c r="H459" s="74" t="n">
        <v>975</v>
      </c>
      <c r="I459" s="74" t="n">
        <v>59</v>
      </c>
    </row>
    <row r="460">
      <c r="A460" s="74" t="inlineStr">
        <is>
          <t>Public</t>
        </is>
      </c>
      <c r="B460" s="74" t="inlineStr">
        <is>
          <t>Vredendal Hospital</t>
        </is>
      </c>
      <c r="C460" s="74" t="inlineStr">
        <is>
          <t>Western Cape</t>
        </is>
      </c>
      <c r="D460" s="74" t="inlineStr">
        <is>
          <t>WC</t>
        </is>
      </c>
      <c r="E460" s="74" t="inlineStr">
        <is>
          <t xml:space="preserve">West Coast </t>
        </is>
      </c>
      <c r="F460" s="74" t="inlineStr">
        <is>
          <t xml:space="preserve">West Coast </t>
        </is>
      </c>
      <c r="G460" s="74" t="inlineStr">
        <is>
          <t>District Hospital</t>
        </is>
      </c>
      <c r="H460" s="74" t="n">
        <v>75</v>
      </c>
      <c r="I460" s="74" t="n">
        <v>0</v>
      </c>
    </row>
    <row r="461">
      <c r="A461" s="74" t="inlineStr">
        <is>
          <t>Public</t>
        </is>
      </c>
      <c r="B461" s="74" t="inlineStr">
        <is>
          <t>Elsie Ballot Hospital</t>
        </is>
      </c>
      <c r="C461" s="74" t="inlineStr">
        <is>
          <t>Mpumalanga</t>
        </is>
      </c>
      <c r="D461" s="74" t="inlineStr">
        <is>
          <t>MP</t>
        </is>
      </c>
      <c r="E461" s="74" t="inlineStr">
        <is>
          <t xml:space="preserve">Gert Sibande </t>
        </is>
      </c>
      <c r="F461" s="74" t="inlineStr">
        <is>
          <t xml:space="preserve">Gert Sibande </t>
        </is>
      </c>
      <c r="G461" s="74" t="inlineStr">
        <is>
          <t>District Hospital</t>
        </is>
      </c>
      <c r="H461" s="74" t="n">
        <v>0</v>
      </c>
      <c r="I461" s="74" t="n">
        <v>0</v>
      </c>
    </row>
    <row r="462">
      <c r="A462" s="74" t="inlineStr">
        <is>
          <t>Public</t>
        </is>
      </c>
      <c r="B462" s="74" t="inlineStr">
        <is>
          <t>Nic Bodenstein Hospital</t>
        </is>
      </c>
      <c r="C462" s="74" t="inlineStr">
        <is>
          <t>North West</t>
        </is>
      </c>
      <c r="D462" s="74" t="inlineStr">
        <is>
          <t>NW</t>
        </is>
      </c>
      <c r="E462" s="74" t="inlineStr">
        <is>
          <t xml:space="preserve">Dr Kenneth Kaunda </t>
        </is>
      </c>
      <c r="F462" s="74" t="inlineStr">
        <is>
          <t xml:space="preserve">Dr Kenneth Kaunda </t>
        </is>
      </c>
      <c r="G462" s="74" t="inlineStr">
        <is>
          <t>District Hospital</t>
        </is>
      </c>
      <c r="H462" s="74" t="n">
        <v>88</v>
      </c>
      <c r="I462" s="74" t="n">
        <v>0</v>
      </c>
    </row>
    <row r="463">
      <c r="A463" s="74" t="inlineStr">
        <is>
          <t>Public</t>
        </is>
      </c>
      <c r="B463" s="74" t="inlineStr">
        <is>
          <t>Zeerust Hospital</t>
        </is>
      </c>
      <c r="C463" s="74" t="inlineStr">
        <is>
          <t>North West</t>
        </is>
      </c>
      <c r="D463" s="74" t="inlineStr">
        <is>
          <t>NW</t>
        </is>
      </c>
      <c r="E463" s="74" t="inlineStr">
        <is>
          <t xml:space="preserve">Ngaka Modiri Molema </t>
        </is>
      </c>
      <c r="F463" s="74" t="inlineStr">
        <is>
          <t xml:space="preserve">Ngaka Modiri Molema </t>
        </is>
      </c>
      <c r="G463" s="74" t="inlineStr">
        <is>
          <t>District Hospital</t>
        </is>
      </c>
      <c r="H463" s="74" t="n">
        <v>70</v>
      </c>
      <c r="I463" s="74" t="n">
        <v>0</v>
      </c>
    </row>
    <row r="464">
      <c r="A464" s="74" t="inlineStr">
        <is>
          <t>Public</t>
        </is>
      </c>
      <c r="B464" s="74" t="inlineStr">
        <is>
          <t>Nketoana Hospital</t>
        </is>
      </c>
      <c r="C464" s="74" t="inlineStr">
        <is>
          <t>Free State</t>
        </is>
      </c>
      <c r="D464" s="74" t="inlineStr">
        <is>
          <t>FS</t>
        </is>
      </c>
      <c r="E464" s="74" t="inlineStr">
        <is>
          <t xml:space="preserve">Thabo Mofutsanyana </t>
        </is>
      </c>
      <c r="F464" s="74" t="inlineStr">
        <is>
          <t xml:space="preserve">Thabo Mofutsanyana </t>
        </is>
      </c>
      <c r="G464" s="74" t="inlineStr">
        <is>
          <t>District Hospital</t>
        </is>
      </c>
      <c r="H464" s="74" t="n">
        <v>31</v>
      </c>
      <c r="I464" s="74" t="n">
        <v>0</v>
      </c>
    </row>
    <row r="465">
      <c r="A465" s="74" t="inlineStr">
        <is>
          <t>Public</t>
        </is>
      </c>
      <c r="B465" s="74" t="inlineStr">
        <is>
          <t>Waterval Boven Hospital</t>
        </is>
      </c>
      <c r="C465" s="74" t="inlineStr">
        <is>
          <t>Mpumalanga</t>
        </is>
      </c>
      <c r="D465" s="74" t="inlineStr">
        <is>
          <t>MP</t>
        </is>
      </c>
      <c r="E465" s="74" t="inlineStr">
        <is>
          <t xml:space="preserve">Nkangala </t>
        </is>
      </c>
      <c r="F465" s="74" t="inlineStr">
        <is>
          <t xml:space="preserve">Nkangala </t>
        </is>
      </c>
      <c r="G465" s="74" t="inlineStr">
        <is>
          <t>District Hospital</t>
        </is>
      </c>
      <c r="H465" s="74" t="n">
        <v>12</v>
      </c>
      <c r="I465" s="74" t="n">
        <v>0</v>
      </c>
    </row>
    <row r="466">
      <c r="A466" s="74" t="inlineStr">
        <is>
          <t>Public</t>
        </is>
      </c>
      <c r="B466" s="74" t="inlineStr">
        <is>
          <t>Sebokeng Hospital</t>
        </is>
      </c>
      <c r="C466" s="74" t="inlineStr">
        <is>
          <t>Gauteng</t>
        </is>
      </c>
      <c r="D466" s="74" t="inlineStr">
        <is>
          <t>GP</t>
        </is>
      </c>
      <c r="E466" s="74" t="inlineStr">
        <is>
          <t xml:space="preserve">Sedibeng </t>
        </is>
      </c>
      <c r="F466" s="74" t="inlineStr">
        <is>
          <t xml:space="preserve">Sedibeng </t>
        </is>
      </c>
      <c r="G466" s="74" t="inlineStr">
        <is>
          <t>Regional Hospital</t>
        </is>
      </c>
      <c r="H466" s="74" t="n">
        <v>731</v>
      </c>
      <c r="I466" s="74" t="n">
        <v>6</v>
      </c>
    </row>
    <row r="467">
      <c r="A467" s="74" t="inlineStr">
        <is>
          <t>Public</t>
        </is>
      </c>
      <c r="B467" s="74" t="inlineStr">
        <is>
          <t>Albert Nzula District Hospital</t>
        </is>
      </c>
      <c r="C467" s="74" t="inlineStr">
        <is>
          <t>Free State</t>
        </is>
      </c>
      <c r="D467" s="74" t="inlineStr">
        <is>
          <t>FS</t>
        </is>
      </c>
      <c r="E467" s="74" t="inlineStr">
        <is>
          <t xml:space="preserve">Xhariep </t>
        </is>
      </c>
      <c r="F467" s="74" t="inlineStr">
        <is>
          <t xml:space="preserve">Xhariep </t>
        </is>
      </c>
      <c r="G467" s="74" t="inlineStr">
        <is>
          <t>District Hospital</t>
        </is>
      </c>
      <c r="H467" s="74" t="n">
        <v>69</v>
      </c>
      <c r="I467" s="74" t="n">
        <v>0</v>
      </c>
    </row>
    <row r="468">
      <c r="A468" s="74" t="inlineStr">
        <is>
          <t>Public</t>
        </is>
      </c>
      <c r="B468" s="74" t="inlineStr">
        <is>
          <t>Embhuleni Hospital</t>
        </is>
      </c>
      <c r="C468" s="74" t="inlineStr">
        <is>
          <t>Mpumalanga</t>
        </is>
      </c>
      <c r="D468" s="74" t="inlineStr">
        <is>
          <t>MP</t>
        </is>
      </c>
      <c r="E468" s="74" t="inlineStr">
        <is>
          <t xml:space="preserve">Gert Sibande </t>
        </is>
      </c>
      <c r="F468" s="74" t="inlineStr">
        <is>
          <t xml:space="preserve">Gert Sibande </t>
        </is>
      </c>
      <c r="G468" s="74" t="inlineStr">
        <is>
          <t>District Hospital</t>
        </is>
      </c>
      <c r="H468" s="74" t="n">
        <v>185</v>
      </c>
      <c r="I468" s="74" t="n">
        <v>0</v>
      </c>
    </row>
    <row r="469">
      <c r="A469" s="74" t="inlineStr">
        <is>
          <t>Public</t>
        </is>
      </c>
      <c r="B469" s="74" t="inlineStr">
        <is>
          <t>Emmaus Hospital</t>
        </is>
      </c>
      <c r="C469" s="74" t="inlineStr">
        <is>
          <t>KwaZulu-Natal</t>
        </is>
      </c>
      <c r="D469" s="74" t="inlineStr">
        <is>
          <t>KZN</t>
        </is>
      </c>
      <c r="E469" s="74" t="inlineStr">
        <is>
          <t xml:space="preserve">Uthukela </t>
        </is>
      </c>
      <c r="F469" s="74" t="inlineStr">
        <is>
          <t xml:space="preserve">Uthukela </t>
        </is>
      </c>
      <c r="G469" s="74" t="inlineStr">
        <is>
          <t>District Hospital</t>
        </is>
      </c>
      <c r="H469" s="74" t="n">
        <v>156</v>
      </c>
      <c r="I469" s="74" t="n">
        <v>0</v>
      </c>
    </row>
    <row r="470">
      <c r="A470" s="74" t="inlineStr">
        <is>
          <t>Public</t>
        </is>
      </c>
      <c r="B470" s="74" t="inlineStr">
        <is>
          <t>Umphumulo Hospital</t>
        </is>
      </c>
      <c r="C470" s="74" t="inlineStr">
        <is>
          <t>KwaZulu-Natal</t>
        </is>
      </c>
      <c r="D470" s="74" t="inlineStr">
        <is>
          <t>KZN</t>
        </is>
      </c>
      <c r="E470" s="74" t="inlineStr">
        <is>
          <t xml:space="preserve">iLembe </t>
        </is>
      </c>
      <c r="F470" s="74" t="inlineStr">
        <is>
          <t xml:space="preserve">iLembe </t>
        </is>
      </c>
      <c r="G470" s="74" t="inlineStr">
        <is>
          <t>District Hospital</t>
        </is>
      </c>
      <c r="H470" s="74" t="n">
        <v>141</v>
      </c>
      <c r="I470" s="74" t="n">
        <v>0</v>
      </c>
    </row>
    <row r="471">
      <c r="A471" s="74" t="inlineStr">
        <is>
          <t>Public</t>
        </is>
      </c>
      <c r="B471" s="74" t="inlineStr">
        <is>
          <t>Elizabeth Ross Hospital</t>
        </is>
      </c>
      <c r="C471" s="74" t="inlineStr">
        <is>
          <t>Free State</t>
        </is>
      </c>
      <c r="D471" s="74" t="inlineStr">
        <is>
          <t>FS</t>
        </is>
      </c>
      <c r="E471" s="74" t="inlineStr">
        <is>
          <t xml:space="preserve">Thabo Mofutsanyana </t>
        </is>
      </c>
      <c r="F471" s="74" t="inlineStr">
        <is>
          <t xml:space="preserve">Thabo Mofutsanyana </t>
        </is>
      </c>
      <c r="G471" s="74" t="inlineStr">
        <is>
          <t>District Hospital</t>
        </is>
      </c>
      <c r="H471" s="74" t="n">
        <v>98</v>
      </c>
      <c r="I471" s="74" t="n">
        <v>0</v>
      </c>
    </row>
    <row r="472">
      <c r="A472" s="74" t="inlineStr">
        <is>
          <t>Public</t>
        </is>
      </c>
      <c r="B472" s="74" t="inlineStr">
        <is>
          <t>Mankweng Hospital</t>
        </is>
      </c>
      <c r="C472" s="74" t="inlineStr">
        <is>
          <t>Limpopo</t>
        </is>
      </c>
      <c r="D472" s="74" t="inlineStr">
        <is>
          <t>LP</t>
        </is>
      </c>
      <c r="E472" s="74" t="inlineStr">
        <is>
          <t xml:space="preserve">Capricorn </t>
        </is>
      </c>
      <c r="F472" s="74" t="inlineStr">
        <is>
          <t xml:space="preserve">Capricorn </t>
        </is>
      </c>
      <c r="G472" s="74" t="inlineStr">
        <is>
          <t>Provincial Tertiary Hospital</t>
        </is>
      </c>
      <c r="H472" s="74" t="n">
        <v>509</v>
      </c>
      <c r="I472" s="74" t="n">
        <v>10</v>
      </c>
    </row>
    <row r="473">
      <c r="A473" s="74" t="inlineStr">
        <is>
          <t>Public</t>
        </is>
      </c>
      <c r="B473" s="74" t="inlineStr">
        <is>
          <t>Ellisras Hospital</t>
        </is>
      </c>
      <c r="C473" s="74" t="inlineStr">
        <is>
          <t>Limpopo</t>
        </is>
      </c>
      <c r="D473" s="74" t="inlineStr">
        <is>
          <t>LP</t>
        </is>
      </c>
      <c r="E473" s="74" t="inlineStr">
        <is>
          <t xml:space="preserve">Waterberg </t>
        </is>
      </c>
      <c r="F473" s="74" t="inlineStr">
        <is>
          <t xml:space="preserve">Waterberg </t>
        </is>
      </c>
      <c r="G473" s="74" t="inlineStr">
        <is>
          <t>District Hospital</t>
        </is>
      </c>
      <c r="H473" s="74" t="n">
        <v>120</v>
      </c>
      <c r="I473" s="74" t="n">
        <v>0</v>
      </c>
    </row>
    <row r="474">
      <c r="A474" s="74" t="inlineStr">
        <is>
          <t>Public</t>
        </is>
      </c>
      <c r="B474" s="74" t="inlineStr">
        <is>
          <t>St Lucy's Hospital</t>
        </is>
      </c>
      <c r="C474" s="74" t="inlineStr">
        <is>
          <t>Eastern Cape</t>
        </is>
      </c>
      <c r="D474" s="74" t="inlineStr">
        <is>
          <t>EC</t>
        </is>
      </c>
      <c r="E474" s="74" t="inlineStr">
        <is>
          <t xml:space="preserve">Oliver Tambo </t>
        </is>
      </c>
      <c r="F474" s="74" t="inlineStr">
        <is>
          <t xml:space="preserve">Oliver Tambo </t>
        </is>
      </c>
      <c r="G474" s="74" t="inlineStr">
        <is>
          <t>District Hospital</t>
        </is>
      </c>
      <c r="H474" s="74" t="n">
        <v>40</v>
      </c>
      <c r="I474" s="74" t="n">
        <v>0</v>
      </c>
    </row>
    <row r="475">
      <c r="A475" s="74" t="inlineStr">
        <is>
          <t>Public</t>
        </is>
      </c>
      <c r="B475" s="74" t="inlineStr">
        <is>
          <t>St Francis Hospital</t>
        </is>
      </c>
      <c r="C475" s="74" t="inlineStr">
        <is>
          <t>Eastern Cape</t>
        </is>
      </c>
      <c r="D475" s="74" t="inlineStr">
        <is>
          <t>EC</t>
        </is>
      </c>
      <c r="E475" s="74" t="inlineStr">
        <is>
          <t xml:space="preserve">Joe Gqabi </t>
        </is>
      </c>
      <c r="F475" s="74" t="inlineStr">
        <is>
          <t xml:space="preserve">Joe Gqabi </t>
        </is>
      </c>
      <c r="G475" s="74" t="inlineStr">
        <is>
          <t>District Hospital</t>
        </is>
      </c>
      <c r="H475" s="74" t="n">
        <v>26</v>
      </c>
      <c r="I475" s="74" t="n">
        <v>0</v>
      </c>
    </row>
    <row r="476">
      <c r="A476" s="74" t="inlineStr">
        <is>
          <t>Public</t>
        </is>
      </c>
      <c r="B476" s="74" t="inlineStr">
        <is>
          <t>Aliwal North Hospital</t>
        </is>
      </c>
      <c r="C476" s="74" t="inlineStr">
        <is>
          <t>Eastern Cape</t>
        </is>
      </c>
      <c r="D476" s="74" t="inlineStr">
        <is>
          <t>EC</t>
        </is>
      </c>
      <c r="E476" s="74" t="inlineStr">
        <is>
          <t xml:space="preserve">Joe Gqabi </t>
        </is>
      </c>
      <c r="F476" s="74" t="inlineStr">
        <is>
          <t xml:space="preserve">Joe Gqabi </t>
        </is>
      </c>
      <c r="G476" s="74" t="inlineStr">
        <is>
          <t>District Hospital</t>
        </is>
      </c>
      <c r="H476" s="74" t="n">
        <v>49</v>
      </c>
      <c r="I476" s="74" t="n">
        <v>0</v>
      </c>
    </row>
    <row r="477">
      <c r="A477" s="74" t="inlineStr">
        <is>
          <t>Public</t>
        </is>
      </c>
      <c r="B477" s="74" t="inlineStr">
        <is>
          <t>Oudtshoorn Hospital</t>
        </is>
      </c>
      <c r="C477" s="74" t="inlineStr">
        <is>
          <t>Western Cape</t>
        </is>
      </c>
      <c r="D477" s="74" t="inlineStr">
        <is>
          <t>WC</t>
        </is>
      </c>
      <c r="E477" s="74" t="inlineStr">
        <is>
          <t xml:space="preserve">Garden Route </t>
        </is>
      </c>
      <c r="F477" s="74" t="inlineStr">
        <is>
          <t xml:space="preserve">Garden Route </t>
        </is>
      </c>
      <c r="G477" s="74" t="inlineStr">
        <is>
          <t>District Hospital</t>
        </is>
      </c>
      <c r="H477" s="74" t="n">
        <v>123</v>
      </c>
      <c r="I477" s="74" t="n">
        <v>0</v>
      </c>
    </row>
    <row r="478">
      <c r="A478" s="74" t="inlineStr">
        <is>
          <t>Public</t>
        </is>
      </c>
      <c r="B478" s="74" t="inlineStr">
        <is>
          <t>Edendale Hospital</t>
        </is>
      </c>
      <c r="C478" s="74" t="inlineStr">
        <is>
          <t>KwaZulu-Natal</t>
        </is>
      </c>
      <c r="D478" s="74" t="inlineStr">
        <is>
          <t>KZN</t>
        </is>
      </c>
      <c r="E478" s="74" t="inlineStr">
        <is>
          <t xml:space="preserve">uMgungundlovu </t>
        </is>
      </c>
      <c r="F478" s="74" t="inlineStr">
        <is>
          <t xml:space="preserve">uMgungundlovu </t>
        </is>
      </c>
      <c r="G478" s="74" t="inlineStr">
        <is>
          <t>Regional Hospital</t>
        </is>
      </c>
      <c r="H478" s="74" t="n">
        <v>897</v>
      </c>
      <c r="I478" s="74" t="n">
        <v>11</v>
      </c>
    </row>
    <row r="479">
      <c r="A479" s="74" t="inlineStr">
        <is>
          <t>Public</t>
        </is>
      </c>
      <c r="B479" s="74" t="inlineStr">
        <is>
          <t>South Rand Hospital</t>
        </is>
      </c>
      <c r="C479" s="74" t="inlineStr">
        <is>
          <t>Gauteng</t>
        </is>
      </c>
      <c r="D479" s="74" t="inlineStr">
        <is>
          <t>GP</t>
        </is>
      </c>
      <c r="E479" s="74" t="inlineStr">
        <is>
          <t xml:space="preserve">City of Johannesburg </t>
        </is>
      </c>
      <c r="F479" s="74" t="inlineStr">
        <is>
          <t xml:space="preserve">City of Johannesburg </t>
        </is>
      </c>
      <c r="G479" s="74" t="inlineStr">
        <is>
          <t>District Hospital</t>
        </is>
      </c>
      <c r="H479" s="74" t="n">
        <v>262</v>
      </c>
      <c r="I479" s="74" t="n">
        <v>0</v>
      </c>
    </row>
    <row r="480">
      <c r="A480" s="74" t="inlineStr">
        <is>
          <t>Public</t>
        </is>
      </c>
      <c r="B480" s="74" t="inlineStr">
        <is>
          <t>Standerton Hospital</t>
        </is>
      </c>
      <c r="C480" s="74" t="inlineStr">
        <is>
          <t>Mpumalanga</t>
        </is>
      </c>
      <c r="D480" s="74" t="inlineStr">
        <is>
          <t>MP</t>
        </is>
      </c>
      <c r="E480" s="74" t="inlineStr">
        <is>
          <t xml:space="preserve">Gert Sibande </t>
        </is>
      </c>
      <c r="F480" s="74" t="inlineStr">
        <is>
          <t xml:space="preserve">Gert Sibande </t>
        </is>
      </c>
      <c r="G480" s="74" t="inlineStr">
        <is>
          <t>District Hospital</t>
        </is>
      </c>
      <c r="H480" s="74" t="n">
        <v>195</v>
      </c>
      <c r="I480" s="74" t="n">
        <v>0</v>
      </c>
    </row>
    <row r="481">
      <c r="A481" s="74" t="inlineStr">
        <is>
          <t>Public</t>
        </is>
      </c>
      <c r="B481" s="74" t="inlineStr">
        <is>
          <t>Mafube Hospital</t>
        </is>
      </c>
      <c r="C481" s="74" t="inlineStr">
        <is>
          <t>Free State</t>
        </is>
      </c>
      <c r="D481" s="74" t="inlineStr">
        <is>
          <t>FS</t>
        </is>
      </c>
      <c r="E481" s="74" t="inlineStr">
        <is>
          <t xml:space="preserve">Fezile Dabi </t>
        </is>
      </c>
      <c r="F481" s="74" t="inlineStr">
        <is>
          <t xml:space="preserve">Fezile Dabi </t>
        </is>
      </c>
      <c r="G481" s="74" t="inlineStr">
        <is>
          <t>District Hospital</t>
        </is>
      </c>
      <c r="H481" s="74" t="n">
        <v>27</v>
      </c>
      <c r="I481" s="74" t="n">
        <v>0</v>
      </c>
    </row>
    <row r="482">
      <c r="A482" s="74" t="inlineStr">
        <is>
          <t>Public</t>
        </is>
      </c>
      <c r="B482" s="74" t="inlineStr">
        <is>
          <t>Phumelela Hospital</t>
        </is>
      </c>
      <c r="C482" s="74" t="inlineStr">
        <is>
          <t>Free State</t>
        </is>
      </c>
      <c r="D482" s="74" t="inlineStr">
        <is>
          <t>FS</t>
        </is>
      </c>
      <c r="E482" s="74" t="inlineStr">
        <is>
          <t xml:space="preserve">Thabo Mofutsanyana </t>
        </is>
      </c>
      <c r="F482" s="74" t="inlineStr">
        <is>
          <t xml:space="preserve">Thabo Mofutsanyana </t>
        </is>
      </c>
      <c r="G482" s="74" t="inlineStr">
        <is>
          <t>District Hospital</t>
        </is>
      </c>
      <c r="H482" s="74" t="n">
        <v>27</v>
      </c>
      <c r="I482" s="74" t="n">
        <v>0</v>
      </c>
    </row>
    <row r="483">
      <c r="A483" s="74" t="inlineStr">
        <is>
          <t>Public</t>
        </is>
      </c>
      <c r="B483" s="74" t="inlineStr">
        <is>
          <t>Sterkfontein Hospital</t>
        </is>
      </c>
      <c r="C483" s="74" t="inlineStr">
        <is>
          <t>Gauteng</t>
        </is>
      </c>
      <c r="D483" s="74" t="inlineStr">
        <is>
          <t>GP</t>
        </is>
      </c>
      <c r="E483" s="74" t="inlineStr">
        <is>
          <t xml:space="preserve">West Rand </t>
        </is>
      </c>
      <c r="F483" s="74" t="inlineStr">
        <is>
          <t xml:space="preserve">West Rand </t>
        </is>
      </c>
      <c r="G483" s="74" t="inlineStr">
        <is>
          <t>Specialised Psychiatric Hospital</t>
        </is>
      </c>
      <c r="H483" s="74" t="n">
        <v>585</v>
      </c>
      <c r="I483" s="74" t="n">
        <v>0</v>
      </c>
    </row>
    <row r="484">
      <c r="A484" s="74" t="inlineStr">
        <is>
          <t>Public</t>
        </is>
      </c>
      <c r="B484" s="74" t="inlineStr">
        <is>
          <t>Carletonville Hospital</t>
        </is>
      </c>
      <c r="C484" s="74" t="inlineStr">
        <is>
          <t>Gauteng</t>
        </is>
      </c>
      <c r="D484" s="74" t="inlineStr">
        <is>
          <t>GP</t>
        </is>
      </c>
      <c r="E484" s="74" t="inlineStr">
        <is>
          <t xml:space="preserve">West Rand </t>
        </is>
      </c>
      <c r="F484" s="74" t="inlineStr">
        <is>
          <t xml:space="preserve">West Rand </t>
        </is>
      </c>
      <c r="G484" s="74" t="inlineStr">
        <is>
          <t>District Hospital</t>
        </is>
      </c>
      <c r="H484" s="74" t="n">
        <v>200</v>
      </c>
      <c r="I484" s="74" t="n">
        <v>0</v>
      </c>
    </row>
    <row r="485">
      <c r="A485" s="74" t="inlineStr">
        <is>
          <t>Public</t>
        </is>
      </c>
      <c r="B485" s="74" t="inlineStr">
        <is>
          <t>Pretoria West Hospital</t>
        </is>
      </c>
      <c r="C485" s="74" t="inlineStr">
        <is>
          <t>Gauteng</t>
        </is>
      </c>
      <c r="D485" s="74" t="inlineStr">
        <is>
          <t>GP</t>
        </is>
      </c>
      <c r="E485" s="74" t="inlineStr">
        <is>
          <t xml:space="preserve">City of Tshwane </t>
        </is>
      </c>
      <c r="F485" s="74" t="inlineStr">
        <is>
          <t xml:space="preserve">City of Tshwane </t>
        </is>
      </c>
      <c r="G485" s="74" t="inlineStr">
        <is>
          <t>District Hospital</t>
        </is>
      </c>
      <c r="H485" s="74" t="n">
        <v>153</v>
      </c>
      <c r="I485" s="74" t="n">
        <v>0</v>
      </c>
    </row>
    <row r="486">
      <c r="A486" s="74" t="inlineStr">
        <is>
          <t>Public</t>
        </is>
      </c>
      <c r="B486" s="74" t="inlineStr">
        <is>
          <t>Hewu Hospital</t>
        </is>
      </c>
      <c r="C486" s="74" t="inlineStr">
        <is>
          <t>Eastern Cape</t>
        </is>
      </c>
      <c r="D486" s="74" t="inlineStr">
        <is>
          <t>EC</t>
        </is>
      </c>
      <c r="E486" s="74" t="inlineStr">
        <is>
          <t xml:space="preserve">Chris Hani </t>
        </is>
      </c>
      <c r="F486" s="74" t="inlineStr">
        <is>
          <t xml:space="preserve">Chris Hani </t>
        </is>
      </c>
      <c r="G486" s="74" t="inlineStr">
        <is>
          <t>District Hospital</t>
        </is>
      </c>
      <c r="H486" s="74" t="n">
        <v>229</v>
      </c>
      <c r="I486" s="74" t="n">
        <v>0</v>
      </c>
    </row>
    <row r="487">
      <c r="A487" s="74" t="inlineStr">
        <is>
          <t>Public</t>
        </is>
      </c>
      <c r="B487" s="74" t="inlineStr">
        <is>
          <t>Catherine Booth Hospital</t>
        </is>
      </c>
      <c r="C487" s="74" t="inlineStr">
        <is>
          <t>KwaZulu-Natal</t>
        </is>
      </c>
      <c r="D487" s="74" t="inlineStr">
        <is>
          <t>KZN</t>
        </is>
      </c>
      <c r="E487" s="74" t="inlineStr">
        <is>
          <t xml:space="preserve">King Cetshwayo </t>
        </is>
      </c>
      <c r="F487" s="74" t="inlineStr">
        <is>
          <t xml:space="preserve">King Cetshwayo </t>
        </is>
      </c>
      <c r="G487" s="74" t="inlineStr">
        <is>
          <t>District Hospital</t>
        </is>
      </c>
      <c r="H487" s="74" t="n">
        <v>139</v>
      </c>
      <c r="I487" s="74" t="n">
        <v>0</v>
      </c>
    </row>
    <row r="488">
      <c r="A488" s="74" t="inlineStr">
        <is>
          <t>Public</t>
        </is>
      </c>
      <c r="B488" s="74" t="inlineStr">
        <is>
          <t>Mseleni Hospital</t>
        </is>
      </c>
      <c r="C488" s="74" t="inlineStr">
        <is>
          <t>KwaZulu-Natal</t>
        </is>
      </c>
      <c r="D488" s="74" t="inlineStr">
        <is>
          <t>KZN</t>
        </is>
      </c>
      <c r="E488" s="74" t="inlineStr">
        <is>
          <t xml:space="preserve">Umkhanyakude </t>
        </is>
      </c>
      <c r="F488" s="74" t="inlineStr">
        <is>
          <t xml:space="preserve">Umkhanyakude </t>
        </is>
      </c>
      <c r="G488" s="74" t="inlineStr">
        <is>
          <t>District Hospital</t>
        </is>
      </c>
      <c r="H488" s="74" t="n">
        <v>185</v>
      </c>
      <c r="I488" s="74" t="n">
        <v>0</v>
      </c>
    </row>
    <row r="489">
      <c r="A489" s="74" t="inlineStr">
        <is>
          <t>Public</t>
        </is>
      </c>
      <c r="B489" s="74" t="inlineStr">
        <is>
          <t>Mokopane Hospital</t>
        </is>
      </c>
      <c r="C489" s="74" t="inlineStr">
        <is>
          <t>Limpopo</t>
        </is>
      </c>
      <c r="D489" s="74" t="inlineStr">
        <is>
          <t>LP</t>
        </is>
      </c>
      <c r="E489" s="74" t="inlineStr">
        <is>
          <t xml:space="preserve">Waterberg </t>
        </is>
      </c>
      <c r="F489" s="74" t="inlineStr">
        <is>
          <t xml:space="preserve">Waterberg </t>
        </is>
      </c>
      <c r="G489" s="74" t="inlineStr">
        <is>
          <t>Regional Hospital</t>
        </is>
      </c>
      <c r="H489" s="74" t="n">
        <v>266</v>
      </c>
      <c r="I489" s="74" t="n">
        <v>3</v>
      </c>
    </row>
    <row r="490">
      <c r="A490" s="74" t="inlineStr">
        <is>
          <t>Public</t>
        </is>
      </c>
      <c r="B490" s="74" t="inlineStr">
        <is>
          <t>Port Alfred Hospital</t>
        </is>
      </c>
      <c r="C490" s="74" t="inlineStr">
        <is>
          <t>Eastern Cape</t>
        </is>
      </c>
      <c r="D490" s="74" t="inlineStr">
        <is>
          <t>EC</t>
        </is>
      </c>
      <c r="E490" s="74" t="inlineStr">
        <is>
          <t xml:space="preserve">Sarah Baartman </t>
        </is>
      </c>
      <c r="F490" s="74" t="inlineStr">
        <is>
          <t xml:space="preserve">Sarah Baartman </t>
        </is>
      </c>
      <c r="G490" s="74" t="inlineStr">
        <is>
          <t>District Hospital</t>
        </is>
      </c>
      <c r="H490" s="74" t="n">
        <v>60</v>
      </c>
      <c r="I490" s="74" t="n">
        <v>0</v>
      </c>
    </row>
    <row r="491">
      <c r="A491" s="74" t="inlineStr">
        <is>
          <t>Public</t>
        </is>
      </c>
      <c r="B491" s="74" t="inlineStr">
        <is>
          <t>Frontier Hospital</t>
        </is>
      </c>
      <c r="C491" s="74" t="inlineStr">
        <is>
          <t>Eastern Cape</t>
        </is>
      </c>
      <c r="D491" s="74" t="inlineStr">
        <is>
          <t>EC</t>
        </is>
      </c>
      <c r="E491" s="74" t="inlineStr">
        <is>
          <t xml:space="preserve">Chris Hani </t>
        </is>
      </c>
      <c r="F491" s="74" t="inlineStr">
        <is>
          <t xml:space="preserve">Chris Hani </t>
        </is>
      </c>
      <c r="G491" s="74" t="inlineStr">
        <is>
          <t>Regional Hospital</t>
        </is>
      </c>
      <c r="H491" s="74" t="n">
        <v>297</v>
      </c>
      <c r="I491" s="74" t="n">
        <v>12</v>
      </c>
    </row>
    <row r="492">
      <c r="A492" s="74" t="inlineStr">
        <is>
          <t>Public</t>
        </is>
      </c>
      <c r="B492" s="74" t="inlineStr">
        <is>
          <t>Helderberg Hospital</t>
        </is>
      </c>
      <c r="C492" s="74" t="inlineStr">
        <is>
          <t>Western Cape</t>
        </is>
      </c>
      <c r="D492" s="74" t="inlineStr">
        <is>
          <t>WC</t>
        </is>
      </c>
      <c r="E492" s="74" t="inlineStr">
        <is>
          <t xml:space="preserve">City of Cape Town </t>
        </is>
      </c>
      <c r="F492" s="74" t="inlineStr">
        <is>
          <t xml:space="preserve">City of Cape Town </t>
        </is>
      </c>
      <c r="G492" s="74" t="inlineStr">
        <is>
          <t>District Hospital</t>
        </is>
      </c>
      <c r="H492" s="74" t="n">
        <v>181</v>
      </c>
      <c r="I492" s="74" t="n">
        <v>3</v>
      </c>
    </row>
    <row r="493">
      <c r="A493" s="74" t="inlineStr">
        <is>
          <t>Public</t>
        </is>
      </c>
      <c r="B493" s="74" t="inlineStr">
        <is>
          <t>Robert Mangaliso Sobukwe Hospital</t>
        </is>
      </c>
      <c r="C493" s="74" t="inlineStr">
        <is>
          <t>Northern Cape</t>
        </is>
      </c>
      <c r="D493" s="74" t="inlineStr">
        <is>
          <t>NC</t>
        </is>
      </c>
      <c r="E493" s="74" t="inlineStr">
        <is>
          <t xml:space="preserve">Frances Baard </t>
        </is>
      </c>
      <c r="F493" s="74" t="inlineStr">
        <is>
          <t xml:space="preserve">Frances Baard </t>
        </is>
      </c>
      <c r="G493" s="74" t="inlineStr">
        <is>
          <t>Provincial Tertiary Hospital</t>
        </is>
      </c>
      <c r="H493" s="74" t="n">
        <v>648</v>
      </c>
      <c r="I493" s="74" t="n">
        <v>10</v>
      </c>
    </row>
    <row r="494">
      <c r="A494" s="74" t="inlineStr">
        <is>
          <t>Public</t>
        </is>
      </c>
      <c r="B494" s="74" t="inlineStr">
        <is>
          <t>Postmasburg Hospital</t>
        </is>
      </c>
      <c r="C494" s="74" t="inlineStr">
        <is>
          <t>Northern Cape</t>
        </is>
      </c>
      <c r="D494" s="74" t="inlineStr">
        <is>
          <t>NC</t>
        </is>
      </c>
      <c r="E494" s="74" t="inlineStr">
        <is>
          <t xml:space="preserve">Zwelentlanga Fatman Mgcawu </t>
        </is>
      </c>
      <c r="F494" s="74" t="inlineStr">
        <is>
          <t xml:space="preserve">Zwelentlanga Fatman Mgcawu </t>
        </is>
      </c>
      <c r="G494" s="74" t="inlineStr">
        <is>
          <t>District Hospital</t>
        </is>
      </c>
      <c r="H494" s="74" t="n">
        <v>56</v>
      </c>
      <c r="I494" s="74" t="n">
        <v>0</v>
      </c>
    </row>
    <row r="495">
      <c r="A495" s="74" t="inlineStr">
        <is>
          <t>Public</t>
        </is>
      </c>
      <c r="B495" s="74" t="inlineStr">
        <is>
          <t>Grey's Hospital</t>
        </is>
      </c>
      <c r="C495" s="74" t="inlineStr">
        <is>
          <t>KwaZulu-Natal</t>
        </is>
      </c>
      <c r="D495" s="74" t="inlineStr">
        <is>
          <t>KZN</t>
        </is>
      </c>
      <c r="E495" s="74" t="inlineStr">
        <is>
          <t xml:space="preserve">uMgungundlovu </t>
        </is>
      </c>
      <c r="F495" s="74" t="inlineStr">
        <is>
          <t xml:space="preserve">uMgungundlovu </t>
        </is>
      </c>
      <c r="G495" s="74" t="inlineStr">
        <is>
          <t>Provincial Tertiary Hospital</t>
        </is>
      </c>
      <c r="H495" s="74" t="n">
        <v>510</v>
      </c>
      <c r="I495" s="74" t="n">
        <v>11</v>
      </c>
    </row>
    <row r="496">
      <c r="A496" s="74" t="inlineStr">
        <is>
          <t>Public</t>
        </is>
      </c>
      <c r="B496" s="74" t="inlineStr">
        <is>
          <t>Phuthuloha Hospital</t>
        </is>
      </c>
      <c r="C496" s="74" t="inlineStr">
        <is>
          <t>Free State</t>
        </is>
      </c>
      <c r="D496" s="74" t="inlineStr">
        <is>
          <t>FS</t>
        </is>
      </c>
      <c r="E496" s="74" t="inlineStr">
        <is>
          <t xml:space="preserve">Thabo Mofutsanyana </t>
        </is>
      </c>
      <c r="F496" s="74" t="inlineStr">
        <is>
          <t xml:space="preserve">Thabo Mofutsanyana </t>
        </is>
      </c>
      <c r="G496" s="74" t="inlineStr">
        <is>
          <t>District Hospital</t>
        </is>
      </c>
      <c r="H496" s="74" t="n">
        <v>31</v>
      </c>
      <c r="I496" s="74" t="n">
        <v>0</v>
      </c>
    </row>
    <row r="497">
      <c r="A497" s="74" t="inlineStr">
        <is>
          <t>Public</t>
        </is>
      </c>
      <c r="B497" s="74" t="inlineStr">
        <is>
          <t>Weskoppies Hospital</t>
        </is>
      </c>
      <c r="C497" s="74" t="inlineStr">
        <is>
          <t>Gauteng</t>
        </is>
      </c>
      <c r="D497" s="74" t="inlineStr">
        <is>
          <t>GP</t>
        </is>
      </c>
      <c r="E497" s="74" t="inlineStr">
        <is>
          <t xml:space="preserve">City of Tshwane </t>
        </is>
      </c>
      <c r="F497" s="74" t="inlineStr">
        <is>
          <t xml:space="preserve">City of Tshwane </t>
        </is>
      </c>
      <c r="G497" s="74" t="inlineStr">
        <is>
          <t>Specialised Psychiatric Hospital</t>
        </is>
      </c>
      <c r="H497" s="74" t="n">
        <v>706</v>
      </c>
      <c r="I497" s="74" t="n">
        <v>0</v>
      </c>
    </row>
    <row r="498">
      <c r="A498" s="74" t="inlineStr">
        <is>
          <t>Public</t>
        </is>
      </c>
      <c r="B498" s="74" t="inlineStr">
        <is>
          <t>Thabazimbi Hospital</t>
        </is>
      </c>
      <c r="C498" s="74" t="inlineStr">
        <is>
          <t>Limpopo</t>
        </is>
      </c>
      <c r="D498" s="74" t="inlineStr">
        <is>
          <t>LP</t>
        </is>
      </c>
      <c r="E498" s="74" t="inlineStr">
        <is>
          <t xml:space="preserve">Waterberg </t>
        </is>
      </c>
      <c r="F498" s="74" t="inlineStr">
        <is>
          <t xml:space="preserve">Waterberg </t>
        </is>
      </c>
      <c r="G498" s="74" t="inlineStr">
        <is>
          <t>District Hospital</t>
        </is>
      </c>
      <c r="H498" s="74" t="n">
        <v>55</v>
      </c>
      <c r="I498" s="74" t="n">
        <v>0</v>
      </c>
    </row>
    <row r="499">
      <c r="A499" s="74" t="inlineStr">
        <is>
          <t>Public</t>
        </is>
      </c>
      <c r="B499" s="74" t="inlineStr">
        <is>
          <t>Botlokwa Hospital</t>
        </is>
      </c>
      <c r="C499" s="74" t="inlineStr">
        <is>
          <t>Limpopo</t>
        </is>
      </c>
      <c r="D499" s="74" t="inlineStr">
        <is>
          <t>LP</t>
        </is>
      </c>
      <c r="E499" s="74" t="inlineStr">
        <is>
          <t xml:space="preserve">Capricorn </t>
        </is>
      </c>
      <c r="F499" s="74" t="inlineStr">
        <is>
          <t xml:space="preserve">Capricorn </t>
        </is>
      </c>
      <c r="G499" s="74" t="inlineStr">
        <is>
          <t>District Hospital</t>
        </is>
      </c>
      <c r="H499" s="74" t="n">
        <v>56</v>
      </c>
      <c r="I499" s="74" t="n">
        <v>0</v>
      </c>
    </row>
    <row r="500">
      <c r="A500" s="74" t="inlineStr">
        <is>
          <t>Public</t>
        </is>
      </c>
      <c r="B500" s="74" t="inlineStr">
        <is>
          <t>St Andrew's Hospital</t>
        </is>
      </c>
      <c r="C500" s="74" t="inlineStr">
        <is>
          <t>KwaZulu-Natal</t>
        </is>
      </c>
      <c r="D500" s="74" t="inlineStr">
        <is>
          <t>KZN</t>
        </is>
      </c>
      <c r="E500" s="74" t="inlineStr">
        <is>
          <t xml:space="preserve">Ugu </t>
        </is>
      </c>
      <c r="F500" s="74" t="inlineStr">
        <is>
          <t xml:space="preserve">Ugu </t>
        </is>
      </c>
      <c r="G500" s="74" t="inlineStr">
        <is>
          <t>District Hospital</t>
        </is>
      </c>
      <c r="H500" s="74" t="n">
        <v>205</v>
      </c>
      <c r="I500" s="74" t="n">
        <v>0</v>
      </c>
    </row>
    <row r="501">
      <c r="A501" s="74" t="inlineStr">
        <is>
          <t>Public</t>
        </is>
      </c>
      <c r="B501" s="74" t="inlineStr">
        <is>
          <t>Nkonjeni Hospital</t>
        </is>
      </c>
      <c r="C501" s="74" t="inlineStr">
        <is>
          <t>KwaZulu-Natal</t>
        </is>
      </c>
      <c r="D501" s="74" t="inlineStr">
        <is>
          <t>KZN</t>
        </is>
      </c>
      <c r="E501" s="74" t="inlineStr">
        <is>
          <t xml:space="preserve">Zululand </t>
        </is>
      </c>
      <c r="F501" s="74" t="inlineStr">
        <is>
          <t xml:space="preserve">Zululand </t>
        </is>
      </c>
      <c r="G501" s="74" t="inlineStr">
        <is>
          <t>District Hospital</t>
        </is>
      </c>
      <c r="H501" s="74" t="n">
        <v>207</v>
      </c>
      <c r="I501" s="74" t="n">
        <v>0</v>
      </c>
    </row>
    <row r="502">
      <c r="A502" s="74" t="inlineStr">
        <is>
          <t>Public</t>
        </is>
      </c>
      <c r="B502" s="74" t="inlineStr">
        <is>
          <t>Mamelodi Hospital</t>
        </is>
      </c>
      <c r="C502" s="74" t="inlineStr">
        <is>
          <t>Gauteng</t>
        </is>
      </c>
      <c r="D502" s="74" t="inlineStr">
        <is>
          <t>GP</t>
        </is>
      </c>
      <c r="E502" s="74" t="inlineStr">
        <is>
          <t xml:space="preserve">City of Tshwane </t>
        </is>
      </c>
      <c r="F502" s="74" t="inlineStr">
        <is>
          <t xml:space="preserve">City of Tshwane </t>
        </is>
      </c>
      <c r="G502" s="74" t="inlineStr">
        <is>
          <t>Regional Hospital</t>
        </is>
      </c>
      <c r="H502" s="74" t="n">
        <v>318</v>
      </c>
      <c r="I502" s="74" t="n">
        <v>0</v>
      </c>
    </row>
    <row r="503">
      <c r="A503" s="74" t="inlineStr">
        <is>
          <t>Public</t>
        </is>
      </c>
      <c r="B503" s="74" t="inlineStr">
        <is>
          <t>Cecilia Makiwane Hospital</t>
        </is>
      </c>
      <c r="C503" s="74" t="inlineStr">
        <is>
          <t>Eastern Cape</t>
        </is>
      </c>
      <c r="D503" s="74" t="inlineStr">
        <is>
          <t>EC</t>
        </is>
      </c>
      <c r="E503" s="74" t="inlineStr">
        <is>
          <t xml:space="preserve">Buffalo City </t>
        </is>
      </c>
      <c r="F503" s="74" t="inlineStr">
        <is>
          <t xml:space="preserve">Buffalo City </t>
        </is>
      </c>
      <c r="G503" s="74" t="inlineStr">
        <is>
          <t>Regional Hospital</t>
        </is>
      </c>
      <c r="H503" s="74" t="n">
        <v>586</v>
      </c>
      <c r="I503" s="74" t="n">
        <v>12</v>
      </c>
    </row>
    <row r="504">
      <c r="A504" s="74" t="inlineStr">
        <is>
          <t>Public</t>
        </is>
      </c>
      <c r="B504" s="74" t="inlineStr">
        <is>
          <t>Beaufort West Hospital</t>
        </is>
      </c>
      <c r="C504" s="74" t="inlineStr">
        <is>
          <t>Western Cape</t>
        </is>
      </c>
      <c r="D504" s="74" t="inlineStr">
        <is>
          <t>WC</t>
        </is>
      </c>
      <c r="E504" s="74" t="inlineStr">
        <is>
          <t xml:space="preserve">Central Karoo </t>
        </is>
      </c>
      <c r="F504" s="74" t="inlineStr">
        <is>
          <t xml:space="preserve">Central Karoo </t>
        </is>
      </c>
      <c r="G504" s="74" t="inlineStr">
        <is>
          <t>District Hospital</t>
        </is>
      </c>
      <c r="H504" s="74" t="n">
        <v>57</v>
      </c>
      <c r="I504" s="74" t="n">
        <v>0</v>
      </c>
    </row>
    <row r="505">
      <c r="A505" s="74" t="inlineStr">
        <is>
          <t>Public</t>
        </is>
      </c>
      <c r="B505" s="74" t="inlineStr">
        <is>
          <t>Alan Blyth Hospital</t>
        </is>
      </c>
      <c r="C505" s="74" t="inlineStr">
        <is>
          <t>Western Cape</t>
        </is>
      </c>
      <c r="D505" s="74" t="inlineStr">
        <is>
          <t>WC</t>
        </is>
      </c>
      <c r="E505" s="74" t="inlineStr">
        <is>
          <t xml:space="preserve">Garden Route </t>
        </is>
      </c>
      <c r="F505" s="74" t="inlineStr">
        <is>
          <t xml:space="preserve">Garden Route </t>
        </is>
      </c>
      <c r="G505" s="74" t="inlineStr">
        <is>
          <t>District Hospital</t>
        </is>
      </c>
      <c r="H505" s="74" t="n">
        <v>30</v>
      </c>
      <c r="I505" s="74" t="n">
        <v>0</v>
      </c>
    </row>
    <row r="506">
      <c r="A506" s="74" t="inlineStr">
        <is>
          <t>Public</t>
        </is>
      </c>
      <c r="B506" s="74" t="inlineStr">
        <is>
          <t>Chris Hani Baragwanath Hospital</t>
        </is>
      </c>
      <c r="C506" s="74" t="inlineStr">
        <is>
          <t>Gauteng</t>
        </is>
      </c>
      <c r="D506" s="74" t="inlineStr">
        <is>
          <t>GP</t>
        </is>
      </c>
      <c r="E506" s="74" t="inlineStr">
        <is>
          <t xml:space="preserve">City of Johannesburg </t>
        </is>
      </c>
      <c r="F506" s="74" t="inlineStr">
        <is>
          <t xml:space="preserve">City of Johannesburg </t>
        </is>
      </c>
      <c r="G506" s="74" t="inlineStr">
        <is>
          <t>National Central Hospital</t>
        </is>
      </c>
      <c r="H506" s="74" t="n">
        <v>2685</v>
      </c>
      <c r="I506" s="74" t="n">
        <v>40</v>
      </c>
    </row>
    <row r="507">
      <c r="A507" s="74" t="inlineStr">
        <is>
          <t>Public</t>
        </is>
      </c>
      <c r="B507" s="74" t="inlineStr">
        <is>
          <t>Brits Hospital</t>
        </is>
      </c>
      <c r="C507" s="74" t="inlineStr">
        <is>
          <t>North West</t>
        </is>
      </c>
      <c r="D507" s="74" t="inlineStr">
        <is>
          <t>NW</t>
        </is>
      </c>
      <c r="E507" s="74" t="inlineStr">
        <is>
          <t xml:space="preserve">Bojanala Platinum </t>
        </is>
      </c>
      <c r="F507" s="74" t="inlineStr">
        <is>
          <t xml:space="preserve">Bojanala Platinum </t>
        </is>
      </c>
      <c r="G507" s="74" t="inlineStr">
        <is>
          <t>District Hospital</t>
        </is>
      </c>
      <c r="H507" s="74" t="n">
        <v>186</v>
      </c>
      <c r="I507" s="74" t="n">
        <v>0</v>
      </c>
    </row>
    <row r="508">
      <c r="A508" s="74" t="inlineStr">
        <is>
          <t>Public</t>
        </is>
      </c>
      <c r="B508" s="74" t="inlineStr">
        <is>
          <t>Piet Retief Hospital</t>
        </is>
      </c>
      <c r="C508" s="74" t="inlineStr">
        <is>
          <t>Mpumalanga</t>
        </is>
      </c>
      <c r="D508" s="74" t="inlineStr">
        <is>
          <t>MP</t>
        </is>
      </c>
      <c r="E508" s="74" t="inlineStr">
        <is>
          <t xml:space="preserve">Gert Sibande </t>
        </is>
      </c>
      <c r="F508" s="74" t="inlineStr">
        <is>
          <t xml:space="preserve">Gert Sibande </t>
        </is>
      </c>
      <c r="G508" s="74" t="inlineStr">
        <is>
          <t>District Hospital</t>
        </is>
      </c>
      <c r="H508" s="74" t="n">
        <v>145</v>
      </c>
      <c r="I508" s="74" t="n">
        <v>0</v>
      </c>
    </row>
    <row r="509">
      <c r="A509" s="74" t="inlineStr">
        <is>
          <t>Public</t>
        </is>
      </c>
      <c r="B509" s="74" t="inlineStr">
        <is>
          <t>Potchefstroom Hospital</t>
        </is>
      </c>
      <c r="C509" s="74" t="inlineStr">
        <is>
          <t>North West</t>
        </is>
      </c>
      <c r="D509" s="74" t="inlineStr">
        <is>
          <t>NW</t>
        </is>
      </c>
      <c r="E509" s="74" t="inlineStr">
        <is>
          <t xml:space="preserve">Dr Kenneth Kaunda </t>
        </is>
      </c>
      <c r="F509" s="74" t="inlineStr">
        <is>
          <t xml:space="preserve">Dr Kenneth Kaunda </t>
        </is>
      </c>
      <c r="G509" s="74" t="inlineStr">
        <is>
          <t>Regional Hospital</t>
        </is>
      </c>
      <c r="H509" s="74" t="n">
        <v>305</v>
      </c>
      <c r="I509" s="74" t="n">
        <v>4</v>
      </c>
    </row>
    <row r="510">
      <c r="A510" s="74" t="inlineStr">
        <is>
          <t>Public</t>
        </is>
      </c>
      <c r="B510" s="74" t="inlineStr">
        <is>
          <t>Itemoheng Hospital</t>
        </is>
      </c>
      <c r="C510" s="74" t="inlineStr">
        <is>
          <t>Free State</t>
        </is>
      </c>
      <c r="D510" s="74" t="inlineStr">
        <is>
          <t>FS</t>
        </is>
      </c>
      <c r="E510" s="74" t="inlineStr">
        <is>
          <t xml:space="preserve">Thabo Mofutsanyana </t>
        </is>
      </c>
      <c r="F510" s="74" t="inlineStr">
        <is>
          <t xml:space="preserve">Thabo Mofutsanyana </t>
        </is>
      </c>
      <c r="G510" s="74" t="inlineStr">
        <is>
          <t>District Hospital</t>
        </is>
      </c>
      <c r="H510" s="74" t="n">
        <v>55</v>
      </c>
      <c r="I510" s="74" t="n">
        <v>0</v>
      </c>
    </row>
    <row r="511">
      <c r="A511" s="74" t="inlineStr">
        <is>
          <t>Public</t>
        </is>
      </c>
      <c r="B511" s="74" t="inlineStr">
        <is>
          <t>Mecklenburg Hospital</t>
        </is>
      </c>
      <c r="C511" s="74" t="inlineStr">
        <is>
          <t>Limpopo</t>
        </is>
      </c>
      <c r="D511" s="74" t="inlineStr">
        <is>
          <t>LP</t>
        </is>
      </c>
      <c r="E511" s="74" t="inlineStr">
        <is>
          <t xml:space="preserve">Sekhukhune </t>
        </is>
      </c>
      <c r="F511" s="74" t="inlineStr">
        <is>
          <t xml:space="preserve">Sekhukhune </t>
        </is>
      </c>
      <c r="G511" s="74" t="inlineStr">
        <is>
          <t>District Hospital</t>
        </is>
      </c>
      <c r="H511" s="74" t="n">
        <v>121</v>
      </c>
      <c r="I511" s="74" t="n">
        <v>0</v>
      </c>
    </row>
    <row r="512">
      <c r="A512" s="74" t="inlineStr">
        <is>
          <t>Public</t>
        </is>
      </c>
      <c r="B512" s="74" t="inlineStr">
        <is>
          <t>Phekolong Hospital</t>
        </is>
      </c>
      <c r="C512" s="74" t="inlineStr">
        <is>
          <t>Free State</t>
        </is>
      </c>
      <c r="D512" s="74" t="inlineStr">
        <is>
          <t>FS</t>
        </is>
      </c>
      <c r="E512" s="74" t="inlineStr">
        <is>
          <t xml:space="preserve">Thabo Mofutsanyana </t>
        </is>
      </c>
      <c r="F512" s="74" t="inlineStr">
        <is>
          <t xml:space="preserve">Thabo Mofutsanyana </t>
        </is>
      </c>
      <c r="G512" s="74" t="inlineStr">
        <is>
          <t>District Hospital</t>
        </is>
      </c>
      <c r="H512" s="74" t="n">
        <v>85</v>
      </c>
      <c r="I512" s="74" t="n">
        <v>0</v>
      </c>
    </row>
    <row r="513">
      <c r="A513" s="74" t="inlineStr">
        <is>
          <t>Public</t>
        </is>
      </c>
      <c r="B513" s="74" t="inlineStr">
        <is>
          <t>Letaba Hospital</t>
        </is>
      </c>
      <c r="C513" s="74" t="inlineStr">
        <is>
          <t>Limpopo</t>
        </is>
      </c>
      <c r="D513" s="74" t="inlineStr">
        <is>
          <t>LP</t>
        </is>
      </c>
      <c r="E513" s="74" t="inlineStr">
        <is>
          <t xml:space="preserve">Mopani </t>
        </is>
      </c>
      <c r="F513" s="74" t="inlineStr">
        <is>
          <t xml:space="preserve">Mopani </t>
        </is>
      </c>
      <c r="G513" s="74" t="inlineStr">
        <is>
          <t>Regional Hospital</t>
        </is>
      </c>
      <c r="H513" s="74" t="n">
        <v>316</v>
      </c>
      <c r="I513" s="74" t="n">
        <v>8</v>
      </c>
    </row>
    <row r="514">
      <c r="A514" s="74" t="inlineStr">
        <is>
          <t>Public</t>
        </is>
      </c>
      <c r="B514" s="74" t="inlineStr">
        <is>
          <t>Hlabisa Hospital</t>
        </is>
      </c>
      <c r="C514" s="74" t="inlineStr">
        <is>
          <t>KwaZulu-Natal</t>
        </is>
      </c>
      <c r="D514" s="74" t="inlineStr">
        <is>
          <t>KZN</t>
        </is>
      </c>
      <c r="E514" s="74" t="inlineStr">
        <is>
          <t xml:space="preserve">Umkhanyakude </t>
        </is>
      </c>
      <c r="F514" s="74" t="inlineStr">
        <is>
          <t xml:space="preserve">Umkhanyakude </t>
        </is>
      </c>
      <c r="G514" s="74" t="inlineStr">
        <is>
          <t>District Hospital</t>
        </is>
      </c>
      <c r="H514" s="74" t="n">
        <v>265</v>
      </c>
      <c r="I514" s="74" t="n">
        <v>0</v>
      </c>
    </row>
    <row r="515">
      <c r="A515" s="74" t="inlineStr">
        <is>
          <t>Public</t>
        </is>
      </c>
      <c r="B515" s="74" t="inlineStr">
        <is>
          <t>Manguzi Hospital</t>
        </is>
      </c>
      <c r="C515" s="74" t="inlineStr">
        <is>
          <t>KwaZulu-Natal</t>
        </is>
      </c>
      <c r="D515" s="74" t="inlineStr">
        <is>
          <t>KZN</t>
        </is>
      </c>
      <c r="E515" s="74" t="inlineStr">
        <is>
          <t xml:space="preserve">Umkhanyakude </t>
        </is>
      </c>
      <c r="F515" s="74" t="inlineStr">
        <is>
          <t xml:space="preserve">Umkhanyakude </t>
        </is>
      </c>
      <c r="G515" s="74" t="inlineStr">
        <is>
          <t>District Hospital</t>
        </is>
      </c>
      <c r="H515" s="74" t="n">
        <v>241</v>
      </c>
      <c r="I515" s="74" t="n">
        <v>0</v>
      </c>
    </row>
    <row r="516">
      <c r="A516" s="74" t="inlineStr">
        <is>
          <t>Public</t>
        </is>
      </c>
      <c r="B516" s="74" t="inlineStr">
        <is>
          <t>Nkandla Hospital</t>
        </is>
      </c>
      <c r="C516" s="74" t="inlineStr">
        <is>
          <t>KwaZulu-Natal</t>
        </is>
      </c>
      <c r="D516" s="74" t="inlineStr">
        <is>
          <t>KZN</t>
        </is>
      </c>
      <c r="E516" s="74" t="inlineStr">
        <is>
          <t xml:space="preserve">King Cetshwayo </t>
        </is>
      </c>
      <c r="F516" s="74" t="inlineStr">
        <is>
          <t xml:space="preserve">King Cetshwayo </t>
        </is>
      </c>
      <c r="G516" s="74" t="inlineStr">
        <is>
          <t>District Hospital</t>
        </is>
      </c>
      <c r="H516" s="74" t="n">
        <v>213</v>
      </c>
      <c r="I516" s="74" t="n">
        <v>0</v>
      </c>
    </row>
    <row r="517">
      <c r="A517" s="74" t="inlineStr">
        <is>
          <t>Public</t>
        </is>
      </c>
      <c r="B517" s="74" t="inlineStr">
        <is>
          <t>Prince Mshiyeni Memorial Hospital</t>
        </is>
      </c>
      <c r="C517" s="74" t="inlineStr">
        <is>
          <t>KwaZulu-Natal</t>
        </is>
      </c>
      <c r="D517" s="74" t="inlineStr">
        <is>
          <t>KZN</t>
        </is>
      </c>
      <c r="E517" s="74" t="inlineStr">
        <is>
          <t xml:space="preserve">eThekwini </t>
        </is>
      </c>
      <c r="F517" s="74" t="inlineStr">
        <is>
          <t xml:space="preserve">eThekwini </t>
        </is>
      </c>
      <c r="G517" s="74" t="inlineStr">
        <is>
          <t>Regional Hospital</t>
        </is>
      </c>
      <c r="H517" s="74" t="n">
        <v>1162</v>
      </c>
      <c r="I517" s="74" t="n">
        <v>9</v>
      </c>
    </row>
    <row r="518">
      <c r="A518" s="74" t="inlineStr">
        <is>
          <t>Public</t>
        </is>
      </c>
      <c r="B518" s="74" t="inlineStr">
        <is>
          <t>Jane Furse Hospital</t>
        </is>
      </c>
      <c r="C518" s="74" t="inlineStr">
        <is>
          <t>Limpopo</t>
        </is>
      </c>
      <c r="D518" s="74" t="inlineStr">
        <is>
          <t>LP</t>
        </is>
      </c>
      <c r="E518" s="74" t="inlineStr">
        <is>
          <t xml:space="preserve">Sekhukhune </t>
        </is>
      </c>
      <c r="F518" s="74" t="inlineStr">
        <is>
          <t xml:space="preserve">Sekhukhune </t>
        </is>
      </c>
      <c r="G518" s="74" t="inlineStr">
        <is>
          <t>District Hospital</t>
        </is>
      </c>
      <c r="H518" s="74" t="n">
        <v>200</v>
      </c>
      <c r="I518" s="74" t="n">
        <v>0</v>
      </c>
    </row>
    <row r="519">
      <c r="A519" s="74" t="inlineStr">
        <is>
          <t>Public</t>
        </is>
      </c>
      <c r="B519" s="74" t="inlineStr">
        <is>
          <t>Lebowakgomo Hospital</t>
        </is>
      </c>
      <c r="C519" s="74" t="inlineStr">
        <is>
          <t>Limpopo</t>
        </is>
      </c>
      <c r="D519" s="74" t="inlineStr">
        <is>
          <t>LP</t>
        </is>
      </c>
      <c r="E519" s="74" t="inlineStr">
        <is>
          <t xml:space="preserve">Capricorn </t>
        </is>
      </c>
      <c r="F519" s="74" t="inlineStr">
        <is>
          <t xml:space="preserve">Capricorn </t>
        </is>
      </c>
      <c r="G519" s="74" t="inlineStr">
        <is>
          <t>District Hospital</t>
        </is>
      </c>
      <c r="H519" s="74" t="n">
        <v>220</v>
      </c>
      <c r="I519" s="74" t="n">
        <v>4</v>
      </c>
    </row>
    <row r="520">
      <c r="A520" s="74" t="inlineStr">
        <is>
          <t>Public</t>
        </is>
      </c>
      <c r="B520" s="74" t="inlineStr">
        <is>
          <t>Radie Kotze Hospital</t>
        </is>
      </c>
      <c r="C520" s="74" t="inlineStr">
        <is>
          <t>Western Cape</t>
        </is>
      </c>
      <c r="D520" s="74" t="inlineStr">
        <is>
          <t>WC</t>
        </is>
      </c>
      <c r="E520" s="74" t="inlineStr">
        <is>
          <t xml:space="preserve">West Coast </t>
        </is>
      </c>
      <c r="F520" s="74" t="inlineStr">
        <is>
          <t xml:space="preserve">West Coast </t>
        </is>
      </c>
      <c r="G520" s="74" t="inlineStr">
        <is>
          <t>District Hospital</t>
        </is>
      </c>
      <c r="H520" s="74" t="n">
        <v>31</v>
      </c>
      <c r="I520" s="74" t="n">
        <v>0</v>
      </c>
    </row>
    <row r="521">
      <c r="A521" s="74" t="inlineStr">
        <is>
          <t>Public</t>
        </is>
      </c>
      <c r="B521" s="74" t="inlineStr">
        <is>
          <t>Moses Kotane Hospital</t>
        </is>
      </c>
      <c r="C521" s="74" t="inlineStr">
        <is>
          <t>North West</t>
        </is>
      </c>
      <c r="D521" s="74" t="inlineStr">
        <is>
          <t>NW</t>
        </is>
      </c>
      <c r="E521" s="74" t="inlineStr">
        <is>
          <t xml:space="preserve">Bojanala Platinum </t>
        </is>
      </c>
      <c r="F521" s="74" t="inlineStr">
        <is>
          <t xml:space="preserve">Bojanala Platinum </t>
        </is>
      </c>
      <c r="G521" s="74" t="inlineStr">
        <is>
          <t>District Hospital</t>
        </is>
      </c>
      <c r="H521" s="74" t="n">
        <v>209</v>
      </c>
      <c r="I521" s="74" t="n">
        <v>8</v>
      </c>
    </row>
    <row r="522">
      <c r="A522" s="74" t="inlineStr">
        <is>
          <t>Public</t>
        </is>
      </c>
      <c r="B522" s="74" t="inlineStr">
        <is>
          <t>Greenville Hospital</t>
        </is>
      </c>
      <c r="C522" s="74" t="inlineStr">
        <is>
          <t>Eastern Cape</t>
        </is>
      </c>
      <c r="D522" s="74" t="inlineStr">
        <is>
          <t>EC</t>
        </is>
      </c>
      <c r="E522" s="74" t="inlineStr">
        <is>
          <t xml:space="preserve">Alfred Nzo </t>
        </is>
      </c>
      <c r="F522" s="74" t="inlineStr">
        <is>
          <t xml:space="preserve">Alfred Nzo </t>
        </is>
      </c>
      <c r="G522" s="74" t="inlineStr">
        <is>
          <t>District Hospital</t>
        </is>
      </c>
      <c r="H522" s="74" t="n">
        <v>100</v>
      </c>
      <c r="I522" s="74" t="n">
        <v>0</v>
      </c>
    </row>
    <row r="523">
      <c r="A523" s="74" t="inlineStr">
        <is>
          <t>Public</t>
        </is>
      </c>
      <c r="B523" s="74" t="inlineStr">
        <is>
          <t>Riversdale Hospital</t>
        </is>
      </c>
      <c r="C523" s="74" t="inlineStr">
        <is>
          <t>Western Cape</t>
        </is>
      </c>
      <c r="D523" s="74" t="inlineStr">
        <is>
          <t>WC</t>
        </is>
      </c>
      <c r="E523" s="74" t="inlineStr">
        <is>
          <t xml:space="preserve">Garden Route </t>
        </is>
      </c>
      <c r="F523" s="74" t="inlineStr">
        <is>
          <t xml:space="preserve">Garden Route </t>
        </is>
      </c>
      <c r="G523" s="74" t="inlineStr">
        <is>
          <t>District Hospital</t>
        </is>
      </c>
      <c r="H523" s="74" t="n">
        <v>50</v>
      </c>
      <c r="I523" s="74" t="n">
        <v>0</v>
      </c>
    </row>
    <row r="524">
      <c r="A524" s="74" t="inlineStr">
        <is>
          <t>Public</t>
        </is>
      </c>
      <c r="B524" s="74" t="inlineStr">
        <is>
          <t>Robertson Hospital</t>
        </is>
      </c>
      <c r="C524" s="74" t="inlineStr">
        <is>
          <t>Western Cape</t>
        </is>
      </c>
      <c r="D524" s="74" t="inlineStr">
        <is>
          <t>WC</t>
        </is>
      </c>
      <c r="E524" s="74" t="inlineStr">
        <is>
          <t xml:space="preserve">Cape Winelands </t>
        </is>
      </c>
      <c r="F524" s="74" t="inlineStr">
        <is>
          <t xml:space="preserve">Cape Winelands </t>
        </is>
      </c>
      <c r="G524" s="74" t="inlineStr">
        <is>
          <t>District Hospital</t>
        </is>
      </c>
      <c r="H524" s="74" t="n">
        <v>50</v>
      </c>
      <c r="I524" s="74" t="n">
        <v>0</v>
      </c>
    </row>
    <row r="525">
      <c r="A525" s="74" t="inlineStr">
        <is>
          <t>Public</t>
        </is>
      </c>
      <c r="B525" s="74" t="inlineStr">
        <is>
          <t>Bethal Hospital</t>
        </is>
      </c>
      <c r="C525" s="74" t="inlineStr">
        <is>
          <t>Mpumalanga</t>
        </is>
      </c>
      <c r="D525" s="74" t="inlineStr">
        <is>
          <t>MP</t>
        </is>
      </c>
      <c r="E525" s="74" t="inlineStr">
        <is>
          <t xml:space="preserve">Gert Sibande </t>
        </is>
      </c>
      <c r="F525" s="74" t="inlineStr">
        <is>
          <t xml:space="preserve">Gert Sibande </t>
        </is>
      </c>
      <c r="G525" s="74" t="inlineStr">
        <is>
          <t>District Hospital</t>
        </is>
      </c>
      <c r="H525" s="74" t="n">
        <v>119</v>
      </c>
      <c r="I525" s="74" t="n">
        <v>0</v>
      </c>
    </row>
    <row r="526">
      <c r="A526" s="74" t="inlineStr">
        <is>
          <t>Public</t>
        </is>
      </c>
      <c r="B526" s="74" t="inlineStr">
        <is>
          <t>Evander Hospital</t>
        </is>
      </c>
      <c r="C526" s="74" t="inlineStr">
        <is>
          <t>Mpumalanga</t>
        </is>
      </c>
      <c r="D526" s="74" t="inlineStr">
        <is>
          <t>MP</t>
        </is>
      </c>
      <c r="E526" s="74" t="inlineStr">
        <is>
          <t xml:space="preserve">Gert Sibande </t>
        </is>
      </c>
      <c r="F526" s="74" t="inlineStr">
        <is>
          <t xml:space="preserve">Gert Sibande </t>
        </is>
      </c>
      <c r="G526" s="74" t="inlineStr">
        <is>
          <t>District Hospital</t>
        </is>
      </c>
      <c r="H526" s="74" t="n">
        <v>113</v>
      </c>
      <c r="I526" s="74" t="n">
        <v>0</v>
      </c>
    </row>
    <row r="527">
      <c r="A527" s="74" t="inlineStr">
        <is>
          <t>Public</t>
        </is>
      </c>
      <c r="B527" s="74" t="inlineStr">
        <is>
          <t>Stikland Hospital</t>
        </is>
      </c>
      <c r="C527" s="74" t="inlineStr">
        <is>
          <t>Western Cape</t>
        </is>
      </c>
      <c r="D527" s="74" t="inlineStr">
        <is>
          <t>WC</t>
        </is>
      </c>
      <c r="E527" s="74" t="inlineStr">
        <is>
          <t xml:space="preserve">City of Cape Town </t>
        </is>
      </c>
      <c r="F527" s="74" t="inlineStr">
        <is>
          <t xml:space="preserve">City of Cape Town </t>
        </is>
      </c>
      <c r="G527" s="74" t="inlineStr">
        <is>
          <t>Specialised Psychiatric Hospital</t>
        </is>
      </c>
      <c r="H527" s="74" t="n">
        <v>423</v>
      </c>
      <c r="I527" s="74" t="n">
        <v>0</v>
      </c>
    </row>
    <row r="528">
      <c r="A528" s="74" t="inlineStr">
        <is>
          <t>Public</t>
        </is>
      </c>
      <c r="B528" s="74" t="inlineStr">
        <is>
          <t>Uniondale Hospital</t>
        </is>
      </c>
      <c r="C528" s="74" t="inlineStr">
        <is>
          <t>Western Cape</t>
        </is>
      </c>
      <c r="D528" s="74" t="inlineStr">
        <is>
          <t>WC</t>
        </is>
      </c>
      <c r="E528" s="74" t="inlineStr">
        <is>
          <t xml:space="preserve">Garden Route </t>
        </is>
      </c>
      <c r="F528" s="74" t="inlineStr">
        <is>
          <t xml:space="preserve">Garden Route </t>
        </is>
      </c>
      <c r="G528" s="74" t="inlineStr">
        <is>
          <t>District Hospital</t>
        </is>
      </c>
      <c r="H528" s="74" t="n">
        <v>13</v>
      </c>
      <c r="I528" s="74" t="n">
        <v>0</v>
      </c>
    </row>
    <row r="529">
      <c r="A529" s="74" t="inlineStr">
        <is>
          <t>Public</t>
        </is>
      </c>
      <c r="B529" s="74" t="inlineStr">
        <is>
          <t>Montebello Hospital</t>
        </is>
      </c>
      <c r="C529" s="74" t="inlineStr">
        <is>
          <t>KwaZulu-Natal</t>
        </is>
      </c>
      <c r="D529" s="74" t="inlineStr">
        <is>
          <t>KZN</t>
        </is>
      </c>
      <c r="E529" s="74" t="inlineStr">
        <is>
          <t xml:space="preserve">iLembe </t>
        </is>
      </c>
      <c r="F529" s="74" t="inlineStr">
        <is>
          <t xml:space="preserve">iLembe </t>
        </is>
      </c>
      <c r="G529" s="74" t="inlineStr">
        <is>
          <t>District Hospital</t>
        </is>
      </c>
      <c r="H529" s="74" t="n">
        <v>18</v>
      </c>
      <c r="I529" s="74" t="n">
        <v>0</v>
      </c>
    </row>
    <row r="530">
      <c r="A530" s="74" t="inlineStr">
        <is>
          <t>Public</t>
        </is>
      </c>
      <c r="B530" s="74" t="inlineStr">
        <is>
          <t>Elim Hospital</t>
        </is>
      </c>
      <c r="C530" s="74" t="inlineStr">
        <is>
          <t>Limpopo</t>
        </is>
      </c>
      <c r="D530" s="74" t="inlineStr">
        <is>
          <t>LP</t>
        </is>
      </c>
      <c r="E530" s="74" t="inlineStr">
        <is>
          <t xml:space="preserve">Vhembe </t>
        </is>
      </c>
      <c r="F530" s="74" t="inlineStr">
        <is>
          <t xml:space="preserve">Vhembe </t>
        </is>
      </c>
      <c r="G530" s="74" t="inlineStr">
        <is>
          <t>District Hospital</t>
        </is>
      </c>
      <c r="H530" s="74" t="n">
        <v>320</v>
      </c>
      <c r="I530" s="74" t="n">
        <v>0</v>
      </c>
    </row>
    <row r="531">
      <c r="A531" s="74" t="inlineStr">
        <is>
          <t>Public</t>
        </is>
      </c>
      <c r="B531" s="74" t="inlineStr">
        <is>
          <t>Siloam Hospital</t>
        </is>
      </c>
      <c r="C531" s="74" t="inlineStr">
        <is>
          <t>Limpopo</t>
        </is>
      </c>
      <c r="D531" s="74" t="inlineStr">
        <is>
          <t>LP</t>
        </is>
      </c>
      <c r="E531" s="74" t="inlineStr">
        <is>
          <t xml:space="preserve">Vhembe </t>
        </is>
      </c>
      <c r="F531" s="74" t="inlineStr">
        <is>
          <t xml:space="preserve">Vhembe </t>
        </is>
      </c>
      <c r="G531" s="74" t="inlineStr">
        <is>
          <t>District Hospital</t>
        </is>
      </c>
      <c r="H531" s="74" t="n">
        <v>220</v>
      </c>
      <c r="I531" s="74" t="n">
        <v>0</v>
      </c>
    </row>
    <row r="532">
      <c r="A532" s="74" t="inlineStr">
        <is>
          <t>Public</t>
        </is>
      </c>
      <c r="B532" s="74" t="inlineStr">
        <is>
          <t>Seshego Hospital</t>
        </is>
      </c>
      <c r="C532" s="74" t="inlineStr">
        <is>
          <t>Limpopo</t>
        </is>
      </c>
      <c r="D532" s="74" t="inlineStr">
        <is>
          <t>LP</t>
        </is>
      </c>
      <c r="E532" s="74" t="inlineStr">
        <is>
          <t xml:space="preserve">Capricorn </t>
        </is>
      </c>
      <c r="F532" s="74" t="inlineStr">
        <is>
          <t xml:space="preserve">Capricorn </t>
        </is>
      </c>
      <c r="G532" s="74" t="inlineStr">
        <is>
          <t>District Hospital</t>
        </is>
      </c>
      <c r="H532" s="74" t="n">
        <v>180</v>
      </c>
      <c r="I532" s="74" t="n">
        <v>0</v>
      </c>
    </row>
    <row r="533">
      <c r="A533" s="74" t="inlineStr">
        <is>
          <t>Public</t>
        </is>
      </c>
      <c r="B533" s="74" t="inlineStr">
        <is>
          <t>All Saints Hospital</t>
        </is>
      </c>
      <c r="C533" s="74" t="inlineStr">
        <is>
          <t>Eastern Cape</t>
        </is>
      </c>
      <c r="D533" s="74" t="inlineStr">
        <is>
          <t>EC</t>
        </is>
      </c>
      <c r="E533" s="74" t="inlineStr">
        <is>
          <t xml:space="preserve">Chris Hani </t>
        </is>
      </c>
      <c r="F533" s="74" t="inlineStr">
        <is>
          <t xml:space="preserve">Chris Hani </t>
        </is>
      </c>
      <c r="G533" s="74" t="inlineStr">
        <is>
          <t>District Hospital</t>
        </is>
      </c>
      <c r="H533" s="74" t="n">
        <v>180</v>
      </c>
      <c r="I533" s="74" t="n">
        <v>0</v>
      </c>
    </row>
    <row r="534">
      <c r="A534" s="74" t="inlineStr">
        <is>
          <t>Public</t>
        </is>
      </c>
      <c r="B534" s="74" t="inlineStr">
        <is>
          <t>Grey Hospital</t>
        </is>
      </c>
      <c r="C534" s="74" t="inlineStr">
        <is>
          <t>Eastern Cape</t>
        </is>
      </c>
      <c r="D534" s="74" t="inlineStr">
        <is>
          <t>EC</t>
        </is>
      </c>
      <c r="E534" s="74" t="inlineStr">
        <is>
          <t xml:space="preserve">Buffalo City </t>
        </is>
      </c>
      <c r="F534" s="74" t="inlineStr">
        <is>
          <t xml:space="preserve">Buffalo City </t>
        </is>
      </c>
      <c r="G534" s="74" t="inlineStr">
        <is>
          <t>District Hospital</t>
        </is>
      </c>
      <c r="H534" s="74" t="n">
        <v>67</v>
      </c>
      <c r="I534" s="74" t="n">
        <v>0</v>
      </c>
    </row>
    <row r="535">
      <c r="A535" s="74" t="inlineStr">
        <is>
          <t>Public</t>
        </is>
      </c>
      <c r="B535" s="74" t="inlineStr">
        <is>
          <t>Mowbray Maternity Hospital</t>
        </is>
      </c>
      <c r="C535" s="74" t="inlineStr">
        <is>
          <t>Western Cape</t>
        </is>
      </c>
      <c r="D535" s="74" t="inlineStr">
        <is>
          <t>WC</t>
        </is>
      </c>
      <c r="E535" s="74" t="inlineStr">
        <is>
          <t xml:space="preserve">City of Cape Town </t>
        </is>
      </c>
      <c r="F535" s="74" t="inlineStr">
        <is>
          <t xml:space="preserve">City of Cape Town </t>
        </is>
      </c>
      <c r="G535" s="74" t="inlineStr">
        <is>
          <t>Regional Hospital</t>
        </is>
      </c>
      <c r="H535" s="74" t="n">
        <v>205</v>
      </c>
      <c r="I535" s="74" t="n">
        <v>6</v>
      </c>
    </row>
    <row r="536">
      <c r="A536" s="74" t="inlineStr">
        <is>
          <t>Public</t>
        </is>
      </c>
      <c r="B536" s="74" t="inlineStr">
        <is>
          <t>Swellendam Hospital</t>
        </is>
      </c>
      <c r="C536" s="74" t="inlineStr">
        <is>
          <t>Western Cape</t>
        </is>
      </c>
      <c r="D536" s="74" t="inlineStr">
        <is>
          <t>WC</t>
        </is>
      </c>
      <c r="E536" s="74" t="inlineStr">
        <is>
          <t xml:space="preserve">Overberg </t>
        </is>
      </c>
      <c r="F536" s="74" t="inlineStr">
        <is>
          <t xml:space="preserve">Overberg </t>
        </is>
      </c>
      <c r="G536" s="74" t="inlineStr">
        <is>
          <t>District Hospital</t>
        </is>
      </c>
      <c r="H536" s="74" t="n">
        <v>51</v>
      </c>
      <c r="I536" s="74" t="n">
        <v>0</v>
      </c>
    </row>
    <row r="537">
      <c r="A537" s="74" t="inlineStr">
        <is>
          <t>Public</t>
        </is>
      </c>
      <c r="B537" s="74" t="inlineStr">
        <is>
          <t>Helen Joseph Hospital</t>
        </is>
      </c>
      <c r="C537" s="74" t="inlineStr">
        <is>
          <t>Gauteng</t>
        </is>
      </c>
      <c r="D537" s="74" t="inlineStr">
        <is>
          <t>GP</t>
        </is>
      </c>
      <c r="E537" s="74" t="inlineStr">
        <is>
          <t xml:space="preserve">City of Johannesburg </t>
        </is>
      </c>
      <c r="F537" s="74" t="inlineStr">
        <is>
          <t xml:space="preserve">City of Johannesburg </t>
        </is>
      </c>
      <c r="G537" s="74" t="inlineStr">
        <is>
          <t>Provincial Tertiary Hospital</t>
        </is>
      </c>
      <c r="H537" s="74" t="n">
        <v>601</v>
      </c>
      <c r="I537" s="74" t="n">
        <v>10</v>
      </c>
    </row>
    <row r="538">
      <c r="A538" s="74" t="inlineStr">
        <is>
          <t>Public</t>
        </is>
      </c>
      <c r="B538" s="74" t="inlineStr">
        <is>
          <t>Embekweni Hospital</t>
        </is>
      </c>
      <c r="C538" s="74" t="inlineStr">
        <is>
          <t>Free State</t>
        </is>
      </c>
      <c r="D538" s="74" t="inlineStr">
        <is>
          <t>FS</t>
        </is>
      </c>
      <c r="E538" s="74" t="inlineStr">
        <is>
          <t xml:space="preserve">Xhariep </t>
        </is>
      </c>
      <c r="F538" s="74" t="inlineStr">
        <is>
          <t xml:space="preserve">Xhariep </t>
        </is>
      </c>
      <c r="G538" s="74" t="inlineStr">
        <is>
          <t>District Hospital</t>
        </is>
      </c>
      <c r="H538" s="74" t="n">
        <v>29</v>
      </c>
      <c r="I538" s="74" t="n">
        <v>0</v>
      </c>
    </row>
    <row r="539">
      <c r="A539" s="74" t="inlineStr">
        <is>
          <t>Public</t>
        </is>
      </c>
      <c r="B539" s="74" t="inlineStr">
        <is>
          <t>Madwaleni Hospital</t>
        </is>
      </c>
      <c r="C539" s="74" t="inlineStr">
        <is>
          <t>Eastern Cape</t>
        </is>
      </c>
      <c r="D539" s="74" t="inlineStr">
        <is>
          <t>EC</t>
        </is>
      </c>
      <c r="E539" s="74" t="inlineStr">
        <is>
          <t xml:space="preserve">Amathole </t>
        </is>
      </c>
      <c r="F539" s="74" t="inlineStr">
        <is>
          <t xml:space="preserve">Amathole </t>
        </is>
      </c>
      <c r="G539" s="74" t="inlineStr">
        <is>
          <t>District Hospital</t>
        </is>
      </c>
      <c r="H539" s="74" t="n">
        <v>180</v>
      </c>
      <c r="I539" s="74" t="n">
        <v>0</v>
      </c>
    </row>
    <row r="540">
      <c r="A540" s="74" t="inlineStr">
        <is>
          <t>Public</t>
        </is>
      </c>
      <c r="B540" s="74" t="inlineStr">
        <is>
          <t>Wilhelm Stahl (Middelburg) Hospital</t>
        </is>
      </c>
      <c r="C540" s="74" t="inlineStr">
        <is>
          <t>Eastern Cape</t>
        </is>
      </c>
      <c r="D540" s="74" t="inlineStr">
        <is>
          <t>EC</t>
        </is>
      </c>
      <c r="E540" s="74" t="inlineStr">
        <is>
          <t xml:space="preserve">Chris Hani </t>
        </is>
      </c>
      <c r="F540" s="74" t="inlineStr">
        <is>
          <t xml:space="preserve">Chris Hani </t>
        </is>
      </c>
      <c r="G540" s="74" t="inlineStr">
        <is>
          <t>District Hospital</t>
        </is>
      </c>
      <c r="H540" s="74" t="n">
        <v>30</v>
      </c>
      <c r="I540" s="74" t="n">
        <v>0</v>
      </c>
    </row>
    <row r="541">
      <c r="A541" s="74" t="inlineStr">
        <is>
          <t>Public</t>
        </is>
      </c>
      <c r="B541" s="74" t="inlineStr">
        <is>
          <t>Laingsburg Hospital</t>
        </is>
      </c>
      <c r="C541" s="74" t="inlineStr">
        <is>
          <t>Western Cape</t>
        </is>
      </c>
      <c r="D541" s="74" t="inlineStr">
        <is>
          <t>WC</t>
        </is>
      </c>
      <c r="E541" s="74" t="inlineStr">
        <is>
          <t xml:space="preserve">Central Karoo </t>
        </is>
      </c>
      <c r="F541" s="74" t="inlineStr">
        <is>
          <t xml:space="preserve">Central Karoo </t>
        </is>
      </c>
      <c r="G541" s="74" t="inlineStr">
        <is>
          <t>District Hospital</t>
        </is>
      </c>
      <c r="H541" s="74" t="n">
        <v>20</v>
      </c>
      <c r="I541" s="74" t="n">
        <v>0</v>
      </c>
    </row>
    <row r="542">
      <c r="A542" s="74" t="inlineStr">
        <is>
          <t>Public</t>
        </is>
      </c>
      <c r="B542" s="74" t="inlineStr">
        <is>
          <t>Mount Ayliff Hospital</t>
        </is>
      </c>
      <c r="C542" s="74" t="inlineStr">
        <is>
          <t>Eastern Cape</t>
        </is>
      </c>
      <c r="D542" s="74" t="inlineStr">
        <is>
          <t>EC</t>
        </is>
      </c>
      <c r="E542" s="74" t="inlineStr">
        <is>
          <t xml:space="preserve">Alfred Nzo </t>
        </is>
      </c>
      <c r="F542" s="74" t="inlineStr">
        <is>
          <t xml:space="preserve">Alfred Nzo </t>
        </is>
      </c>
      <c r="G542" s="74" t="inlineStr">
        <is>
          <t>District Hospital</t>
        </is>
      </c>
      <c r="H542" s="74" t="n">
        <v>94</v>
      </c>
      <c r="I542" s="74" t="n">
        <v>0</v>
      </c>
    </row>
    <row r="543">
      <c r="A543" s="74" t="inlineStr">
        <is>
          <t>Public</t>
        </is>
      </c>
      <c r="B543" s="74" t="inlineStr">
        <is>
          <t>Hartswater (Connie Vorster) Hospital</t>
        </is>
      </c>
      <c r="C543" s="74" t="inlineStr">
        <is>
          <t>Northern Cape</t>
        </is>
      </c>
      <c r="D543" s="74" t="inlineStr">
        <is>
          <t>NC</t>
        </is>
      </c>
      <c r="E543" s="74" t="inlineStr">
        <is>
          <t xml:space="preserve">Frances Baard </t>
        </is>
      </c>
      <c r="F543" s="74" t="inlineStr">
        <is>
          <t xml:space="preserve">Frances Baard </t>
        </is>
      </c>
      <c r="G543" s="74" t="inlineStr">
        <is>
          <t>District Hospital</t>
        </is>
      </c>
      <c r="H543" s="74" t="n">
        <v>50</v>
      </c>
      <c r="I543" s="74" t="n">
        <v>0</v>
      </c>
    </row>
    <row r="544">
      <c r="A544" s="74" t="inlineStr">
        <is>
          <t>Public</t>
        </is>
      </c>
      <c r="B544" s="74" t="inlineStr">
        <is>
          <t>Malmesbury Infectious Disease Hospital</t>
        </is>
      </c>
      <c r="C544" s="74" t="inlineStr">
        <is>
          <t>Western Cape</t>
        </is>
      </c>
      <c r="D544" s="74" t="inlineStr">
        <is>
          <t>WC</t>
        </is>
      </c>
      <c r="E544" s="74" t="inlineStr">
        <is>
          <t xml:space="preserve">West Coast </t>
        </is>
      </c>
      <c r="F544" s="74" t="inlineStr">
        <is>
          <t xml:space="preserve">West Coast </t>
        </is>
      </c>
      <c r="G544" s="74" t="inlineStr">
        <is>
          <t>Specialised TB Hospital</t>
        </is>
      </c>
      <c r="H544" s="74" t="n">
        <v>49</v>
      </c>
      <c r="I544" s="74" t="n">
        <v>0</v>
      </c>
    </row>
    <row r="545">
      <c r="A545" s="74" t="inlineStr">
        <is>
          <t>Public</t>
        </is>
      </c>
      <c r="B545" s="74" t="inlineStr">
        <is>
          <t>Andries Vosloo Hospital</t>
        </is>
      </c>
      <c r="C545" s="74" t="inlineStr">
        <is>
          <t>Eastern Cape</t>
        </is>
      </c>
      <c r="D545" s="74" t="inlineStr">
        <is>
          <t>EC</t>
        </is>
      </c>
      <c r="E545" s="74" t="inlineStr">
        <is>
          <t xml:space="preserve">Sarah Baartman </t>
        </is>
      </c>
      <c r="F545" s="74" t="inlineStr">
        <is>
          <t xml:space="preserve">Sarah Baartman </t>
        </is>
      </c>
      <c r="G545" s="74" t="inlineStr">
        <is>
          <t>District Hospital</t>
        </is>
      </c>
      <c r="H545" s="74" t="n">
        <v>74</v>
      </c>
      <c r="I545" s="74" t="n">
        <v>0</v>
      </c>
    </row>
    <row r="546">
      <c r="A546" s="74" t="inlineStr">
        <is>
          <t>Public</t>
        </is>
      </c>
      <c r="B546" s="74" t="inlineStr">
        <is>
          <t>Lentegeur Hospital</t>
        </is>
      </c>
      <c r="C546" s="74" t="inlineStr">
        <is>
          <t>Western Cape</t>
        </is>
      </c>
      <c r="D546" s="74" t="inlineStr">
        <is>
          <t>WC</t>
        </is>
      </c>
      <c r="E546" s="74" t="inlineStr">
        <is>
          <t xml:space="preserve">City of Cape Town </t>
        </is>
      </c>
      <c r="F546" s="74" t="inlineStr">
        <is>
          <t xml:space="preserve">City of Cape Town </t>
        </is>
      </c>
      <c r="G546" s="74" t="inlineStr">
        <is>
          <t>Specialised Psychiatric Hospital</t>
        </is>
      </c>
      <c r="H546" s="74" t="n">
        <v>690</v>
      </c>
      <c r="I546" s="74" t="n">
        <v>0</v>
      </c>
    </row>
    <row r="547">
      <c r="A547" s="74" t="inlineStr">
        <is>
          <t>Public</t>
        </is>
      </c>
      <c r="B547" s="74" t="inlineStr">
        <is>
          <t>Thulasizwe TB Hospital</t>
        </is>
      </c>
      <c r="C547" s="74" t="inlineStr">
        <is>
          <t>KwaZulu-Natal</t>
        </is>
      </c>
      <c r="D547" s="74" t="inlineStr">
        <is>
          <t>KZN</t>
        </is>
      </c>
      <c r="E547" s="74" t="inlineStr">
        <is>
          <t xml:space="preserve">Zululand </t>
        </is>
      </c>
      <c r="F547" s="74" t="inlineStr">
        <is>
          <t xml:space="preserve">Zululand </t>
        </is>
      </c>
      <c r="G547" s="74" t="inlineStr">
        <is>
          <t>Specialised TB Hospital</t>
        </is>
      </c>
      <c r="H547" s="74" t="n">
        <v>60</v>
      </c>
      <c r="I547" s="74" t="n">
        <v>0</v>
      </c>
    </row>
    <row r="548">
      <c r="A548" s="74" t="inlineStr">
        <is>
          <t>Public</t>
        </is>
      </c>
      <c r="B548" s="74" t="inlineStr">
        <is>
          <t>Ekhombe Hospital</t>
        </is>
      </c>
      <c r="C548" s="74" t="inlineStr">
        <is>
          <t>KwaZulu-Natal</t>
        </is>
      </c>
      <c r="D548" s="74" t="inlineStr">
        <is>
          <t>KZN</t>
        </is>
      </c>
      <c r="E548" s="74" t="inlineStr">
        <is>
          <t xml:space="preserve">King Cetshwayo </t>
        </is>
      </c>
      <c r="F548" s="74" t="inlineStr">
        <is>
          <t xml:space="preserve">King Cetshwayo </t>
        </is>
      </c>
      <c r="G548" s="74" t="inlineStr">
        <is>
          <t>District Hospital</t>
        </is>
      </c>
      <c r="H548" s="74" t="n">
        <v>120</v>
      </c>
      <c r="I548" s="74" t="n">
        <v>0</v>
      </c>
    </row>
    <row r="549">
      <c r="A549" s="74" t="inlineStr">
        <is>
          <t>Public</t>
        </is>
      </c>
      <c r="B549" s="74" t="inlineStr">
        <is>
          <t>Newcastle Hospital</t>
        </is>
      </c>
      <c r="C549" s="74" t="inlineStr">
        <is>
          <t>KwaZulu-Natal</t>
        </is>
      </c>
      <c r="D549" s="74" t="inlineStr">
        <is>
          <t>KZN</t>
        </is>
      </c>
      <c r="E549" s="74" t="inlineStr">
        <is>
          <t xml:space="preserve">Amajuba </t>
        </is>
      </c>
      <c r="F549" s="74" t="inlineStr">
        <is>
          <t xml:space="preserve">Amajuba </t>
        </is>
      </c>
      <c r="G549" s="74" t="inlineStr">
        <is>
          <t>Regional Hospital</t>
        </is>
      </c>
      <c r="H549" s="74" t="n">
        <v>246</v>
      </c>
      <c r="I549" s="74" t="n">
        <v>9</v>
      </c>
    </row>
    <row r="550">
      <c r="A550" s="74" t="inlineStr">
        <is>
          <t>Public</t>
        </is>
      </c>
      <c r="B550" s="74" t="inlineStr">
        <is>
          <t>Greytown TB Hospital</t>
        </is>
      </c>
      <c r="C550" s="74" t="inlineStr">
        <is>
          <t>KwaZulu-Natal</t>
        </is>
      </c>
      <c r="D550" s="74" t="inlineStr">
        <is>
          <t>KZN</t>
        </is>
      </c>
      <c r="E550" s="74" t="inlineStr">
        <is>
          <t xml:space="preserve">Umzinyathi </t>
        </is>
      </c>
      <c r="F550" s="74" t="inlineStr">
        <is>
          <t xml:space="preserve">Umzinyathi </t>
        </is>
      </c>
      <c r="G550" s="74" t="inlineStr">
        <is>
          <t>Specialised TB Hospital</t>
        </is>
      </c>
      <c r="H550" s="74" t="n">
        <v>37</v>
      </c>
      <c r="I550" s="74" t="n">
        <v>0</v>
      </c>
    </row>
    <row r="551">
      <c r="A551" s="74" t="inlineStr">
        <is>
          <t>Public</t>
        </is>
      </c>
      <c r="B551" s="74" t="inlineStr">
        <is>
          <t>Joe Morolong Memorial Hospital</t>
        </is>
      </c>
      <c r="C551" s="74" t="inlineStr">
        <is>
          <t>North West</t>
        </is>
      </c>
      <c r="D551" s="74" t="inlineStr">
        <is>
          <t>NW</t>
        </is>
      </c>
      <c r="E551" s="74" t="inlineStr">
        <is>
          <t xml:space="preserve">Dr Ruth Segomotsi Mompati </t>
        </is>
      </c>
      <c r="F551" s="74" t="inlineStr">
        <is>
          <t xml:space="preserve">Dr Ruth Segomotsi Mompati </t>
        </is>
      </c>
      <c r="G551" s="74" t="inlineStr">
        <is>
          <t>Regional Hospital</t>
        </is>
      </c>
      <c r="H551" s="74" t="n">
        <v>133</v>
      </c>
      <c r="I551" s="74" t="n">
        <v>0</v>
      </c>
    </row>
    <row r="552">
      <c r="A552" s="74" t="inlineStr">
        <is>
          <t>Public</t>
        </is>
      </c>
      <c r="B552" s="74" t="inlineStr">
        <is>
          <t>Cradock Hospital</t>
        </is>
      </c>
      <c r="C552" s="74" t="inlineStr">
        <is>
          <t>Eastern Cape</t>
        </is>
      </c>
      <c r="D552" s="74" t="inlineStr">
        <is>
          <t>EC</t>
        </is>
      </c>
      <c r="E552" s="74" t="inlineStr">
        <is>
          <t xml:space="preserve">Chris Hani </t>
        </is>
      </c>
      <c r="F552" s="74" t="inlineStr">
        <is>
          <t xml:space="preserve">Chris Hani </t>
        </is>
      </c>
      <c r="G552" s="74" t="inlineStr">
        <is>
          <t>District Hospital</t>
        </is>
      </c>
      <c r="H552" s="74" t="n">
        <v>83</v>
      </c>
      <c r="I552" s="74" t="n">
        <v>0</v>
      </c>
    </row>
    <row r="553">
      <c r="A553" s="74" t="inlineStr">
        <is>
          <t>Public</t>
        </is>
      </c>
      <c r="B553" s="74" t="inlineStr">
        <is>
          <t>Doris Goodwin TB Hospital</t>
        </is>
      </c>
      <c r="C553" s="74" t="inlineStr">
        <is>
          <t>KwaZulu-Natal</t>
        </is>
      </c>
      <c r="D553" s="74" t="inlineStr">
        <is>
          <t>KZN</t>
        </is>
      </c>
      <c r="E553" s="74" t="inlineStr">
        <is>
          <t xml:space="preserve">uMgungundlovu </t>
        </is>
      </c>
      <c r="F553" s="74" t="inlineStr">
        <is>
          <t xml:space="preserve">uMgungundlovu </t>
        </is>
      </c>
      <c r="G553" s="74" t="inlineStr">
        <is>
          <t>Specialised TB Hospital</t>
        </is>
      </c>
      <c r="H553" s="74" t="n">
        <v>50</v>
      </c>
      <c r="I553" s="74" t="n">
        <v>0</v>
      </c>
    </row>
    <row r="554">
      <c r="A554" s="74" t="inlineStr">
        <is>
          <t>Public</t>
        </is>
      </c>
      <c r="B554" s="74" t="inlineStr">
        <is>
          <t>Cloete Joubert (Barkly East) Hospital</t>
        </is>
      </c>
      <c r="C554" s="74" t="inlineStr">
        <is>
          <t>Eastern Cape</t>
        </is>
      </c>
      <c r="D554" s="74" t="inlineStr">
        <is>
          <t>EC</t>
        </is>
      </c>
      <c r="E554" s="74" t="inlineStr">
        <is>
          <t xml:space="preserve">Joe Gqabi </t>
        </is>
      </c>
      <c r="F554" s="74" t="inlineStr">
        <is>
          <t xml:space="preserve">Joe Gqabi </t>
        </is>
      </c>
      <c r="G554" s="74" t="inlineStr">
        <is>
          <t>District Hospital</t>
        </is>
      </c>
      <c r="H554" s="74" t="n">
        <v>25</v>
      </c>
      <c r="I554" s="74" t="n">
        <v>0</v>
      </c>
    </row>
    <row r="555">
      <c r="A555" s="74" t="inlineStr">
        <is>
          <t>Public</t>
        </is>
      </c>
      <c r="B555" s="74" t="inlineStr">
        <is>
          <t>Caledon Hospital</t>
        </is>
      </c>
      <c r="C555" s="74" t="inlineStr">
        <is>
          <t>Western Cape</t>
        </is>
      </c>
      <c r="D555" s="74" t="inlineStr">
        <is>
          <t>WC</t>
        </is>
      </c>
      <c r="E555" s="74" t="inlineStr">
        <is>
          <t xml:space="preserve">Overberg </t>
        </is>
      </c>
      <c r="F555" s="74" t="inlineStr">
        <is>
          <t xml:space="preserve">Overberg </t>
        </is>
      </c>
      <c r="G555" s="74" t="inlineStr">
        <is>
          <t>District Hospital</t>
        </is>
      </c>
      <c r="H555" s="74" t="n">
        <v>50</v>
      </c>
      <c r="I555" s="74" t="n">
        <v>0</v>
      </c>
    </row>
    <row r="556">
      <c r="A556" s="74" t="inlineStr">
        <is>
          <t>Public</t>
        </is>
      </c>
      <c r="B556" s="74" t="inlineStr">
        <is>
          <t>Humansdorp Hospital</t>
        </is>
      </c>
      <c r="C556" s="74" t="inlineStr">
        <is>
          <t>Eastern Cape</t>
        </is>
      </c>
      <c r="D556" s="74" t="inlineStr">
        <is>
          <t>EC</t>
        </is>
      </c>
      <c r="E556" s="74" t="inlineStr">
        <is>
          <t xml:space="preserve">Sarah Baartman </t>
        </is>
      </c>
      <c r="F556" s="74" t="inlineStr">
        <is>
          <t xml:space="preserve">Sarah Baartman </t>
        </is>
      </c>
      <c r="G556" s="74" t="inlineStr">
        <is>
          <t>District Hospital</t>
        </is>
      </c>
      <c r="H556" s="74" t="n">
        <v>80</v>
      </c>
      <c r="I556" s="74" t="n">
        <v>0</v>
      </c>
    </row>
    <row r="557">
      <c r="A557" s="74" t="inlineStr">
        <is>
          <t>Public</t>
        </is>
      </c>
      <c r="B557" s="74" t="inlineStr">
        <is>
          <t>Manne Dipico (Colesberg) Hospital</t>
        </is>
      </c>
      <c r="C557" s="74" t="inlineStr">
        <is>
          <t>Northern Cape</t>
        </is>
      </c>
      <c r="D557" s="74" t="inlineStr">
        <is>
          <t>NC</t>
        </is>
      </c>
      <c r="E557" s="74" t="inlineStr">
        <is>
          <t xml:space="preserve">Pixley ka Seme </t>
        </is>
      </c>
      <c r="F557" s="74" t="inlineStr">
        <is>
          <t xml:space="preserve">Pixley ka Seme </t>
        </is>
      </c>
      <c r="G557" s="74" t="inlineStr">
        <is>
          <t>District Hospital</t>
        </is>
      </c>
      <c r="H557" s="74" t="n">
        <v>33</v>
      </c>
      <c r="I557" s="74" t="n">
        <v>0</v>
      </c>
    </row>
    <row r="558">
      <c r="A558" s="74" t="inlineStr">
        <is>
          <t>Public</t>
        </is>
      </c>
      <c r="B558" s="74" t="inlineStr">
        <is>
          <t>Martje Venter (Tarkastad) Hospital</t>
        </is>
      </c>
      <c r="C558" s="74" t="inlineStr">
        <is>
          <t>Eastern Cape</t>
        </is>
      </c>
      <c r="D558" s="74" t="inlineStr">
        <is>
          <t>EC</t>
        </is>
      </c>
      <c r="E558" s="74" t="inlineStr">
        <is>
          <t xml:space="preserve">Chris Hani </t>
        </is>
      </c>
      <c r="F558" s="74" t="inlineStr">
        <is>
          <t xml:space="preserve">Chris Hani </t>
        </is>
      </c>
      <c r="G558" s="74" t="inlineStr">
        <is>
          <t>District Hospital</t>
        </is>
      </c>
      <c r="H558" s="74" t="n">
        <v>20</v>
      </c>
      <c r="I558" s="74" t="n">
        <v>0</v>
      </c>
    </row>
    <row r="559">
      <c r="A559" s="74" t="inlineStr">
        <is>
          <t>Public</t>
        </is>
      </c>
      <c r="B559" s="74" t="inlineStr">
        <is>
          <t>Newhaven Hospital</t>
        </is>
      </c>
      <c r="C559" s="74" t="inlineStr">
        <is>
          <t>Eastern Cape</t>
        </is>
      </c>
      <c r="D559" s="74" t="inlineStr">
        <is>
          <t>EC</t>
        </is>
      </c>
      <c r="E559" s="74" t="inlineStr">
        <is>
          <t xml:space="preserve">Buffalo City </t>
        </is>
      </c>
      <c r="F559" s="74" t="inlineStr">
        <is>
          <t xml:space="preserve">Buffalo City </t>
        </is>
      </c>
      <c r="G559" s="74" t="inlineStr">
        <is>
          <t>Specialised Hospital Other</t>
        </is>
      </c>
      <c r="H559" s="74" t="n">
        <v>45</v>
      </c>
      <c r="I559" s="74" t="n">
        <v>0</v>
      </c>
    </row>
    <row r="560">
      <c r="A560" s="74" t="inlineStr">
        <is>
          <t>Public</t>
        </is>
      </c>
      <c r="B560" s="74" t="inlineStr">
        <is>
          <t>Bronkhorstspruit Hospital</t>
        </is>
      </c>
      <c r="C560" s="74" t="inlineStr">
        <is>
          <t>Gauteng</t>
        </is>
      </c>
      <c r="D560" s="74" t="inlineStr">
        <is>
          <t>GP</t>
        </is>
      </c>
      <c r="E560" s="74" t="inlineStr">
        <is>
          <t xml:space="preserve">City of Tshwane </t>
        </is>
      </c>
      <c r="F560" s="74" t="inlineStr">
        <is>
          <t xml:space="preserve">City of Tshwane </t>
        </is>
      </c>
      <c r="G560" s="74" t="inlineStr">
        <is>
          <t>District Hospital</t>
        </is>
      </c>
      <c r="H560" s="74" t="n">
        <v>70</v>
      </c>
      <c r="I560" s="74" t="n">
        <v>0</v>
      </c>
    </row>
    <row r="561">
      <c r="A561" s="74" t="inlineStr">
        <is>
          <t>Public</t>
        </is>
      </c>
      <c r="B561" s="74" t="inlineStr">
        <is>
          <t>Victoria Hospital</t>
        </is>
      </c>
      <c r="C561" s="74" t="inlineStr">
        <is>
          <t>Western Cape</t>
        </is>
      </c>
      <c r="D561" s="74" t="inlineStr">
        <is>
          <t>WC</t>
        </is>
      </c>
      <c r="E561" s="74" t="inlineStr">
        <is>
          <t xml:space="preserve">City of Cape Town </t>
        </is>
      </c>
      <c r="F561" s="74" t="inlineStr">
        <is>
          <t xml:space="preserve">City of Cape Town </t>
        </is>
      </c>
      <c r="G561" s="74" t="inlineStr">
        <is>
          <t>District Hospital</t>
        </is>
      </c>
      <c r="H561" s="74" t="n">
        <v>184</v>
      </c>
      <c r="I561" s="74" t="n">
        <v>0</v>
      </c>
    </row>
    <row r="562">
      <c r="A562" s="74" t="inlineStr">
        <is>
          <t>Public</t>
        </is>
      </c>
      <c r="B562" s="74" t="inlineStr">
        <is>
          <t>St Mary's Hospital (Mariannhill)</t>
        </is>
      </c>
      <c r="C562" s="74" t="inlineStr">
        <is>
          <t>KwaZulu-Natal</t>
        </is>
      </c>
      <c r="D562" s="74" t="inlineStr">
        <is>
          <t>KZN</t>
        </is>
      </c>
      <c r="E562" s="74" t="inlineStr">
        <is>
          <t xml:space="preserve">eThekwini </t>
        </is>
      </c>
      <c r="F562" s="74" t="inlineStr">
        <is>
          <t xml:space="preserve">eThekwini </t>
        </is>
      </c>
      <c r="G562" s="74" t="inlineStr">
        <is>
          <t>District Hospital</t>
        </is>
      </c>
      <c r="H562" s="74" t="n">
        <v>200</v>
      </c>
      <c r="I562" s="74" t="n">
        <v>0</v>
      </c>
    </row>
    <row r="563">
      <c r="A563" s="74" t="inlineStr">
        <is>
          <t>Public</t>
        </is>
      </c>
      <c r="B563" s="74" t="inlineStr">
        <is>
          <t>East Griqualand and Usher Memorial Hospital</t>
        </is>
      </c>
      <c r="C563" s="74" t="inlineStr">
        <is>
          <t>KwaZulu-Natal</t>
        </is>
      </c>
      <c r="D563" s="74" t="inlineStr">
        <is>
          <t>KZN</t>
        </is>
      </c>
      <c r="E563" s="74" t="inlineStr">
        <is>
          <t xml:space="preserve">Harry Gwala </t>
        </is>
      </c>
      <c r="F563" s="74" t="inlineStr">
        <is>
          <t xml:space="preserve">Harry Gwala </t>
        </is>
      </c>
      <c r="G563" s="74" t="inlineStr">
        <is>
          <t>District Hospital</t>
        </is>
      </c>
      <c r="H563" s="74" t="n">
        <v>185</v>
      </c>
      <c r="I563" s="74" t="n">
        <v>0</v>
      </c>
    </row>
    <row r="564">
      <c r="A564" s="74" t="inlineStr">
        <is>
          <t>Public</t>
        </is>
      </c>
      <c r="B564" s="74" t="inlineStr">
        <is>
          <t>Pietersburg Hospital</t>
        </is>
      </c>
      <c r="C564" s="74" t="inlineStr">
        <is>
          <t>Limpopo</t>
        </is>
      </c>
      <c r="D564" s="74" t="inlineStr">
        <is>
          <t>LP</t>
        </is>
      </c>
      <c r="E564" s="74" t="inlineStr">
        <is>
          <t xml:space="preserve">Capricorn </t>
        </is>
      </c>
      <c r="F564" s="74" t="inlineStr">
        <is>
          <t xml:space="preserve">Capricorn </t>
        </is>
      </c>
      <c r="G564" s="74" t="inlineStr">
        <is>
          <t>Provincial Tertiary Hospital</t>
        </is>
      </c>
      <c r="H564" s="74" t="n">
        <v>510</v>
      </c>
      <c r="I564" s="74" t="n">
        <v>16</v>
      </c>
    </row>
    <row r="565">
      <c r="A565" s="74" t="inlineStr">
        <is>
          <t>Public</t>
        </is>
      </c>
      <c r="B565" s="74" t="inlineStr">
        <is>
          <t>Mitchells Plain Hospital</t>
        </is>
      </c>
      <c r="C565" s="74" t="inlineStr">
        <is>
          <t>Western Cape</t>
        </is>
      </c>
      <c r="D565" s="74" t="inlineStr">
        <is>
          <t>WC</t>
        </is>
      </c>
      <c r="E565" s="74" t="inlineStr">
        <is>
          <t xml:space="preserve">City of Cape Town </t>
        </is>
      </c>
      <c r="F565" s="74" t="inlineStr">
        <is>
          <t xml:space="preserve">City of Cape Town </t>
        </is>
      </c>
      <c r="G565" s="74" t="inlineStr">
        <is>
          <t>District Hospital</t>
        </is>
      </c>
      <c r="H565" s="74" t="n">
        <v>395</v>
      </c>
      <c r="I565" s="74" t="n">
        <v>0</v>
      </c>
    </row>
    <row r="566">
      <c r="A566" s="74" t="inlineStr">
        <is>
          <t>Public</t>
        </is>
      </c>
      <c r="B566" s="74" t="inlineStr">
        <is>
          <t>Bongani TB Hospital</t>
        </is>
      </c>
      <c r="C566" s="74" t="inlineStr">
        <is>
          <t>Mpumalanga</t>
        </is>
      </c>
      <c r="D566" s="74" t="inlineStr">
        <is>
          <t>MP</t>
        </is>
      </c>
      <c r="E566" s="74" t="inlineStr">
        <is>
          <t xml:space="preserve">Ehlanzeni </t>
        </is>
      </c>
      <c r="F566" s="74" t="inlineStr">
        <is>
          <t xml:space="preserve">Ehlanzeni </t>
        </is>
      </c>
      <c r="G566" s="74" t="inlineStr">
        <is>
          <t>Specialised TB Hospital</t>
        </is>
      </c>
      <c r="H566" s="74" t="n">
        <v>77</v>
      </c>
      <c r="I566" s="74" t="n">
        <v>0</v>
      </c>
    </row>
    <row r="567">
      <c r="A567" s="74" t="inlineStr">
        <is>
          <t>Public</t>
        </is>
      </c>
      <c r="B567" s="74" t="inlineStr">
        <is>
          <t>Settlers Hospital</t>
        </is>
      </c>
      <c r="C567" s="74" t="inlineStr">
        <is>
          <t>Eastern Cape</t>
        </is>
      </c>
      <c r="D567" s="74" t="inlineStr">
        <is>
          <t>EC</t>
        </is>
      </c>
      <c r="E567" s="74" t="inlineStr">
        <is>
          <t xml:space="preserve">Sarah Baartman </t>
        </is>
      </c>
      <c r="F567" s="74" t="inlineStr">
        <is>
          <t xml:space="preserve">Sarah Baartman </t>
        </is>
      </c>
      <c r="G567" s="74" t="inlineStr">
        <is>
          <t>District Hospital</t>
        </is>
      </c>
      <c r="H567" s="74" t="n">
        <v>166</v>
      </c>
      <c r="I567" s="74" t="n">
        <v>0</v>
      </c>
    </row>
    <row r="568">
      <c r="A568" s="74" t="inlineStr">
        <is>
          <t>Public</t>
        </is>
      </c>
      <c r="B568" s="74" t="inlineStr">
        <is>
          <t>Vryheid Hospital</t>
        </is>
      </c>
      <c r="C568" s="74" t="inlineStr">
        <is>
          <t>KwaZulu-Natal</t>
        </is>
      </c>
      <c r="D568" s="74" t="inlineStr">
        <is>
          <t>KZN</t>
        </is>
      </c>
      <c r="E568" s="74" t="inlineStr">
        <is>
          <t xml:space="preserve">Zululand </t>
        </is>
      </c>
      <c r="F568" s="74" t="inlineStr">
        <is>
          <t xml:space="preserve">Zululand </t>
        </is>
      </c>
      <c r="G568" s="74" t="inlineStr">
        <is>
          <t>District Hospital</t>
        </is>
      </c>
      <c r="H568" s="74" t="n">
        <v>338</v>
      </c>
      <c r="I568" s="74" t="n">
        <v>0</v>
      </c>
    </row>
    <row r="569">
      <c r="A569" s="74" t="inlineStr">
        <is>
          <t>Public</t>
        </is>
      </c>
      <c r="B569" s="74" t="inlineStr">
        <is>
          <t>Edenvale Hospital</t>
        </is>
      </c>
      <c r="C569" s="74" t="inlineStr">
        <is>
          <t>Gauteng</t>
        </is>
      </c>
      <c r="D569" s="74" t="inlineStr">
        <is>
          <t>GP</t>
        </is>
      </c>
      <c r="E569" s="74" t="inlineStr">
        <is>
          <t xml:space="preserve">City of Johannesburg </t>
        </is>
      </c>
      <c r="F569" s="74" t="inlineStr">
        <is>
          <t xml:space="preserve">City of Johannesburg </t>
        </is>
      </c>
      <c r="G569" s="74" t="inlineStr">
        <is>
          <t>Regional Hospital</t>
        </is>
      </c>
      <c r="H569" s="74" t="n">
        <v>230</v>
      </c>
      <c r="I569" s="74" t="n">
        <v>0</v>
      </c>
    </row>
    <row r="570">
      <c r="A570" s="74" t="inlineStr">
        <is>
          <t>Public</t>
        </is>
      </c>
      <c r="B570" s="74" t="inlineStr">
        <is>
          <t>Hermanus Hospital</t>
        </is>
      </c>
      <c r="C570" s="74" t="inlineStr">
        <is>
          <t>Western Cape</t>
        </is>
      </c>
      <c r="D570" s="74" t="inlineStr">
        <is>
          <t>WC</t>
        </is>
      </c>
      <c r="E570" s="74" t="inlineStr">
        <is>
          <t xml:space="preserve">Overberg </t>
        </is>
      </c>
      <c r="F570" s="74" t="inlineStr">
        <is>
          <t xml:space="preserve">Overberg </t>
        </is>
      </c>
      <c r="G570" s="74" t="inlineStr">
        <is>
          <t>District Hospital</t>
        </is>
      </c>
      <c r="H570" s="74" t="n">
        <v>71</v>
      </c>
      <c r="I570" s="74" t="n">
        <v>0</v>
      </c>
    </row>
    <row r="571">
      <c r="A571" s="74" t="inlineStr">
        <is>
          <t>Public</t>
        </is>
      </c>
      <c r="B571" s="74" t="inlineStr">
        <is>
          <t>Shongwe Hospital</t>
        </is>
      </c>
      <c r="C571" s="74" t="inlineStr">
        <is>
          <t>Mpumalanga</t>
        </is>
      </c>
      <c r="D571" s="74" t="inlineStr">
        <is>
          <t>MP</t>
        </is>
      </c>
      <c r="E571" s="74" t="inlineStr">
        <is>
          <t xml:space="preserve">Ehlanzeni </t>
        </is>
      </c>
      <c r="F571" s="74" t="inlineStr">
        <is>
          <t xml:space="preserve">Ehlanzeni </t>
        </is>
      </c>
      <c r="G571" s="74" t="inlineStr">
        <is>
          <t>District Hospital</t>
        </is>
      </c>
      <c r="H571" s="74" t="n">
        <v>200</v>
      </c>
      <c r="I571" s="74" t="n">
        <v>0</v>
      </c>
    </row>
    <row r="572">
      <c r="A572" s="74" t="inlineStr">
        <is>
          <t>Public</t>
        </is>
      </c>
      <c r="B572" s="74" t="inlineStr">
        <is>
          <t>Sekororo Hospital</t>
        </is>
      </c>
      <c r="C572" s="74" t="inlineStr">
        <is>
          <t>Limpopo</t>
        </is>
      </c>
      <c r="D572" s="74" t="inlineStr">
        <is>
          <t>LP</t>
        </is>
      </c>
      <c r="E572" s="74" t="inlineStr">
        <is>
          <t xml:space="preserve">Mopani </t>
        </is>
      </c>
      <c r="F572" s="74" t="inlineStr">
        <is>
          <t xml:space="preserve">Mopani </t>
        </is>
      </c>
      <c r="G572" s="74" t="inlineStr">
        <is>
          <t>District Hospital</t>
        </is>
      </c>
      <c r="H572" s="74" t="n">
        <v>132</v>
      </c>
      <c r="I572" s="74" t="n">
        <v>0</v>
      </c>
    </row>
    <row r="573">
      <c r="A573" s="74" t="inlineStr">
        <is>
          <t>Public</t>
        </is>
      </c>
      <c r="B573" s="74" t="inlineStr">
        <is>
          <t>Matikwana Hospital</t>
        </is>
      </c>
      <c r="C573" s="74" t="inlineStr">
        <is>
          <t>Mpumalanga</t>
        </is>
      </c>
      <c r="D573" s="74" t="inlineStr">
        <is>
          <t>MP</t>
        </is>
      </c>
      <c r="E573" s="74" t="inlineStr">
        <is>
          <t xml:space="preserve">Ehlanzeni </t>
        </is>
      </c>
      <c r="F573" s="74" t="inlineStr">
        <is>
          <t xml:space="preserve">Ehlanzeni </t>
        </is>
      </c>
      <c r="G573" s="74" t="inlineStr">
        <is>
          <t>District Hospital</t>
        </is>
      </c>
      <c r="H573" s="74" t="n">
        <v>178</v>
      </c>
      <c r="I573" s="74" t="n">
        <v>0</v>
      </c>
    </row>
    <row r="574">
      <c r="A574" s="74" t="inlineStr">
        <is>
          <t>Public</t>
        </is>
      </c>
      <c r="B574" s="74" t="inlineStr">
        <is>
          <t>Umzimkhulu Hospital</t>
        </is>
      </c>
      <c r="C574" s="74" t="inlineStr">
        <is>
          <t>KwaZulu-Natal</t>
        </is>
      </c>
      <c r="D574" s="74" t="inlineStr">
        <is>
          <t>KZN</t>
        </is>
      </c>
      <c r="E574" s="74" t="inlineStr">
        <is>
          <t xml:space="preserve">Harry Gwala </t>
        </is>
      </c>
      <c r="F574" s="74" t="inlineStr">
        <is>
          <t xml:space="preserve">Harry Gwala </t>
        </is>
      </c>
      <c r="G574" s="74" t="inlineStr">
        <is>
          <t>Specialised Psychiatric Hospital</t>
        </is>
      </c>
      <c r="H574" s="74" t="n">
        <v>320</v>
      </c>
      <c r="I574" s="74" t="n">
        <v>0</v>
      </c>
    </row>
    <row r="575">
      <c r="A575" s="74" t="inlineStr">
        <is>
          <t>Public</t>
        </is>
      </c>
      <c r="B575" s="74" t="inlineStr">
        <is>
          <t>Bambisana Hospital</t>
        </is>
      </c>
      <c r="C575" s="74" t="inlineStr">
        <is>
          <t>Eastern Cape</t>
        </is>
      </c>
      <c r="D575" s="74" t="inlineStr">
        <is>
          <t>EC</t>
        </is>
      </c>
      <c r="E575" s="74" t="inlineStr">
        <is>
          <t xml:space="preserve">Oliver Tambo </t>
        </is>
      </c>
      <c r="F575" s="74" t="inlineStr">
        <is>
          <t xml:space="preserve">Oliver Tambo </t>
        </is>
      </c>
      <c r="G575" s="74" t="inlineStr">
        <is>
          <t>District Hospital</t>
        </is>
      </c>
      <c r="H575" s="74" t="n">
        <v>100</v>
      </c>
      <c r="I575" s="74" t="n">
        <v>0</v>
      </c>
    </row>
    <row r="576">
      <c r="A576" s="74" t="inlineStr">
        <is>
          <t>Public</t>
        </is>
      </c>
      <c r="B576" s="74" t="inlineStr">
        <is>
          <t>George Hospital</t>
        </is>
      </c>
      <c r="C576" s="74" t="inlineStr">
        <is>
          <t>Western Cape</t>
        </is>
      </c>
      <c r="D576" s="74" t="inlineStr">
        <is>
          <t>WC</t>
        </is>
      </c>
      <c r="E576" s="74" t="inlineStr">
        <is>
          <t xml:space="preserve">Garden Route </t>
        </is>
      </c>
      <c r="F576" s="74" t="inlineStr">
        <is>
          <t xml:space="preserve">Garden Route </t>
        </is>
      </c>
      <c r="G576" s="74" t="inlineStr">
        <is>
          <t>Regional Hospital</t>
        </is>
      </c>
      <c r="H576" s="74" t="n">
        <v>275</v>
      </c>
      <c r="I576" s="74" t="n">
        <v>13</v>
      </c>
    </row>
    <row r="577">
      <c r="A577" s="74" t="inlineStr">
        <is>
          <t>Public</t>
        </is>
      </c>
      <c r="B577" s="74" t="inlineStr">
        <is>
          <t>Thelle Mogoerane Regional Hospital</t>
        </is>
      </c>
      <c r="C577" s="74" t="inlineStr">
        <is>
          <t>Gauteng</t>
        </is>
      </c>
      <c r="D577" s="74" t="inlineStr">
        <is>
          <t>GP</t>
        </is>
      </c>
      <c r="E577" s="74" t="inlineStr">
        <is>
          <t xml:space="preserve">Ekurhuleni </t>
        </is>
      </c>
      <c r="F577" s="74" t="inlineStr">
        <is>
          <t xml:space="preserve">Ekurhuleni </t>
        </is>
      </c>
      <c r="G577" s="74" t="inlineStr">
        <is>
          <t>Regional Hospital</t>
        </is>
      </c>
      <c r="H577" s="74" t="n">
        <v>821</v>
      </c>
      <c r="I577" s="74" t="n">
        <v>0</v>
      </c>
    </row>
    <row r="578">
      <c r="A578" s="74" t="inlineStr">
        <is>
          <t>Public</t>
        </is>
      </c>
      <c r="B578" s="74" t="inlineStr">
        <is>
          <t>HA Grove Hospital</t>
        </is>
      </c>
      <c r="C578" s="74" t="inlineStr">
        <is>
          <t>Mpumalanga</t>
        </is>
      </c>
      <c r="D578" s="74" t="inlineStr">
        <is>
          <t>MP</t>
        </is>
      </c>
      <c r="E578" s="74" t="inlineStr">
        <is>
          <t xml:space="preserve">Nkangala </t>
        </is>
      </c>
      <c r="F578" s="74" t="inlineStr">
        <is>
          <t xml:space="preserve">Nkangala </t>
        </is>
      </c>
      <c r="G578" s="74" t="inlineStr">
        <is>
          <t>District Hospital</t>
        </is>
      </c>
      <c r="H578" s="74" t="n">
        <v>14</v>
      </c>
      <c r="I578" s="74" t="n">
        <v>0</v>
      </c>
    </row>
    <row r="579">
      <c r="A579" s="74" t="inlineStr">
        <is>
          <t>Public</t>
        </is>
      </c>
      <c r="B579" s="74" t="inlineStr">
        <is>
          <t>Brewelskloof TB Hospital</t>
        </is>
      </c>
      <c r="C579" s="74" t="inlineStr">
        <is>
          <t>Western Cape</t>
        </is>
      </c>
      <c r="D579" s="74" t="inlineStr">
        <is>
          <t>WC</t>
        </is>
      </c>
      <c r="E579" s="74" t="inlineStr">
        <is>
          <t xml:space="preserve">Cape Winelands </t>
        </is>
      </c>
      <c r="F579" s="74" t="inlineStr">
        <is>
          <t xml:space="preserve">Cape Winelands </t>
        </is>
      </c>
      <c r="G579" s="74" t="inlineStr">
        <is>
          <t>Specialised TB Hospital</t>
        </is>
      </c>
      <c r="H579" s="74" t="n">
        <v>199</v>
      </c>
      <c r="I579" s="74" t="n">
        <v>0</v>
      </c>
    </row>
    <row r="580">
      <c r="A580" s="74" t="inlineStr">
        <is>
          <t>Public</t>
        </is>
      </c>
      <c r="B580" s="74" t="inlineStr">
        <is>
          <t>Steve Biko Academic Hospital</t>
        </is>
      </c>
      <c r="C580" s="74" t="inlineStr">
        <is>
          <t>Gauteng</t>
        </is>
      </c>
      <c r="D580" s="74" t="inlineStr">
        <is>
          <t>GP</t>
        </is>
      </c>
      <c r="E580" s="74" t="inlineStr">
        <is>
          <t xml:space="preserve">City of Tshwane </t>
        </is>
      </c>
      <c r="F580" s="74" t="inlineStr">
        <is>
          <t xml:space="preserve">City of Tshwane </t>
        </is>
      </c>
      <c r="G580" s="74" t="inlineStr">
        <is>
          <t>National Central Hospital</t>
        </is>
      </c>
      <c r="H580" s="74" t="n">
        <v>845</v>
      </c>
      <c r="I580" s="74" t="n">
        <v>0</v>
      </c>
    </row>
    <row r="581">
      <c r="A581" s="74" t="inlineStr">
        <is>
          <t>Public</t>
        </is>
      </c>
      <c r="B581" s="74" t="inlineStr">
        <is>
          <t>WF Knobel Hospital</t>
        </is>
      </c>
      <c r="C581" s="74" t="inlineStr">
        <is>
          <t>Limpopo</t>
        </is>
      </c>
      <c r="D581" s="74" t="inlineStr">
        <is>
          <t>LP</t>
        </is>
      </c>
      <c r="E581" s="74" t="inlineStr">
        <is>
          <t xml:space="preserve">Capricorn </t>
        </is>
      </c>
      <c r="F581" s="74" t="inlineStr">
        <is>
          <t xml:space="preserve">Capricorn </t>
        </is>
      </c>
      <c r="G581" s="74" t="inlineStr">
        <is>
          <t>District Hospital</t>
        </is>
      </c>
      <c r="H581" s="74" t="n">
        <v>110</v>
      </c>
      <c r="I581" s="74" t="n">
        <v>0</v>
      </c>
    </row>
    <row r="582">
      <c r="A582" s="74" t="inlineStr">
        <is>
          <t>Public</t>
        </is>
      </c>
      <c r="B582" s="74" t="inlineStr">
        <is>
          <t>Nala Hospital</t>
        </is>
      </c>
      <c r="C582" s="74" t="inlineStr">
        <is>
          <t>Free State</t>
        </is>
      </c>
      <c r="D582" s="74" t="inlineStr">
        <is>
          <t>FS</t>
        </is>
      </c>
      <c r="E582" s="74" t="inlineStr">
        <is>
          <t xml:space="preserve">Lejweleputswa </t>
        </is>
      </c>
      <c r="F582" s="74" t="inlineStr">
        <is>
          <t xml:space="preserve">Lejweleputswa </t>
        </is>
      </c>
      <c r="G582" s="74" t="inlineStr">
        <is>
          <t>District Hospital</t>
        </is>
      </c>
      <c r="H582" s="74" t="n">
        <v>38</v>
      </c>
      <c r="I582" s="74" t="n">
        <v>0</v>
      </c>
    </row>
    <row r="583">
      <c r="A583" s="74" t="inlineStr">
        <is>
          <t>Public</t>
        </is>
      </c>
      <c r="B583" s="74" t="inlineStr">
        <is>
          <t>De Aar (Central Karoo) Hospital</t>
        </is>
      </c>
      <c r="C583" s="74" t="inlineStr">
        <is>
          <t>Northern Cape</t>
        </is>
      </c>
      <c r="D583" s="74" t="inlineStr">
        <is>
          <t>NC</t>
        </is>
      </c>
      <c r="E583" s="74" t="inlineStr">
        <is>
          <t xml:space="preserve">Pixley ka Seme </t>
        </is>
      </c>
      <c r="F583" s="74" t="inlineStr">
        <is>
          <t xml:space="preserve">Pixley ka Seme </t>
        </is>
      </c>
      <c r="G583" s="74" t="inlineStr">
        <is>
          <t>District Hospital</t>
        </is>
      </c>
      <c r="H583" s="74" t="n">
        <v>51</v>
      </c>
      <c r="I583" s="74" t="n">
        <v>0</v>
      </c>
    </row>
    <row r="584">
      <c r="A584" s="74" t="inlineStr">
        <is>
          <t>Public</t>
        </is>
      </c>
      <c r="B584" s="74" t="inlineStr">
        <is>
          <t>Bongani Hospital</t>
        </is>
      </c>
      <c r="C584" s="74" t="inlineStr">
        <is>
          <t>Free State</t>
        </is>
      </c>
      <c r="D584" s="74" t="inlineStr">
        <is>
          <t>FS</t>
        </is>
      </c>
      <c r="E584" s="74" t="inlineStr">
        <is>
          <t xml:space="preserve">Lejweleputswa </t>
        </is>
      </c>
      <c r="F584" s="74" t="inlineStr">
        <is>
          <t xml:space="preserve">Lejweleputswa </t>
        </is>
      </c>
      <c r="G584" s="74" t="inlineStr">
        <is>
          <t>Regional Hospital</t>
        </is>
      </c>
      <c r="H584" s="74" t="n">
        <v>450</v>
      </c>
      <c r="I584" s="74" t="n">
        <v>8</v>
      </c>
    </row>
    <row r="585">
      <c r="A585" s="74" t="inlineStr">
        <is>
          <t>Public</t>
        </is>
      </c>
      <c r="B585" s="74" t="inlineStr">
        <is>
          <t>Indwe Hospital</t>
        </is>
      </c>
      <c r="C585" s="74" t="inlineStr">
        <is>
          <t>Eastern Cape</t>
        </is>
      </c>
      <c r="D585" s="74" t="inlineStr">
        <is>
          <t>EC</t>
        </is>
      </c>
      <c r="E585" s="74" t="inlineStr">
        <is>
          <t xml:space="preserve">Chris Hani </t>
        </is>
      </c>
      <c r="F585" s="74" t="inlineStr">
        <is>
          <t xml:space="preserve">Chris Hani </t>
        </is>
      </c>
      <c r="G585" s="74" t="inlineStr">
        <is>
          <t>District Hospital</t>
        </is>
      </c>
      <c r="H585" s="74" t="n">
        <v>20</v>
      </c>
      <c r="I585" s="74" t="n">
        <v>0</v>
      </c>
    </row>
    <row r="586">
      <c r="A586" s="74" t="inlineStr">
        <is>
          <t>Public</t>
        </is>
      </c>
      <c r="B586" s="74" t="inlineStr">
        <is>
          <t>Komga Hospital</t>
        </is>
      </c>
      <c r="C586" s="74" t="inlineStr">
        <is>
          <t>Eastern Cape</t>
        </is>
      </c>
      <c r="D586" s="74" t="inlineStr">
        <is>
          <t>EC</t>
        </is>
      </c>
      <c r="E586" s="74" t="inlineStr">
        <is>
          <t xml:space="preserve">Amathole </t>
        </is>
      </c>
      <c r="F586" s="74" t="inlineStr">
        <is>
          <t xml:space="preserve">Amathole </t>
        </is>
      </c>
      <c r="G586" s="74" t="inlineStr">
        <is>
          <t>District Hospital</t>
        </is>
      </c>
      <c r="H586" s="74" t="n">
        <v>15</v>
      </c>
      <c r="I586" s="74" t="n">
        <v>0</v>
      </c>
    </row>
    <row r="587">
      <c r="A587" s="74" t="inlineStr">
        <is>
          <t>Public</t>
        </is>
      </c>
      <c r="B587" s="74" t="inlineStr">
        <is>
          <t>Mahikeng Provincial Hospital</t>
        </is>
      </c>
      <c r="C587" s="74" t="inlineStr">
        <is>
          <t>North West</t>
        </is>
      </c>
      <c r="D587" s="74" t="inlineStr">
        <is>
          <t>NW</t>
        </is>
      </c>
      <c r="E587" s="74" t="inlineStr">
        <is>
          <t xml:space="preserve">Ngaka Modiri Molema </t>
        </is>
      </c>
      <c r="F587" s="74" t="inlineStr">
        <is>
          <t xml:space="preserve">Ngaka Modiri Molema </t>
        </is>
      </c>
      <c r="G587" s="74" t="inlineStr">
        <is>
          <t>Regional Hospital</t>
        </is>
      </c>
      <c r="H587" s="74" t="n">
        <v>393</v>
      </c>
      <c r="I587" s="74" t="n">
        <v>5</v>
      </c>
    </row>
    <row r="588">
      <c r="A588" s="74" t="inlineStr">
        <is>
          <t>Public</t>
        </is>
      </c>
      <c r="B588" s="74" t="inlineStr">
        <is>
          <t>PZ Meyer Hospital</t>
        </is>
      </c>
      <c r="C588" s="74" t="inlineStr">
        <is>
          <t>Eastern Cape</t>
        </is>
      </c>
      <c r="D588" s="74" t="inlineStr">
        <is>
          <t>EC</t>
        </is>
      </c>
      <c r="E588" s="74" t="inlineStr">
        <is>
          <t xml:space="preserve">Sarah Baartman </t>
        </is>
      </c>
      <c r="F588" s="74" t="inlineStr">
        <is>
          <t xml:space="preserve">Sarah Baartman </t>
        </is>
      </c>
      <c r="G588" s="74" t="inlineStr">
        <is>
          <t>Specialised TB Hospital</t>
        </is>
      </c>
      <c r="H588" s="74" t="n">
        <v>57</v>
      </c>
      <c r="I588" s="74" t="n">
        <v>0</v>
      </c>
    </row>
    <row r="589">
      <c r="A589" s="74" t="inlineStr">
        <is>
          <t>Public</t>
        </is>
      </c>
      <c r="B589" s="74" t="inlineStr">
        <is>
          <t>Winterberg TB Hospital</t>
        </is>
      </c>
      <c r="C589" s="74" t="inlineStr">
        <is>
          <t>Eastern Cape</t>
        </is>
      </c>
      <c r="D589" s="74" t="inlineStr">
        <is>
          <t>EC</t>
        </is>
      </c>
      <c r="E589" s="74" t="inlineStr">
        <is>
          <t xml:space="preserve">Amathole </t>
        </is>
      </c>
      <c r="F589" s="74" t="inlineStr">
        <is>
          <t xml:space="preserve">Amathole </t>
        </is>
      </c>
      <c r="G589" s="74" t="inlineStr">
        <is>
          <t>Specialised TB Hospital</t>
        </is>
      </c>
      <c r="H589" s="74" t="n">
        <v>100</v>
      </c>
      <c r="I589" s="74" t="n">
        <v>0</v>
      </c>
    </row>
    <row r="590">
      <c r="A590" s="74" t="inlineStr">
        <is>
          <t>Public</t>
        </is>
      </c>
      <c r="B590" s="74" t="inlineStr">
        <is>
          <t>Margery Parkes TB Hospital</t>
        </is>
      </c>
      <c r="C590" s="74" t="inlineStr">
        <is>
          <t>Eastern Cape</t>
        </is>
      </c>
      <c r="D590" s="74" t="inlineStr">
        <is>
          <t>EC</t>
        </is>
      </c>
      <c r="E590" s="74" t="inlineStr">
        <is>
          <t xml:space="preserve">Sarah Baartman </t>
        </is>
      </c>
      <c r="F590" s="74" t="inlineStr">
        <is>
          <t xml:space="preserve">Sarah Baartman </t>
        </is>
      </c>
      <c r="G590" s="74" t="inlineStr">
        <is>
          <t>Specialised TB Hospital</t>
        </is>
      </c>
      <c r="H590" s="74" t="n">
        <v>80</v>
      </c>
      <c r="I590" s="74" t="n">
        <v>0</v>
      </c>
    </row>
    <row r="591">
      <c r="A591" s="74" t="inlineStr">
        <is>
          <t>Public</t>
        </is>
      </c>
      <c r="B591" s="74" t="inlineStr">
        <is>
          <t>Mahatma Gandhi Hospital</t>
        </is>
      </c>
      <c r="C591" s="74" t="inlineStr">
        <is>
          <t>KwaZulu-Natal</t>
        </is>
      </c>
      <c r="D591" s="74" t="inlineStr">
        <is>
          <t>KZN</t>
        </is>
      </c>
      <c r="E591" s="74" t="inlineStr">
        <is>
          <t xml:space="preserve">eThekwini </t>
        </is>
      </c>
      <c r="F591" s="74" t="inlineStr">
        <is>
          <t xml:space="preserve">eThekwini </t>
        </is>
      </c>
      <c r="G591" s="74" t="inlineStr">
        <is>
          <t>Regional Hospital</t>
        </is>
      </c>
      <c r="H591" s="74" t="n">
        <v>380</v>
      </c>
      <c r="I591" s="74" t="n">
        <v>0</v>
      </c>
    </row>
    <row r="592">
      <c r="A592" s="74" t="inlineStr">
        <is>
          <t>Public</t>
        </is>
      </c>
      <c r="B592" s="74" t="inlineStr">
        <is>
          <t>Tower Hospital</t>
        </is>
      </c>
      <c r="C592" s="74" t="inlineStr">
        <is>
          <t>Eastern Cape</t>
        </is>
      </c>
      <c r="D592" s="74" t="inlineStr">
        <is>
          <t>EC</t>
        </is>
      </c>
      <c r="E592" s="74" t="inlineStr">
        <is>
          <t xml:space="preserve">Amathole </t>
        </is>
      </c>
      <c r="F592" s="74" t="inlineStr">
        <is>
          <t xml:space="preserve">Amathole </t>
        </is>
      </c>
      <c r="G592" s="74" t="inlineStr">
        <is>
          <t>Specialised Psychiatric Hospital</t>
        </is>
      </c>
      <c r="H592" s="74" t="n">
        <v>400</v>
      </c>
      <c r="I592" s="74" t="n">
        <v>0</v>
      </c>
    </row>
    <row r="593">
      <c r="A593" s="74" t="inlineStr">
        <is>
          <t>Public</t>
        </is>
      </c>
      <c r="B593" s="74" t="inlineStr">
        <is>
          <t>Christ the King Hospital</t>
        </is>
      </c>
      <c r="C593" s="74" t="inlineStr">
        <is>
          <t>KwaZulu-Natal</t>
        </is>
      </c>
      <c r="D593" s="74" t="inlineStr">
        <is>
          <t>KZN</t>
        </is>
      </c>
      <c r="E593" s="74" t="inlineStr">
        <is>
          <t xml:space="preserve">Harry Gwala </t>
        </is>
      </c>
      <c r="F593" s="74" t="inlineStr">
        <is>
          <t xml:space="preserve">Harry Gwala </t>
        </is>
      </c>
      <c r="G593" s="74" t="inlineStr">
        <is>
          <t>District Hospital</t>
        </is>
      </c>
      <c r="H593" s="74" t="n">
        <v>187</v>
      </c>
      <c r="I593" s="74" t="n">
        <v>0</v>
      </c>
    </row>
    <row r="594">
      <c r="A594" s="74" t="inlineStr">
        <is>
          <t>Public</t>
        </is>
      </c>
      <c r="B594" s="74" t="inlineStr">
        <is>
          <t>Mosvold Hospital</t>
        </is>
      </c>
      <c r="C594" s="74" t="inlineStr">
        <is>
          <t>KwaZulu-Natal</t>
        </is>
      </c>
      <c r="D594" s="74" t="inlineStr">
        <is>
          <t>KZN</t>
        </is>
      </c>
      <c r="E594" s="74" t="inlineStr">
        <is>
          <t xml:space="preserve">Umkhanyakude </t>
        </is>
      </c>
      <c r="F594" s="74" t="inlineStr">
        <is>
          <t xml:space="preserve">Umkhanyakude </t>
        </is>
      </c>
      <c r="G594" s="74" t="inlineStr">
        <is>
          <t>District Hospital</t>
        </is>
      </c>
      <c r="H594" s="74" t="n">
        <v>208</v>
      </c>
      <c r="I594" s="74" t="n">
        <v>0</v>
      </c>
    </row>
    <row r="595">
      <c r="A595" s="74" t="inlineStr">
        <is>
          <t>Public</t>
        </is>
      </c>
      <c r="B595" s="74" t="inlineStr">
        <is>
          <t>Ngwelezana Hospital</t>
        </is>
      </c>
      <c r="C595" s="74" t="inlineStr">
        <is>
          <t>KwaZulu-Natal</t>
        </is>
      </c>
      <c r="D595" s="74" t="inlineStr">
        <is>
          <t>KZN</t>
        </is>
      </c>
      <c r="E595" s="74" t="inlineStr">
        <is>
          <t xml:space="preserve">King Cetshwayo </t>
        </is>
      </c>
      <c r="F595" s="74" t="inlineStr">
        <is>
          <t xml:space="preserve">King Cetshwayo </t>
        </is>
      </c>
      <c r="G595" s="74" t="inlineStr">
        <is>
          <t>Provincial Tertiary Hospital</t>
        </is>
      </c>
      <c r="H595" s="74" t="n">
        <v>436</v>
      </c>
      <c r="I595" s="74" t="n">
        <v>8</v>
      </c>
    </row>
    <row r="596">
      <c r="A596" s="74" t="inlineStr">
        <is>
          <t>Public</t>
        </is>
      </c>
      <c r="B596" s="74" t="inlineStr">
        <is>
          <t>Nkhensani Hospital</t>
        </is>
      </c>
      <c r="C596" s="74" t="inlineStr">
        <is>
          <t>Limpopo</t>
        </is>
      </c>
      <c r="D596" s="74" t="inlineStr">
        <is>
          <t>LP</t>
        </is>
      </c>
      <c r="E596" s="74" t="inlineStr">
        <is>
          <t xml:space="preserve">Mopani </t>
        </is>
      </c>
      <c r="F596" s="74" t="inlineStr">
        <is>
          <t xml:space="preserve">Mopani </t>
        </is>
      </c>
      <c r="G596" s="74" t="inlineStr">
        <is>
          <t>District Hospital</t>
        </is>
      </c>
      <c r="H596" s="74" t="n">
        <v>246</v>
      </c>
      <c r="I596" s="74" t="n">
        <v>0</v>
      </c>
    </row>
    <row r="597">
      <c r="A597" s="74" t="inlineStr">
        <is>
          <t>Public</t>
        </is>
      </c>
      <c r="B597" s="74" t="inlineStr">
        <is>
          <t>Botshabelo Hospital</t>
        </is>
      </c>
      <c r="C597" s="74" t="inlineStr">
        <is>
          <t>Free State</t>
        </is>
      </c>
      <c r="D597" s="74" t="inlineStr">
        <is>
          <t>FS</t>
        </is>
      </c>
      <c r="E597" s="74" t="inlineStr">
        <is>
          <t xml:space="preserve">Mangaung </t>
        </is>
      </c>
      <c r="F597" s="74" t="inlineStr">
        <is>
          <t xml:space="preserve">Mangaung </t>
        </is>
      </c>
      <c r="G597" s="74" t="inlineStr">
        <is>
          <t>District Hospital</t>
        </is>
      </c>
      <c r="H597" s="74" t="n">
        <v>137</v>
      </c>
      <c r="I597" s="74" t="n">
        <v>0</v>
      </c>
    </row>
    <row r="598">
      <c r="A598" s="74" t="inlineStr">
        <is>
          <t>Public</t>
        </is>
      </c>
      <c r="B598" s="74" t="inlineStr">
        <is>
          <t>St Elizabeth's Hospital</t>
        </is>
      </c>
      <c r="C598" s="74" t="inlineStr">
        <is>
          <t>Eastern Cape</t>
        </is>
      </c>
      <c r="D598" s="74" t="inlineStr">
        <is>
          <t>EC</t>
        </is>
      </c>
      <c r="E598" s="74" t="inlineStr">
        <is>
          <t xml:space="preserve">Oliver Tambo </t>
        </is>
      </c>
      <c r="F598" s="74" t="inlineStr">
        <is>
          <t xml:space="preserve">Oliver Tambo </t>
        </is>
      </c>
      <c r="G598" s="74" t="inlineStr">
        <is>
          <t>Regional Hospital</t>
        </is>
      </c>
      <c r="H598" s="74" t="n">
        <v>293</v>
      </c>
      <c r="I598" s="74" t="n">
        <v>0</v>
      </c>
    </row>
    <row r="599">
      <c r="A599" s="74" t="inlineStr">
        <is>
          <t>Public</t>
        </is>
      </c>
      <c r="B599" s="74" t="inlineStr">
        <is>
          <t>Ermelo Hospital</t>
        </is>
      </c>
      <c r="C599" s="74" t="inlineStr">
        <is>
          <t>Mpumalanga</t>
        </is>
      </c>
      <c r="D599" s="74" t="inlineStr">
        <is>
          <t>MP</t>
        </is>
      </c>
      <c r="E599" s="74" t="inlineStr">
        <is>
          <t xml:space="preserve">Gert Sibande </t>
        </is>
      </c>
      <c r="F599" s="74" t="inlineStr">
        <is>
          <t xml:space="preserve">Gert Sibande </t>
        </is>
      </c>
      <c r="G599" s="74" t="inlineStr">
        <is>
          <t>Regional Hospital</t>
        </is>
      </c>
      <c r="H599" s="74" t="n">
        <v>226</v>
      </c>
      <c r="I599" s="74" t="n">
        <v>2</v>
      </c>
    </row>
    <row r="600">
      <c r="A600" s="74" t="inlineStr">
        <is>
          <t>Public</t>
        </is>
      </c>
      <c r="B600" s="74" t="inlineStr">
        <is>
          <t>Sabie Hospital</t>
        </is>
      </c>
      <c r="C600" s="74" t="inlineStr">
        <is>
          <t>Mpumalanga</t>
        </is>
      </c>
      <c r="D600" s="74" t="inlineStr">
        <is>
          <t>MP</t>
        </is>
      </c>
      <c r="E600" s="74" t="inlineStr">
        <is>
          <t xml:space="preserve">Ehlanzeni </t>
        </is>
      </c>
      <c r="F600" s="74" t="inlineStr">
        <is>
          <t xml:space="preserve">Ehlanzeni </t>
        </is>
      </c>
      <c r="G600" s="74" t="inlineStr">
        <is>
          <t>District Hospital</t>
        </is>
      </c>
      <c r="H600" s="74" t="n">
        <v>83</v>
      </c>
      <c r="I600" s="74" t="n">
        <v>0</v>
      </c>
    </row>
    <row r="601">
      <c r="A601" s="74" t="inlineStr">
        <is>
          <t>Public</t>
        </is>
      </c>
      <c r="B601" s="74" t="inlineStr">
        <is>
          <t>Kopanong Hospital</t>
        </is>
      </c>
      <c r="C601" s="74" t="inlineStr">
        <is>
          <t>Gauteng</t>
        </is>
      </c>
      <c r="D601" s="74" t="inlineStr">
        <is>
          <t>GP</t>
        </is>
      </c>
      <c r="E601" s="74" t="inlineStr">
        <is>
          <t xml:space="preserve">Sedibeng </t>
        </is>
      </c>
      <c r="F601" s="74" t="inlineStr">
        <is>
          <t xml:space="preserve">Sedibeng </t>
        </is>
      </c>
      <c r="G601" s="74" t="inlineStr">
        <is>
          <t>District Hospital</t>
        </is>
      </c>
      <c r="H601" s="74" t="n">
        <v>214</v>
      </c>
      <c r="I601" s="74" t="n">
        <v>0</v>
      </c>
    </row>
    <row r="602">
      <c r="A602" s="74" t="inlineStr">
        <is>
          <t>Public</t>
        </is>
      </c>
      <c r="B602" s="74" t="inlineStr">
        <is>
          <t>Butterworth Hospital</t>
        </is>
      </c>
      <c r="C602" s="74" t="inlineStr">
        <is>
          <t>Eastern Cape</t>
        </is>
      </c>
      <c r="D602" s="74" t="inlineStr">
        <is>
          <t>EC</t>
        </is>
      </c>
      <c r="E602" s="74" t="inlineStr">
        <is>
          <t xml:space="preserve">Amathole </t>
        </is>
      </c>
      <c r="F602" s="74" t="inlineStr">
        <is>
          <t xml:space="preserve">Amathole </t>
        </is>
      </c>
      <c r="G602" s="74" t="inlineStr">
        <is>
          <t>District Hospital</t>
        </is>
      </c>
      <c r="H602" s="74" t="n">
        <v>260</v>
      </c>
      <c r="I602" s="74" t="n">
        <v>0</v>
      </c>
    </row>
    <row r="603">
      <c r="A603" s="74" t="inlineStr">
        <is>
          <t>Public</t>
        </is>
      </c>
      <c r="B603" s="74" t="inlineStr">
        <is>
          <t>Fort England Hospital</t>
        </is>
      </c>
      <c r="C603" s="74" t="inlineStr">
        <is>
          <t>Eastern Cape</t>
        </is>
      </c>
      <c r="D603" s="74" t="inlineStr">
        <is>
          <t>EC</t>
        </is>
      </c>
      <c r="E603" s="74" t="inlineStr">
        <is>
          <t xml:space="preserve">Sarah Baartman </t>
        </is>
      </c>
      <c r="F603" s="74" t="inlineStr">
        <is>
          <t xml:space="preserve">Sarah Baartman </t>
        </is>
      </c>
      <c r="G603" s="74" t="inlineStr">
        <is>
          <t>Specialised Psychiatric Hospital</t>
        </is>
      </c>
      <c r="H603" s="74" t="n">
        <v>313</v>
      </c>
      <c r="I603" s="74" t="n">
        <v>0</v>
      </c>
    </row>
    <row r="604">
      <c r="A604" s="74" t="inlineStr">
        <is>
          <t>Public</t>
        </is>
      </c>
      <c r="B604" s="74" t="inlineStr">
        <is>
          <t>Tshwane Rehabilitation Hospital</t>
        </is>
      </c>
      <c r="C604" s="74" t="inlineStr">
        <is>
          <t>Gauteng</t>
        </is>
      </c>
      <c r="D604" s="74" t="inlineStr">
        <is>
          <t>GP</t>
        </is>
      </c>
      <c r="E604" s="74" t="inlineStr">
        <is>
          <t xml:space="preserve">City of Tshwane </t>
        </is>
      </c>
      <c r="F604" s="74" t="inlineStr">
        <is>
          <t xml:space="preserve">City of Tshwane </t>
        </is>
      </c>
      <c r="G604" s="74" t="inlineStr">
        <is>
          <t>Specialised Hospital Other</t>
        </is>
      </c>
      <c r="H604" s="74" t="n">
        <v>61</v>
      </c>
      <c r="I604" s="74" t="n">
        <v>0</v>
      </c>
    </row>
    <row r="605">
      <c r="A605" s="74" t="inlineStr">
        <is>
          <t>Public</t>
        </is>
      </c>
      <c r="B605" s="74" t="inlineStr">
        <is>
          <t>Philadelphia Hospital</t>
        </is>
      </c>
      <c r="C605" s="74" t="inlineStr">
        <is>
          <t>Limpopo</t>
        </is>
      </c>
      <c r="D605" s="74" t="inlineStr">
        <is>
          <t>LP</t>
        </is>
      </c>
      <c r="E605" s="74" t="inlineStr">
        <is>
          <t xml:space="preserve">Sekhukhune </t>
        </is>
      </c>
      <c r="F605" s="74" t="inlineStr">
        <is>
          <t xml:space="preserve">Sekhukhune </t>
        </is>
      </c>
      <c r="G605" s="74" t="inlineStr">
        <is>
          <t>Regional Hospital</t>
        </is>
      </c>
      <c r="H605" s="74" t="n">
        <v>286</v>
      </c>
      <c r="I605" s="74" t="n">
        <v>4</v>
      </c>
    </row>
    <row r="606">
      <c r="A606" s="74" t="inlineStr">
        <is>
          <t>Public</t>
        </is>
      </c>
      <c r="B606" s="74" t="inlineStr">
        <is>
          <t>Tokollo Hospital</t>
        </is>
      </c>
      <c r="C606" s="74" t="inlineStr">
        <is>
          <t>Free State</t>
        </is>
      </c>
      <c r="D606" s="74" t="inlineStr">
        <is>
          <t>FS</t>
        </is>
      </c>
      <c r="E606" s="74" t="inlineStr">
        <is>
          <t xml:space="preserve">Fezile Dabi </t>
        </is>
      </c>
      <c r="F606" s="74" t="inlineStr">
        <is>
          <t xml:space="preserve">Fezile Dabi </t>
        </is>
      </c>
      <c r="G606" s="74" t="inlineStr">
        <is>
          <t>District Hospital</t>
        </is>
      </c>
      <c r="H606" s="74" t="n">
        <v>63</v>
      </c>
      <c r="I606" s="74" t="n">
        <v>0</v>
      </c>
    </row>
    <row r="607">
      <c r="A607" s="74" t="inlineStr">
        <is>
          <t>Public</t>
        </is>
      </c>
      <c r="B607" s="74" t="inlineStr">
        <is>
          <t>Dr CN Phatudi Hospital</t>
        </is>
      </c>
      <c r="C607" s="74" t="inlineStr">
        <is>
          <t>Limpopo</t>
        </is>
      </c>
      <c r="D607" s="74" t="inlineStr">
        <is>
          <t>LP</t>
        </is>
      </c>
      <c r="E607" s="74" t="inlineStr">
        <is>
          <t xml:space="preserve">Mopani </t>
        </is>
      </c>
      <c r="F607" s="74" t="inlineStr">
        <is>
          <t xml:space="preserve">Mopani </t>
        </is>
      </c>
      <c r="G607" s="74" t="inlineStr">
        <is>
          <t>District Hospital</t>
        </is>
      </c>
      <c r="H607" s="74" t="n">
        <v>140</v>
      </c>
      <c r="I607" s="74" t="n">
        <v>0</v>
      </c>
    </row>
    <row r="608">
      <c r="A608" s="74" t="inlineStr">
        <is>
          <t>Public</t>
        </is>
      </c>
      <c r="B608" s="74" t="inlineStr">
        <is>
          <t>Louis Trichardt Hospital</t>
        </is>
      </c>
      <c r="C608" s="74" t="inlineStr">
        <is>
          <t>Limpopo</t>
        </is>
      </c>
      <c r="D608" s="74" t="inlineStr">
        <is>
          <t>LP</t>
        </is>
      </c>
      <c r="E608" s="74" t="inlineStr">
        <is>
          <t xml:space="preserve">Vhembe </t>
        </is>
      </c>
      <c r="F608" s="74" t="inlineStr">
        <is>
          <t xml:space="preserve">Vhembe </t>
        </is>
      </c>
      <c r="G608" s="74" t="inlineStr">
        <is>
          <t>District Hospital</t>
        </is>
      </c>
      <c r="H608" s="74" t="n">
        <v>55</v>
      </c>
      <c r="I608" s="74" t="n">
        <v>0</v>
      </c>
    </row>
    <row r="609">
      <c r="A609" s="74" t="inlineStr">
        <is>
          <t>Public</t>
        </is>
      </c>
      <c r="B609" s="74" t="inlineStr">
        <is>
          <t>Middelburg Hospital</t>
        </is>
      </c>
      <c r="C609" s="74" t="inlineStr">
        <is>
          <t>Mpumalanga</t>
        </is>
      </c>
      <c r="D609" s="74" t="inlineStr">
        <is>
          <t>MP</t>
        </is>
      </c>
      <c r="E609" s="74" t="inlineStr">
        <is>
          <t xml:space="preserve">Nkangala </t>
        </is>
      </c>
      <c r="F609" s="74" t="inlineStr">
        <is>
          <t xml:space="preserve">Nkangala </t>
        </is>
      </c>
      <c r="G609" s="74" t="inlineStr">
        <is>
          <t>District Hospital</t>
        </is>
      </c>
      <c r="H609" s="74" t="n">
        <v>227</v>
      </c>
      <c r="I609" s="74" t="n">
        <v>0</v>
      </c>
    </row>
    <row r="610">
      <c r="A610" s="74" t="inlineStr">
        <is>
          <t>Public</t>
        </is>
      </c>
      <c r="B610" s="74" t="inlineStr">
        <is>
          <t>Vredenburg Hospital</t>
        </is>
      </c>
      <c r="C610" s="74" t="inlineStr">
        <is>
          <t>Western Cape</t>
        </is>
      </c>
      <c r="D610" s="74" t="inlineStr">
        <is>
          <t>WC</t>
        </is>
      </c>
      <c r="E610" s="74" t="inlineStr">
        <is>
          <t xml:space="preserve">West Coast </t>
        </is>
      </c>
      <c r="F610" s="74" t="inlineStr">
        <is>
          <t xml:space="preserve">West Coast </t>
        </is>
      </c>
      <c r="G610" s="74" t="inlineStr">
        <is>
          <t>District Hospital</t>
        </is>
      </c>
      <c r="H610" s="74" t="n">
        <v>81</v>
      </c>
      <c r="I610" s="74" t="n">
        <v>0</v>
      </c>
    </row>
    <row r="611">
      <c r="A611" s="74" t="inlineStr">
        <is>
          <t>Public</t>
        </is>
      </c>
      <c r="B611" s="74" t="inlineStr">
        <is>
          <t>Senorita Ntlabathi Hospital</t>
        </is>
      </c>
      <c r="C611" s="74" t="inlineStr">
        <is>
          <t>Free State</t>
        </is>
      </c>
      <c r="D611" s="74" t="inlineStr">
        <is>
          <t>FS</t>
        </is>
      </c>
      <c r="E611" s="74" t="inlineStr">
        <is>
          <t xml:space="preserve">Thabo Mofutsanyana </t>
        </is>
      </c>
      <c r="F611" s="74" t="inlineStr">
        <is>
          <t xml:space="preserve">Thabo Mofutsanyana </t>
        </is>
      </c>
      <c r="G611" s="74" t="inlineStr">
        <is>
          <t>District Hospital</t>
        </is>
      </c>
      <c r="H611" s="74" t="n">
        <v>57</v>
      </c>
      <c r="I611" s="74" t="n">
        <v>0</v>
      </c>
    </row>
    <row r="612">
      <c r="A612" s="74" t="inlineStr">
        <is>
          <t>Public</t>
        </is>
      </c>
      <c r="B612" s="74" t="inlineStr">
        <is>
          <t>Zebediela Hospital</t>
        </is>
      </c>
      <c r="C612" s="74" t="inlineStr">
        <is>
          <t>Limpopo</t>
        </is>
      </c>
      <c r="D612" s="74" t="inlineStr">
        <is>
          <t>LP</t>
        </is>
      </c>
      <c r="E612" s="74" t="inlineStr">
        <is>
          <t xml:space="preserve">Capricorn </t>
        </is>
      </c>
      <c r="F612" s="74" t="inlineStr">
        <is>
          <t xml:space="preserve">Capricorn </t>
        </is>
      </c>
      <c r="G612" s="74" t="inlineStr">
        <is>
          <t>District Hospital</t>
        </is>
      </c>
      <c r="H612" s="74" t="n">
        <v>74</v>
      </c>
      <c r="I612" s="74" t="n">
        <v>0</v>
      </c>
    </row>
    <row r="613">
      <c r="A613" s="74" t="inlineStr">
        <is>
          <t>Public</t>
        </is>
      </c>
      <c r="B613" s="74" t="inlineStr">
        <is>
          <t>Jubilee Hospital</t>
        </is>
      </c>
      <c r="C613" s="74" t="inlineStr">
        <is>
          <t>Gauteng</t>
        </is>
      </c>
      <c r="D613" s="74" t="inlineStr">
        <is>
          <t>GP</t>
        </is>
      </c>
      <c r="E613" s="74" t="inlineStr">
        <is>
          <t xml:space="preserve">City of Tshwane </t>
        </is>
      </c>
      <c r="F613" s="74" t="inlineStr">
        <is>
          <t xml:space="preserve">City of Tshwane </t>
        </is>
      </c>
      <c r="G613" s="74" t="inlineStr">
        <is>
          <t>District Hospital</t>
        </is>
      </c>
      <c r="H613" s="74" t="n">
        <v>366</v>
      </c>
      <c r="I613" s="74" t="n">
        <v>4</v>
      </c>
    </row>
    <row r="614">
      <c r="A614" s="74" t="inlineStr">
        <is>
          <t>Public</t>
        </is>
      </c>
      <c r="B614" s="74" t="inlineStr">
        <is>
          <t>Tshilidzini Hospital</t>
        </is>
      </c>
      <c r="C614" s="74" t="inlineStr">
        <is>
          <t>Limpopo</t>
        </is>
      </c>
      <c r="D614" s="74" t="inlineStr">
        <is>
          <t>LP</t>
        </is>
      </c>
      <c r="E614" s="74" t="inlineStr">
        <is>
          <t xml:space="preserve">Vhembe </t>
        </is>
      </c>
      <c r="F614" s="74" t="inlineStr">
        <is>
          <t xml:space="preserve">Vhembe </t>
        </is>
      </c>
      <c r="G614" s="74" t="inlineStr">
        <is>
          <t>Regional Hospital</t>
        </is>
      </c>
      <c r="H614" s="74" t="n">
        <v>380</v>
      </c>
      <c r="I614" s="74" t="n">
        <v>4</v>
      </c>
    </row>
    <row r="615">
      <c r="A615" s="74" t="inlineStr">
        <is>
          <t>Public</t>
        </is>
      </c>
      <c r="B615" s="74" t="inlineStr">
        <is>
          <t>Untunjambili Hospital</t>
        </is>
      </c>
      <c r="C615" s="74" t="inlineStr">
        <is>
          <t>KwaZulu-Natal</t>
        </is>
      </c>
      <c r="D615" s="74" t="inlineStr">
        <is>
          <t>KZN</t>
        </is>
      </c>
      <c r="E615" s="74" t="inlineStr">
        <is>
          <t xml:space="preserve">iLembe </t>
        </is>
      </c>
      <c r="F615" s="74" t="inlineStr">
        <is>
          <t xml:space="preserve">iLembe </t>
        </is>
      </c>
      <c r="G615" s="74" t="inlineStr">
        <is>
          <t>District Hospital</t>
        </is>
      </c>
      <c r="H615" s="74" t="n">
        <v>130</v>
      </c>
      <c r="I615" s="74" t="n">
        <v>0</v>
      </c>
    </row>
    <row r="616">
      <c r="A616" s="74" t="inlineStr">
        <is>
          <t>Public</t>
        </is>
      </c>
      <c r="B616" s="74" t="inlineStr">
        <is>
          <t>Worcester Hospital</t>
        </is>
      </c>
      <c r="C616" s="74" t="inlineStr">
        <is>
          <t>Western Cape</t>
        </is>
      </c>
      <c r="D616" s="74" t="inlineStr">
        <is>
          <t>WC</t>
        </is>
      </c>
      <c r="E616" s="74" t="inlineStr">
        <is>
          <t xml:space="preserve">Cape Winelands </t>
        </is>
      </c>
      <c r="F616" s="74" t="inlineStr">
        <is>
          <t xml:space="preserve">Cape Winelands </t>
        </is>
      </c>
      <c r="G616" s="74" t="inlineStr">
        <is>
          <t>Regional Hospital</t>
        </is>
      </c>
      <c r="H616" s="74" t="n">
        <v>275</v>
      </c>
      <c r="I616" s="74" t="n">
        <v>5</v>
      </c>
    </row>
    <row r="617">
      <c r="A617" s="74" t="inlineStr">
        <is>
          <t>Public</t>
        </is>
      </c>
      <c r="B617" s="74" t="inlineStr">
        <is>
          <t>Karl Bremer Hospital</t>
        </is>
      </c>
      <c r="C617" s="74" t="inlineStr">
        <is>
          <t>Western Cape</t>
        </is>
      </c>
      <c r="D617" s="74" t="inlineStr">
        <is>
          <t>WC</t>
        </is>
      </c>
      <c r="E617" s="74" t="inlineStr">
        <is>
          <t xml:space="preserve">City of Cape Town </t>
        </is>
      </c>
      <c r="F617" s="74" t="inlineStr">
        <is>
          <t xml:space="preserve">City of Cape Town </t>
        </is>
      </c>
      <c r="G617" s="74" t="inlineStr">
        <is>
          <t>District Hospital</t>
        </is>
      </c>
      <c r="H617" s="74" t="n">
        <v>311</v>
      </c>
      <c r="I617" s="74" t="n">
        <v>0</v>
      </c>
    </row>
    <row r="618">
      <c r="A618" s="74" t="inlineStr">
        <is>
          <t>Public</t>
        </is>
      </c>
      <c r="B618" s="74" t="inlineStr">
        <is>
          <t>Livingstone Hospital</t>
        </is>
      </c>
      <c r="C618" s="74" t="inlineStr">
        <is>
          <t>Eastern Cape</t>
        </is>
      </c>
      <c r="D618" s="74" t="inlineStr">
        <is>
          <t>EC</t>
        </is>
      </c>
      <c r="E618" s="74" t="inlineStr">
        <is>
          <t xml:space="preserve">Nelson Mandela Bay </t>
        </is>
      </c>
      <c r="F618" s="74" t="inlineStr">
        <is>
          <t xml:space="preserve">Nelson Mandela Bay </t>
        </is>
      </c>
      <c r="G618" s="74" t="inlineStr">
        <is>
          <t>Provincial Tertiary Hospital</t>
        </is>
      </c>
      <c r="H618" s="74" t="n">
        <v>642</v>
      </c>
      <c r="I618" s="74" t="n">
        <v>16</v>
      </c>
    </row>
    <row r="619">
      <c r="A619" s="74" t="inlineStr">
        <is>
          <t>Public</t>
        </is>
      </c>
      <c r="B619" s="74" t="inlineStr">
        <is>
          <t>Otto Du Plessis Hospital</t>
        </is>
      </c>
      <c r="C619" s="74" t="inlineStr">
        <is>
          <t>Western Cape</t>
        </is>
      </c>
      <c r="D619" s="74" t="inlineStr">
        <is>
          <t>WC</t>
        </is>
      </c>
      <c r="E619" s="74" t="inlineStr">
        <is>
          <t xml:space="preserve">Overberg </t>
        </is>
      </c>
      <c r="F619" s="74" t="inlineStr">
        <is>
          <t xml:space="preserve">Overberg </t>
        </is>
      </c>
      <c r="G619" s="74" t="inlineStr">
        <is>
          <t>District Hospital</t>
        </is>
      </c>
      <c r="H619" s="74" t="n">
        <v>30</v>
      </c>
      <c r="I619" s="74" t="n">
        <v>0</v>
      </c>
    </row>
    <row r="620">
      <c r="A620" s="74" t="inlineStr">
        <is>
          <t>Public</t>
        </is>
      </c>
      <c r="B620" s="74" t="inlineStr">
        <is>
          <t>Katleho Hospital</t>
        </is>
      </c>
      <c r="C620" s="74" t="inlineStr">
        <is>
          <t>Free State</t>
        </is>
      </c>
      <c r="D620" s="74" t="inlineStr">
        <is>
          <t>FS</t>
        </is>
      </c>
      <c r="E620" s="74" t="inlineStr">
        <is>
          <t xml:space="preserve">Lejweleputswa </t>
        </is>
      </c>
      <c r="F620" s="74" t="inlineStr">
        <is>
          <t xml:space="preserve">Lejweleputswa </t>
        </is>
      </c>
      <c r="G620" s="74" t="inlineStr">
        <is>
          <t>District Hospital</t>
        </is>
      </c>
      <c r="H620" s="74" t="n">
        <v>78</v>
      </c>
      <c r="I620" s="74" t="n">
        <v>0</v>
      </c>
    </row>
    <row r="621">
      <c r="A621" s="74" t="inlineStr">
        <is>
          <t>Public</t>
        </is>
      </c>
      <c r="B621" s="74" t="inlineStr">
        <is>
          <t>Heidelberg Hospital</t>
        </is>
      </c>
      <c r="C621" s="74" t="inlineStr">
        <is>
          <t>Gauteng</t>
        </is>
      </c>
      <c r="D621" s="74" t="inlineStr">
        <is>
          <t>GP</t>
        </is>
      </c>
      <c r="E621" s="74" t="inlineStr">
        <is>
          <t xml:space="preserve">Sedibeng </t>
        </is>
      </c>
      <c r="F621" s="74" t="inlineStr">
        <is>
          <t xml:space="preserve">Sedibeng </t>
        </is>
      </c>
      <c r="G621" s="74" t="inlineStr">
        <is>
          <t>District Hospital</t>
        </is>
      </c>
      <c r="H621" s="74" t="n">
        <v>126</v>
      </c>
      <c r="I621" s="74" t="n">
        <v>0</v>
      </c>
    </row>
    <row r="622">
      <c r="A622" s="74" t="inlineStr">
        <is>
          <t>Public</t>
        </is>
      </c>
      <c r="B622" s="74" t="inlineStr">
        <is>
          <t>Bertha Gxowa Hospital</t>
        </is>
      </c>
      <c r="C622" s="74" t="inlineStr">
        <is>
          <t>Gauteng</t>
        </is>
      </c>
      <c r="D622" s="74" t="inlineStr">
        <is>
          <t>GP</t>
        </is>
      </c>
      <c r="E622" s="74" t="inlineStr">
        <is>
          <t xml:space="preserve">Ekurhuleni </t>
        </is>
      </c>
      <c r="F622" s="74" t="inlineStr">
        <is>
          <t xml:space="preserve">Ekurhuleni </t>
        </is>
      </c>
      <c r="G622" s="74" t="inlineStr">
        <is>
          <t>District Hospital</t>
        </is>
      </c>
      <c r="H622" s="74" t="n">
        <v>297</v>
      </c>
      <c r="I622" s="74" t="n">
        <v>0</v>
      </c>
    </row>
    <row r="623">
      <c r="A623" s="74" t="inlineStr">
        <is>
          <t>Public</t>
        </is>
      </c>
      <c r="B623" s="74" t="inlineStr">
        <is>
          <t>Rob Ferreira Hospital</t>
        </is>
      </c>
      <c r="C623" s="74" t="inlineStr">
        <is>
          <t>Mpumalanga</t>
        </is>
      </c>
      <c r="D623" s="74" t="inlineStr">
        <is>
          <t>MP</t>
        </is>
      </c>
      <c r="E623" s="74" t="inlineStr">
        <is>
          <t xml:space="preserve">Ehlanzeni </t>
        </is>
      </c>
      <c r="F623" s="74" t="inlineStr">
        <is>
          <t xml:space="preserve">Ehlanzeni </t>
        </is>
      </c>
      <c r="G623" s="74" t="inlineStr">
        <is>
          <t>Provincial Tertiary Hospital</t>
        </is>
      </c>
      <c r="H623" s="74" t="n">
        <v>392</v>
      </c>
      <c r="I623" s="74" t="n">
        <v>0</v>
      </c>
    </row>
    <row r="624">
      <c r="A624" s="74" t="inlineStr">
        <is>
          <t>Public</t>
        </is>
      </c>
      <c r="B624" s="74" t="inlineStr">
        <is>
          <t>Schweizer-Reneke Hospital</t>
        </is>
      </c>
      <c r="C624" s="74" t="inlineStr">
        <is>
          <t>North West</t>
        </is>
      </c>
      <c r="D624" s="74" t="inlineStr">
        <is>
          <t>NW</t>
        </is>
      </c>
      <c r="E624" s="74" t="inlineStr">
        <is>
          <t xml:space="preserve">Dr Ruth Segomotsi Mompati </t>
        </is>
      </c>
      <c r="F624" s="74" t="inlineStr">
        <is>
          <t xml:space="preserve">Dr Ruth Segomotsi Mompati </t>
        </is>
      </c>
      <c r="G624" s="74" t="inlineStr">
        <is>
          <t>District Hospital</t>
        </is>
      </c>
      <c r="H624" s="74" t="n">
        <v>59</v>
      </c>
      <c r="I624" s="74" t="n">
        <v>0</v>
      </c>
    </row>
    <row r="625">
      <c r="A625" s="74" t="inlineStr">
        <is>
          <t>Public</t>
        </is>
      </c>
      <c r="B625" s="74" t="inlineStr">
        <is>
          <t>Kalafong Hospital</t>
        </is>
      </c>
      <c r="C625" s="74" t="inlineStr">
        <is>
          <t>Gauteng</t>
        </is>
      </c>
      <c r="D625" s="74" t="inlineStr">
        <is>
          <t>GP</t>
        </is>
      </c>
      <c r="E625" s="74" t="inlineStr">
        <is>
          <t xml:space="preserve">City of Tshwane </t>
        </is>
      </c>
      <c r="F625" s="74" t="inlineStr">
        <is>
          <t xml:space="preserve">City of Tshwane </t>
        </is>
      </c>
      <c r="G625" s="74" t="inlineStr">
        <is>
          <t>Provincial Tertiary Hospital</t>
        </is>
      </c>
      <c r="H625" s="74" t="n">
        <v>737</v>
      </c>
      <c r="I625" s="74" t="n">
        <v>14</v>
      </c>
    </row>
    <row r="626">
      <c r="A626" s="74" t="inlineStr">
        <is>
          <t>Public</t>
        </is>
      </c>
      <c r="B626" s="74" t="inlineStr">
        <is>
          <t>Komani Hospital</t>
        </is>
      </c>
      <c r="C626" s="74" t="inlineStr">
        <is>
          <t>Eastern Cape</t>
        </is>
      </c>
      <c r="D626" s="74" t="inlineStr">
        <is>
          <t>EC</t>
        </is>
      </c>
      <c r="E626" s="74" t="inlineStr">
        <is>
          <t xml:space="preserve">Chris Hani </t>
        </is>
      </c>
      <c r="F626" s="74" t="inlineStr">
        <is>
          <t xml:space="preserve">Chris Hani </t>
        </is>
      </c>
      <c r="G626" s="74" t="inlineStr">
        <is>
          <t>Specialised Psychiatric Hospital</t>
        </is>
      </c>
      <c r="H626" s="74" t="n">
        <v>440</v>
      </c>
      <c r="I626" s="74" t="n">
        <v>0</v>
      </c>
    </row>
    <row r="627">
      <c r="A627" s="74" t="inlineStr">
        <is>
          <t>Public</t>
        </is>
      </c>
      <c r="B627" s="74" t="inlineStr">
        <is>
          <t>Bophelong Psychiatric Hospital</t>
        </is>
      </c>
      <c r="C627" s="74" t="inlineStr">
        <is>
          <t>North West</t>
        </is>
      </c>
      <c r="D627" s="74" t="inlineStr">
        <is>
          <t>NW</t>
        </is>
      </c>
      <c r="E627" s="74" t="inlineStr">
        <is>
          <t xml:space="preserve">Ngaka Modiri Molema </t>
        </is>
      </c>
      <c r="F627" s="74" t="inlineStr">
        <is>
          <t xml:space="preserve">Ngaka Modiri Molema </t>
        </is>
      </c>
      <c r="G627" s="74" t="inlineStr">
        <is>
          <t>Specialised Psychiatric Hospital</t>
        </is>
      </c>
      <c r="H627" s="74" t="n">
        <v>317</v>
      </c>
      <c r="I627" s="74" t="n">
        <v>0</v>
      </c>
    </row>
    <row r="628">
      <c r="A628" s="74" t="inlineStr">
        <is>
          <t>Public</t>
        </is>
      </c>
      <c r="B628" s="74" t="inlineStr">
        <is>
          <t>SS Gida Hospital</t>
        </is>
      </c>
      <c r="C628" s="74" t="inlineStr">
        <is>
          <t>Eastern Cape</t>
        </is>
      </c>
      <c r="D628" s="74" t="inlineStr">
        <is>
          <t>EC</t>
        </is>
      </c>
      <c r="E628" s="74" t="inlineStr">
        <is>
          <t xml:space="preserve">Amathole </t>
        </is>
      </c>
      <c r="F628" s="74" t="inlineStr">
        <is>
          <t xml:space="preserve">Amathole </t>
        </is>
      </c>
      <c r="G628" s="74" t="inlineStr">
        <is>
          <t>District Hospital</t>
        </is>
      </c>
      <c r="H628" s="74" t="n">
        <v>122</v>
      </c>
      <c r="I628" s="74" t="n">
        <v>0</v>
      </c>
    </row>
    <row r="629">
      <c r="A629" s="74" t="inlineStr">
        <is>
          <t>Public</t>
        </is>
      </c>
      <c r="B629" s="74" t="inlineStr">
        <is>
          <t>BJ Vorster (Kareedouw) Hospital</t>
        </is>
      </c>
      <c r="C629" s="74" t="inlineStr">
        <is>
          <t>Eastern Cape</t>
        </is>
      </c>
      <c r="D629" s="74" t="inlineStr">
        <is>
          <t>EC</t>
        </is>
      </c>
      <c r="E629" s="74" t="inlineStr">
        <is>
          <t xml:space="preserve">Sarah Baartman </t>
        </is>
      </c>
      <c r="F629" s="74" t="inlineStr">
        <is>
          <t xml:space="preserve">Sarah Baartman </t>
        </is>
      </c>
      <c r="G629" s="74" t="inlineStr">
        <is>
          <t>District Hospital</t>
        </is>
      </c>
      <c r="H629" s="74" t="n">
        <v>37</v>
      </c>
      <c r="I629" s="74" t="n">
        <v>0</v>
      </c>
    </row>
    <row r="630">
      <c r="A630" s="74" t="inlineStr">
        <is>
          <t>Public</t>
        </is>
      </c>
      <c r="B630" s="74" t="inlineStr">
        <is>
          <t>Kuruman Hospital</t>
        </is>
      </c>
      <c r="C630" s="74" t="inlineStr">
        <is>
          <t>Northern Cape</t>
        </is>
      </c>
      <c r="D630" s="74" t="inlineStr">
        <is>
          <t>NC</t>
        </is>
      </c>
      <c r="E630" s="74" t="inlineStr">
        <is>
          <t xml:space="preserve">John Taolo Gaetsewe </t>
        </is>
      </c>
      <c r="F630" s="74" t="inlineStr">
        <is>
          <t xml:space="preserve">John Taolo Gaetsewe </t>
        </is>
      </c>
      <c r="G630" s="74" t="inlineStr">
        <is>
          <t>District Hospital</t>
        </is>
      </c>
      <c r="H630" s="74" t="n">
        <v>69</v>
      </c>
      <c r="I630" s="74" t="n">
        <v>0</v>
      </c>
    </row>
    <row r="631">
      <c r="A631" s="74" t="inlineStr">
        <is>
          <t>Public</t>
        </is>
      </c>
      <c r="B631" s="74" t="inlineStr">
        <is>
          <t>Themba Hospital</t>
        </is>
      </c>
      <c r="C631" s="74" t="inlineStr">
        <is>
          <t>Mpumalanga</t>
        </is>
      </c>
      <c r="D631" s="74" t="inlineStr">
        <is>
          <t>MP</t>
        </is>
      </c>
      <c r="E631" s="74" t="inlineStr">
        <is>
          <t xml:space="preserve">Ehlanzeni </t>
        </is>
      </c>
      <c r="F631" s="74" t="inlineStr">
        <is>
          <t xml:space="preserve">Ehlanzeni </t>
        </is>
      </c>
      <c r="G631" s="74" t="inlineStr">
        <is>
          <t>Regional Hospital</t>
        </is>
      </c>
      <c r="H631" s="74" t="n">
        <v>382</v>
      </c>
      <c r="I631" s="74" t="n">
        <v>0</v>
      </c>
    </row>
    <row r="632">
      <c r="A632" s="74" t="inlineStr">
        <is>
          <t>Public</t>
        </is>
      </c>
      <c r="B632" s="74" t="inlineStr">
        <is>
          <t>Charles Johnson Memorial Hospital</t>
        </is>
      </c>
      <c r="C632" s="74" t="inlineStr">
        <is>
          <t>KwaZulu-Natal</t>
        </is>
      </c>
      <c r="D632" s="74" t="inlineStr">
        <is>
          <t>KZN</t>
        </is>
      </c>
      <c r="E632" s="74" t="inlineStr">
        <is>
          <t xml:space="preserve">Umzinyathi </t>
        </is>
      </c>
      <c r="F632" s="74" t="inlineStr">
        <is>
          <t xml:space="preserve">Umzinyathi </t>
        </is>
      </c>
      <c r="G632" s="74" t="inlineStr">
        <is>
          <t>District Hospital</t>
        </is>
      </c>
      <c r="H632" s="74" t="n">
        <v>349</v>
      </c>
      <c r="I632" s="74" t="n">
        <v>0</v>
      </c>
    </row>
    <row r="633">
      <c r="A633" s="74" t="inlineStr">
        <is>
          <t>Public</t>
        </is>
      </c>
      <c r="B633" s="74" t="inlineStr">
        <is>
          <t>Malamulele Hospital</t>
        </is>
      </c>
      <c r="C633" s="74" t="inlineStr">
        <is>
          <t>Limpopo</t>
        </is>
      </c>
      <c r="D633" s="74" t="inlineStr">
        <is>
          <t>LP</t>
        </is>
      </c>
      <c r="E633" s="74" t="inlineStr">
        <is>
          <t xml:space="preserve">Vhembe </t>
        </is>
      </c>
      <c r="F633" s="74" t="inlineStr">
        <is>
          <t xml:space="preserve">Vhembe </t>
        </is>
      </c>
      <c r="G633" s="74" t="inlineStr">
        <is>
          <t>District Hospital</t>
        </is>
      </c>
      <c r="H633" s="74" t="n">
        <v>195</v>
      </c>
      <c r="I633" s="74" t="n">
        <v>0</v>
      </c>
    </row>
    <row r="634">
      <c r="A634" s="74" t="inlineStr">
        <is>
          <t>Public</t>
        </is>
      </c>
      <c r="B634" s="74" t="inlineStr">
        <is>
          <t>St Francis Hospital</t>
        </is>
      </c>
      <c r="C634" s="74" t="inlineStr">
        <is>
          <t>KwaZulu-Natal</t>
        </is>
      </c>
      <c r="D634" s="74" t="inlineStr">
        <is>
          <t>KZN</t>
        </is>
      </c>
      <c r="E634" s="74" t="inlineStr">
        <is>
          <t xml:space="preserve">Joe Gqabi </t>
        </is>
      </c>
      <c r="F634" s="74" t="inlineStr">
        <is>
          <t xml:space="preserve">Joe Gqabi </t>
        </is>
      </c>
      <c r="G634" s="74" t="inlineStr">
        <is>
          <t>Specialised Psychiatric Hospital</t>
        </is>
      </c>
      <c r="H634" s="74" t="n">
        <v>79</v>
      </c>
      <c r="I634" s="74" t="n">
        <v>0</v>
      </c>
    </row>
    <row r="635">
      <c r="A635" s="74" t="inlineStr">
        <is>
          <t>Public</t>
        </is>
      </c>
      <c r="B635" s="74" t="inlineStr">
        <is>
          <t>Holy Cross Hospital</t>
        </is>
      </c>
      <c r="C635" s="74" t="inlineStr">
        <is>
          <t>Eastern Cape</t>
        </is>
      </c>
      <c r="D635" s="74" t="inlineStr">
        <is>
          <t>EC</t>
        </is>
      </c>
      <c r="E635" s="74" t="inlineStr">
        <is>
          <t xml:space="preserve">Oliver Tambo </t>
        </is>
      </c>
      <c r="F635" s="74" t="inlineStr">
        <is>
          <t xml:space="preserve">Oliver Tambo </t>
        </is>
      </c>
      <c r="G635" s="74" t="inlineStr">
        <is>
          <t>District Hospital</t>
        </is>
      </c>
      <c r="H635" s="74" t="n">
        <v>180</v>
      </c>
      <c r="I635" s="74" t="n">
        <v>0</v>
      </c>
    </row>
    <row r="636">
      <c r="A636" s="74" t="inlineStr">
        <is>
          <t>Public</t>
        </is>
      </c>
      <c r="B636" s="74" t="inlineStr">
        <is>
          <t>Voortrekker Memorial (Potgietersrus) Hospital</t>
        </is>
      </c>
      <c r="C636" s="74" t="inlineStr">
        <is>
          <t>Limpopo</t>
        </is>
      </c>
      <c r="D636" s="74" t="inlineStr">
        <is>
          <t>LP</t>
        </is>
      </c>
      <c r="E636" s="74" t="inlineStr">
        <is>
          <t xml:space="preserve">Waterberg </t>
        </is>
      </c>
      <c r="F636" s="74" t="inlineStr">
        <is>
          <t xml:space="preserve">Waterberg </t>
        </is>
      </c>
      <c r="G636" s="74" t="inlineStr">
        <is>
          <t>District Hospital</t>
        </is>
      </c>
      <c r="H636" s="74" t="n">
        <v>91</v>
      </c>
      <c r="I636" s="74" t="n">
        <v>0</v>
      </c>
    </row>
    <row r="637">
      <c r="A637" s="74" t="inlineStr">
        <is>
          <t>Public</t>
        </is>
      </c>
      <c r="B637" s="74" t="inlineStr">
        <is>
          <t>Thabamoopo Hospital</t>
        </is>
      </c>
      <c r="C637" s="74" t="inlineStr">
        <is>
          <t>Limpopo</t>
        </is>
      </c>
      <c r="D637" s="74" t="inlineStr">
        <is>
          <t>LP</t>
        </is>
      </c>
      <c r="E637" s="74" t="inlineStr">
        <is>
          <t xml:space="preserve">Capricorn </t>
        </is>
      </c>
      <c r="F637" s="74" t="inlineStr">
        <is>
          <t xml:space="preserve">Capricorn </t>
        </is>
      </c>
      <c r="G637" s="74" t="inlineStr">
        <is>
          <t>Specialised Psychiatric Hospital</t>
        </is>
      </c>
      <c r="H637" s="74" t="n">
        <v>400</v>
      </c>
      <c r="I637" s="74" t="n">
        <v>0</v>
      </c>
    </row>
    <row r="638">
      <c r="A638" s="74" t="inlineStr">
        <is>
          <t>Public</t>
        </is>
      </c>
      <c r="B638" s="74" t="inlineStr">
        <is>
          <t>Christiana Hospital</t>
        </is>
      </c>
      <c r="C638" s="74" t="inlineStr">
        <is>
          <t>North West</t>
        </is>
      </c>
      <c r="D638" s="74" t="inlineStr">
        <is>
          <t>NW</t>
        </is>
      </c>
      <c r="E638" s="74" t="inlineStr">
        <is>
          <t xml:space="preserve">Dr Ruth Segomotsi Mompati </t>
        </is>
      </c>
      <c r="F638" s="74" t="inlineStr">
        <is>
          <t xml:space="preserve">Dr Ruth Segomotsi Mompati </t>
        </is>
      </c>
      <c r="G638" s="74" t="inlineStr">
        <is>
          <t>District Hospital</t>
        </is>
      </c>
      <c r="H638" s="74" t="n">
        <v>40</v>
      </c>
      <c r="I638" s="74" t="n">
        <v>0</v>
      </c>
    </row>
    <row r="639">
      <c r="A639" s="74" t="inlineStr">
        <is>
          <t>Public</t>
        </is>
      </c>
      <c r="B639" s="74" t="inlineStr">
        <is>
          <t>Montagu Hospital</t>
        </is>
      </c>
      <c r="C639" s="74" t="inlineStr">
        <is>
          <t>Western Cape</t>
        </is>
      </c>
      <c r="D639" s="74" t="inlineStr">
        <is>
          <t>WC</t>
        </is>
      </c>
      <c r="E639" s="74" t="inlineStr">
        <is>
          <t xml:space="preserve">Cape Winelands </t>
        </is>
      </c>
      <c r="F639" s="74" t="inlineStr">
        <is>
          <t xml:space="preserve">Cape Winelands </t>
        </is>
      </c>
      <c r="G639" s="74" t="inlineStr">
        <is>
          <t>District Hospital</t>
        </is>
      </c>
      <c r="H639" s="74" t="n">
        <v>26</v>
      </c>
      <c r="I639" s="74" t="n">
        <v>0</v>
      </c>
    </row>
    <row r="640">
      <c r="A640" s="74" t="inlineStr">
        <is>
          <t>Public</t>
        </is>
      </c>
      <c r="B640" s="74" t="inlineStr">
        <is>
          <t>Port Shepstone Hospital</t>
        </is>
      </c>
      <c r="C640" s="74" t="inlineStr">
        <is>
          <t>KwaZulu-Natal</t>
        </is>
      </c>
      <c r="D640" s="74" t="inlineStr">
        <is>
          <t>KZN</t>
        </is>
      </c>
      <c r="E640" s="74" t="inlineStr">
        <is>
          <t xml:space="preserve">Ugu </t>
        </is>
      </c>
      <c r="F640" s="74" t="inlineStr">
        <is>
          <t xml:space="preserve">Ugu </t>
        </is>
      </c>
      <c r="G640" s="74" t="inlineStr">
        <is>
          <t>Regional Hospital</t>
        </is>
      </c>
      <c r="H640" s="74" t="n">
        <v>309</v>
      </c>
      <c r="I640" s="74" t="n">
        <v>4</v>
      </c>
    </row>
    <row r="641">
      <c r="A641" s="74" t="inlineStr">
        <is>
          <t>Public</t>
        </is>
      </c>
      <c r="B641" s="74" t="inlineStr">
        <is>
          <t>Witbank Specialised TB Hospital</t>
        </is>
      </c>
      <c r="C641" s="74" t="inlineStr">
        <is>
          <t>Mpumalanga</t>
        </is>
      </c>
      <c r="D641" s="74" t="inlineStr">
        <is>
          <t>MP</t>
        </is>
      </c>
      <c r="E641" s="74" t="inlineStr">
        <is>
          <t xml:space="preserve">Nkangala </t>
        </is>
      </c>
      <c r="F641" s="74" t="inlineStr">
        <is>
          <t xml:space="preserve">Nkangala </t>
        </is>
      </c>
      <c r="G641" s="74" t="inlineStr">
        <is>
          <t>Specialised TB Hospital</t>
        </is>
      </c>
      <c r="H641" s="74" t="n">
        <v>226</v>
      </c>
      <c r="I641" s="74" t="n">
        <v>0</v>
      </c>
    </row>
    <row r="642">
      <c r="A642" s="74" t="inlineStr">
        <is>
          <t>Public</t>
        </is>
      </c>
      <c r="B642" s="74" t="inlineStr">
        <is>
          <t>Tshwaragano Hospital</t>
        </is>
      </c>
      <c r="C642" s="74" t="inlineStr">
        <is>
          <t>Northern Cape</t>
        </is>
      </c>
      <c r="D642" s="74" t="inlineStr">
        <is>
          <t>NC</t>
        </is>
      </c>
      <c r="E642" s="74" t="inlineStr">
        <is>
          <t xml:space="preserve">John Taolo Gaetsewe </t>
        </is>
      </c>
      <c r="F642" s="74" t="inlineStr">
        <is>
          <t xml:space="preserve">John Taolo Gaetsewe </t>
        </is>
      </c>
      <c r="G642" s="74" t="inlineStr">
        <is>
          <t>District Hospital</t>
        </is>
      </c>
      <c r="H642" s="74" t="n">
        <v>164</v>
      </c>
      <c r="I642" s="74" t="n">
        <v>0</v>
      </c>
    </row>
    <row r="643">
      <c r="A643" s="74" t="inlineStr">
        <is>
          <t>Public</t>
        </is>
      </c>
      <c r="B643" s="74" t="inlineStr">
        <is>
          <t>Taung Hospital</t>
        </is>
      </c>
      <c r="C643" s="74" t="inlineStr">
        <is>
          <t>North West</t>
        </is>
      </c>
      <c r="D643" s="74" t="inlineStr">
        <is>
          <t>NW</t>
        </is>
      </c>
      <c r="E643" s="74" t="inlineStr">
        <is>
          <t xml:space="preserve">Dr Ruth Segomotsi Mompati </t>
        </is>
      </c>
      <c r="F643" s="74" t="inlineStr">
        <is>
          <t xml:space="preserve">Dr Ruth Segomotsi Mompati </t>
        </is>
      </c>
      <c r="G643" s="74" t="inlineStr">
        <is>
          <t>District Hospital</t>
        </is>
      </c>
      <c r="H643" s="74" t="n">
        <v>198</v>
      </c>
      <c r="I643" s="74" t="n">
        <v>0</v>
      </c>
    </row>
    <row r="644">
      <c r="A644" s="74" t="inlineStr">
        <is>
          <t>Public</t>
        </is>
      </c>
      <c r="B644" s="74" t="inlineStr">
        <is>
          <t>Bhisho Hospital</t>
        </is>
      </c>
      <c r="C644" s="74" t="inlineStr">
        <is>
          <t>Eastern Cape</t>
        </is>
      </c>
      <c r="D644" s="74" t="inlineStr">
        <is>
          <t>EC</t>
        </is>
      </c>
      <c r="E644" s="74" t="inlineStr">
        <is>
          <t xml:space="preserve">Buffalo City </t>
        </is>
      </c>
      <c r="F644" s="74" t="inlineStr">
        <is>
          <t xml:space="preserve">Buffalo City </t>
        </is>
      </c>
      <c r="G644" s="74" t="inlineStr">
        <is>
          <t>District Hospital</t>
        </is>
      </c>
      <c r="H644" s="74" t="n">
        <v>205</v>
      </c>
      <c r="I644" s="74" t="n">
        <v>0</v>
      </c>
    </row>
    <row r="645">
      <c r="A645" s="74" t="inlineStr">
        <is>
          <t>Public</t>
        </is>
      </c>
      <c r="B645" s="74" t="inlineStr">
        <is>
          <t>Charles James TB Hospital</t>
        </is>
      </c>
      <c r="C645" s="74" t="inlineStr">
        <is>
          <t>KwaZulu-Natal</t>
        </is>
      </c>
      <c r="D645" s="74" t="inlineStr">
        <is>
          <t>KZN</t>
        </is>
      </c>
      <c r="E645" s="74" t="inlineStr">
        <is>
          <t xml:space="preserve">eThekwini </t>
        </is>
      </c>
      <c r="F645" s="74" t="inlineStr">
        <is>
          <t xml:space="preserve">eThekwini </t>
        </is>
      </c>
      <c r="G645" s="74" t="inlineStr">
        <is>
          <t>Specialised TB Hospital</t>
        </is>
      </c>
      <c r="H645" s="74" t="n">
        <v>120</v>
      </c>
      <c r="I645" s="74" t="n">
        <v>0</v>
      </c>
    </row>
    <row r="646">
      <c r="A646" s="74" t="inlineStr">
        <is>
          <t>Public</t>
        </is>
      </c>
      <c r="B646" s="74" t="inlineStr">
        <is>
          <t>LAPA Munnik Hospital</t>
        </is>
      </c>
      <c r="C646" s="74" t="inlineStr">
        <is>
          <t>Western Cape</t>
        </is>
      </c>
      <c r="D646" s="74" t="inlineStr">
        <is>
          <t>WC</t>
        </is>
      </c>
      <c r="E646" s="74" t="inlineStr">
        <is>
          <t xml:space="preserve">West Coast </t>
        </is>
      </c>
      <c r="F646" s="74" t="inlineStr">
        <is>
          <t xml:space="preserve">West Coast </t>
        </is>
      </c>
      <c r="G646" s="74" t="inlineStr">
        <is>
          <t>District Hospital</t>
        </is>
      </c>
      <c r="H646" s="74" t="n">
        <v>10</v>
      </c>
      <c r="I646" s="74" t="n">
        <v>0</v>
      </c>
    </row>
    <row r="647">
      <c r="A647" s="74" t="inlineStr">
        <is>
          <t>Public</t>
        </is>
      </c>
      <c r="B647" s="74" t="inlineStr">
        <is>
          <t>FH Odendaal (Nylstroom) Hospital</t>
        </is>
      </c>
      <c r="C647" s="74" t="inlineStr">
        <is>
          <t>Limpopo</t>
        </is>
      </c>
      <c r="D647" s="74" t="inlineStr">
        <is>
          <t>LP</t>
        </is>
      </c>
      <c r="E647" s="74" t="inlineStr">
        <is>
          <t xml:space="preserve">Waterberg </t>
        </is>
      </c>
      <c r="F647" s="74" t="inlineStr">
        <is>
          <t xml:space="preserve">Waterberg </t>
        </is>
      </c>
      <c r="G647" s="74" t="inlineStr">
        <is>
          <t>District Hospital</t>
        </is>
      </c>
      <c r="H647" s="74" t="n">
        <v>122</v>
      </c>
      <c r="I647" s="74" t="n">
        <v>0</v>
      </c>
    </row>
    <row r="648">
      <c r="A648" s="74" t="inlineStr">
        <is>
          <t>Public</t>
        </is>
      </c>
      <c r="B648" s="74" t="inlineStr">
        <is>
          <t>Free State Psychiatric Complex Hospital</t>
        </is>
      </c>
      <c r="C648" s="74" t="inlineStr">
        <is>
          <t>Free State</t>
        </is>
      </c>
      <c r="D648" s="74" t="inlineStr">
        <is>
          <t>FS</t>
        </is>
      </c>
      <c r="E648" s="74" t="inlineStr">
        <is>
          <t xml:space="preserve">Mangaung </t>
        </is>
      </c>
      <c r="F648" s="74" t="inlineStr">
        <is>
          <t xml:space="preserve">Mangaung </t>
        </is>
      </c>
      <c r="G648" s="74" t="inlineStr">
        <is>
          <t>Specialised Psychiatric Hospital</t>
        </is>
      </c>
      <c r="H648" s="74" t="n">
        <v>760</v>
      </c>
      <c r="I648" s="74" t="n">
        <v>0</v>
      </c>
    </row>
    <row r="649">
      <c r="A649" s="74" t="inlineStr">
        <is>
          <t>Public</t>
        </is>
      </c>
      <c r="B649" s="74" t="inlineStr">
        <is>
          <t>Tintswalo Hospital</t>
        </is>
      </c>
      <c r="C649" s="74" t="inlineStr">
        <is>
          <t>Mpumalanga</t>
        </is>
      </c>
      <c r="D649" s="74" t="inlineStr">
        <is>
          <t>MP</t>
        </is>
      </c>
      <c r="E649" s="74" t="inlineStr">
        <is>
          <t xml:space="preserve">Ehlanzeni </t>
        </is>
      </c>
      <c r="F649" s="74" t="inlineStr">
        <is>
          <t xml:space="preserve">Ehlanzeni </t>
        </is>
      </c>
      <c r="G649" s="74" t="inlineStr">
        <is>
          <t>District Hospital</t>
        </is>
      </c>
      <c r="H649" s="74" t="n">
        <v>314</v>
      </c>
      <c r="I649" s="74" t="n">
        <v>0</v>
      </c>
    </row>
    <row r="650">
      <c r="A650" s="74" t="inlineStr">
        <is>
          <t>Public</t>
        </is>
      </c>
      <c r="B650" s="74" t="inlineStr">
        <is>
          <t>Zitulele Hospital</t>
        </is>
      </c>
      <c r="C650" s="74" t="inlineStr">
        <is>
          <t>Eastern Cape</t>
        </is>
      </c>
      <c r="D650" s="74" t="inlineStr">
        <is>
          <t>EC</t>
        </is>
      </c>
      <c r="E650" s="74" t="inlineStr">
        <is>
          <t xml:space="preserve">Oliver Tambo </t>
        </is>
      </c>
      <c r="F650" s="74" t="inlineStr">
        <is>
          <t xml:space="preserve">Oliver Tambo </t>
        </is>
      </c>
      <c r="G650" s="74" t="inlineStr">
        <is>
          <t>District Hospital</t>
        </is>
      </c>
      <c r="H650" s="74" t="n">
        <v>146</v>
      </c>
      <c r="I650" s="74" t="n">
        <v>0</v>
      </c>
    </row>
    <row r="651">
      <c r="A651" s="74" t="inlineStr">
        <is>
          <t>Public</t>
        </is>
      </c>
      <c r="B651" s="74" t="inlineStr">
        <is>
          <t>Hayani Hospital</t>
        </is>
      </c>
      <c r="C651" s="74" t="inlineStr">
        <is>
          <t>Limpopo</t>
        </is>
      </c>
      <c r="D651" s="74" t="inlineStr">
        <is>
          <t>LP</t>
        </is>
      </c>
      <c r="E651" s="74" t="inlineStr">
        <is>
          <t xml:space="preserve">Vhembe </t>
        </is>
      </c>
      <c r="F651" s="74" t="inlineStr">
        <is>
          <t xml:space="preserve">Vhembe </t>
        </is>
      </c>
      <c r="G651" s="74" t="inlineStr">
        <is>
          <t>Specialised Psychiatric Hospital</t>
        </is>
      </c>
      <c r="H651" s="74" t="n">
        <v>233</v>
      </c>
      <c r="I651" s="74" t="n">
        <v>0</v>
      </c>
    </row>
    <row r="652">
      <c r="A652" s="74" t="inlineStr">
        <is>
          <t>Public</t>
        </is>
      </c>
      <c r="B652" s="74" t="inlineStr">
        <is>
          <t>St Aidans Hospital</t>
        </is>
      </c>
      <c r="C652" s="74" t="inlineStr">
        <is>
          <t>KwaZulu-Natal</t>
        </is>
      </c>
      <c r="D652" s="74" t="inlineStr">
        <is>
          <t>KZN</t>
        </is>
      </c>
      <c r="E652" s="74" t="inlineStr">
        <is>
          <t xml:space="preserve">eThekwini </t>
        </is>
      </c>
      <c r="F652" s="74" t="inlineStr">
        <is>
          <t xml:space="preserve">eThekwini </t>
        </is>
      </c>
      <c r="G652" s="74" t="inlineStr">
        <is>
          <t>Regional Hospital</t>
        </is>
      </c>
      <c r="H652" s="74" t="n">
        <v>146</v>
      </c>
      <c r="I652" s="74" t="n">
        <v>0</v>
      </c>
    </row>
    <row r="653">
      <c r="A653" s="74" t="inlineStr">
        <is>
          <t>Public</t>
        </is>
      </c>
      <c r="B653" s="74" t="inlineStr">
        <is>
          <t>Harry Comay TB Hospital</t>
        </is>
      </c>
      <c r="C653" s="74" t="inlineStr">
        <is>
          <t>Western Cape</t>
        </is>
      </c>
      <c r="D653" s="74" t="inlineStr">
        <is>
          <t>WC</t>
        </is>
      </c>
      <c r="E653" s="74" t="inlineStr">
        <is>
          <t xml:space="preserve">Garden Route </t>
        </is>
      </c>
      <c r="F653" s="74" t="inlineStr">
        <is>
          <t xml:space="preserve">Garden Route </t>
        </is>
      </c>
      <c r="G653" s="74" t="inlineStr">
        <is>
          <t>Specialised TB Hospital</t>
        </is>
      </c>
      <c r="H653" s="74" t="n">
        <v>85</v>
      </c>
      <c r="I653" s="74" t="n">
        <v>0</v>
      </c>
    </row>
    <row r="654">
      <c r="A654" s="74" t="inlineStr">
        <is>
          <t>Public</t>
        </is>
      </c>
      <c r="B654" s="74" t="inlineStr">
        <is>
          <t>Paarl Hospital</t>
        </is>
      </c>
      <c r="C654" s="74" t="inlineStr">
        <is>
          <t>Western Cape</t>
        </is>
      </c>
      <c r="D654" s="74" t="inlineStr">
        <is>
          <t>WC</t>
        </is>
      </c>
      <c r="E654" s="74" t="inlineStr">
        <is>
          <t xml:space="preserve">Cape Winelands </t>
        </is>
      </c>
      <c r="F654" s="74" t="inlineStr">
        <is>
          <t xml:space="preserve">Cape Winelands </t>
        </is>
      </c>
      <c r="G654" s="74" t="inlineStr">
        <is>
          <t>Regional Hospital</t>
        </is>
      </c>
      <c r="H654" s="74" t="n">
        <v>331</v>
      </c>
      <c r="I654" s="74" t="n">
        <v>0</v>
      </c>
    </row>
    <row r="655">
      <c r="A655" s="74" t="inlineStr">
        <is>
          <t>Public</t>
        </is>
      </c>
      <c r="B655" s="74" t="inlineStr">
        <is>
          <t>McCords Hospital</t>
        </is>
      </c>
      <c r="C655" s="74" t="inlineStr">
        <is>
          <t>KwaZulu-Natal</t>
        </is>
      </c>
      <c r="D655" s="74" t="inlineStr">
        <is>
          <t>KZN</t>
        </is>
      </c>
      <c r="E655" s="74" t="inlineStr">
        <is>
          <t xml:space="preserve">eThekwini </t>
        </is>
      </c>
      <c r="F655" s="74" t="inlineStr">
        <is>
          <t xml:space="preserve">eThekwini </t>
        </is>
      </c>
      <c r="G655" s="74" t="inlineStr">
        <is>
          <t>District Hospital</t>
        </is>
      </c>
      <c r="H655" s="74" t="n">
        <v>80</v>
      </c>
      <c r="I655" s="74" t="n">
        <v>0</v>
      </c>
    </row>
    <row r="656">
      <c r="A656" s="74" t="inlineStr">
        <is>
          <t>Public</t>
        </is>
      </c>
      <c r="B656" s="74" t="inlineStr">
        <is>
          <t>General de la Rey Hospital</t>
        </is>
      </c>
      <c r="C656" s="74" t="inlineStr">
        <is>
          <t>North West</t>
        </is>
      </c>
      <c r="D656" s="74" t="inlineStr">
        <is>
          <t>NW</t>
        </is>
      </c>
      <c r="E656" s="74" t="inlineStr">
        <is>
          <t xml:space="preserve">Ngaka Modiri Molema </t>
        </is>
      </c>
      <c r="F656" s="74" t="inlineStr">
        <is>
          <t xml:space="preserve">Ngaka Modiri Molema </t>
        </is>
      </c>
      <c r="G656" s="74" t="inlineStr">
        <is>
          <t>District Hospital</t>
        </is>
      </c>
      <c r="H656" s="74" t="n">
        <v>56</v>
      </c>
      <c r="I656" s="74" t="n">
        <v>0</v>
      </c>
    </row>
    <row r="657">
      <c r="A657" s="74" t="inlineStr">
        <is>
          <t>Public</t>
        </is>
      </c>
      <c r="B657" s="74" t="inlineStr">
        <is>
          <t>KwaMagwaza Hospital</t>
        </is>
      </c>
      <c r="C657" s="74" t="inlineStr">
        <is>
          <t>KwaZulu-Natal</t>
        </is>
      </c>
      <c r="D657" s="74" t="inlineStr">
        <is>
          <t>KZN</t>
        </is>
      </c>
      <c r="E657" s="74" t="inlineStr">
        <is>
          <t xml:space="preserve">King Cetshwayo </t>
        </is>
      </c>
      <c r="F657" s="74" t="inlineStr">
        <is>
          <t xml:space="preserve">King Cetshwayo </t>
        </is>
      </c>
      <c r="G657" s="74" t="inlineStr">
        <is>
          <t>District Hospital</t>
        </is>
      </c>
      <c r="H657" s="74" t="n">
        <v>147</v>
      </c>
      <c r="I657" s="74" t="n">
        <v>0</v>
      </c>
    </row>
    <row r="658">
      <c r="A658" s="74" t="inlineStr">
        <is>
          <t>Public</t>
        </is>
      </c>
      <c r="B658" s="74" t="inlineStr">
        <is>
          <t>GJ Crooke's Hospital</t>
        </is>
      </c>
      <c r="C658" s="74" t="inlineStr">
        <is>
          <t>KwaZulu-Natal</t>
        </is>
      </c>
      <c r="D658" s="74" t="inlineStr">
        <is>
          <t>KZN</t>
        </is>
      </c>
      <c r="E658" s="74" t="inlineStr">
        <is>
          <t xml:space="preserve">Ugu </t>
        </is>
      </c>
      <c r="F658" s="74" t="inlineStr">
        <is>
          <t xml:space="preserve">Ugu </t>
        </is>
      </c>
      <c r="G658" s="74" t="inlineStr">
        <is>
          <t>District Hospital</t>
        </is>
      </c>
      <c r="H658" s="74" t="n">
        <v>297</v>
      </c>
      <c r="I658" s="74" t="n">
        <v>0</v>
      </c>
    </row>
    <row r="659">
      <c r="A659" s="74" t="inlineStr">
        <is>
          <t>Public</t>
        </is>
      </c>
      <c r="B659" s="74" t="inlineStr">
        <is>
          <t>Calvinia (Abraham Esau) Hospital</t>
        </is>
      </c>
      <c r="C659" s="74" t="inlineStr">
        <is>
          <t>Northern Cape</t>
        </is>
      </c>
      <c r="D659" s="74" t="inlineStr">
        <is>
          <t>NC</t>
        </is>
      </c>
      <c r="E659" s="74" t="inlineStr">
        <is>
          <t xml:space="preserve">Namakwa </t>
        </is>
      </c>
      <c r="F659" s="74" t="inlineStr">
        <is>
          <t xml:space="preserve">Namakwa </t>
        </is>
      </c>
      <c r="G659" s="74" t="inlineStr">
        <is>
          <t>District Hospital</t>
        </is>
      </c>
      <c r="H659" s="74" t="n">
        <v>33</v>
      </c>
      <c r="I659" s="74" t="n">
        <v>2</v>
      </c>
    </row>
    <row r="660">
      <c r="A660" s="74" t="inlineStr">
        <is>
          <t>Public</t>
        </is>
      </c>
      <c r="B660" s="74" t="inlineStr">
        <is>
          <t>Brooklyn Chest Hospital</t>
        </is>
      </c>
      <c r="C660" s="74" t="inlineStr">
        <is>
          <t>Western Cape</t>
        </is>
      </c>
      <c r="D660" s="74" t="inlineStr">
        <is>
          <t>WC</t>
        </is>
      </c>
      <c r="E660" s="74" t="inlineStr">
        <is>
          <t xml:space="preserve">City of Cape Town </t>
        </is>
      </c>
      <c r="F660" s="74" t="inlineStr">
        <is>
          <t xml:space="preserve">City of Cape Town </t>
        </is>
      </c>
      <c r="G660" s="74" t="inlineStr">
        <is>
          <t>Specialised TB Hospital</t>
        </is>
      </c>
      <c r="H660" s="74" t="n">
        <v>349</v>
      </c>
      <c r="I660" s="74" t="n">
        <v>0</v>
      </c>
    </row>
    <row r="661">
      <c r="A661" s="74" t="inlineStr">
        <is>
          <t>Public</t>
        </is>
      </c>
      <c r="B661" s="74" t="inlineStr">
        <is>
          <t>Pelonomi Hospital</t>
        </is>
      </c>
      <c r="C661" s="74" t="inlineStr">
        <is>
          <t>Free State</t>
        </is>
      </c>
      <c r="D661" s="74" t="inlineStr">
        <is>
          <t>FS</t>
        </is>
      </c>
      <c r="E661" s="74" t="inlineStr">
        <is>
          <t xml:space="preserve">Mangaung </t>
        </is>
      </c>
      <c r="F661" s="74" t="inlineStr">
        <is>
          <t xml:space="preserve">Mangaung </t>
        </is>
      </c>
      <c r="G661" s="74" t="inlineStr">
        <is>
          <t>Provincial Tertiary Hospital</t>
        </is>
      </c>
      <c r="H661" s="74" t="n">
        <v>588</v>
      </c>
      <c r="I661" s="74" t="n">
        <v>9</v>
      </c>
    </row>
    <row r="662">
      <c r="A662" s="74" t="inlineStr">
        <is>
          <t>Public</t>
        </is>
      </c>
      <c r="B662" s="74" t="inlineStr">
        <is>
          <t>SAWAS Memorial (Jansenville) Hospital</t>
        </is>
      </c>
      <c r="C662" s="74" t="inlineStr">
        <is>
          <t>Eastern Cape</t>
        </is>
      </c>
      <c r="D662" s="74" t="inlineStr">
        <is>
          <t>EC</t>
        </is>
      </c>
      <c r="E662" s="74" t="inlineStr">
        <is>
          <t xml:space="preserve">Sarah Baartman </t>
        </is>
      </c>
      <c r="F662" s="74" t="inlineStr">
        <is>
          <t xml:space="preserve">Sarah Baartman </t>
        </is>
      </c>
      <c r="G662" s="74" t="inlineStr">
        <is>
          <t>District Hospital</t>
        </is>
      </c>
      <c r="H662" s="74" t="n">
        <v>23</v>
      </c>
      <c r="I662" s="74" t="n">
        <v>0</v>
      </c>
    </row>
    <row r="663">
      <c r="A663" s="74" t="inlineStr">
        <is>
          <t>Public</t>
        </is>
      </c>
      <c r="B663" s="74" t="inlineStr">
        <is>
          <t>Lehurutshe Hospital</t>
        </is>
      </c>
      <c r="C663" s="74" t="inlineStr">
        <is>
          <t>North West</t>
        </is>
      </c>
      <c r="D663" s="74" t="inlineStr">
        <is>
          <t>NW</t>
        </is>
      </c>
      <c r="E663" s="74" t="inlineStr">
        <is>
          <t xml:space="preserve">Ngaka Modiri Molema </t>
        </is>
      </c>
      <c r="F663" s="74" t="inlineStr">
        <is>
          <t xml:space="preserve">Ngaka Modiri Molema </t>
        </is>
      </c>
      <c r="G663" s="74" t="inlineStr">
        <is>
          <t>District Hospital</t>
        </is>
      </c>
      <c r="H663" s="74" t="n">
        <v>94</v>
      </c>
      <c r="I663" s="74" t="n">
        <v>32</v>
      </c>
    </row>
    <row r="664">
      <c r="A664" s="74" t="inlineStr">
        <is>
          <t>Public</t>
        </is>
      </c>
      <c r="B664" s="74" t="inlineStr">
        <is>
          <t>Bedford Orthopaedic Hospital (Mthatha)</t>
        </is>
      </c>
      <c r="C664" s="74" t="inlineStr">
        <is>
          <t>Eastern Cape</t>
        </is>
      </c>
      <c r="D664" s="74" t="inlineStr">
        <is>
          <t>EC</t>
        </is>
      </c>
      <c r="E664" s="74" t="inlineStr">
        <is>
          <t xml:space="preserve">Oliver Tambo </t>
        </is>
      </c>
      <c r="F664" s="74" t="inlineStr">
        <is>
          <t xml:space="preserve">Oliver Tambo </t>
        </is>
      </c>
      <c r="G664" s="74" t="inlineStr">
        <is>
          <t>Specialised Hospital Other</t>
        </is>
      </c>
      <c r="H664" s="74" t="n">
        <v>182</v>
      </c>
      <c r="I664" s="74" t="n">
        <v>0</v>
      </c>
    </row>
    <row r="665">
      <c r="A665" s="74" t="inlineStr">
        <is>
          <t>Public</t>
        </is>
      </c>
      <c r="B665" s="74" t="inlineStr">
        <is>
          <t>Isilimela Hospital</t>
        </is>
      </c>
      <c r="C665" s="74" t="inlineStr">
        <is>
          <t>Eastern Cape</t>
        </is>
      </c>
      <c r="D665" s="74" t="inlineStr">
        <is>
          <t>EC</t>
        </is>
      </c>
      <c r="E665" s="74" t="inlineStr">
        <is>
          <t xml:space="preserve">Oliver Tambo </t>
        </is>
      </c>
      <c r="F665" s="74" t="inlineStr">
        <is>
          <t xml:space="preserve">Oliver Tambo </t>
        </is>
      </c>
      <c r="G665" s="74" t="inlineStr">
        <is>
          <t>District Hospital</t>
        </is>
      </c>
      <c r="H665" s="74" t="n">
        <v>100</v>
      </c>
      <c r="I665" s="74" t="n">
        <v>0</v>
      </c>
    </row>
    <row r="666">
      <c r="A666" s="74" t="inlineStr">
        <is>
          <t>Public</t>
        </is>
      </c>
      <c r="B666" s="74" t="inlineStr">
        <is>
          <t>Elizabeth Donkin Hospital</t>
        </is>
      </c>
      <c r="C666" s="74" t="inlineStr">
        <is>
          <t>Eastern Cape</t>
        </is>
      </c>
      <c r="D666" s="74" t="inlineStr">
        <is>
          <t>EC</t>
        </is>
      </c>
      <c r="E666" s="74" t="inlineStr">
        <is>
          <t xml:space="preserve">Nelson Mandela Bay </t>
        </is>
      </c>
      <c r="F666" s="74" t="inlineStr">
        <is>
          <t xml:space="preserve">Nelson Mandela Bay </t>
        </is>
      </c>
      <c r="G666" s="74" t="inlineStr">
        <is>
          <t>Specialised Psychiatric Hospital</t>
        </is>
      </c>
      <c r="H666" s="74" t="n">
        <v>163</v>
      </c>
      <c r="I666" s="74" t="n">
        <v>0</v>
      </c>
    </row>
    <row r="667">
      <c r="A667" s="74" t="inlineStr">
        <is>
          <t>Public</t>
        </is>
      </c>
      <c r="B667" s="74" t="inlineStr">
        <is>
          <t>St Apollinaris Hospital</t>
        </is>
      </c>
      <c r="C667" s="74" t="inlineStr">
        <is>
          <t>KwaZulu-Natal</t>
        </is>
      </c>
      <c r="D667" s="74" t="inlineStr">
        <is>
          <t>KZN</t>
        </is>
      </c>
      <c r="E667" s="74" t="inlineStr">
        <is>
          <t xml:space="preserve">Harry Gwala </t>
        </is>
      </c>
      <c r="F667" s="74" t="inlineStr">
        <is>
          <t xml:space="preserve">Harry Gwala </t>
        </is>
      </c>
      <c r="G667" s="74" t="inlineStr">
        <is>
          <t>District Hospital</t>
        </is>
      </c>
      <c r="H667" s="74" t="n">
        <v>146</v>
      </c>
      <c r="I667" s="74" t="n">
        <v>0</v>
      </c>
    </row>
    <row r="668">
      <c r="A668" s="74" t="inlineStr">
        <is>
          <t>Public</t>
        </is>
      </c>
      <c r="B668" s="74" t="inlineStr">
        <is>
          <t>Matibidi Hospital</t>
        </is>
      </c>
      <c r="C668" s="74" t="inlineStr">
        <is>
          <t>Mpumalanga</t>
        </is>
      </c>
      <c r="D668" s="74" t="inlineStr">
        <is>
          <t>MP</t>
        </is>
      </c>
      <c r="E668" s="74" t="inlineStr">
        <is>
          <t xml:space="preserve">Ehlanzeni </t>
        </is>
      </c>
      <c r="F668" s="74" t="inlineStr">
        <is>
          <t xml:space="preserve">Ehlanzeni </t>
        </is>
      </c>
      <c r="G668" s="74" t="inlineStr">
        <is>
          <t>District Hospital</t>
        </is>
      </c>
      <c r="H668" s="74" t="n">
        <v>50</v>
      </c>
      <c r="I668" s="74" t="n">
        <v>0</v>
      </c>
    </row>
    <row r="669">
      <c r="A669" s="74" t="inlineStr">
        <is>
          <t>Public</t>
        </is>
      </c>
      <c r="B669" s="74" t="inlineStr">
        <is>
          <t>Cala Hospital</t>
        </is>
      </c>
      <c r="C669" s="74" t="inlineStr">
        <is>
          <t>Eastern Cape</t>
        </is>
      </c>
      <c r="D669" s="74" t="inlineStr">
        <is>
          <t>EC</t>
        </is>
      </c>
      <c r="E669" s="74" t="inlineStr">
        <is>
          <t xml:space="preserve">Chris Hani </t>
        </is>
      </c>
      <c r="F669" s="74" t="inlineStr">
        <is>
          <t xml:space="preserve">Chris Hani </t>
        </is>
      </c>
      <c r="G669" s="74" t="inlineStr">
        <is>
          <t>District Hospital</t>
        </is>
      </c>
      <c r="H669" s="74" t="n">
        <v>92</v>
      </c>
      <c r="I669" s="74" t="n">
        <v>0</v>
      </c>
    </row>
    <row r="670">
      <c r="A670" s="74" t="inlineStr">
        <is>
          <t>Public</t>
        </is>
      </c>
      <c r="B670" s="74" t="inlineStr">
        <is>
          <t>Molteno Hospital</t>
        </is>
      </c>
      <c r="C670" s="74" t="inlineStr">
        <is>
          <t>Eastern Cape</t>
        </is>
      </c>
      <c r="D670" s="74" t="inlineStr">
        <is>
          <t>EC</t>
        </is>
      </c>
      <c r="E670" s="74" t="inlineStr">
        <is>
          <t xml:space="preserve">Chris Hani </t>
        </is>
      </c>
      <c r="F670" s="74" t="inlineStr">
        <is>
          <t xml:space="preserve">Chris Hani </t>
        </is>
      </c>
      <c r="G670" s="74" t="inlineStr">
        <is>
          <t>District Hospital</t>
        </is>
      </c>
      <c r="H670" s="74" t="n">
        <v>25</v>
      </c>
      <c r="I670" s="74" t="n">
        <v>0</v>
      </c>
    </row>
    <row r="671">
      <c r="A671" s="74" t="inlineStr">
        <is>
          <t>Public</t>
        </is>
      </c>
      <c r="B671" s="74" t="inlineStr">
        <is>
          <t>Eerste River Hospital</t>
        </is>
      </c>
      <c r="C671" s="74" t="inlineStr">
        <is>
          <t>Western Cape</t>
        </is>
      </c>
      <c r="D671" s="74" t="inlineStr">
        <is>
          <t>WC</t>
        </is>
      </c>
      <c r="E671" s="74" t="inlineStr">
        <is>
          <t xml:space="preserve">City of Cape Town </t>
        </is>
      </c>
      <c r="F671" s="74" t="inlineStr">
        <is>
          <t xml:space="preserve">City of Cape Town </t>
        </is>
      </c>
      <c r="G671" s="74" t="inlineStr">
        <is>
          <t>District Hospital</t>
        </is>
      </c>
      <c r="H671" s="74" t="n">
        <v>150</v>
      </c>
      <c r="I671" s="74" t="n">
        <v>0</v>
      </c>
    </row>
    <row r="672">
      <c r="A672" s="74" t="inlineStr">
        <is>
          <t>Public</t>
        </is>
      </c>
      <c r="B672" s="74" t="inlineStr">
        <is>
          <t>Ceres Hospital</t>
        </is>
      </c>
      <c r="C672" s="74" t="inlineStr">
        <is>
          <t>Western Cape</t>
        </is>
      </c>
      <c r="D672" s="74" t="inlineStr">
        <is>
          <t>WC</t>
        </is>
      </c>
      <c r="E672" s="74" t="inlineStr">
        <is>
          <t xml:space="preserve">Cape Winelands </t>
        </is>
      </c>
      <c r="F672" s="74" t="inlineStr">
        <is>
          <t xml:space="preserve">Cape Winelands </t>
        </is>
      </c>
      <c r="G672" s="74" t="inlineStr">
        <is>
          <t>District Hospital</t>
        </is>
      </c>
      <c r="H672" s="74" t="n">
        <v>86</v>
      </c>
      <c r="I672" s="74" t="n">
        <v>0</v>
      </c>
    </row>
    <row r="673">
      <c r="A673" s="74" t="inlineStr">
        <is>
          <t>Public</t>
        </is>
      </c>
      <c r="B673" s="74" t="inlineStr">
        <is>
          <t>Frere Hospital</t>
        </is>
      </c>
      <c r="C673" s="74" t="inlineStr">
        <is>
          <t>Eastern Cape</t>
        </is>
      </c>
      <c r="D673" s="74" t="inlineStr">
        <is>
          <t>EC</t>
        </is>
      </c>
      <c r="E673" s="74" t="inlineStr">
        <is>
          <t xml:space="preserve">Buffalo City </t>
        </is>
      </c>
      <c r="F673" s="74" t="inlineStr">
        <is>
          <t xml:space="preserve">Buffalo City </t>
        </is>
      </c>
      <c r="G673" s="74" t="inlineStr">
        <is>
          <t>Provincial Tertiary Hospital</t>
        </is>
      </c>
      <c r="H673" s="74" t="n">
        <v>868</v>
      </c>
      <c r="I673" s="74" t="n">
        <v>16</v>
      </c>
    </row>
    <row r="674">
      <c r="A674" s="74" t="inlineStr">
        <is>
          <t>Public</t>
        </is>
      </c>
      <c r="B674" s="74" t="inlineStr">
        <is>
          <t>Port Elizabeth Provincial Hospital</t>
        </is>
      </c>
      <c r="C674" s="74" t="inlineStr">
        <is>
          <t>Eastern Cape</t>
        </is>
      </c>
      <c r="D674" s="74" t="inlineStr">
        <is>
          <t>EC</t>
        </is>
      </c>
      <c r="E674" s="74" t="inlineStr">
        <is>
          <t xml:space="preserve">Nelson Mandela Bay </t>
        </is>
      </c>
      <c r="F674" s="74" t="inlineStr">
        <is>
          <t xml:space="preserve">Nelson Mandela Bay </t>
        </is>
      </c>
      <c r="G674" s="74" t="inlineStr">
        <is>
          <t>Provincial Tertiary Hospital</t>
        </is>
      </c>
      <c r="H674" s="74" t="n">
        <v>249</v>
      </c>
      <c r="I674" s="74" t="n">
        <v>6</v>
      </c>
    </row>
    <row r="675">
      <c r="A675" s="74" t="inlineStr">
        <is>
          <t>Public</t>
        </is>
      </c>
      <c r="B675" s="74" t="inlineStr">
        <is>
          <t>Swartland Hospital</t>
        </is>
      </c>
      <c r="C675" s="74" t="inlineStr">
        <is>
          <t>Western Cape</t>
        </is>
      </c>
      <c r="D675" s="74" t="inlineStr">
        <is>
          <t>WC</t>
        </is>
      </c>
      <c r="E675" s="74" t="inlineStr">
        <is>
          <t xml:space="preserve">West Coast </t>
        </is>
      </c>
      <c r="F675" s="74" t="inlineStr">
        <is>
          <t xml:space="preserve">West Coast </t>
        </is>
      </c>
      <c r="G675" s="74" t="inlineStr">
        <is>
          <t>District Hospital</t>
        </is>
      </c>
      <c r="H675" s="74" t="n">
        <v>41</v>
      </c>
      <c r="I675" s="74" t="n">
        <v>0</v>
      </c>
    </row>
    <row r="676">
      <c r="A676" s="74" t="inlineStr">
        <is>
          <t>Public</t>
        </is>
      </c>
      <c r="B676" s="74" t="inlineStr">
        <is>
          <t>Ladysmith Hospital</t>
        </is>
      </c>
      <c r="C676" s="74" t="inlineStr">
        <is>
          <t>KwaZulu-Natal</t>
        </is>
      </c>
      <c r="D676" s="74" t="inlineStr">
        <is>
          <t>KZN</t>
        </is>
      </c>
      <c r="E676" s="74" t="inlineStr">
        <is>
          <t xml:space="preserve">Uthukela </t>
        </is>
      </c>
      <c r="F676" s="74" t="inlineStr">
        <is>
          <t xml:space="preserve">Uthukela </t>
        </is>
      </c>
      <c r="G676" s="74" t="inlineStr">
        <is>
          <t>Regional Hospital</t>
        </is>
      </c>
      <c r="H676" s="74" t="n">
        <v>458</v>
      </c>
      <c r="I676" s="74" t="n">
        <v>6</v>
      </c>
    </row>
    <row r="677">
      <c r="A677" s="74" t="inlineStr">
        <is>
          <t>Public</t>
        </is>
      </c>
      <c r="B677" s="74" t="inlineStr">
        <is>
          <t>Carolina Hospital</t>
        </is>
      </c>
      <c r="C677" s="74" t="inlineStr">
        <is>
          <t>Mpumalanga</t>
        </is>
      </c>
      <c r="D677" s="74" t="inlineStr">
        <is>
          <t>MP</t>
        </is>
      </c>
      <c r="E677" s="74" t="inlineStr">
        <is>
          <t xml:space="preserve">Gert Sibande </t>
        </is>
      </c>
      <c r="F677" s="74" t="inlineStr">
        <is>
          <t xml:space="preserve">Gert Sibande </t>
        </is>
      </c>
      <c r="G677" s="74" t="inlineStr">
        <is>
          <t>District Hospital</t>
        </is>
      </c>
      <c r="H677" s="74" t="n">
        <v>75</v>
      </c>
      <c r="I677" s="74" t="n">
        <v>0</v>
      </c>
    </row>
    <row r="678">
      <c r="A678" s="74" t="inlineStr">
        <is>
          <t>Public</t>
        </is>
      </c>
      <c r="B678" s="74" t="inlineStr">
        <is>
          <t>Thebe Hospital</t>
        </is>
      </c>
      <c r="C678" s="74" t="inlineStr">
        <is>
          <t>Free State</t>
        </is>
      </c>
      <c r="D678" s="74" t="inlineStr">
        <is>
          <t>FS</t>
        </is>
      </c>
      <c r="E678" s="74" t="inlineStr">
        <is>
          <t xml:space="preserve">Thabo Mofutsanyana </t>
        </is>
      </c>
      <c r="F678" s="74" t="inlineStr">
        <is>
          <t xml:space="preserve">Thabo Mofutsanyana </t>
        </is>
      </c>
      <c r="G678" s="74" t="inlineStr">
        <is>
          <t>District Hospital</t>
        </is>
      </c>
      <c r="H678" s="74" t="n">
        <v>71</v>
      </c>
      <c r="I678" s="74" t="n">
        <v>0</v>
      </c>
    </row>
    <row r="679">
      <c r="A679" s="74" t="inlineStr">
        <is>
          <t>Public</t>
        </is>
      </c>
      <c r="B679" s="74" t="inlineStr">
        <is>
          <t>Dr George Mukhari Hospital</t>
        </is>
      </c>
      <c r="C679" s="74" t="inlineStr">
        <is>
          <t>Gauteng</t>
        </is>
      </c>
      <c r="D679" s="74" t="inlineStr">
        <is>
          <t>GP</t>
        </is>
      </c>
      <c r="E679" s="74" t="inlineStr">
        <is>
          <t xml:space="preserve">City of Tshwane </t>
        </is>
      </c>
      <c r="F679" s="74" t="inlineStr">
        <is>
          <t xml:space="preserve">City of Tshwane </t>
        </is>
      </c>
      <c r="G679" s="74" t="inlineStr">
        <is>
          <t>National Central Hospital</t>
        </is>
      </c>
      <c r="H679" s="74" t="n">
        <v>1422</v>
      </c>
      <c r="I679" s="74" t="n">
        <v>20</v>
      </c>
    </row>
    <row r="680">
      <c r="A680" s="74" t="inlineStr">
        <is>
          <t>Public</t>
        </is>
      </c>
      <c r="B680" s="74" t="inlineStr">
        <is>
          <t>Elliot Hospital</t>
        </is>
      </c>
      <c r="C680" s="74" t="inlineStr">
        <is>
          <t>Eastern Cape</t>
        </is>
      </c>
      <c r="D680" s="74" t="inlineStr">
        <is>
          <t>EC</t>
        </is>
      </c>
      <c r="E680" s="74" t="inlineStr">
        <is>
          <t xml:space="preserve">Chris Hani </t>
        </is>
      </c>
      <c r="F680" s="74" t="inlineStr">
        <is>
          <t xml:space="preserve">Chris Hani </t>
        </is>
      </c>
      <c r="G680" s="74" t="inlineStr">
        <is>
          <t>District Hospital</t>
        </is>
      </c>
      <c r="H680" s="74" t="n">
        <v>52</v>
      </c>
      <c r="I680" s="74" t="n">
        <v>0</v>
      </c>
    </row>
    <row r="681">
      <c r="A681" s="74" t="inlineStr">
        <is>
          <t>Public</t>
        </is>
      </c>
      <c r="B681" s="74" t="inlineStr">
        <is>
          <t>Madadeni Hospital</t>
        </is>
      </c>
      <c r="C681" s="74" t="inlineStr">
        <is>
          <t>KwaZulu-Natal</t>
        </is>
      </c>
      <c r="D681" s="74" t="inlineStr">
        <is>
          <t>KZN</t>
        </is>
      </c>
      <c r="E681" s="74" t="inlineStr">
        <is>
          <t xml:space="preserve">Amajuba </t>
        </is>
      </c>
      <c r="F681" s="74" t="inlineStr">
        <is>
          <t xml:space="preserve">Amajuba </t>
        </is>
      </c>
      <c r="G681" s="74" t="inlineStr">
        <is>
          <t>Regional Hospital</t>
        </is>
      </c>
      <c r="H681" s="74" t="n">
        <v>822</v>
      </c>
      <c r="I681" s="74" t="n">
        <v>8</v>
      </c>
    </row>
    <row r="682">
      <c r="A682" s="74" t="inlineStr">
        <is>
          <t>Public</t>
        </is>
      </c>
      <c r="B682" s="74" t="inlineStr">
        <is>
          <t>Odi Hospital</t>
        </is>
      </c>
      <c r="C682" s="74" t="inlineStr">
        <is>
          <t>Gauteng</t>
        </is>
      </c>
      <c r="D682" s="74" t="inlineStr">
        <is>
          <t>GP</t>
        </is>
      </c>
      <c r="E682" s="74" t="inlineStr">
        <is>
          <t xml:space="preserve">City of Tshwane </t>
        </is>
      </c>
      <c r="F682" s="74" t="inlineStr">
        <is>
          <t xml:space="preserve">City of Tshwane </t>
        </is>
      </c>
      <c r="G682" s="74" t="inlineStr">
        <is>
          <t>District Hospital</t>
        </is>
      </c>
      <c r="H682" s="74" t="n">
        <v>214</v>
      </c>
      <c r="I682" s="74" t="n">
        <v>0</v>
      </c>
    </row>
    <row r="683">
      <c r="A683" s="74" t="inlineStr">
        <is>
          <t>Public</t>
        </is>
      </c>
      <c r="B683" s="74" t="inlineStr">
        <is>
          <t>Hillcrest Hospital</t>
        </is>
      </c>
      <c r="C683" s="74" t="inlineStr">
        <is>
          <t>KwaZulu-Natal</t>
        </is>
      </c>
      <c r="D683" s="74" t="inlineStr">
        <is>
          <t>KZN</t>
        </is>
      </c>
      <c r="E683" s="74" t="inlineStr">
        <is>
          <t xml:space="preserve">eThekwini </t>
        </is>
      </c>
      <c r="F683" s="74" t="inlineStr">
        <is>
          <t xml:space="preserve">eThekwini </t>
        </is>
      </c>
      <c r="G683" s="74" t="inlineStr">
        <is>
          <t>Specialised Hospital Other</t>
        </is>
      </c>
      <c r="H683" s="74" t="n">
        <v>175</v>
      </c>
      <c r="I683" s="74" t="n">
        <v>0</v>
      </c>
    </row>
    <row r="684">
      <c r="A684" s="74" t="inlineStr">
        <is>
          <t>Public</t>
        </is>
      </c>
      <c r="B684" s="74" t="inlineStr">
        <is>
          <t>Estcourt Hospital</t>
        </is>
      </c>
      <c r="C684" s="74" t="inlineStr">
        <is>
          <t>KwaZulu-Natal</t>
        </is>
      </c>
      <c r="D684" s="74" t="inlineStr">
        <is>
          <t>KZN</t>
        </is>
      </c>
      <c r="E684" s="74" t="inlineStr">
        <is>
          <t xml:space="preserve">Uthukela </t>
        </is>
      </c>
      <c r="F684" s="74" t="inlineStr">
        <is>
          <t xml:space="preserve">Uthukela </t>
        </is>
      </c>
      <c r="G684" s="74" t="inlineStr">
        <is>
          <t>District Hospital</t>
        </is>
      </c>
      <c r="H684" s="74" t="n">
        <v>307</v>
      </c>
      <c r="I684" s="74" t="n">
        <v>0</v>
      </c>
    </row>
    <row r="685">
      <c r="A685" s="74" t="inlineStr">
        <is>
          <t>Public</t>
        </is>
      </c>
      <c r="B685" s="74" t="inlineStr">
        <is>
          <t>Khotsong TB Hospital</t>
        </is>
      </c>
      <c r="C685" s="74" t="inlineStr">
        <is>
          <t>Eastern Cape</t>
        </is>
      </c>
      <c r="D685" s="74" t="inlineStr">
        <is>
          <t>EC</t>
        </is>
      </c>
      <c r="E685" s="74" t="inlineStr">
        <is>
          <t xml:space="preserve">Alfred Nzo </t>
        </is>
      </c>
      <c r="F685" s="74" t="inlineStr">
        <is>
          <t xml:space="preserve">Alfred Nzo </t>
        </is>
      </c>
      <c r="G685" s="74" t="inlineStr">
        <is>
          <t>Specialised TB Hospital</t>
        </is>
      </c>
      <c r="H685" s="74" t="n">
        <v>120</v>
      </c>
      <c r="I685" s="74" t="n">
        <v>0</v>
      </c>
    </row>
    <row r="686">
      <c r="A686" s="74" t="inlineStr">
        <is>
          <t>Public</t>
        </is>
      </c>
      <c r="B686" s="74" t="inlineStr">
        <is>
          <t>Jamestown Hospital</t>
        </is>
      </c>
      <c r="C686" s="74" t="inlineStr">
        <is>
          <t>Eastern Cape</t>
        </is>
      </c>
      <c r="D686" s="74" t="inlineStr">
        <is>
          <t>EC</t>
        </is>
      </c>
      <c r="E686" s="74" t="inlineStr">
        <is>
          <t xml:space="preserve">Joe Gqabi </t>
        </is>
      </c>
      <c r="F686" s="74" t="inlineStr">
        <is>
          <t xml:space="preserve">Joe Gqabi </t>
        </is>
      </c>
      <c r="G686" s="74" t="inlineStr">
        <is>
          <t>District Hospital</t>
        </is>
      </c>
      <c r="H686" s="74" t="n">
        <v>10</v>
      </c>
      <c r="I686" s="74" t="n">
        <v>0</v>
      </c>
    </row>
    <row r="687">
      <c r="A687" s="74" t="inlineStr">
        <is>
          <t>Public</t>
        </is>
      </c>
      <c r="B687" s="74" t="inlineStr">
        <is>
          <t>Stellenbosch Hospital</t>
        </is>
      </c>
      <c r="C687" s="74" t="inlineStr">
        <is>
          <t>Western Cape</t>
        </is>
      </c>
      <c r="D687" s="74" t="inlineStr">
        <is>
          <t>WC</t>
        </is>
      </c>
      <c r="E687" s="74" t="inlineStr">
        <is>
          <t xml:space="preserve">Cape Winelands </t>
        </is>
      </c>
      <c r="F687" s="74" t="inlineStr">
        <is>
          <t xml:space="preserve">Cape Winelands </t>
        </is>
      </c>
      <c r="G687" s="74" t="inlineStr">
        <is>
          <t>District Hospital</t>
        </is>
      </c>
      <c r="H687" s="74" t="n">
        <v>85</v>
      </c>
      <c r="I687" s="74" t="n">
        <v>0</v>
      </c>
    </row>
    <row r="688">
      <c r="A688" s="74" t="inlineStr">
        <is>
          <t>Public</t>
        </is>
      </c>
      <c r="B688" s="74" t="inlineStr">
        <is>
          <t>Witrand Psychiatric Hospital</t>
        </is>
      </c>
      <c r="C688" s="74" t="inlineStr">
        <is>
          <t>North West</t>
        </is>
      </c>
      <c r="D688" s="74" t="inlineStr">
        <is>
          <t>NW</t>
        </is>
      </c>
      <c r="E688" s="74" t="inlineStr">
        <is>
          <t xml:space="preserve">Dr Kenneth Kaunda </t>
        </is>
      </c>
      <c r="F688" s="74" t="inlineStr">
        <is>
          <t xml:space="preserve">Dr Kenneth Kaunda </t>
        </is>
      </c>
      <c r="G688" s="74" t="inlineStr">
        <is>
          <t>Specialised Psychiatric Hospital</t>
        </is>
      </c>
      <c r="H688" s="74" t="n">
        <v>889</v>
      </c>
      <c r="I688" s="74" t="n">
        <v>0</v>
      </c>
    </row>
    <row r="689">
      <c r="A689" s="74" t="inlineStr">
        <is>
          <t>Public</t>
        </is>
      </c>
      <c r="B689" s="74" t="inlineStr">
        <is>
          <t>FH Odendaal MDR Hospital</t>
        </is>
      </c>
      <c r="C689" s="74" t="inlineStr">
        <is>
          <t>Limpopo</t>
        </is>
      </c>
      <c r="D689" s="74" t="inlineStr">
        <is>
          <t>LP</t>
        </is>
      </c>
      <c r="E689" s="74" t="inlineStr">
        <is>
          <t xml:space="preserve">Waterberg </t>
        </is>
      </c>
      <c r="F689" s="74" t="inlineStr">
        <is>
          <t xml:space="preserve">Waterberg </t>
        </is>
      </c>
      <c r="G689" s="74" t="inlineStr">
        <is>
          <t>Specialised TB Hospital</t>
        </is>
      </c>
      <c r="H689" s="74" t="n">
        <v>62</v>
      </c>
      <c r="I689" s="74" t="n">
        <v>0</v>
      </c>
    </row>
    <row r="690">
      <c r="A690" s="74" t="inlineStr">
        <is>
          <t>Public</t>
        </is>
      </c>
      <c r="B690" s="74" t="inlineStr">
        <is>
          <t>Sonstraal TB Hospital</t>
        </is>
      </c>
      <c r="C690" s="74" t="inlineStr">
        <is>
          <t>Western Cape</t>
        </is>
      </c>
      <c r="D690" s="74" t="inlineStr">
        <is>
          <t>WC</t>
        </is>
      </c>
      <c r="E690" s="74" t="inlineStr">
        <is>
          <t xml:space="preserve">West Coast </t>
        </is>
      </c>
      <c r="F690" s="74" t="inlineStr">
        <is>
          <t xml:space="preserve">West Coast </t>
        </is>
      </c>
      <c r="G690" s="74" t="inlineStr">
        <is>
          <t>Specialised TB Hospital</t>
        </is>
      </c>
      <c r="H690" s="74" t="n">
        <v>84</v>
      </c>
      <c r="I690" s="74" t="n">
        <v>0</v>
      </c>
    </row>
    <row r="691">
      <c r="A691" s="74" t="inlineStr">
        <is>
          <t>Public</t>
        </is>
      </c>
      <c r="B691" s="74" t="inlineStr">
        <is>
          <t>Benedictine Hospital</t>
        </is>
      </c>
      <c r="C691" s="74" t="inlineStr">
        <is>
          <t>KwaZulu-Natal</t>
        </is>
      </c>
      <c r="D691" s="74" t="inlineStr">
        <is>
          <t>KZN</t>
        </is>
      </c>
      <c r="E691" s="74" t="inlineStr">
        <is>
          <t xml:space="preserve">Zululand </t>
        </is>
      </c>
      <c r="F691" s="74" t="inlineStr">
        <is>
          <t xml:space="preserve">Zululand </t>
        </is>
      </c>
      <c r="G691" s="74" t="inlineStr">
        <is>
          <t>District Hospital</t>
        </is>
      </c>
      <c r="H691" s="74" t="n">
        <v>363</v>
      </c>
      <c r="I691" s="74" t="n">
        <v>0</v>
      </c>
    </row>
    <row r="692">
      <c r="A692" s="74" t="inlineStr">
        <is>
          <t>Public</t>
        </is>
      </c>
      <c r="B692" s="74" t="inlineStr">
        <is>
          <t>St Patrick's Hospital</t>
        </is>
      </c>
      <c r="C692" s="74" t="inlineStr">
        <is>
          <t>Eastern Cape</t>
        </is>
      </c>
      <c r="D692" s="74" t="inlineStr">
        <is>
          <t>EC</t>
        </is>
      </c>
      <c r="E692" s="74" t="inlineStr">
        <is>
          <t xml:space="preserve">Alfred Nzo </t>
        </is>
      </c>
      <c r="F692" s="74" t="inlineStr">
        <is>
          <t xml:space="preserve">Alfred Nzo </t>
        </is>
      </c>
      <c r="G692" s="74" t="inlineStr">
        <is>
          <t>District Hospital</t>
        </is>
      </c>
      <c r="H692" s="74" t="n">
        <v>216</v>
      </c>
      <c r="I692" s="74" t="n">
        <v>0</v>
      </c>
    </row>
    <row r="693">
      <c r="A693" s="74" t="inlineStr">
        <is>
          <t>Public</t>
        </is>
      </c>
      <c r="B693" s="74" t="inlineStr">
        <is>
          <t>Bedford Hospital</t>
        </is>
      </c>
      <c r="C693" s="74" t="inlineStr">
        <is>
          <t>Eastern Cape</t>
        </is>
      </c>
      <c r="D693" s="74" t="inlineStr">
        <is>
          <t>EC</t>
        </is>
      </c>
      <c r="E693" s="74" t="inlineStr">
        <is>
          <t xml:space="preserve">Amathole </t>
        </is>
      </c>
      <c r="F693" s="74" t="inlineStr">
        <is>
          <t xml:space="preserve">Amathole </t>
        </is>
      </c>
      <c r="G693" s="74" t="inlineStr">
        <is>
          <t>District Hospital</t>
        </is>
      </c>
      <c r="H693" s="74" t="n">
        <v>22</v>
      </c>
      <c r="I693" s="74" t="n">
        <v>0</v>
      </c>
    </row>
    <row r="694">
      <c r="A694" s="74" t="inlineStr">
        <is>
          <t>Public</t>
        </is>
      </c>
      <c r="B694" s="74" t="inlineStr">
        <is>
          <t>St Barnabas Hospital</t>
        </is>
      </c>
      <c r="C694" s="74" t="inlineStr">
        <is>
          <t>Eastern Cape</t>
        </is>
      </c>
      <c r="D694" s="74" t="inlineStr">
        <is>
          <t>EC</t>
        </is>
      </c>
      <c r="E694" s="74" t="inlineStr">
        <is>
          <t xml:space="preserve">Oliver Tambo </t>
        </is>
      </c>
      <c r="F694" s="74" t="inlineStr">
        <is>
          <t xml:space="preserve">Oliver Tambo </t>
        </is>
      </c>
      <c r="G694" s="74" t="inlineStr">
        <is>
          <t>District Hospital</t>
        </is>
      </c>
      <c r="H694" s="74" t="n">
        <v>169</v>
      </c>
      <c r="I694" s="74" t="n">
        <v>0</v>
      </c>
    </row>
    <row r="695">
      <c r="A695" s="74" t="inlineStr">
        <is>
          <t>Public</t>
        </is>
      </c>
      <c r="B695" s="74" t="inlineStr">
        <is>
          <t>Adelaide Hospital</t>
        </is>
      </c>
      <c r="C695" s="74" t="inlineStr">
        <is>
          <t>Eastern Cape</t>
        </is>
      </c>
      <c r="D695" s="74" t="inlineStr">
        <is>
          <t>EC</t>
        </is>
      </c>
      <c r="E695" s="74" t="inlineStr">
        <is>
          <t xml:space="preserve">Amathole </t>
        </is>
      </c>
      <c r="F695" s="74" t="inlineStr">
        <is>
          <t xml:space="preserve">Amathole </t>
        </is>
      </c>
      <c r="G695" s="74" t="inlineStr">
        <is>
          <t>District Hospital</t>
        </is>
      </c>
      <c r="H695" s="74" t="n">
        <v>60</v>
      </c>
      <c r="I695" s="74" t="n">
        <v>0</v>
      </c>
    </row>
    <row r="696">
      <c r="A696" s="74" t="inlineStr">
        <is>
          <t>Public</t>
        </is>
      </c>
      <c r="B696" s="74" t="inlineStr">
        <is>
          <t>New Somerset Hospital</t>
        </is>
      </c>
      <c r="C696" s="74" t="inlineStr">
        <is>
          <t>Western Cape</t>
        </is>
      </c>
      <c r="D696" s="74" t="inlineStr">
        <is>
          <t>WC</t>
        </is>
      </c>
      <c r="E696" s="74" t="inlineStr">
        <is>
          <t xml:space="preserve">City of Cape Town </t>
        </is>
      </c>
      <c r="F696" s="74" t="inlineStr">
        <is>
          <t xml:space="preserve">City of Cape Town </t>
        </is>
      </c>
      <c r="G696" s="74" t="inlineStr">
        <is>
          <t>Regional Hospital</t>
        </is>
      </c>
      <c r="H696" s="74" t="n">
        <v>352</v>
      </c>
      <c r="I696" s="74" t="n">
        <v>4</v>
      </c>
    </row>
    <row r="697">
      <c r="A697" s="74" t="inlineStr">
        <is>
          <t>Public</t>
        </is>
      </c>
      <c r="B697" s="74" t="inlineStr">
        <is>
          <t>Addington Hospital</t>
        </is>
      </c>
      <c r="C697" s="74" t="inlineStr">
        <is>
          <t>KwaZulu-Natal</t>
        </is>
      </c>
      <c r="D697" s="74" t="inlineStr">
        <is>
          <t>KZN</t>
        </is>
      </c>
      <c r="E697" s="74" t="inlineStr">
        <is>
          <t xml:space="preserve">eThekwini </t>
        </is>
      </c>
      <c r="F697" s="74" t="inlineStr">
        <is>
          <t xml:space="preserve">eThekwini </t>
        </is>
      </c>
      <c r="G697" s="74" t="inlineStr">
        <is>
          <t>Regional Hospital</t>
        </is>
      </c>
      <c r="H697" s="74" t="n">
        <v>454</v>
      </c>
      <c r="I697" s="74" t="n">
        <v>4</v>
      </c>
    </row>
    <row r="698">
      <c r="A698" s="74" t="inlineStr">
        <is>
          <t>Public</t>
        </is>
      </c>
      <c r="B698" s="74" t="inlineStr">
        <is>
          <t>Clairwood Hospital</t>
        </is>
      </c>
      <c r="C698" s="74" t="inlineStr">
        <is>
          <t>KwaZulu-Natal</t>
        </is>
      </c>
      <c r="D698" s="74" t="inlineStr">
        <is>
          <t>KZN</t>
        </is>
      </c>
      <c r="E698" s="74" t="inlineStr">
        <is>
          <t xml:space="preserve">eThekwini </t>
        </is>
      </c>
      <c r="F698" s="74" t="inlineStr">
        <is>
          <t xml:space="preserve">eThekwini </t>
        </is>
      </c>
      <c r="G698" s="74" t="inlineStr">
        <is>
          <t>Specialised Hospital Other</t>
        </is>
      </c>
      <c r="H698" s="74" t="n">
        <v>343</v>
      </c>
      <c r="I698" s="74" t="n">
        <v>0</v>
      </c>
    </row>
    <row r="699">
      <c r="A699" s="74" t="inlineStr">
        <is>
          <t>Public</t>
        </is>
      </c>
      <c r="B699" s="74" t="inlineStr">
        <is>
          <t>Niemeyer Memorial Hospital</t>
        </is>
      </c>
      <c r="C699" s="74" t="inlineStr">
        <is>
          <t>KwaZulu-Natal</t>
        </is>
      </c>
      <c r="D699" s="74" t="inlineStr">
        <is>
          <t>KZN</t>
        </is>
      </c>
      <c r="E699" s="74" t="inlineStr">
        <is>
          <t xml:space="preserve">Amajuba </t>
        </is>
      </c>
      <c r="F699" s="74" t="inlineStr">
        <is>
          <t xml:space="preserve">Amajuba </t>
        </is>
      </c>
      <c r="G699" s="74" t="inlineStr">
        <is>
          <t>District Hospital</t>
        </is>
      </c>
      <c r="H699" s="74" t="n">
        <v>56</v>
      </c>
      <c r="I699" s="74" t="n">
        <v>0</v>
      </c>
    </row>
    <row r="700">
      <c r="A700" s="74" t="inlineStr">
        <is>
          <t>Public</t>
        </is>
      </c>
      <c r="B700" s="74" t="inlineStr">
        <is>
          <t>Wentworth Hospital</t>
        </is>
      </c>
      <c r="C700" s="74" t="inlineStr">
        <is>
          <t>KwaZulu-Natal</t>
        </is>
      </c>
      <c r="D700" s="74" t="inlineStr">
        <is>
          <t>KZN</t>
        </is>
      </c>
      <c r="E700" s="74" t="inlineStr">
        <is>
          <t xml:space="preserve">eThekwini </t>
        </is>
      </c>
      <c r="F700" s="74" t="inlineStr">
        <is>
          <t xml:space="preserve">eThekwini </t>
        </is>
      </c>
      <c r="G700" s="74" t="inlineStr">
        <is>
          <t>District Hospital</t>
        </is>
      </c>
      <c r="H700" s="74" t="n">
        <v>178</v>
      </c>
      <c r="I700" s="74" t="n">
        <v>0</v>
      </c>
    </row>
    <row r="701">
      <c r="A701" s="74" t="inlineStr">
        <is>
          <t>Public</t>
        </is>
      </c>
      <c r="B701" s="74" t="inlineStr">
        <is>
          <t>Alexandra Hospital</t>
        </is>
      </c>
      <c r="C701" s="74" t="inlineStr">
        <is>
          <t>Western Cape</t>
        </is>
      </c>
      <c r="D701" s="74" t="inlineStr">
        <is>
          <t>WC</t>
        </is>
      </c>
      <c r="E701" s="74" t="inlineStr">
        <is>
          <t xml:space="preserve">City of Cape Town </t>
        </is>
      </c>
      <c r="F701" s="74" t="inlineStr">
        <is>
          <t xml:space="preserve">City of Cape Town </t>
        </is>
      </c>
      <c r="G701" s="74" t="inlineStr">
        <is>
          <t>Specialised Psychiatric Hospital</t>
        </is>
      </c>
      <c r="H701" s="74" t="n">
        <v>300</v>
      </c>
      <c r="I701" s="74" t="n">
        <v>0</v>
      </c>
    </row>
    <row r="702">
      <c r="A702" s="74" t="inlineStr">
        <is>
          <t>Public</t>
        </is>
      </c>
      <c r="B702" s="74" t="inlineStr">
        <is>
          <t>Umlamli Hospital</t>
        </is>
      </c>
      <c r="C702" s="74" t="inlineStr">
        <is>
          <t>Eastern Cape</t>
        </is>
      </c>
      <c r="D702" s="74" t="inlineStr">
        <is>
          <t>EC</t>
        </is>
      </c>
      <c r="E702" s="74" t="inlineStr">
        <is>
          <t xml:space="preserve">Joe Gqabi </t>
        </is>
      </c>
      <c r="F702" s="74" t="inlineStr">
        <is>
          <t xml:space="preserve">Joe Gqabi </t>
        </is>
      </c>
      <c r="G702" s="74" t="inlineStr">
        <is>
          <t>District Hospital</t>
        </is>
      </c>
      <c r="H702" s="74" t="n">
        <v>74</v>
      </c>
      <c r="I702" s="74" t="n">
        <v>0</v>
      </c>
    </row>
    <row r="703">
      <c r="A703" s="74" t="inlineStr">
        <is>
          <t>Public</t>
        </is>
      </c>
      <c r="B703" s="74" t="inlineStr">
        <is>
          <t>Impungwe Hospital (Wolwekrans)</t>
        </is>
      </c>
      <c r="C703" s="74" t="inlineStr">
        <is>
          <t>Mpumalanga</t>
        </is>
      </c>
      <c r="D703" s="74" t="inlineStr">
        <is>
          <t>MP</t>
        </is>
      </c>
      <c r="E703" s="74" t="inlineStr">
        <is>
          <t xml:space="preserve">Nkangala </t>
        </is>
      </c>
      <c r="F703" s="74" t="inlineStr">
        <is>
          <t xml:space="preserve">Nkangala </t>
        </is>
      </c>
      <c r="G703" s="74" t="inlineStr">
        <is>
          <t>District Hospital</t>
        </is>
      </c>
      <c r="H703" s="74" t="n">
        <v>40</v>
      </c>
      <c r="I703" s="74" t="n">
        <v>0</v>
      </c>
    </row>
    <row r="704">
      <c r="A704" s="74" t="inlineStr">
        <is>
          <t>Public</t>
        </is>
      </c>
      <c r="B704" s="74" t="inlineStr">
        <is>
          <t>Sizwe Tropical Diseases Hospital</t>
        </is>
      </c>
      <c r="C704" s="74" t="inlineStr">
        <is>
          <t>Gauteng</t>
        </is>
      </c>
      <c r="D704" s="74" t="inlineStr">
        <is>
          <t>GP</t>
        </is>
      </c>
      <c r="E704" s="74" t="inlineStr">
        <is>
          <t xml:space="preserve">City of Johannesburg </t>
        </is>
      </c>
      <c r="F704" s="74" t="inlineStr">
        <is>
          <t xml:space="preserve">City of Johannesburg </t>
        </is>
      </c>
      <c r="G704" s="74" t="inlineStr">
        <is>
          <t>Specialised Hospital Other</t>
        </is>
      </c>
      <c r="H704" s="74" t="n">
        <v>201</v>
      </c>
      <c r="I704" s="74" t="n">
        <v>0</v>
      </c>
    </row>
    <row r="705">
      <c r="A705" s="74" t="inlineStr">
        <is>
          <t>Public</t>
        </is>
      </c>
      <c r="B705" s="74" t="inlineStr">
        <is>
          <t>Dr JS Moroka Hospital</t>
        </is>
      </c>
      <c r="C705" s="74" t="inlineStr">
        <is>
          <t>Free State</t>
        </is>
      </c>
      <c r="D705" s="74" t="inlineStr">
        <is>
          <t>FS</t>
        </is>
      </c>
      <c r="E705" s="74" t="inlineStr">
        <is>
          <t xml:space="preserve">Mangaung </t>
        </is>
      </c>
      <c r="F705" s="74" t="inlineStr">
        <is>
          <t xml:space="preserve">Mangaung </t>
        </is>
      </c>
      <c r="G705" s="74" t="inlineStr">
        <is>
          <t>District Hospital</t>
        </is>
      </c>
      <c r="H705" s="74" t="n">
        <v>180</v>
      </c>
      <c r="I705" s="74" t="n">
        <v>0</v>
      </c>
    </row>
    <row r="706">
      <c r="A706" s="74" t="inlineStr">
        <is>
          <t>Public</t>
        </is>
      </c>
      <c r="B706" s="74" t="inlineStr">
        <is>
          <t>Sesifuba TB Hospital</t>
        </is>
      </c>
      <c r="C706" s="74" t="inlineStr">
        <is>
          <t>Mpumalanga</t>
        </is>
      </c>
      <c r="D706" s="74" t="inlineStr">
        <is>
          <t>MP</t>
        </is>
      </c>
      <c r="E706" s="74" t="inlineStr">
        <is>
          <t xml:space="preserve">Gert Sibande </t>
        </is>
      </c>
      <c r="F706" s="74" t="inlineStr">
        <is>
          <t xml:space="preserve">Gert Sibande </t>
        </is>
      </c>
      <c r="G706" s="74" t="inlineStr">
        <is>
          <t>Specialised TB Hospital</t>
        </is>
      </c>
      <c r="H706" s="74" t="n">
        <v>52</v>
      </c>
      <c r="I706" s="74" t="n">
        <v>0</v>
      </c>
    </row>
    <row r="707">
      <c r="A707" s="74" t="inlineStr">
        <is>
          <t>Public</t>
        </is>
      </c>
      <c r="B707" s="74" t="inlineStr">
        <is>
          <t>Tayler Bequest Hospital (Elundini)</t>
        </is>
      </c>
      <c r="C707" s="74" t="inlineStr">
        <is>
          <t>Eastern Cape</t>
        </is>
      </c>
      <c r="D707" s="74" t="inlineStr">
        <is>
          <t>EC</t>
        </is>
      </c>
      <c r="E707" s="74" t="inlineStr">
        <is>
          <t xml:space="preserve">Joe Gqabi </t>
        </is>
      </c>
      <c r="F707" s="74" t="inlineStr">
        <is>
          <t xml:space="preserve">Joe Gqabi </t>
        </is>
      </c>
      <c r="G707" s="74" t="inlineStr">
        <is>
          <t>District Hospital</t>
        </is>
      </c>
      <c r="H707" s="74" t="n">
        <v>141</v>
      </c>
      <c r="I707" s="74" t="n">
        <v>0</v>
      </c>
    </row>
    <row r="708">
      <c r="A708" s="74" t="inlineStr">
        <is>
          <t>Public</t>
        </is>
      </c>
      <c r="B708" s="74" t="inlineStr">
        <is>
          <t>Dihlabeng Hospital</t>
        </is>
      </c>
      <c r="C708" s="74" t="inlineStr">
        <is>
          <t>Free State</t>
        </is>
      </c>
      <c r="D708" s="74" t="inlineStr">
        <is>
          <t>FS</t>
        </is>
      </c>
      <c r="E708" s="74" t="inlineStr">
        <is>
          <t xml:space="preserve">Thabo Mofutsanyana </t>
        </is>
      </c>
      <c r="F708" s="74" t="inlineStr">
        <is>
          <t xml:space="preserve">Thabo Mofutsanyana </t>
        </is>
      </c>
      <c r="G708" s="74" t="inlineStr">
        <is>
          <t>Regional Hospital</t>
        </is>
      </c>
      <c r="H708" s="74" t="n">
        <v>140</v>
      </c>
      <c r="I708" s="74" t="n">
        <v>5</v>
      </c>
    </row>
    <row r="709">
      <c r="A709" s="74" t="inlineStr">
        <is>
          <t>Public</t>
        </is>
      </c>
      <c r="B709" s="74" t="inlineStr">
        <is>
          <t>Orsmond TB Hospital</t>
        </is>
      </c>
      <c r="C709" s="74" t="inlineStr">
        <is>
          <t>Eastern Cape</t>
        </is>
      </c>
      <c r="D709" s="74" t="inlineStr">
        <is>
          <t>EC</t>
        </is>
      </c>
      <c r="E709" s="74" t="inlineStr">
        <is>
          <t xml:space="preserve">Nelson Mandela Bay </t>
        </is>
      </c>
      <c r="F709" s="74" t="inlineStr">
        <is>
          <t xml:space="preserve">Nelson Mandela Bay </t>
        </is>
      </c>
      <c r="G709" s="74" t="inlineStr">
        <is>
          <t>Specialised TB Hospital</t>
        </is>
      </c>
      <c r="H709" s="74" t="n">
        <v>160</v>
      </c>
      <c r="I709" s="74" t="n">
        <v>0</v>
      </c>
    </row>
    <row r="710">
      <c r="A710" s="74" t="inlineStr">
        <is>
          <t>Public</t>
        </is>
      </c>
      <c r="B710" s="74" t="inlineStr">
        <is>
          <t>Thusong Hospital</t>
        </is>
      </c>
      <c r="C710" s="74" t="inlineStr">
        <is>
          <t>North West</t>
        </is>
      </c>
      <c r="D710" s="74" t="inlineStr">
        <is>
          <t>NW</t>
        </is>
      </c>
      <c r="E710" s="74" t="inlineStr">
        <is>
          <t xml:space="preserve">Ngaka Modiri Molema </t>
        </is>
      </c>
      <c r="F710" s="74" t="inlineStr">
        <is>
          <t xml:space="preserve">Ngaka Modiri Molema </t>
        </is>
      </c>
      <c r="G710" s="74" t="inlineStr">
        <is>
          <t>District Hospital</t>
        </is>
      </c>
      <c r="H710" s="74" t="n">
        <v>103</v>
      </c>
      <c r="I710" s="74" t="n">
        <v>0</v>
      </c>
    </row>
    <row r="711">
      <c r="A711" s="74" t="inlineStr">
        <is>
          <t>Public</t>
        </is>
      </c>
      <c r="B711" s="74" t="inlineStr">
        <is>
          <t>Madzikane kaZulu Memorial Hospital</t>
        </is>
      </c>
      <c r="C711" s="74" t="inlineStr">
        <is>
          <t>Eastern Cape</t>
        </is>
      </c>
      <c r="D711" s="74" t="inlineStr">
        <is>
          <t>EC</t>
        </is>
      </c>
      <c r="E711" s="74" t="inlineStr">
        <is>
          <t xml:space="preserve">Alfred Nzo </t>
        </is>
      </c>
      <c r="F711" s="74" t="inlineStr">
        <is>
          <t xml:space="preserve">Alfred Nzo </t>
        </is>
      </c>
      <c r="G711" s="74" t="inlineStr">
        <is>
          <t>District Hospital</t>
        </is>
      </c>
      <c r="H711" s="74" t="n">
        <v>223</v>
      </c>
      <c r="I711" s="74" t="n">
        <v>0</v>
      </c>
    </row>
    <row r="712">
      <c r="A712" s="74" t="inlineStr">
        <is>
          <t>Public</t>
        </is>
      </c>
      <c r="B712" s="74" t="inlineStr">
        <is>
          <t>Donald Fraser Hospital</t>
        </is>
      </c>
      <c r="C712" s="74" t="inlineStr">
        <is>
          <t>Limpopo</t>
        </is>
      </c>
      <c r="D712" s="74" t="inlineStr">
        <is>
          <t>LP</t>
        </is>
      </c>
      <c r="E712" s="74" t="inlineStr">
        <is>
          <t xml:space="preserve">Vhembe </t>
        </is>
      </c>
      <c r="F712" s="74" t="inlineStr">
        <is>
          <t xml:space="preserve">Vhembe </t>
        </is>
      </c>
      <c r="G712" s="74" t="inlineStr">
        <is>
          <t>District Hospital</t>
        </is>
      </c>
      <c r="H712" s="74" t="n">
        <v>316</v>
      </c>
      <c r="I712" s="74" t="n">
        <v>0</v>
      </c>
    </row>
    <row r="713">
      <c r="A713" s="74" t="inlineStr">
        <is>
          <t>Public</t>
        </is>
      </c>
      <c r="B713" s="74" t="inlineStr">
        <is>
          <t>Sipetu Hospital</t>
        </is>
      </c>
      <c r="C713" s="74" t="inlineStr">
        <is>
          <t>Eastern Cape</t>
        </is>
      </c>
      <c r="D713" s="74" t="inlineStr">
        <is>
          <t>EC</t>
        </is>
      </c>
      <c r="E713" s="74" t="inlineStr">
        <is>
          <t xml:space="preserve">Alfred Nzo </t>
        </is>
      </c>
      <c r="F713" s="74" t="inlineStr">
        <is>
          <t xml:space="preserve">Alfred Nzo </t>
        </is>
      </c>
      <c r="G713" s="74" t="inlineStr">
        <is>
          <t>District Hospital</t>
        </is>
      </c>
      <c r="H713" s="74" t="n">
        <v>100</v>
      </c>
      <c r="I713" s="74" t="n">
        <v>0</v>
      </c>
    </row>
    <row r="714">
      <c r="A714" s="74" t="inlineStr">
        <is>
          <t>Public</t>
        </is>
      </c>
      <c r="B714" s="74" t="inlineStr">
        <is>
          <t>Mjanyana Hospital</t>
        </is>
      </c>
      <c r="C714" s="74" t="inlineStr">
        <is>
          <t>Eastern Cape</t>
        </is>
      </c>
      <c r="D714" s="74" t="inlineStr">
        <is>
          <t>EC</t>
        </is>
      </c>
      <c r="E714" s="74" t="inlineStr">
        <is>
          <t xml:space="preserve">Chris Hani </t>
        </is>
      </c>
      <c r="F714" s="74" t="inlineStr">
        <is>
          <t xml:space="preserve">Chris Hani </t>
        </is>
      </c>
      <c r="G714" s="74" t="inlineStr">
        <is>
          <t>District Hospital</t>
        </is>
      </c>
      <c r="H714" s="74" t="n">
        <v>100</v>
      </c>
      <c r="I714" s="74" t="n">
        <v>0</v>
      </c>
    </row>
    <row r="715">
      <c r="A715" s="74" t="inlineStr">
        <is>
          <t>Public</t>
        </is>
      </c>
      <c r="B715" s="74" t="inlineStr">
        <is>
          <t>Empilweni TB Hospital</t>
        </is>
      </c>
      <c r="C715" s="74" t="inlineStr">
        <is>
          <t>Eastern Cape</t>
        </is>
      </c>
      <c r="D715" s="74" t="inlineStr">
        <is>
          <t>EC</t>
        </is>
      </c>
      <c r="E715" s="74" t="inlineStr">
        <is>
          <t xml:space="preserve">Nelson Mandela Bay </t>
        </is>
      </c>
      <c r="F715" s="74" t="inlineStr">
        <is>
          <t xml:space="preserve">Nelson Mandela Bay </t>
        </is>
      </c>
      <c r="G715" s="74" t="inlineStr">
        <is>
          <t>Specialised TB Hospital</t>
        </is>
      </c>
      <c r="H715" s="74" t="n">
        <v>255</v>
      </c>
      <c r="I715" s="74" t="n">
        <v>0</v>
      </c>
    </row>
    <row r="716">
      <c r="A716" s="74" t="inlineStr">
        <is>
          <t>Public</t>
        </is>
      </c>
      <c r="B716" s="74" t="inlineStr">
        <is>
          <t>Burgersdorp Hospital</t>
        </is>
      </c>
      <c r="C716" s="74" t="inlineStr">
        <is>
          <t>Eastern Cape</t>
        </is>
      </c>
      <c r="D716" s="74" t="inlineStr">
        <is>
          <t>EC</t>
        </is>
      </c>
      <c r="E716" s="74" t="inlineStr">
        <is>
          <t xml:space="preserve">Joe Gqabi </t>
        </is>
      </c>
      <c r="F716" s="74" t="inlineStr">
        <is>
          <t xml:space="preserve">Joe Gqabi </t>
        </is>
      </c>
      <c r="G716" s="74" t="inlineStr">
        <is>
          <t>District Hospital</t>
        </is>
      </c>
      <c r="H716" s="74" t="n">
        <v>23</v>
      </c>
      <c r="I716" s="74" t="n">
        <v>0</v>
      </c>
    </row>
    <row r="717">
      <c r="A717" s="74" t="inlineStr">
        <is>
          <t>Public</t>
        </is>
      </c>
      <c r="B717" s="74" t="inlineStr">
        <is>
          <t>Mossel Bay Hospital</t>
        </is>
      </c>
      <c r="C717" s="74" t="inlineStr">
        <is>
          <t>Western Cape</t>
        </is>
      </c>
      <c r="D717" s="74" t="inlineStr">
        <is>
          <t>WC</t>
        </is>
      </c>
      <c r="E717" s="74" t="inlineStr">
        <is>
          <t xml:space="preserve">Garden Route </t>
        </is>
      </c>
      <c r="F717" s="74" t="inlineStr">
        <is>
          <t xml:space="preserve">Garden Route </t>
        </is>
      </c>
      <c r="G717" s="74" t="inlineStr">
        <is>
          <t>District Hospital</t>
        </is>
      </c>
      <c r="H717" s="74" t="n">
        <v>90</v>
      </c>
      <c r="I717" s="74" t="n">
        <v>0</v>
      </c>
    </row>
    <row r="718">
      <c r="A718" s="74" t="inlineStr">
        <is>
          <t>Public</t>
        </is>
      </c>
      <c r="B718" s="74" t="inlineStr">
        <is>
          <t>Dora Nginza Hospital</t>
        </is>
      </c>
      <c r="C718" s="74" t="inlineStr">
        <is>
          <t>Eastern Cape</t>
        </is>
      </c>
      <c r="D718" s="74" t="inlineStr">
        <is>
          <t>EC</t>
        </is>
      </c>
      <c r="E718" s="74" t="inlineStr">
        <is>
          <t xml:space="preserve">Nelson Mandela Bay </t>
        </is>
      </c>
      <c r="F718" s="74" t="inlineStr">
        <is>
          <t xml:space="preserve">Nelson Mandela Bay </t>
        </is>
      </c>
      <c r="G718" s="74" t="inlineStr">
        <is>
          <t>Regional Hospital</t>
        </is>
      </c>
      <c r="H718" s="74" t="n">
        <v>627</v>
      </c>
      <c r="I718" s="74" t="n">
        <v>6</v>
      </c>
    </row>
    <row r="719">
      <c r="A719" s="74" t="inlineStr">
        <is>
          <t>Public</t>
        </is>
      </c>
      <c r="B719" s="74" t="inlineStr">
        <is>
          <t>Murraysburg Hospital</t>
        </is>
      </c>
      <c r="C719" s="74" t="inlineStr">
        <is>
          <t>Western Cape</t>
        </is>
      </c>
      <c r="D719" s="74" t="inlineStr">
        <is>
          <t>WC</t>
        </is>
      </c>
      <c r="E719" s="74" t="inlineStr">
        <is>
          <t xml:space="preserve">Central Karoo </t>
        </is>
      </c>
      <c r="F719" s="74" t="inlineStr">
        <is>
          <t xml:space="preserve">Central Karoo </t>
        </is>
      </c>
      <c r="G719" s="74" t="inlineStr">
        <is>
          <t>District Hospital</t>
        </is>
      </c>
      <c r="H719" s="74" t="n">
        <v>14</v>
      </c>
      <c r="I719" s="74" t="n">
        <v>0</v>
      </c>
    </row>
    <row r="720">
      <c r="A720" s="74" t="inlineStr">
        <is>
          <t>Public</t>
        </is>
      </c>
      <c r="B720" s="74" t="inlineStr">
        <is>
          <t>Gelukspan Hospital</t>
        </is>
      </c>
      <c r="C720" s="74" t="inlineStr">
        <is>
          <t>North West</t>
        </is>
      </c>
      <c r="D720" s="74" t="inlineStr">
        <is>
          <t>NW</t>
        </is>
      </c>
      <c r="E720" s="74" t="inlineStr">
        <is>
          <t xml:space="preserve">Ngaka Modiri Molema </t>
        </is>
      </c>
      <c r="F720" s="74" t="inlineStr">
        <is>
          <t xml:space="preserve">Ngaka Modiri Molema </t>
        </is>
      </c>
      <c r="G720" s="74" t="inlineStr">
        <is>
          <t>District Hospital</t>
        </is>
      </c>
      <c r="H720" s="74" t="n">
        <v>184</v>
      </c>
      <c r="I720" s="74" t="n">
        <v>0</v>
      </c>
    </row>
    <row r="721">
      <c r="A721" s="74" t="inlineStr">
        <is>
          <t>Public</t>
        </is>
      </c>
      <c r="B721" s="74" t="inlineStr">
        <is>
          <t>Job Shimankana Tabane Hospital</t>
        </is>
      </c>
      <c r="C721" s="74" t="inlineStr">
        <is>
          <t>North West</t>
        </is>
      </c>
      <c r="D721" s="74" t="inlineStr">
        <is>
          <t>NW</t>
        </is>
      </c>
      <c r="E721" s="74" t="inlineStr">
        <is>
          <t xml:space="preserve">Bojanala Platinum </t>
        </is>
      </c>
      <c r="F721" s="74" t="inlineStr">
        <is>
          <t xml:space="preserve">Bojanala Platinum </t>
        </is>
      </c>
      <c r="G721" s="74" t="inlineStr">
        <is>
          <t>Provincial Tertiary Hospital</t>
        </is>
      </c>
      <c r="H721" s="74" t="n">
        <v>377</v>
      </c>
      <c r="I721" s="74" t="n">
        <v>0</v>
      </c>
    </row>
    <row r="722">
      <c r="A722" s="74" t="inlineStr">
        <is>
          <t>Public</t>
        </is>
      </c>
      <c r="B722" s="74" t="inlineStr">
        <is>
          <t>Don McKenzie TB Hospital</t>
        </is>
      </c>
      <c r="C722" s="74" t="inlineStr">
        <is>
          <t>KwaZulu-Natal</t>
        </is>
      </c>
      <c r="D722" s="74" t="inlineStr">
        <is>
          <t>KZN</t>
        </is>
      </c>
      <c r="E722" s="74" t="inlineStr">
        <is>
          <t xml:space="preserve">eThekwini </t>
        </is>
      </c>
      <c r="F722" s="74" t="inlineStr">
        <is>
          <t xml:space="preserve">eThekwini </t>
        </is>
      </c>
      <c r="G722" s="74" t="inlineStr">
        <is>
          <t>Specialised TB Hospital</t>
        </is>
      </c>
      <c r="H722" s="74" t="n">
        <v>140</v>
      </c>
      <c r="I722" s="74" t="n">
        <v>0</v>
      </c>
    </row>
    <row r="723">
      <c r="A723" s="74" t="inlineStr">
        <is>
          <t>Public</t>
        </is>
      </c>
      <c r="B723" s="74" t="inlineStr">
        <is>
          <t>King Dinuzulu Hospital</t>
        </is>
      </c>
      <c r="C723" s="74" t="inlineStr">
        <is>
          <t>KwaZulu-Natal</t>
        </is>
      </c>
      <c r="D723" s="74" t="inlineStr">
        <is>
          <t>KZN</t>
        </is>
      </c>
      <c r="E723" s="74" t="inlineStr">
        <is>
          <t xml:space="preserve">eThekwini </t>
        </is>
      </c>
      <c r="F723" s="74" t="inlineStr">
        <is>
          <t xml:space="preserve">eThekwini </t>
        </is>
      </c>
      <c r="G723" s="74" t="inlineStr">
        <is>
          <t>Regional Hospital</t>
        </is>
      </c>
      <c r="H723" s="74" t="n">
        <v>671</v>
      </c>
      <c r="I723" s="74" t="n">
        <v>0</v>
      </c>
    </row>
    <row r="724">
      <c r="A724" s="74" t="inlineStr">
        <is>
          <t>Public</t>
        </is>
      </c>
      <c r="B724" s="74" t="inlineStr">
        <is>
          <t>Warmbaths Hospital</t>
        </is>
      </c>
      <c r="C724" s="74" t="inlineStr">
        <is>
          <t>Limpopo</t>
        </is>
      </c>
      <c r="D724" s="74" t="inlineStr">
        <is>
          <t>LP</t>
        </is>
      </c>
      <c r="E724" s="74" t="inlineStr">
        <is>
          <t xml:space="preserve">Waterberg </t>
        </is>
      </c>
      <c r="F724" s="74" t="inlineStr">
        <is>
          <t xml:space="preserve">Waterberg </t>
        </is>
      </c>
      <c r="G724" s="74" t="inlineStr">
        <is>
          <t>District Hospital</t>
        </is>
      </c>
      <c r="H724" s="74" t="n">
        <v>133</v>
      </c>
      <c r="I724" s="74" t="n">
        <v>4</v>
      </c>
    </row>
    <row r="725">
      <c r="A725" s="74" t="inlineStr">
        <is>
          <t>Public</t>
        </is>
      </c>
      <c r="B725" s="74" t="inlineStr">
        <is>
          <t>Aberdeen Hospital</t>
        </is>
      </c>
      <c r="C725" s="74" t="inlineStr">
        <is>
          <t>Eastern Cape</t>
        </is>
      </c>
      <c r="D725" s="74" t="inlineStr">
        <is>
          <t>EC</t>
        </is>
      </c>
      <c r="E725" s="74" t="inlineStr">
        <is>
          <t xml:space="preserve">Sarah Baartman </t>
        </is>
      </c>
      <c r="F725" s="74" t="inlineStr">
        <is>
          <t xml:space="preserve">Sarah Baartman </t>
        </is>
      </c>
      <c r="G725" s="74" t="inlineStr">
        <is>
          <t>District Hospital</t>
        </is>
      </c>
      <c r="H725" s="74" t="n">
        <v>19</v>
      </c>
      <c r="I725" s="74" t="n">
        <v>0</v>
      </c>
    </row>
    <row r="726">
      <c r="A726" s="74" t="inlineStr">
        <is>
          <t>Public</t>
        </is>
      </c>
      <c r="B726" s="74" t="inlineStr">
        <is>
          <t>Jose Pearson TB Hospital</t>
        </is>
      </c>
      <c r="C726" s="74" t="inlineStr">
        <is>
          <t>Eastern Cape</t>
        </is>
      </c>
      <c r="D726" s="74" t="inlineStr">
        <is>
          <t>EC</t>
        </is>
      </c>
      <c r="E726" s="74" t="inlineStr">
        <is>
          <t xml:space="preserve">Nelson Mandela Bay </t>
        </is>
      </c>
      <c r="F726" s="74" t="inlineStr">
        <is>
          <t xml:space="preserve">Nelson Mandela Bay </t>
        </is>
      </c>
      <c r="G726" s="74" t="inlineStr">
        <is>
          <t>Specialised TB Hospital</t>
        </is>
      </c>
      <c r="H726" s="74" t="n">
        <v>227</v>
      </c>
      <c r="I726" s="74" t="n">
        <v>0</v>
      </c>
    </row>
    <row r="727">
      <c r="A727" s="74" t="inlineStr">
        <is>
          <t>Public</t>
        </is>
      </c>
      <c r="B727" s="74" t="inlineStr">
        <is>
          <t>Standerton Specialised TB Hospital</t>
        </is>
      </c>
      <c r="C727" s="74" t="inlineStr">
        <is>
          <t>Mpumalanga</t>
        </is>
      </c>
      <c r="D727" s="74" t="inlineStr">
        <is>
          <t>MP</t>
        </is>
      </c>
      <c r="E727" s="74" t="inlineStr">
        <is>
          <t xml:space="preserve">Gert Sibande </t>
        </is>
      </c>
      <c r="F727" s="74" t="inlineStr">
        <is>
          <t xml:space="preserve">Gert Sibande </t>
        </is>
      </c>
      <c r="G727" s="74" t="inlineStr">
        <is>
          <t>Specialised TB Hospital</t>
        </is>
      </c>
      <c r="H727" s="74" t="n">
        <v>106</v>
      </c>
      <c r="I727" s="74" t="n">
        <v>0</v>
      </c>
    </row>
    <row r="728">
      <c r="A728" s="74" t="inlineStr">
        <is>
          <t>Public</t>
        </is>
      </c>
      <c r="B728" s="74" t="inlineStr">
        <is>
          <t>Marjorie Parrish TB Hospital</t>
        </is>
      </c>
      <c r="C728" s="74" t="inlineStr">
        <is>
          <t>Eastern Cape</t>
        </is>
      </c>
      <c r="D728" s="74" t="inlineStr">
        <is>
          <t>EC</t>
        </is>
      </c>
      <c r="E728" s="74" t="inlineStr">
        <is>
          <t xml:space="preserve">Sarah Baartman </t>
        </is>
      </c>
      <c r="F728" s="74" t="inlineStr">
        <is>
          <t xml:space="preserve">Sarah Baartman </t>
        </is>
      </c>
      <c r="G728" s="74" t="inlineStr">
        <is>
          <t>Specialised TB Hospital</t>
        </is>
      </c>
      <c r="H728" s="74" t="n">
        <v>100</v>
      </c>
      <c r="I728" s="74" t="n">
        <v>0</v>
      </c>
    </row>
    <row r="729">
      <c r="A729" s="74" t="inlineStr">
        <is>
          <t>Public</t>
        </is>
      </c>
      <c r="B729" s="74" t="inlineStr">
        <is>
          <t>Richmond Chest Hospital</t>
        </is>
      </c>
      <c r="C729" s="74" t="inlineStr">
        <is>
          <t>KwaZulu-Natal</t>
        </is>
      </c>
      <c r="D729" s="74" t="inlineStr">
        <is>
          <t>KZN</t>
        </is>
      </c>
      <c r="E729" s="74" t="inlineStr">
        <is>
          <t xml:space="preserve">uMgungundlovu </t>
        </is>
      </c>
      <c r="F729" s="74" t="inlineStr">
        <is>
          <t xml:space="preserve">uMgungundlovu </t>
        </is>
      </c>
      <c r="G729" s="74" t="inlineStr">
        <is>
          <t>Specialised TB Hospital</t>
        </is>
      </c>
      <c r="H729" s="74" t="n">
        <v>148</v>
      </c>
      <c r="I729" s="74" t="n">
        <v>0</v>
      </c>
    </row>
    <row r="730">
      <c r="A730" s="74" t="inlineStr">
        <is>
          <t>Public</t>
        </is>
      </c>
      <c r="B730" s="74" t="inlineStr">
        <is>
          <t>Fezi Ngumbentombi Hospital</t>
        </is>
      </c>
      <c r="C730" s="74" t="inlineStr">
        <is>
          <t>Free State</t>
        </is>
      </c>
      <c r="D730" s="74" t="inlineStr">
        <is>
          <t>FS</t>
        </is>
      </c>
      <c r="E730" s="74" t="inlineStr">
        <is>
          <t xml:space="preserve">Fezile Dabi </t>
        </is>
      </c>
      <c r="F730" s="74" t="inlineStr">
        <is>
          <t xml:space="preserve">Fezile Dabi </t>
        </is>
      </c>
      <c r="G730" s="74" t="inlineStr">
        <is>
          <t>District Hospital</t>
        </is>
      </c>
      <c r="H730" s="74" t="n">
        <v>133</v>
      </c>
      <c r="I730" s="74" t="n">
        <v>0</v>
      </c>
    </row>
    <row r="731">
      <c r="A731" s="74" t="inlineStr">
        <is>
          <t>Public</t>
        </is>
      </c>
      <c r="B731" s="74" t="inlineStr">
        <is>
          <t>Tayler Bequest Hospital (Matatiele)</t>
        </is>
      </c>
      <c r="C731" s="74" t="inlineStr">
        <is>
          <t>Eastern Cape</t>
        </is>
      </c>
      <c r="D731" s="74" t="inlineStr">
        <is>
          <t>EC</t>
        </is>
      </c>
      <c r="E731" s="74" t="inlineStr">
        <is>
          <t xml:space="preserve">Alfred Nzo </t>
        </is>
      </c>
      <c r="F731" s="74" t="inlineStr">
        <is>
          <t xml:space="preserve">Alfred Nzo </t>
        </is>
      </c>
      <c r="G731" s="74" t="inlineStr">
        <is>
          <t>District Hospital</t>
        </is>
      </c>
      <c r="H731" s="74" t="n">
        <v>166</v>
      </c>
      <c r="I731" s="74" t="n">
        <v>0</v>
      </c>
    </row>
    <row r="732">
      <c r="A732" s="74" t="inlineStr">
        <is>
          <t>Public</t>
        </is>
      </c>
      <c r="B732" s="74" t="inlineStr">
        <is>
          <t>Barberton TB Hospital</t>
        </is>
      </c>
      <c r="C732" s="74" t="inlineStr">
        <is>
          <t>Mpumalanga</t>
        </is>
      </c>
      <c r="D732" s="74" t="inlineStr">
        <is>
          <t>MP</t>
        </is>
      </c>
      <c r="E732" s="74" t="inlineStr">
        <is>
          <t xml:space="preserve">Ehlanzeni </t>
        </is>
      </c>
      <c r="F732" s="74" t="inlineStr">
        <is>
          <t xml:space="preserve">Ehlanzeni </t>
        </is>
      </c>
      <c r="G732" s="74" t="inlineStr">
        <is>
          <t>Specialised TB Hospital</t>
        </is>
      </c>
      <c r="H732" s="74" t="n">
        <v>75</v>
      </c>
      <c r="I732" s="74" t="n">
        <v>0</v>
      </c>
    </row>
    <row r="733">
      <c r="A733" s="74" t="inlineStr">
        <is>
          <t>Public</t>
        </is>
      </c>
      <c r="B733" s="74" t="inlineStr">
        <is>
          <t>Mmametlhake Hospital</t>
        </is>
      </c>
      <c r="C733" s="74" t="inlineStr">
        <is>
          <t>Mpumalanga</t>
        </is>
      </c>
      <c r="D733" s="74" t="inlineStr">
        <is>
          <t>MP</t>
        </is>
      </c>
      <c r="E733" s="74" t="inlineStr">
        <is>
          <t xml:space="preserve">Nkangala </t>
        </is>
      </c>
      <c r="F733" s="74" t="inlineStr">
        <is>
          <t xml:space="preserve">Nkangala </t>
        </is>
      </c>
      <c r="G733" s="74" t="inlineStr">
        <is>
          <t>District Hospital</t>
        </is>
      </c>
      <c r="H733" s="74" t="n">
        <v>136</v>
      </c>
      <c r="I733" s="74" t="n">
        <v>0</v>
      </c>
    </row>
    <row r="734">
      <c r="A734" s="74" t="inlineStr">
        <is>
          <t>Public</t>
        </is>
      </c>
      <c r="B734" s="74" t="inlineStr">
        <is>
          <t>Prof ZK Matthews Hospital</t>
        </is>
      </c>
      <c r="C734" s="74" t="inlineStr">
        <is>
          <t>Northern Cape</t>
        </is>
      </c>
      <c r="D734" s="74" t="inlineStr">
        <is>
          <t>NC</t>
        </is>
      </c>
      <c r="E734" s="74" t="inlineStr">
        <is>
          <t xml:space="preserve">Frances Baard </t>
        </is>
      </c>
      <c r="F734" s="74" t="inlineStr">
        <is>
          <t xml:space="preserve">Frances Baard </t>
        </is>
      </c>
      <c r="G734" s="74" t="inlineStr">
        <is>
          <t>District Hospital</t>
        </is>
      </c>
      <c r="H734" s="74" t="n">
        <v>43</v>
      </c>
      <c r="I734" s="74" t="n">
        <v>0</v>
      </c>
    </row>
    <row r="735">
      <c r="A735" s="74" t="inlineStr">
        <is>
          <t>Public</t>
        </is>
      </c>
      <c r="B735" s="74" t="inlineStr">
        <is>
          <t>Van Velden Memorial (Tzaneen) Hospital</t>
        </is>
      </c>
      <c r="C735" s="74" t="inlineStr">
        <is>
          <t>Limpopo</t>
        </is>
      </c>
      <c r="D735" s="74" t="inlineStr">
        <is>
          <t>LP</t>
        </is>
      </c>
      <c r="E735" s="74" t="inlineStr">
        <is>
          <t xml:space="preserve">Mopani </t>
        </is>
      </c>
      <c r="F735" s="74" t="inlineStr">
        <is>
          <t xml:space="preserve">Mopani </t>
        </is>
      </c>
      <c r="G735" s="74" t="inlineStr">
        <is>
          <t>District Hospital</t>
        </is>
      </c>
      <c r="H735" s="74" t="n">
        <v>74</v>
      </c>
      <c r="I735" s="74" t="n">
        <v>0</v>
      </c>
    </row>
    <row r="736">
      <c r="A736" s="74" t="inlineStr">
        <is>
          <t>Public</t>
        </is>
      </c>
      <c r="B736" s="74" t="inlineStr">
        <is>
          <t>Universitas (C) Hospital</t>
        </is>
      </c>
      <c r="C736" s="74" t="inlineStr">
        <is>
          <t>Free State</t>
        </is>
      </c>
      <c r="D736" s="74" t="inlineStr">
        <is>
          <t>FS</t>
        </is>
      </c>
      <c r="E736" s="74" t="inlineStr">
        <is>
          <t xml:space="preserve">Mangaung </t>
        </is>
      </c>
      <c r="F736" s="74" t="inlineStr">
        <is>
          <t xml:space="preserve">Mangaung </t>
        </is>
      </c>
      <c r="G736" s="74" t="inlineStr">
        <is>
          <t>National Central Hospital</t>
        </is>
      </c>
      <c r="H736" s="74" t="n">
        <v>636</v>
      </c>
      <c r="I736" s="74" t="n">
        <v>37</v>
      </c>
    </row>
    <row r="737">
      <c r="A737" s="74" t="inlineStr">
        <is>
          <t>Public</t>
        </is>
      </c>
      <c r="B737" s="74" t="inlineStr">
        <is>
          <t>Boitumelo Hospital</t>
        </is>
      </c>
      <c r="C737" s="74" t="inlineStr">
        <is>
          <t>Free State</t>
        </is>
      </c>
      <c r="D737" s="74" t="inlineStr">
        <is>
          <t>FS</t>
        </is>
      </c>
      <c r="E737" s="74" t="inlineStr">
        <is>
          <t xml:space="preserve">Fezile Dabi </t>
        </is>
      </c>
      <c r="F737" s="74" t="inlineStr">
        <is>
          <t xml:space="preserve">Fezile Dabi </t>
        </is>
      </c>
      <c r="G737" s="74" t="inlineStr">
        <is>
          <t>Regional Hospital</t>
        </is>
      </c>
      <c r="H737" s="74" t="n">
        <v>344</v>
      </c>
      <c r="I737" s="74" t="n">
        <v>4</v>
      </c>
    </row>
    <row r="738">
      <c r="A738" s="74" t="inlineStr">
        <is>
          <t>Public</t>
        </is>
      </c>
      <c r="B738" s="74" t="inlineStr">
        <is>
          <t>RK Khan Hospital</t>
        </is>
      </c>
      <c r="C738" s="74" t="inlineStr">
        <is>
          <t>KwaZulu-Natal</t>
        </is>
      </c>
      <c r="D738" s="74" t="inlineStr">
        <is>
          <t>KZN</t>
        </is>
      </c>
      <c r="E738" s="74" t="inlineStr">
        <is>
          <t xml:space="preserve">eThekwini </t>
        </is>
      </c>
      <c r="F738" s="74" t="inlineStr">
        <is>
          <t xml:space="preserve">eThekwini </t>
        </is>
      </c>
      <c r="G738" s="74" t="inlineStr">
        <is>
          <t>Regional Hospital</t>
        </is>
      </c>
      <c r="H738" s="74" t="n">
        <v>543</v>
      </c>
      <c r="I738" s="74" t="n">
        <v>3</v>
      </c>
    </row>
    <row r="739">
      <c r="A739" s="74" t="inlineStr">
        <is>
          <t>Public</t>
        </is>
      </c>
      <c r="B739" s="74" t="inlineStr">
        <is>
          <t>Empilisweni Hospital</t>
        </is>
      </c>
      <c r="C739" s="74" t="inlineStr">
        <is>
          <t>Eastern Cape</t>
        </is>
      </c>
      <c r="D739" s="74" t="inlineStr">
        <is>
          <t>EC</t>
        </is>
      </c>
      <c r="E739" s="74" t="inlineStr">
        <is>
          <t xml:space="preserve">Joe Gqabi </t>
        </is>
      </c>
      <c r="F739" s="74" t="inlineStr">
        <is>
          <t xml:space="preserve">Joe Gqabi </t>
        </is>
      </c>
      <c r="G739" s="74" t="inlineStr">
        <is>
          <t>District Hospital</t>
        </is>
      </c>
      <c r="H739" s="74" t="n">
        <v>113</v>
      </c>
      <c r="I739" s="74" t="n">
        <v>0</v>
      </c>
    </row>
    <row r="740">
      <c r="A740" s="74" t="inlineStr">
        <is>
          <t>Public</t>
        </is>
      </c>
      <c r="B740" s="74" t="inlineStr">
        <is>
          <t>Dordrecht Hospital</t>
        </is>
      </c>
      <c r="C740" s="74" t="inlineStr">
        <is>
          <t>Eastern Cape</t>
        </is>
      </c>
      <c r="D740" s="74" t="inlineStr">
        <is>
          <t>EC</t>
        </is>
      </c>
      <c r="E740" s="74" t="inlineStr">
        <is>
          <t xml:space="preserve">Chris Hani </t>
        </is>
      </c>
      <c r="F740" s="74" t="inlineStr">
        <is>
          <t xml:space="preserve">Chris Hani </t>
        </is>
      </c>
      <c r="G740" s="74" t="inlineStr">
        <is>
          <t>District Hospital</t>
        </is>
      </c>
      <c r="H740" s="74" t="n">
        <v>35</v>
      </c>
      <c r="I740" s="74" t="n">
        <v>0</v>
      </c>
    </row>
    <row r="741">
      <c r="A741" s="74" t="inlineStr">
        <is>
          <t>Public</t>
        </is>
      </c>
      <c r="B741" s="74" t="inlineStr">
        <is>
          <t>Mohau Hospital</t>
        </is>
      </c>
      <c r="C741" s="74" t="inlineStr">
        <is>
          <t>Free State</t>
        </is>
      </c>
      <c r="D741" s="74" t="inlineStr">
        <is>
          <t>FS</t>
        </is>
      </c>
      <c r="E741" s="74" t="inlineStr">
        <is>
          <t xml:space="preserve">Lejweleputswa </t>
        </is>
      </c>
      <c r="F741" s="74" t="inlineStr">
        <is>
          <t xml:space="preserve">Lejweleputswa </t>
        </is>
      </c>
      <c r="G741" s="74" t="inlineStr">
        <is>
          <t>District Hospital</t>
        </is>
      </c>
      <c r="H741" s="74" t="n">
        <v>28</v>
      </c>
      <c r="I741" s="74" t="n">
        <v>0</v>
      </c>
    </row>
    <row r="742">
      <c r="A742" s="74" t="inlineStr">
        <is>
          <t>Public</t>
        </is>
      </c>
      <c r="B742" s="74" t="inlineStr">
        <is>
          <t>Sundays Valley (Kirkwood) Hospital</t>
        </is>
      </c>
      <c r="C742" s="74" t="inlineStr">
        <is>
          <t>Eastern Cape</t>
        </is>
      </c>
      <c r="D742" s="74" t="inlineStr">
        <is>
          <t>EC</t>
        </is>
      </c>
      <c r="E742" s="74" t="inlineStr">
        <is>
          <t xml:space="preserve">Sarah Baartman </t>
        </is>
      </c>
      <c r="F742" s="74" t="inlineStr">
        <is>
          <t xml:space="preserve">Sarah Baartman </t>
        </is>
      </c>
      <c r="G742" s="74" t="inlineStr">
        <is>
          <t>District Hospital</t>
        </is>
      </c>
      <c r="H742" s="74" t="n">
        <v>37</v>
      </c>
      <c r="I742" s="74" t="n">
        <v>0</v>
      </c>
    </row>
    <row r="743">
      <c r="A743" s="74" t="inlineStr">
        <is>
          <t>Public</t>
        </is>
      </c>
      <c r="B743" s="74" t="inlineStr">
        <is>
          <t>Springbok (Dr Van Niekerk) Hospital</t>
        </is>
      </c>
      <c r="C743" s="74" t="inlineStr">
        <is>
          <t>Northern Cape</t>
        </is>
      </c>
      <c r="D743" s="74" t="inlineStr">
        <is>
          <t>NC</t>
        </is>
      </c>
      <c r="E743" s="74" t="inlineStr">
        <is>
          <t xml:space="preserve">Namakwa </t>
        </is>
      </c>
      <c r="F743" s="74" t="inlineStr">
        <is>
          <t xml:space="preserve">Namakwa </t>
        </is>
      </c>
      <c r="G743" s="74" t="inlineStr">
        <is>
          <t>District Hospital</t>
        </is>
      </c>
      <c r="H743" s="74" t="n">
        <v>40</v>
      </c>
      <c r="I743" s="74" t="n">
        <v>0</v>
      </c>
    </row>
    <row r="744">
      <c r="A744" s="74" t="inlineStr">
        <is>
          <t>Public</t>
        </is>
      </c>
      <c r="B744" s="74" t="inlineStr">
        <is>
          <t>Uitenhage Hospital</t>
        </is>
      </c>
      <c r="C744" s="74" t="inlineStr">
        <is>
          <t>Eastern Cape</t>
        </is>
      </c>
      <c r="D744" s="74" t="inlineStr">
        <is>
          <t>EC</t>
        </is>
      </c>
      <c r="E744" s="74" t="inlineStr">
        <is>
          <t xml:space="preserve">Nelson Mandela Bay </t>
        </is>
      </c>
      <c r="F744" s="74" t="inlineStr">
        <is>
          <t xml:space="preserve">Nelson Mandela Bay </t>
        </is>
      </c>
      <c r="G744" s="74" t="inlineStr">
        <is>
          <t>District Hospital</t>
        </is>
      </c>
      <c r="H744" s="74" t="n">
        <v>238</v>
      </c>
      <c r="I744" s="74" t="n">
        <v>5</v>
      </c>
    </row>
    <row r="745">
      <c r="A745" s="74" t="inlineStr">
        <is>
          <t>Public</t>
        </is>
      </c>
      <c r="B745" s="74" t="inlineStr">
        <is>
          <t>Canzibe Hospital</t>
        </is>
      </c>
      <c r="C745" s="74" t="inlineStr">
        <is>
          <t>Eastern Cape</t>
        </is>
      </c>
      <c r="D745" s="74" t="inlineStr">
        <is>
          <t>EC</t>
        </is>
      </c>
      <c r="E745" s="74" t="inlineStr">
        <is>
          <t xml:space="preserve">Oliver Tambo </t>
        </is>
      </c>
      <c r="F745" s="74" t="inlineStr">
        <is>
          <t xml:space="preserve">Oliver Tambo </t>
        </is>
      </c>
      <c r="G745" s="74" t="inlineStr">
        <is>
          <t>District Hospital</t>
        </is>
      </c>
      <c r="H745" s="74" t="n">
        <v>120</v>
      </c>
      <c r="I745" s="74" t="n">
        <v>0</v>
      </c>
    </row>
    <row r="746">
      <c r="A746" s="74" t="inlineStr">
        <is>
          <t>Public</t>
        </is>
      </c>
      <c r="B746" s="74" t="inlineStr">
        <is>
          <t>Kakamas Hospital</t>
        </is>
      </c>
      <c r="C746" s="74" t="inlineStr">
        <is>
          <t>Northern Cape</t>
        </is>
      </c>
      <c r="D746" s="74" t="inlineStr">
        <is>
          <t>NC</t>
        </is>
      </c>
      <c r="E746" s="74" t="inlineStr">
        <is>
          <t xml:space="preserve">Zwelentlanga Fatman Mgcawu </t>
        </is>
      </c>
      <c r="F746" s="74" t="inlineStr">
        <is>
          <t xml:space="preserve">Zwelentlanga Fatman Mgcawu </t>
        </is>
      </c>
      <c r="G746" s="74" t="inlineStr">
        <is>
          <t>District Hospital</t>
        </is>
      </c>
      <c r="H746" s="74" t="n">
        <v>36</v>
      </c>
      <c r="I746" s="74" t="n">
        <v>0</v>
      </c>
    </row>
    <row r="747">
      <c r="A747" s="74" t="inlineStr">
        <is>
          <t>Public</t>
        </is>
      </c>
      <c r="B747" s="74" t="inlineStr">
        <is>
          <t>Prince Albert Hospital</t>
        </is>
      </c>
      <c r="C747" s="74" t="inlineStr">
        <is>
          <t>Western Cape</t>
        </is>
      </c>
      <c r="D747" s="74" t="inlineStr">
        <is>
          <t>WC</t>
        </is>
      </c>
      <c r="E747" s="74" t="inlineStr">
        <is>
          <t xml:space="preserve">Central Karoo </t>
        </is>
      </c>
      <c r="F747" s="74" t="inlineStr">
        <is>
          <t xml:space="preserve">Central Karoo </t>
        </is>
      </c>
      <c r="G747" s="74" t="inlineStr">
        <is>
          <t>District Hospital</t>
        </is>
      </c>
      <c r="H747" s="74" t="n">
        <v>29</v>
      </c>
      <c r="I747" s="74" t="n">
        <v>0</v>
      </c>
    </row>
    <row r="748">
      <c r="A748" s="74" t="inlineStr">
        <is>
          <t>Public</t>
        </is>
      </c>
      <c r="B748" s="74" t="inlineStr">
        <is>
          <t>Dr Malizo Mpehle Memorial Hospital</t>
        </is>
      </c>
      <c r="C748" s="74" t="inlineStr">
        <is>
          <t>Eastern Cape</t>
        </is>
      </c>
      <c r="D748" s="74" t="inlineStr">
        <is>
          <t>EC</t>
        </is>
      </c>
      <c r="E748" s="74" t="inlineStr">
        <is>
          <t xml:space="preserve">Oliver Tambo </t>
        </is>
      </c>
      <c r="F748" s="74" t="inlineStr">
        <is>
          <t xml:space="preserve">Oliver Tambo </t>
        </is>
      </c>
      <c r="G748" s="74" t="inlineStr">
        <is>
          <t>District Hospital</t>
        </is>
      </c>
      <c r="H748" s="74" t="n">
        <v>129</v>
      </c>
      <c r="I748" s="74" t="n">
        <v>0</v>
      </c>
    </row>
    <row r="749">
      <c r="A749" s="74" t="inlineStr">
        <is>
          <t>Public</t>
        </is>
      </c>
      <c r="B749" s="74" t="inlineStr">
        <is>
          <t>Kgapane Hospital</t>
        </is>
      </c>
      <c r="C749" s="74" t="inlineStr">
        <is>
          <t>Limpopo</t>
        </is>
      </c>
      <c r="D749" s="74" t="inlineStr">
        <is>
          <t>LP</t>
        </is>
      </c>
      <c r="E749" s="74" t="inlineStr">
        <is>
          <t xml:space="preserve">Mopani </t>
        </is>
      </c>
      <c r="F749" s="74" t="inlineStr">
        <is>
          <t xml:space="preserve">Mopani </t>
        </is>
      </c>
      <c r="G749" s="74" t="inlineStr">
        <is>
          <t>District Hospital</t>
        </is>
      </c>
      <c r="H749" s="74" t="n">
        <v>178</v>
      </c>
      <c r="I749" s="74" t="n">
        <v>0</v>
      </c>
    </row>
    <row r="750">
      <c r="A750" s="74" t="inlineStr">
        <is>
          <t>Public</t>
        </is>
      </c>
      <c r="B750" s="74" t="inlineStr">
        <is>
          <t>Tshwane District Hospital</t>
        </is>
      </c>
      <c r="C750" s="74" t="inlineStr">
        <is>
          <t>Gauteng</t>
        </is>
      </c>
      <c r="D750" s="74" t="inlineStr">
        <is>
          <t>GP</t>
        </is>
      </c>
      <c r="E750" s="74" t="inlineStr">
        <is>
          <t xml:space="preserve">City of Tshwane </t>
        </is>
      </c>
      <c r="F750" s="74" t="inlineStr">
        <is>
          <t xml:space="preserve">City of Tshwane </t>
        </is>
      </c>
      <c r="G750" s="74" t="inlineStr">
        <is>
          <t>District Hospital</t>
        </is>
      </c>
      <c r="H750" s="74" t="n">
        <v>197</v>
      </c>
      <c r="I750" s="74" t="n">
        <v>0</v>
      </c>
    </row>
    <row r="751">
      <c r="A751" s="74" t="inlineStr">
        <is>
          <t>Public</t>
        </is>
      </c>
      <c r="B751" s="74" t="inlineStr">
        <is>
          <t>General Justice Gizenga Mpanza Hospital</t>
        </is>
      </c>
      <c r="C751" s="74" t="inlineStr">
        <is>
          <t>KwaZulu-Natal</t>
        </is>
      </c>
      <c r="D751" s="74" t="inlineStr">
        <is>
          <t>KZN</t>
        </is>
      </c>
      <c r="E751" s="74" t="inlineStr">
        <is>
          <t xml:space="preserve">iLembe </t>
        </is>
      </c>
      <c r="F751" s="74" t="inlineStr">
        <is>
          <t xml:space="preserve">iLembe </t>
        </is>
      </c>
      <c r="G751" s="74" t="inlineStr">
        <is>
          <t>Regional Hospital</t>
        </is>
      </c>
      <c r="H751" s="74" t="n">
        <v>500</v>
      </c>
      <c r="I751" s="74" t="n">
        <v>4</v>
      </c>
    </row>
    <row r="752">
      <c r="A752" s="74" t="inlineStr">
        <is>
          <t>Public</t>
        </is>
      </c>
      <c r="B752" s="74" t="inlineStr">
        <is>
          <t>Maphutha L Malatjie Hospital</t>
        </is>
      </c>
      <c r="C752" s="74" t="inlineStr">
        <is>
          <t>Limpopo</t>
        </is>
      </c>
      <c r="D752" s="74" t="inlineStr">
        <is>
          <t>LP</t>
        </is>
      </c>
      <c r="E752" s="74" t="inlineStr">
        <is>
          <t xml:space="preserve">Mopani </t>
        </is>
      </c>
      <c r="F752" s="74" t="inlineStr">
        <is>
          <t xml:space="preserve">Mopani </t>
        </is>
      </c>
      <c r="G752" s="74" t="inlineStr">
        <is>
          <t>District Hospital</t>
        </is>
      </c>
      <c r="H752" s="74" t="n">
        <v>104</v>
      </c>
      <c r="I752" s="74" t="n">
        <v>0</v>
      </c>
    </row>
    <row r="753">
      <c r="A753" s="74" t="inlineStr">
        <is>
          <t>Public</t>
        </is>
      </c>
      <c r="B753" s="74" t="inlineStr">
        <is>
          <t>Midland Hospital</t>
        </is>
      </c>
      <c r="C753" s="74" t="inlineStr">
        <is>
          <t>Eastern Cape</t>
        </is>
      </c>
      <c r="D753" s="74" t="inlineStr">
        <is>
          <t>EC</t>
        </is>
      </c>
      <c r="E753" s="74" t="inlineStr">
        <is>
          <t xml:space="preserve">Sarah Baartman </t>
        </is>
      </c>
      <c r="F753" s="74" t="inlineStr">
        <is>
          <t xml:space="preserve">Sarah Baartman </t>
        </is>
      </c>
      <c r="G753" s="74" t="inlineStr">
        <is>
          <t>District Hospital</t>
        </is>
      </c>
      <c r="H753" s="74" t="n">
        <v>80</v>
      </c>
      <c r="I753" s="74" t="n">
        <v>0</v>
      </c>
    </row>
    <row r="754">
      <c r="A754" s="74" t="inlineStr">
        <is>
          <t>Public</t>
        </is>
      </c>
      <c r="B754" s="74" t="inlineStr">
        <is>
          <t>Far East Rand Hospital</t>
        </is>
      </c>
      <c r="C754" s="74" t="inlineStr">
        <is>
          <t>Gauteng</t>
        </is>
      </c>
      <c r="D754" s="74" t="inlineStr">
        <is>
          <t>GP</t>
        </is>
      </c>
      <c r="E754" s="74" t="inlineStr">
        <is>
          <t xml:space="preserve">Ekurhuleni </t>
        </is>
      </c>
      <c r="F754" s="74" t="inlineStr">
        <is>
          <t xml:space="preserve">Ekurhuleni </t>
        </is>
      </c>
      <c r="G754" s="74" t="inlineStr">
        <is>
          <t>Regional Hospital</t>
        </is>
      </c>
      <c r="H754" s="74" t="n">
        <v>387</v>
      </c>
      <c r="I754" s="74" t="n">
        <v>5</v>
      </c>
    </row>
    <row r="755">
      <c r="A755" s="74" t="inlineStr">
        <is>
          <t>Public</t>
        </is>
      </c>
      <c r="B755" s="74" t="inlineStr">
        <is>
          <t>Dr Yusuf Dadoo Hospital</t>
        </is>
      </c>
      <c r="C755" s="74" t="inlineStr">
        <is>
          <t>Gauteng</t>
        </is>
      </c>
      <c r="D755" s="74" t="inlineStr">
        <is>
          <t>GP</t>
        </is>
      </c>
      <c r="E755" s="74" t="inlineStr">
        <is>
          <t xml:space="preserve">West Rand </t>
        </is>
      </c>
      <c r="F755" s="74" t="inlineStr">
        <is>
          <t xml:space="preserve">West Rand </t>
        </is>
      </c>
      <c r="G755" s="74" t="inlineStr">
        <is>
          <t>District Hospital</t>
        </is>
      </c>
      <c r="H755" s="74" t="n">
        <v>268</v>
      </c>
      <c r="I755" s="74" t="n">
        <v>0</v>
      </c>
    </row>
    <row r="756">
      <c r="A756" s="74" t="inlineStr">
        <is>
          <t>Public</t>
        </is>
      </c>
      <c r="B756" s="74" t="inlineStr">
        <is>
          <t>Wesfleur Hospital</t>
        </is>
      </c>
      <c r="C756" s="74" t="inlineStr">
        <is>
          <t>Western Cape</t>
        </is>
      </c>
      <c r="D756" s="74" t="inlineStr">
        <is>
          <t>WC</t>
        </is>
      </c>
      <c r="E756" s="74" t="inlineStr">
        <is>
          <t xml:space="preserve">City of Cape Town </t>
        </is>
      </c>
      <c r="F756" s="74" t="inlineStr">
        <is>
          <t xml:space="preserve">City of Cape Town </t>
        </is>
      </c>
      <c r="G756" s="74" t="inlineStr">
        <is>
          <t>District Hospital</t>
        </is>
      </c>
      <c r="H756" s="74" t="n">
        <v>50</v>
      </c>
      <c r="I756" s="74" t="n">
        <v>0</v>
      </c>
    </row>
    <row r="757">
      <c r="A757" s="74" t="inlineStr">
        <is>
          <t>Public</t>
        </is>
      </c>
      <c r="B757" s="74" t="inlineStr">
        <is>
          <t>Dundee Hospital</t>
        </is>
      </c>
      <c r="C757" s="74" t="inlineStr">
        <is>
          <t>KwaZulu-Natal</t>
        </is>
      </c>
      <c r="D757" s="74" t="inlineStr">
        <is>
          <t>KZN</t>
        </is>
      </c>
      <c r="E757" s="74" t="inlineStr">
        <is>
          <t xml:space="preserve">Umzinyathi </t>
        </is>
      </c>
      <c r="F757" s="74" t="inlineStr">
        <is>
          <t xml:space="preserve">Umzinyathi </t>
        </is>
      </c>
      <c r="G757" s="74" t="inlineStr">
        <is>
          <t>District Hospital</t>
        </is>
      </c>
      <c r="H757" s="74" t="n">
        <v>204</v>
      </c>
      <c r="I757" s="74" t="n">
        <v>0</v>
      </c>
    </row>
    <row r="758">
      <c r="A758" s="74" t="inlineStr">
        <is>
          <t>Public</t>
        </is>
      </c>
      <c r="B758" s="74" t="inlineStr">
        <is>
          <t>Knysna Hospital</t>
        </is>
      </c>
      <c r="C758" s="74" t="inlineStr">
        <is>
          <t>Western Cape</t>
        </is>
      </c>
      <c r="D758" s="74" t="inlineStr">
        <is>
          <t>WC</t>
        </is>
      </c>
      <c r="E758" s="74" t="inlineStr">
        <is>
          <t xml:space="preserve">Garden Route </t>
        </is>
      </c>
      <c r="F758" s="74" t="inlineStr">
        <is>
          <t xml:space="preserve">Garden Route </t>
        </is>
      </c>
      <c r="G758" s="74" t="inlineStr">
        <is>
          <t>District Hospital</t>
        </is>
      </c>
      <c r="H758" s="74" t="n">
        <v>90</v>
      </c>
      <c r="I758" s="74" t="n">
        <v>0</v>
      </c>
    </row>
    <row r="759">
      <c r="A759" s="74" t="inlineStr">
        <is>
          <t>Public</t>
        </is>
      </c>
      <c r="B759" s="74" t="inlineStr">
        <is>
          <t>Temba TB Hospital</t>
        </is>
      </c>
      <c r="C759" s="74" t="inlineStr">
        <is>
          <t>Eastern Cape</t>
        </is>
      </c>
      <c r="D759" s="74" t="inlineStr">
        <is>
          <t>EC</t>
        </is>
      </c>
      <c r="E759" s="74" t="inlineStr">
        <is>
          <t xml:space="preserve">Sarah Baartman </t>
        </is>
      </c>
      <c r="F759" s="74" t="inlineStr">
        <is>
          <t xml:space="preserve">Sarah Baartman </t>
        </is>
      </c>
      <c r="G759" s="74" t="inlineStr">
        <is>
          <t>Specialised TB Hospital</t>
        </is>
      </c>
      <c r="H759" s="74" t="n">
        <v>60</v>
      </c>
      <c r="I759" s="74" t="n">
        <v>0</v>
      </c>
    </row>
    <row r="760">
      <c r="A760" s="74" t="inlineStr">
        <is>
          <t>Public</t>
        </is>
      </c>
      <c r="B760" s="74" t="inlineStr">
        <is>
          <t>Nkqubela Hospital</t>
        </is>
      </c>
      <c r="C760" s="74" t="inlineStr">
        <is>
          <t>Eastern Cape</t>
        </is>
      </c>
      <c r="D760" s="74" t="inlineStr">
        <is>
          <t>EC</t>
        </is>
      </c>
      <c r="E760" s="74" t="inlineStr">
        <is>
          <t xml:space="preserve">Buffalo City </t>
        </is>
      </c>
      <c r="F760" s="74" t="inlineStr">
        <is>
          <t xml:space="preserve">Buffalo City </t>
        </is>
      </c>
      <c r="G760" s="74" t="inlineStr">
        <is>
          <t>Specialised TB Hospital</t>
        </is>
      </c>
      <c r="H760" s="74" t="n">
        <v>270</v>
      </c>
      <c r="I760" s="74" t="n">
        <v>0</v>
      </c>
    </row>
    <row r="761">
      <c r="A761" s="74" t="inlineStr">
        <is>
          <t>Public</t>
        </is>
      </c>
      <c r="B761" s="74" t="inlineStr">
        <is>
          <t>St Margaret's TB MDR Hospital</t>
        </is>
      </c>
      <c r="C761" s="74" t="inlineStr">
        <is>
          <t>KwaZulu-Natal</t>
        </is>
      </c>
      <c r="D761" s="74" t="inlineStr">
        <is>
          <t>KZN</t>
        </is>
      </c>
      <c r="E761" s="74" t="inlineStr">
        <is>
          <t xml:space="preserve">Harry Gwala </t>
        </is>
      </c>
      <c r="F761" s="74" t="inlineStr">
        <is>
          <t xml:space="preserve">Harry Gwala </t>
        </is>
      </c>
      <c r="G761" s="74" t="inlineStr">
        <is>
          <t>Specialised TB Hospital</t>
        </is>
      </c>
      <c r="H761" s="74" t="n">
        <v>54</v>
      </c>
      <c r="I761" s="74" t="n">
        <v>0</v>
      </c>
    </row>
    <row r="762">
      <c r="A762" s="74" t="inlineStr">
        <is>
          <t>Public</t>
        </is>
      </c>
      <c r="B762" s="74" t="inlineStr">
        <is>
          <t>Witbank Hospital</t>
        </is>
      </c>
      <c r="C762" s="74" t="inlineStr">
        <is>
          <t>Mpumalanga</t>
        </is>
      </c>
      <c r="D762" s="74" t="inlineStr">
        <is>
          <t>MP</t>
        </is>
      </c>
      <c r="E762" s="74" t="inlineStr">
        <is>
          <t xml:space="preserve">Nkangala </t>
        </is>
      </c>
      <c r="F762" s="74" t="inlineStr">
        <is>
          <t xml:space="preserve">Nkangala </t>
        </is>
      </c>
      <c r="G762" s="74" t="inlineStr">
        <is>
          <t>Provincial Tertiary Hospital</t>
        </is>
      </c>
      <c r="H762" s="74" t="n">
        <v>382</v>
      </c>
      <c r="I762" s="74" t="n">
        <v>7</v>
      </c>
    </row>
    <row r="763">
      <c r="A763" s="74" t="inlineStr">
        <is>
          <t>Public</t>
        </is>
      </c>
      <c r="B763" s="74" t="inlineStr">
        <is>
          <t>Stutterheim Hospital</t>
        </is>
      </c>
      <c r="C763" s="74" t="inlineStr">
        <is>
          <t>Eastern Cape</t>
        </is>
      </c>
      <c r="D763" s="74" t="inlineStr">
        <is>
          <t>EC</t>
        </is>
      </c>
      <c r="E763" s="74" t="inlineStr">
        <is>
          <t xml:space="preserve">Amathole </t>
        </is>
      </c>
      <c r="F763" s="74" t="inlineStr">
        <is>
          <t xml:space="preserve">Amathole </t>
        </is>
      </c>
      <c r="G763" s="74" t="inlineStr">
        <is>
          <t>District Hospital</t>
        </is>
      </c>
      <c r="H763" s="74" t="n">
        <v>70</v>
      </c>
      <c r="I763" s="74" t="n">
        <v>0</v>
      </c>
    </row>
    <row r="764">
      <c r="A764" s="74" t="inlineStr">
        <is>
          <t>Public</t>
        </is>
      </c>
      <c r="B764" s="74" t="inlineStr">
        <is>
          <t>Ganyesa Hospital</t>
        </is>
      </c>
      <c r="C764" s="74" t="inlineStr">
        <is>
          <t>North West</t>
        </is>
      </c>
      <c r="D764" s="74" t="inlineStr">
        <is>
          <t>NW</t>
        </is>
      </c>
      <c r="E764" s="74" t="inlineStr">
        <is>
          <t xml:space="preserve">Dr Ruth Segomotsi Mompati </t>
        </is>
      </c>
      <c r="F764" s="74" t="inlineStr">
        <is>
          <t xml:space="preserve">Dr Ruth Segomotsi Mompati </t>
        </is>
      </c>
      <c r="G764" s="74" t="inlineStr">
        <is>
          <t>District Hospital</t>
        </is>
      </c>
      <c r="H764" s="74" t="n">
        <v>60</v>
      </c>
      <c r="I764" s="74" t="n">
        <v>0</v>
      </c>
    </row>
    <row r="765">
      <c r="A765" s="74" t="inlineStr">
        <is>
          <t>Public</t>
        </is>
      </c>
      <c r="B765" s="74" t="inlineStr">
        <is>
          <t>Osindisweni Hospital</t>
        </is>
      </c>
      <c r="C765" s="74" t="inlineStr">
        <is>
          <t>KwaZulu-Natal</t>
        </is>
      </c>
      <c r="D765" s="74" t="inlineStr">
        <is>
          <t>KZN</t>
        </is>
      </c>
      <c r="E765" s="74" t="inlineStr">
        <is>
          <t xml:space="preserve">eThekwini </t>
        </is>
      </c>
      <c r="F765" s="74" t="inlineStr">
        <is>
          <t xml:space="preserve">eThekwini </t>
        </is>
      </c>
      <c r="G765" s="74" t="inlineStr">
        <is>
          <t>District Hospital</t>
        </is>
      </c>
      <c r="H765" s="74" t="n">
        <v>240</v>
      </c>
      <c r="I765" s="74" t="n">
        <v>0</v>
      </c>
    </row>
    <row r="766">
      <c r="A766" s="74" t="inlineStr">
        <is>
          <t>Public</t>
        </is>
      </c>
      <c r="B766" s="74" t="inlineStr">
        <is>
          <t>Nessie Knight Hospital</t>
        </is>
      </c>
      <c r="C766" s="74" t="inlineStr">
        <is>
          <t>Eastern Cape</t>
        </is>
      </c>
      <c r="D766" s="74" t="inlineStr">
        <is>
          <t>EC</t>
        </is>
      </c>
      <c r="E766" s="74" t="inlineStr">
        <is>
          <t xml:space="preserve">Oliver Tambo </t>
        </is>
      </c>
      <c r="F766" s="74" t="inlineStr">
        <is>
          <t xml:space="preserve">Oliver Tambo </t>
        </is>
      </c>
      <c r="G766" s="74" t="inlineStr">
        <is>
          <t>District Hospital</t>
        </is>
      </c>
      <c r="H766" s="74" t="n">
        <v>100</v>
      </c>
      <c r="I766" s="74" t="n">
        <v>0</v>
      </c>
    </row>
    <row r="767">
      <c r="A767" s="74" t="inlineStr">
        <is>
          <t>Public</t>
        </is>
      </c>
      <c r="B767" s="74" t="inlineStr">
        <is>
          <t>Matlala Hospital</t>
        </is>
      </c>
      <c r="C767" s="74" t="inlineStr">
        <is>
          <t>Limpopo</t>
        </is>
      </c>
      <c r="D767" s="74" t="inlineStr">
        <is>
          <t>LP</t>
        </is>
      </c>
      <c r="E767" s="74" t="inlineStr">
        <is>
          <t xml:space="preserve">Sekhukhune </t>
        </is>
      </c>
      <c r="F767" s="74" t="inlineStr">
        <is>
          <t xml:space="preserve">Sekhukhune </t>
        </is>
      </c>
      <c r="G767" s="74" t="inlineStr">
        <is>
          <t>District Hospital</t>
        </is>
      </c>
      <c r="H767" s="74" t="n">
        <v>120</v>
      </c>
      <c r="I767" s="74" t="n">
        <v>0</v>
      </c>
    </row>
    <row r="768">
      <c r="A768" s="74" t="inlineStr">
        <is>
          <t>Public</t>
        </is>
      </c>
      <c r="B768" s="74" t="inlineStr">
        <is>
          <t>Mthatha General Hospital</t>
        </is>
      </c>
      <c r="C768" s="74" t="inlineStr">
        <is>
          <t>Eastern Cape</t>
        </is>
      </c>
      <c r="D768" s="74" t="inlineStr">
        <is>
          <t>EC</t>
        </is>
      </c>
      <c r="E768" s="74" t="inlineStr">
        <is>
          <t xml:space="preserve">Oliver Tambo </t>
        </is>
      </c>
      <c r="F768" s="74" t="inlineStr">
        <is>
          <t xml:space="preserve">Oliver Tambo </t>
        </is>
      </c>
      <c r="G768" s="74" t="inlineStr">
        <is>
          <t>Regional Hospital</t>
        </is>
      </c>
      <c r="H768" s="74" t="n">
        <v>302</v>
      </c>
      <c r="I768" s="74" t="n">
        <v>0</v>
      </c>
    </row>
    <row r="769">
      <c r="A769" s="74" t="inlineStr">
        <is>
          <t>Public</t>
        </is>
      </c>
      <c r="B769" s="74" t="inlineStr">
        <is>
          <t>Witpoort Hospital</t>
        </is>
      </c>
      <c r="C769" s="74" t="inlineStr">
        <is>
          <t>Limpopo</t>
        </is>
      </c>
      <c r="D769" s="74" t="inlineStr">
        <is>
          <t>LP</t>
        </is>
      </c>
      <c r="E769" s="74" t="inlineStr">
        <is>
          <t xml:space="preserve">Waterberg </t>
        </is>
      </c>
      <c r="F769" s="74" t="inlineStr">
        <is>
          <t xml:space="preserve">Waterberg </t>
        </is>
      </c>
      <c r="G769" s="74" t="inlineStr">
        <is>
          <t>District Hospital</t>
        </is>
      </c>
      <c r="H769" s="74" t="n">
        <v>59</v>
      </c>
      <c r="I769" s="74" t="n">
        <v>0</v>
      </c>
    </row>
    <row r="770">
      <c r="A770" s="74" t="inlineStr">
        <is>
          <t>Public</t>
        </is>
      </c>
      <c r="B770" s="74" t="inlineStr">
        <is>
          <t>Tonga Hospital</t>
        </is>
      </c>
      <c r="C770" s="74" t="inlineStr">
        <is>
          <t>Mpumalanga</t>
        </is>
      </c>
      <c r="D770" s="74" t="inlineStr">
        <is>
          <t>MP</t>
        </is>
      </c>
      <c r="E770" s="74" t="inlineStr">
        <is>
          <t xml:space="preserve">Ehlanzeni </t>
        </is>
      </c>
      <c r="F770" s="74" t="inlineStr">
        <is>
          <t xml:space="preserve">Ehlanzeni </t>
        </is>
      </c>
      <c r="G770" s="74" t="inlineStr">
        <is>
          <t>District Hospital</t>
        </is>
      </c>
      <c r="H770" s="74" t="n">
        <v>187</v>
      </c>
      <c r="I770" s="74" t="n">
        <v>0</v>
      </c>
    </row>
    <row r="771">
      <c r="A771" s="74" t="inlineStr">
        <is>
          <t>Public</t>
        </is>
      </c>
      <c r="B771" s="74" t="inlineStr">
        <is>
          <t>Inkosi Albert Luthuli Central Hospital</t>
        </is>
      </c>
      <c r="C771" s="74" t="inlineStr">
        <is>
          <t>KwaZulu-Natal</t>
        </is>
      </c>
      <c r="D771" s="74" t="inlineStr">
        <is>
          <t>KZN</t>
        </is>
      </c>
      <c r="E771" s="74" t="inlineStr">
        <is>
          <t xml:space="preserve">eThekwini </t>
        </is>
      </c>
      <c r="F771" s="74" t="inlineStr">
        <is>
          <t xml:space="preserve">eThekwini </t>
        </is>
      </c>
      <c r="G771" s="74" t="inlineStr">
        <is>
          <t>National Central Hospital</t>
        </is>
      </c>
      <c r="H771" s="74" t="n">
        <v>846</v>
      </c>
      <c r="I771" s="74" t="n">
        <v>88</v>
      </c>
    </row>
    <row r="772">
      <c r="A772" s="74" t="inlineStr">
        <is>
          <t>Public</t>
        </is>
      </c>
      <c r="B772" s="74" t="inlineStr">
        <is>
          <t>Citrusdal Hospital</t>
        </is>
      </c>
      <c r="C772" s="74" t="inlineStr">
        <is>
          <t>Western Cape</t>
        </is>
      </c>
      <c r="D772" s="74" t="inlineStr">
        <is>
          <t>WC</t>
        </is>
      </c>
      <c r="E772" s="74" t="inlineStr">
        <is>
          <t xml:space="preserve">West Coast </t>
        </is>
      </c>
      <c r="F772" s="74" t="inlineStr">
        <is>
          <t xml:space="preserve">West Coast </t>
        </is>
      </c>
      <c r="G772" s="74" t="inlineStr">
        <is>
          <t>District Hospital</t>
        </is>
      </c>
      <c r="H772" s="74" t="n">
        <v>34</v>
      </c>
      <c r="I772" s="74" t="n">
        <v>0</v>
      </c>
    </row>
    <row r="773">
      <c r="A773" s="74" t="inlineStr">
        <is>
          <t>Public</t>
        </is>
      </c>
      <c r="B773" s="74" t="inlineStr">
        <is>
          <t>Fort Beaufort Hospital</t>
        </is>
      </c>
      <c r="C773" s="74" t="inlineStr">
        <is>
          <t>Eastern Cape</t>
        </is>
      </c>
      <c r="D773" s="74" t="inlineStr">
        <is>
          <t>EC</t>
        </is>
      </c>
      <c r="E773" s="74" t="inlineStr">
        <is>
          <t xml:space="preserve">Amathole </t>
        </is>
      </c>
      <c r="F773" s="74" t="inlineStr">
        <is>
          <t xml:space="preserve">Amathole </t>
        </is>
      </c>
      <c r="G773" s="74" t="inlineStr">
        <is>
          <t>District Hospital</t>
        </is>
      </c>
      <c r="H773" s="74" t="n">
        <v>70</v>
      </c>
      <c r="I773" s="74" t="n">
        <v>0</v>
      </c>
    </row>
    <row r="774">
      <c r="A774" s="74" t="inlineStr">
        <is>
          <t>Public</t>
        </is>
      </c>
      <c r="B774" s="74" t="inlineStr">
        <is>
          <t>Dr Harry Surtie Hospital</t>
        </is>
      </c>
      <c r="C774" s="74" t="inlineStr">
        <is>
          <t>Northern Cape</t>
        </is>
      </c>
      <c r="D774" s="74" t="inlineStr">
        <is>
          <t>NC</t>
        </is>
      </c>
      <c r="E774" s="74" t="inlineStr">
        <is>
          <t xml:space="preserve">Zwelentlanga Fatman Mgcawu </t>
        </is>
      </c>
      <c r="F774" s="74" t="inlineStr">
        <is>
          <t xml:space="preserve">Zwelentlanga Fatman Mgcawu </t>
        </is>
      </c>
      <c r="G774" s="74" t="inlineStr">
        <is>
          <t>Regional Hospital</t>
        </is>
      </c>
      <c r="H774" s="74" t="n">
        <v>227</v>
      </c>
      <c r="I774" s="74" t="n">
        <v>5</v>
      </c>
    </row>
    <row r="775">
      <c r="A775" s="74" t="inlineStr">
        <is>
          <t>Public</t>
        </is>
      </c>
      <c r="B775" s="74" t="inlineStr">
        <is>
          <t>Red Cross War Memorial Children's Hospital</t>
        </is>
      </c>
      <c r="C775" s="74" t="inlineStr">
        <is>
          <t>Western Cape</t>
        </is>
      </c>
      <c r="D775" s="74" t="inlineStr">
        <is>
          <t>WC</t>
        </is>
      </c>
      <c r="E775" s="74" t="inlineStr">
        <is>
          <t xml:space="preserve">City of Cape Town </t>
        </is>
      </c>
      <c r="F775" s="74" t="inlineStr">
        <is>
          <t xml:space="preserve">City of Cape Town </t>
        </is>
      </c>
      <c r="G775" s="74" t="inlineStr">
        <is>
          <t>Provincial Tertiary Hospital</t>
        </is>
      </c>
      <c r="H775" s="74" t="n">
        <v>272</v>
      </c>
      <c r="I775" s="74" t="n">
        <v>30</v>
      </c>
    </row>
    <row r="776">
      <c r="A776" s="74" t="inlineStr">
        <is>
          <t>Public</t>
        </is>
      </c>
      <c r="B776" s="74" t="inlineStr">
        <is>
          <t>Victoria Hospital</t>
        </is>
      </c>
      <c r="C776" s="74" t="inlineStr">
        <is>
          <t>Eastern Cape</t>
        </is>
      </c>
      <c r="D776" s="74" t="inlineStr">
        <is>
          <t>EC</t>
        </is>
      </c>
      <c r="E776" s="74" t="inlineStr">
        <is>
          <t xml:space="preserve">City of Cape Town </t>
        </is>
      </c>
      <c r="F776" s="74" t="inlineStr">
        <is>
          <t xml:space="preserve">City of Cape Town </t>
        </is>
      </c>
      <c r="G776" s="74" t="inlineStr">
        <is>
          <t>District Hospital</t>
        </is>
      </c>
      <c r="H776" s="74" t="n">
        <v>110</v>
      </c>
      <c r="I776" s="74" t="n">
        <v>0</v>
      </c>
    </row>
    <row r="777">
      <c r="A777" s="74" t="inlineStr">
        <is>
          <t>Public</t>
        </is>
      </c>
      <c r="B777" s="74" t="inlineStr">
        <is>
          <t>King Edward VIII Hospital</t>
        </is>
      </c>
      <c r="C777" s="74" t="inlineStr">
        <is>
          <t>KwaZulu-Natal</t>
        </is>
      </c>
      <c r="D777" s="74" t="inlineStr">
        <is>
          <t>KZN</t>
        </is>
      </c>
      <c r="E777" s="74" t="inlineStr">
        <is>
          <t xml:space="preserve">eThekwini </t>
        </is>
      </c>
      <c r="F777" s="74" t="inlineStr">
        <is>
          <t xml:space="preserve">eThekwini </t>
        </is>
      </c>
      <c r="G777" s="74" t="inlineStr">
        <is>
          <t>Provincial Tertiary Hospital</t>
        </is>
      </c>
      <c r="H777" s="74" t="n">
        <v>692</v>
      </c>
      <c r="I777" s="74" t="n">
        <v>12</v>
      </c>
    </row>
    <row r="778">
      <c r="A778" s="74" t="inlineStr">
        <is>
          <t>Public</t>
        </is>
      </c>
      <c r="B778" s="74" t="inlineStr">
        <is>
          <t>Queen Nandi Regional Hospital</t>
        </is>
      </c>
      <c r="C778" s="74" t="inlineStr">
        <is>
          <t>KwaZulu-Natal</t>
        </is>
      </c>
      <c r="D778" s="74" t="inlineStr">
        <is>
          <t>KZN</t>
        </is>
      </c>
      <c r="E778" s="74" t="inlineStr">
        <is>
          <t xml:space="preserve">King Cetshwayo </t>
        </is>
      </c>
      <c r="F778" s="74" t="inlineStr">
        <is>
          <t xml:space="preserve">King Cetshwayo </t>
        </is>
      </c>
      <c r="G778" s="74" t="inlineStr">
        <is>
          <t>Regional Hospital</t>
        </is>
      </c>
      <c r="H778" s="74" t="n">
        <v>369</v>
      </c>
      <c r="I778" s="74" t="n">
        <v>9</v>
      </c>
    </row>
    <row r="779">
      <c r="A779" s="74" t="inlineStr">
        <is>
          <t>Public</t>
        </is>
      </c>
      <c r="B779" s="74" t="inlineStr">
        <is>
          <t>Greytown Hospital</t>
        </is>
      </c>
      <c r="C779" s="74" t="inlineStr">
        <is>
          <t>KwaZulu-Natal</t>
        </is>
      </c>
      <c r="D779" s="74" t="inlineStr">
        <is>
          <t>KZN</t>
        </is>
      </c>
      <c r="E779" s="74" t="inlineStr">
        <is>
          <t xml:space="preserve">Umzinyathi </t>
        </is>
      </c>
      <c r="F779" s="74" t="inlineStr">
        <is>
          <t xml:space="preserve">Umzinyathi </t>
        </is>
      </c>
      <c r="G779" s="74" t="inlineStr">
        <is>
          <t>District Hospital</t>
        </is>
      </c>
      <c r="H779" s="74" t="n">
        <v>234</v>
      </c>
      <c r="I779" s="74" t="n">
        <v>0</v>
      </c>
    </row>
    <row r="780">
      <c r="A780" s="74" t="inlineStr">
        <is>
          <t>Public</t>
        </is>
      </c>
      <c r="B780" s="74" t="inlineStr">
        <is>
          <t>Tambo Memorial Hospital</t>
        </is>
      </c>
      <c r="C780" s="74" t="inlineStr">
        <is>
          <t>Gauteng</t>
        </is>
      </c>
      <c r="D780" s="74" t="inlineStr">
        <is>
          <t>GP</t>
        </is>
      </c>
      <c r="E780" s="74" t="inlineStr">
        <is>
          <t xml:space="preserve">Ekurhuleni </t>
        </is>
      </c>
      <c r="F780" s="74" t="inlineStr">
        <is>
          <t xml:space="preserve">Ekurhuleni </t>
        </is>
      </c>
      <c r="G780" s="74" t="inlineStr">
        <is>
          <t>Regional Hospital</t>
        </is>
      </c>
      <c r="H780" s="74" t="n">
        <v>566</v>
      </c>
      <c r="I780" s="74" t="n">
        <v>6</v>
      </c>
    </row>
    <row r="781">
      <c r="A781" s="74" t="inlineStr">
        <is>
          <t>Public</t>
        </is>
      </c>
      <c r="B781" s="74" t="inlineStr">
        <is>
          <t>Lydenburg Hospital</t>
        </is>
      </c>
      <c r="C781" s="74" t="inlineStr">
        <is>
          <t>Mpumalanga</t>
        </is>
      </c>
      <c r="D781" s="74" t="inlineStr">
        <is>
          <t>MP</t>
        </is>
      </c>
      <c r="E781" s="74" t="inlineStr">
        <is>
          <t xml:space="preserve">Ehlanzeni </t>
        </is>
      </c>
      <c r="F781" s="74" t="inlineStr">
        <is>
          <t xml:space="preserve">Ehlanzeni </t>
        </is>
      </c>
      <c r="G781" s="74" t="inlineStr">
        <is>
          <t>District Hospital</t>
        </is>
      </c>
      <c r="H781" s="74" t="n">
        <v>90</v>
      </c>
      <c r="I781" s="74" t="n">
        <v>0</v>
      </c>
    </row>
    <row r="782">
      <c r="A782" s="74" t="inlineStr">
        <is>
          <t>Public</t>
        </is>
      </c>
      <c r="B782" s="74" t="inlineStr">
        <is>
          <t>Fort Napier Hospital</t>
        </is>
      </c>
      <c r="C782" s="74" t="inlineStr">
        <is>
          <t>KwaZulu-Natal</t>
        </is>
      </c>
      <c r="D782" s="74" t="inlineStr">
        <is>
          <t>KZN</t>
        </is>
      </c>
      <c r="E782" s="74" t="inlineStr">
        <is>
          <t xml:space="preserve">uMgungundlovu </t>
        </is>
      </c>
      <c r="F782" s="74" t="inlineStr">
        <is>
          <t xml:space="preserve">uMgungundlovu </t>
        </is>
      </c>
      <c r="G782" s="74" t="inlineStr">
        <is>
          <t>Specialised Psychiatric Hospital</t>
        </is>
      </c>
      <c r="H782" s="74" t="n">
        <v>378</v>
      </c>
      <c r="I782" s="74" t="n">
        <v>0</v>
      </c>
    </row>
    <row r="783">
      <c r="A783" s="74" t="inlineStr">
        <is>
          <t>Public</t>
        </is>
      </c>
      <c r="B783" s="74" t="inlineStr">
        <is>
          <t>Tygerberg Hospital</t>
        </is>
      </c>
      <c r="C783" s="74" t="inlineStr">
        <is>
          <t>Western Cape</t>
        </is>
      </c>
      <c r="D783" s="74" t="inlineStr">
        <is>
          <t>WC</t>
        </is>
      </c>
      <c r="E783" s="74" t="inlineStr">
        <is>
          <t xml:space="preserve">City of Cape Town </t>
        </is>
      </c>
      <c r="F783" s="74" t="inlineStr">
        <is>
          <t xml:space="preserve">City of Cape Town </t>
        </is>
      </c>
      <c r="G783" s="74" t="inlineStr">
        <is>
          <t>National Central Hospital</t>
        </is>
      </c>
      <c r="H783" s="74" t="n">
        <v>1384</v>
      </c>
      <c r="I783" s="74" t="n">
        <v>105</v>
      </c>
    </row>
    <row r="784">
      <c r="A784" s="74" t="inlineStr">
        <is>
          <t>Public</t>
        </is>
      </c>
      <c r="B784" s="74" t="inlineStr">
        <is>
          <t>Northdale Hospital</t>
        </is>
      </c>
      <c r="C784" s="74" t="inlineStr">
        <is>
          <t>KwaZulu-Natal</t>
        </is>
      </c>
      <c r="D784" s="74" t="inlineStr">
        <is>
          <t>KZN</t>
        </is>
      </c>
      <c r="E784" s="74" t="inlineStr">
        <is>
          <t xml:space="preserve">uMgungundlovu </t>
        </is>
      </c>
      <c r="F784" s="74" t="inlineStr">
        <is>
          <t xml:space="preserve">uMgungundlovu </t>
        </is>
      </c>
      <c r="G784" s="74" t="inlineStr">
        <is>
          <t>District Hospital</t>
        </is>
      </c>
      <c r="H784" s="74" t="n">
        <v>431</v>
      </c>
      <c r="I784" s="74" t="n">
        <v>0</v>
      </c>
    </row>
    <row r="785">
      <c r="A785" s="74" t="inlineStr">
        <is>
          <t>Public</t>
        </is>
      </c>
      <c r="B785" s="74" t="inlineStr">
        <is>
          <t>Thusanong Hospital</t>
        </is>
      </c>
      <c r="C785" s="74" t="inlineStr">
        <is>
          <t>Free State</t>
        </is>
      </c>
      <c r="D785" s="74" t="inlineStr">
        <is>
          <t>FS</t>
        </is>
      </c>
      <c r="E785" s="74" t="inlineStr">
        <is>
          <t xml:space="preserve">Lejweleputswa </t>
        </is>
      </c>
      <c r="F785" s="74" t="inlineStr">
        <is>
          <t xml:space="preserve">Lejweleputswa </t>
        </is>
      </c>
      <c r="G785" s="74" t="inlineStr">
        <is>
          <t>District Hospital</t>
        </is>
      </c>
      <c r="H785" s="74" t="n">
        <v>86</v>
      </c>
      <c r="I785" s="74" t="n">
        <v>0</v>
      </c>
    </row>
    <row r="786">
      <c r="A786" s="74" t="inlineStr">
        <is>
          <t>Public</t>
        </is>
      </c>
      <c r="B786" s="74" t="inlineStr">
        <is>
          <t>Parys Hospital</t>
        </is>
      </c>
      <c r="C786" s="74" t="inlineStr">
        <is>
          <t>Free State</t>
        </is>
      </c>
      <c r="D786" s="74" t="inlineStr">
        <is>
          <t>FS</t>
        </is>
      </c>
      <c r="E786" s="74" t="inlineStr">
        <is>
          <t xml:space="preserve">Fezile Dabi </t>
        </is>
      </c>
      <c r="F786" s="74" t="inlineStr">
        <is>
          <t xml:space="preserve">Fezile Dabi </t>
        </is>
      </c>
      <c r="G786" s="74" t="inlineStr">
        <is>
          <t>District Hospital</t>
        </is>
      </c>
      <c r="H786" s="74" t="n">
        <v>54</v>
      </c>
      <c r="I786" s="74" t="n">
        <v>0</v>
      </c>
    </row>
    <row r="787">
      <c r="A787" s="74" t="inlineStr">
        <is>
          <t>Public</t>
        </is>
      </c>
      <c r="B787" s="74" t="inlineStr">
        <is>
          <t>Cullinan Rehabilitation Hospital</t>
        </is>
      </c>
      <c r="C787" s="74" t="inlineStr">
        <is>
          <t>Gauteng</t>
        </is>
      </c>
      <c r="D787" s="74" t="inlineStr">
        <is>
          <t>GP</t>
        </is>
      </c>
      <c r="E787" s="74" t="inlineStr">
        <is>
          <t xml:space="preserve">City of Tshwane </t>
        </is>
      </c>
      <c r="F787" s="74" t="inlineStr">
        <is>
          <t xml:space="preserve">City of Tshwane </t>
        </is>
      </c>
      <c r="G787" s="74" t="inlineStr">
        <is>
          <t>Specialised Hospital Other</t>
        </is>
      </c>
      <c r="H787" s="74" t="n">
        <v>300</v>
      </c>
      <c r="I787" s="74" t="n">
        <v>0</v>
      </c>
    </row>
    <row r="788">
      <c r="A788" s="74" t="inlineStr">
        <is>
          <t>Public</t>
        </is>
      </c>
      <c r="B788" s="74" t="inlineStr">
        <is>
          <t>Maclear Hospital</t>
        </is>
      </c>
      <c r="C788" s="74" t="inlineStr">
        <is>
          <t>Eastern Cape</t>
        </is>
      </c>
      <c r="D788" s="74" t="inlineStr">
        <is>
          <t>EC</t>
        </is>
      </c>
      <c r="E788" s="74" t="inlineStr">
        <is>
          <t xml:space="preserve">Joe Gqabi </t>
        </is>
      </c>
      <c r="F788" s="74" t="inlineStr">
        <is>
          <t xml:space="preserve">Joe Gqabi </t>
        </is>
      </c>
      <c r="G788" s="74" t="inlineStr">
        <is>
          <t>District Hospital</t>
        </is>
      </c>
      <c r="H788" s="74" t="n">
        <v>48</v>
      </c>
      <c r="I788" s="74" t="n">
        <v>0</v>
      </c>
    </row>
    <row r="789">
      <c r="A789" s="74" t="inlineStr">
        <is>
          <t>Public</t>
        </is>
      </c>
      <c r="B789" s="74" t="inlineStr">
        <is>
          <t>Ekuhlengeni Sanatorium Hospital</t>
        </is>
      </c>
      <c r="C789" s="74" t="inlineStr">
        <is>
          <t>KwaZulu-Natal</t>
        </is>
      </c>
      <c r="D789" s="74" t="inlineStr">
        <is>
          <t>KZN</t>
        </is>
      </c>
      <c r="E789" s="74" t="inlineStr">
        <is>
          <t xml:space="preserve">eThekwini </t>
        </is>
      </c>
      <c r="F789" s="74" t="inlineStr">
        <is>
          <t xml:space="preserve">eThekwini </t>
        </is>
      </c>
      <c r="G789" s="74" t="inlineStr">
        <is>
          <t>Specialised Psychiatric Hospital</t>
        </is>
      </c>
      <c r="H789" s="74" t="n">
        <v>965</v>
      </c>
      <c r="I789" s="74" t="n">
        <v>0</v>
      </c>
    </row>
    <row r="790">
      <c r="A790" s="74" t="inlineStr">
        <is>
          <t>Public</t>
        </is>
      </c>
      <c r="B790" s="74" t="inlineStr">
        <is>
          <t>Evuxakeni Hospital</t>
        </is>
      </c>
      <c r="C790" s="74" t="inlineStr">
        <is>
          <t>Limpopo</t>
        </is>
      </c>
      <c r="D790" s="74" t="inlineStr">
        <is>
          <t>LP</t>
        </is>
      </c>
      <c r="E790" s="74" t="inlineStr">
        <is>
          <t xml:space="preserve">Mopani </t>
        </is>
      </c>
      <c r="F790" s="74" t="inlineStr">
        <is>
          <t xml:space="preserve">Mopani </t>
        </is>
      </c>
      <c r="G790" s="74" t="inlineStr">
        <is>
          <t>Specialised Psychiatric Hospital</t>
        </is>
      </c>
      <c r="H790" s="74" t="n">
        <v>354</v>
      </c>
      <c r="I790" s="74" t="n">
        <v>0</v>
      </c>
    </row>
    <row r="791">
      <c r="A791" s="74" t="inlineStr">
        <is>
          <t>Public</t>
        </is>
      </c>
      <c r="B791" s="74" t="inlineStr">
        <is>
          <t>Tafalofefe Hospital</t>
        </is>
      </c>
      <c r="C791" s="74" t="inlineStr">
        <is>
          <t>Eastern Cape</t>
        </is>
      </c>
      <c r="D791" s="74" t="inlineStr">
        <is>
          <t>EC</t>
        </is>
      </c>
      <c r="E791" s="74" t="inlineStr">
        <is>
          <t xml:space="preserve">Amathole </t>
        </is>
      </c>
      <c r="F791" s="74" t="inlineStr">
        <is>
          <t xml:space="preserve">Amathole </t>
        </is>
      </c>
      <c r="G791" s="74" t="inlineStr">
        <is>
          <t>District Hospital</t>
        </is>
      </c>
      <c r="H791" s="74" t="n">
        <v>161</v>
      </c>
      <c r="I791" s="74" t="n">
        <v>0</v>
      </c>
    </row>
    <row r="792">
      <c r="A792" s="74" t="inlineStr">
        <is>
          <t>Public</t>
        </is>
      </c>
      <c r="B792" s="74" t="inlineStr">
        <is>
          <t>Stoffel Coetzee Hospital</t>
        </is>
      </c>
      <c r="C792" s="74" t="inlineStr">
        <is>
          <t>Free State</t>
        </is>
      </c>
      <c r="D792" s="74" t="inlineStr">
        <is>
          <t>FS</t>
        </is>
      </c>
      <c r="E792" s="74" t="inlineStr">
        <is>
          <t xml:space="preserve">Xhariep </t>
        </is>
      </c>
      <c r="F792" s="74" t="inlineStr">
        <is>
          <t xml:space="preserve">Xhariep </t>
        </is>
      </c>
      <c r="G792" s="74" t="inlineStr">
        <is>
          <t>District Hospital</t>
        </is>
      </c>
      <c r="H792" s="74" t="n">
        <v>23</v>
      </c>
      <c r="I792" s="74" t="n">
        <v>0</v>
      </c>
    </row>
    <row r="793">
      <c r="A793" s="74" t="inlineStr">
        <is>
          <t>Public</t>
        </is>
      </c>
      <c r="B793" s="74" t="inlineStr">
        <is>
          <t>Diamond (Diamant) Hospital</t>
        </is>
      </c>
      <c r="C793" s="74" t="inlineStr">
        <is>
          <t>Free State</t>
        </is>
      </c>
      <c r="D793" s="74" t="inlineStr">
        <is>
          <t>FS</t>
        </is>
      </c>
      <c r="E793" s="74" t="inlineStr">
        <is>
          <t xml:space="preserve">Xhariep </t>
        </is>
      </c>
      <c r="F793" s="74" t="inlineStr">
        <is>
          <t xml:space="preserve">Xhariep </t>
        </is>
      </c>
      <c r="G793" s="74" t="inlineStr">
        <is>
          <t>District Hospital</t>
        </is>
      </c>
      <c r="H793" s="74" t="n">
        <v>28</v>
      </c>
      <c r="I793" s="74" t="n">
        <v>0</v>
      </c>
    </row>
    <row r="794">
      <c r="A794" s="74" t="inlineStr">
        <is>
          <t>Public</t>
        </is>
      </c>
      <c r="B794" s="74" t="inlineStr">
        <is>
          <t>Charlotte Maxeke Hospital</t>
        </is>
      </c>
      <c r="C794" s="74" t="inlineStr">
        <is>
          <t>Gauteng</t>
        </is>
      </c>
      <c r="D794" s="74" t="inlineStr">
        <is>
          <t>GP</t>
        </is>
      </c>
      <c r="E794" s="74" t="inlineStr">
        <is>
          <t xml:space="preserve">City of Johannesburg </t>
        </is>
      </c>
      <c r="F794" s="74" t="inlineStr">
        <is>
          <t xml:space="preserve">City of Johannesburg </t>
        </is>
      </c>
      <c r="G794" s="74" t="inlineStr">
        <is>
          <t>National Central Hospital</t>
        </is>
      </c>
      <c r="H794" s="74" t="n">
        <v>1053</v>
      </c>
      <c r="I794" s="74" t="n">
        <v>0</v>
      </c>
    </row>
    <row r="795">
      <c r="A795" s="74" t="inlineStr">
        <is>
          <t>Public</t>
        </is>
      </c>
      <c r="B795" s="74" t="inlineStr">
        <is>
          <t>Eshowe Hospital</t>
        </is>
      </c>
      <c r="C795" s="74" t="inlineStr">
        <is>
          <t>KwaZulu-Natal</t>
        </is>
      </c>
      <c r="D795" s="74" t="inlineStr">
        <is>
          <t>KZN</t>
        </is>
      </c>
      <c r="E795" s="74" t="inlineStr">
        <is>
          <t xml:space="preserve">King Cetshwayo </t>
        </is>
      </c>
      <c r="F795" s="74" t="inlineStr">
        <is>
          <t xml:space="preserve">King Cetshwayo </t>
        </is>
      </c>
      <c r="G795" s="74" t="inlineStr">
        <is>
          <t>District Hospital</t>
        </is>
      </c>
      <c r="H795" s="74" t="n">
        <v>400</v>
      </c>
      <c r="I795" s="74" t="n">
        <v>0</v>
      </c>
    </row>
    <row r="796">
      <c r="A796" s="74" t="inlineStr">
        <is>
          <t>Public</t>
        </is>
      </c>
      <c r="B796" s="74" t="inlineStr">
        <is>
          <t>Khayelitsha Hospital</t>
        </is>
      </c>
      <c r="C796" s="74" t="inlineStr">
        <is>
          <t>Western Cape</t>
        </is>
      </c>
      <c r="D796" s="74" t="inlineStr">
        <is>
          <t>WC</t>
        </is>
      </c>
      <c r="E796" s="74" t="inlineStr">
        <is>
          <t xml:space="preserve">City of Cape Town </t>
        </is>
      </c>
      <c r="F796" s="74" t="inlineStr">
        <is>
          <t xml:space="preserve">City of Cape Town </t>
        </is>
      </c>
      <c r="G796" s="74" t="inlineStr">
        <is>
          <t>District Hospital</t>
        </is>
      </c>
      <c r="H796" s="74" t="n">
        <v>340</v>
      </c>
      <c r="I796" s="74" t="n">
        <v>0</v>
      </c>
    </row>
    <row r="797">
      <c r="A797" s="74" t="inlineStr">
        <is>
          <t>Public</t>
        </is>
      </c>
      <c r="B797" s="74" t="inlineStr">
        <is>
          <t>Prieska (Bill Pickard) Hospital</t>
        </is>
      </c>
      <c r="C797" s="74" t="inlineStr">
        <is>
          <t>Northern Cape</t>
        </is>
      </c>
      <c r="D797" s="74" t="inlineStr">
        <is>
          <t>NC</t>
        </is>
      </c>
      <c r="E797" s="74" t="inlineStr">
        <is>
          <t xml:space="preserve">Pixley ka Seme </t>
        </is>
      </c>
      <c r="F797" s="74" t="inlineStr">
        <is>
          <t xml:space="preserve">Pixley ka Seme </t>
        </is>
      </c>
      <c r="G797" s="74" t="inlineStr">
        <is>
          <t>District Hospital</t>
        </is>
      </c>
      <c r="H797" s="74" t="n">
        <v>29</v>
      </c>
      <c r="I797" s="74" t="n">
        <v>0</v>
      </c>
    </row>
    <row r="798">
      <c r="A798" s="74" t="inlineStr">
        <is>
          <t>Public</t>
        </is>
      </c>
      <c r="B798" s="74" t="inlineStr">
        <is>
          <t>St Rita's Hospital</t>
        </is>
      </c>
      <c r="C798" s="74" t="inlineStr">
        <is>
          <t>Limpopo</t>
        </is>
      </c>
      <c r="D798" s="74" t="inlineStr">
        <is>
          <t>LP</t>
        </is>
      </c>
      <c r="E798" s="74" t="inlineStr">
        <is>
          <t xml:space="preserve">Sekhukhune </t>
        </is>
      </c>
      <c r="F798" s="74" t="inlineStr">
        <is>
          <t xml:space="preserve">Sekhukhune </t>
        </is>
      </c>
      <c r="G798" s="74" t="inlineStr">
        <is>
          <t>Regional Hospital</t>
        </is>
      </c>
      <c r="H798" s="74" t="n">
        <v>302</v>
      </c>
      <c r="I798" s="74" t="n">
        <v>4</v>
      </c>
    </row>
    <row r="799">
      <c r="A799" s="74" t="inlineStr">
        <is>
          <t>Public</t>
        </is>
      </c>
      <c r="B799" s="74" t="inlineStr">
        <is>
          <t>Clanwilliam Hospital</t>
        </is>
      </c>
      <c r="C799" s="74" t="inlineStr">
        <is>
          <t>Western Cape</t>
        </is>
      </c>
      <c r="D799" s="74" t="inlineStr">
        <is>
          <t>WC</t>
        </is>
      </c>
      <c r="E799" s="74" t="inlineStr">
        <is>
          <t xml:space="preserve">West Coast </t>
        </is>
      </c>
      <c r="F799" s="74" t="inlineStr">
        <is>
          <t xml:space="preserve">West Coast </t>
        </is>
      </c>
      <c r="G799" s="74" t="inlineStr">
        <is>
          <t>District Hospital</t>
        </is>
      </c>
      <c r="H799" s="74" t="n">
        <v>50</v>
      </c>
      <c r="I799" s="74" t="n">
        <v>0</v>
      </c>
    </row>
    <row r="800">
      <c r="A800" s="74" t="inlineStr">
        <is>
          <t>Public</t>
        </is>
      </c>
      <c r="B800" s="74" t="inlineStr">
        <is>
          <t>Townhill Hospital</t>
        </is>
      </c>
      <c r="C800" s="74" t="inlineStr">
        <is>
          <t>KwaZulu-Natal</t>
        </is>
      </c>
      <c r="D800" s="74" t="inlineStr">
        <is>
          <t>KZN</t>
        </is>
      </c>
      <c r="E800" s="74" t="inlineStr">
        <is>
          <t xml:space="preserve">uMgungundlovu </t>
        </is>
      </c>
      <c r="F800" s="74" t="inlineStr">
        <is>
          <t xml:space="preserve">uMgungundlovu </t>
        </is>
      </c>
      <c r="G800" s="74" t="inlineStr">
        <is>
          <t>Specialised Psychiatric Hospital</t>
        </is>
      </c>
      <c r="H800" s="74" t="n">
        <v>280</v>
      </c>
      <c r="I800" s="74" t="n">
        <v>0</v>
      </c>
    </row>
    <row r="801">
      <c r="A801" s="74" t="inlineStr">
        <is>
          <t>Public</t>
        </is>
      </c>
      <c r="B801" s="74" t="inlineStr">
        <is>
          <t>Willowmore Hospital</t>
        </is>
      </c>
      <c r="C801" s="74" t="inlineStr">
        <is>
          <t>Eastern Cape</t>
        </is>
      </c>
      <c r="D801" s="74" t="inlineStr">
        <is>
          <t>EC</t>
        </is>
      </c>
      <c r="E801" s="74" t="inlineStr">
        <is>
          <t xml:space="preserve">Sarah Baartman </t>
        </is>
      </c>
      <c r="F801" s="74" t="inlineStr">
        <is>
          <t xml:space="preserve">Sarah Baartman </t>
        </is>
      </c>
      <c r="G801" s="74" t="inlineStr">
        <is>
          <t>District Hospital</t>
        </is>
      </c>
      <c r="H801" s="74" t="n">
        <v>25</v>
      </c>
      <c r="I801" s="74" t="n">
        <v>0</v>
      </c>
    </row>
    <row r="802">
      <c r="A802" s="74" t="inlineStr">
        <is>
          <t>Public</t>
        </is>
      </c>
      <c r="B802" s="74" t="inlineStr">
        <is>
          <t>Klerksdorp-Tshepong Tertiary Hospital</t>
        </is>
      </c>
      <c r="C802" s="74" t="inlineStr">
        <is>
          <t>North West</t>
        </is>
      </c>
      <c r="D802" s="74" t="inlineStr">
        <is>
          <t>NW</t>
        </is>
      </c>
      <c r="E802" s="74" t="inlineStr">
        <is>
          <t xml:space="preserve">Dr Kenneth Kaunda </t>
        </is>
      </c>
      <c r="F802" s="74" t="inlineStr">
        <is>
          <t xml:space="preserve">Dr Kenneth Kaunda </t>
        </is>
      </c>
      <c r="G802" s="74" t="inlineStr">
        <is>
          <t>Provincial Tertiary Hospital</t>
        </is>
      </c>
      <c r="H802" s="74" t="n">
        <v>859</v>
      </c>
      <c r="I802" s="74" t="n">
        <v>16</v>
      </c>
    </row>
    <row r="803">
      <c r="A803" s="74" t="inlineStr">
        <is>
          <t>Public</t>
        </is>
      </c>
      <c r="B803" s="74" t="inlineStr">
        <is>
          <t>Koster Hospital</t>
        </is>
      </c>
      <c r="C803" s="74" t="inlineStr">
        <is>
          <t>North West</t>
        </is>
      </c>
      <c r="D803" s="74" t="inlineStr">
        <is>
          <t>NW</t>
        </is>
      </c>
      <c r="E803" s="74" t="inlineStr">
        <is>
          <t xml:space="preserve">Bojanala Platinum </t>
        </is>
      </c>
      <c r="F803" s="74" t="inlineStr">
        <is>
          <t xml:space="preserve">Bojanala Platinum </t>
        </is>
      </c>
      <c r="G803" s="74" t="inlineStr">
        <is>
          <t>District Hospital</t>
        </is>
      </c>
      <c r="H803" s="74" t="n">
        <v>50</v>
      </c>
      <c r="I803" s="74" t="n">
        <v>0</v>
      </c>
    </row>
    <row r="804">
      <c r="A804" s="74" t="inlineStr">
        <is>
          <t>Public</t>
        </is>
      </c>
      <c r="B804" s="74" t="inlineStr">
        <is>
          <t>John Daniel Newberry Hospital</t>
        </is>
      </c>
      <c r="C804" s="74" t="inlineStr">
        <is>
          <t>Free State</t>
        </is>
      </c>
      <c r="D804" s="74" t="inlineStr">
        <is>
          <t>FS</t>
        </is>
      </c>
      <c r="E804" s="74" t="inlineStr">
        <is>
          <t xml:space="preserve">Thabo Mofutsanyana </t>
        </is>
      </c>
      <c r="F804" s="74" t="inlineStr">
        <is>
          <t xml:space="preserve">Thabo Mofutsanyana </t>
        </is>
      </c>
      <c r="G804" s="74" t="inlineStr">
        <is>
          <t>District Hospital</t>
        </is>
      </c>
      <c r="H804" s="74" t="n">
        <v>42</v>
      </c>
      <c r="I804" s="74" t="n">
        <v>0</v>
      </c>
    </row>
    <row r="805">
      <c r="A805" s="74" t="inlineStr">
        <is>
          <t>Public</t>
        </is>
      </c>
      <c r="B805" s="74" t="inlineStr">
        <is>
          <t>KwaMhlanga Hospital</t>
        </is>
      </c>
      <c r="C805" s="74" t="inlineStr">
        <is>
          <t>Mpumalanga</t>
        </is>
      </c>
      <c r="D805" s="74" t="inlineStr">
        <is>
          <t>MP</t>
        </is>
      </c>
      <c r="E805" s="74" t="inlineStr">
        <is>
          <t xml:space="preserve">Nkangala </t>
        </is>
      </c>
      <c r="F805" s="74" t="inlineStr">
        <is>
          <t xml:space="preserve">Nkangala </t>
        </is>
      </c>
      <c r="G805" s="74" t="inlineStr">
        <is>
          <t>District Hospital</t>
        </is>
      </c>
      <c r="H805" s="74" t="n">
        <v>153</v>
      </c>
      <c r="I805" s="74" t="n">
        <v>0</v>
      </c>
    </row>
    <row r="806">
      <c r="A806" s="74" t="inlineStr">
        <is>
          <t>Public</t>
        </is>
      </c>
      <c r="B806" s="74" t="inlineStr">
        <is>
          <t>Tembisa Hospital</t>
        </is>
      </c>
      <c r="C806" s="74" t="inlineStr">
        <is>
          <t>Gauteng</t>
        </is>
      </c>
      <c r="D806" s="74" t="inlineStr">
        <is>
          <t>GP</t>
        </is>
      </c>
      <c r="E806" s="74" t="inlineStr">
        <is>
          <t xml:space="preserve">Ekurhuleni </t>
        </is>
      </c>
      <c r="F806" s="74" t="inlineStr">
        <is>
          <t xml:space="preserve">Ekurhuleni </t>
        </is>
      </c>
      <c r="G806" s="74" t="inlineStr">
        <is>
          <t>Provincial Tertiary Hospital</t>
        </is>
      </c>
      <c r="H806" s="74" t="n">
        <v>846</v>
      </c>
      <c r="I806" s="74" t="n">
        <v>10</v>
      </c>
    </row>
    <row r="807">
      <c r="A807" s="74" t="inlineStr">
        <is>
          <t>Public</t>
        </is>
      </c>
      <c r="B807" s="74" t="inlineStr">
        <is>
          <t>Winburg Hospital</t>
        </is>
      </c>
      <c r="C807" s="74" t="inlineStr">
        <is>
          <t>Free State</t>
        </is>
      </c>
      <c r="D807" s="74" t="inlineStr">
        <is>
          <t>FS</t>
        </is>
      </c>
      <c r="E807" s="74" t="inlineStr">
        <is>
          <t xml:space="preserve">Lejweleputswa </t>
        </is>
      </c>
      <c r="F807" s="74" t="inlineStr">
        <is>
          <t xml:space="preserve">Lejweleputswa </t>
        </is>
      </c>
      <c r="G807" s="74" t="inlineStr">
        <is>
          <t>District Hospital</t>
        </is>
      </c>
      <c r="H807" s="74" t="n">
        <v>55</v>
      </c>
      <c r="I807" s="74" t="n">
        <v>0</v>
      </c>
    </row>
    <row r="808">
      <c r="A808" s="74" t="inlineStr">
        <is>
          <t>Public</t>
        </is>
      </c>
      <c r="B808" s="74" t="inlineStr">
        <is>
          <t>Helene Franz Hospital</t>
        </is>
      </c>
      <c r="C808" s="74" t="inlineStr">
        <is>
          <t>Limpopo</t>
        </is>
      </c>
      <c r="D808" s="74" t="inlineStr">
        <is>
          <t>LP</t>
        </is>
      </c>
      <c r="E808" s="74" t="inlineStr">
        <is>
          <t xml:space="preserve">Capricorn </t>
        </is>
      </c>
      <c r="F808" s="74" t="inlineStr">
        <is>
          <t xml:space="preserve">Capricorn </t>
        </is>
      </c>
      <c r="G808" s="74" t="inlineStr">
        <is>
          <t>District Hospital</t>
        </is>
      </c>
      <c r="H808" s="74" t="n">
        <v>133</v>
      </c>
      <c r="I808" s="74" t="n">
        <v>0</v>
      </c>
    </row>
    <row r="809">
      <c r="A809" s="74" t="inlineStr">
        <is>
          <t>Public</t>
        </is>
      </c>
      <c r="B809" s="74" t="inlineStr">
        <is>
          <t>Rahima Moosa Hospital</t>
        </is>
      </c>
      <c r="C809" s="74" t="inlineStr">
        <is>
          <t>Gauteng</t>
        </is>
      </c>
      <c r="D809" s="74" t="inlineStr">
        <is>
          <t>GP</t>
        </is>
      </c>
      <c r="E809" s="74" t="inlineStr">
        <is>
          <t xml:space="preserve">City of Johannesburg </t>
        </is>
      </c>
      <c r="F809" s="74" t="inlineStr">
        <is>
          <t xml:space="preserve">City of Johannesburg </t>
        </is>
      </c>
      <c r="G809" s="74" t="inlineStr">
        <is>
          <t>Regional Hospital</t>
        </is>
      </c>
      <c r="H809" s="74" t="n">
        <v>322</v>
      </c>
      <c r="I809" s="74" t="n">
        <v>0</v>
      </c>
    </row>
    <row r="810">
      <c r="A810" s="74" t="inlineStr">
        <is>
          <t>Public</t>
        </is>
      </c>
      <c r="B810" s="74" t="inlineStr">
        <is>
          <t>Groblersdal Hospital</t>
        </is>
      </c>
      <c r="C810" s="74" t="inlineStr">
        <is>
          <t>Limpopo</t>
        </is>
      </c>
      <c r="D810" s="74" t="inlineStr">
        <is>
          <t>LP</t>
        </is>
      </c>
      <c r="E810" s="74" t="inlineStr">
        <is>
          <t xml:space="preserve">Sekhukhune </t>
        </is>
      </c>
      <c r="F810" s="74" t="inlineStr">
        <is>
          <t xml:space="preserve">Sekhukhune </t>
        </is>
      </c>
      <c r="G810" s="74" t="inlineStr">
        <is>
          <t>District Hospital</t>
        </is>
      </c>
      <c r="H810" s="74" t="n">
        <v>52</v>
      </c>
      <c r="I810" s="74" t="n">
        <v>0</v>
      </c>
    </row>
    <row r="811">
      <c r="A811" s="74" t="inlineStr">
        <is>
          <t>Public</t>
        </is>
      </c>
      <c r="B811" s="74" t="inlineStr">
        <is>
          <t>Nompumelelo (Peddie) Hospital</t>
        </is>
      </c>
      <c r="C811" s="74" t="inlineStr">
        <is>
          <t>Eastern Cape</t>
        </is>
      </c>
      <c r="D811" s="74" t="inlineStr">
        <is>
          <t>EC</t>
        </is>
      </c>
      <c r="E811" s="74" t="inlineStr">
        <is>
          <t xml:space="preserve">Amathole </t>
        </is>
      </c>
      <c r="F811" s="74" t="inlineStr">
        <is>
          <t xml:space="preserve">Amathole </t>
        </is>
      </c>
      <c r="G811" s="74" t="inlineStr">
        <is>
          <t>District Hospital</t>
        </is>
      </c>
      <c r="H811" s="74" t="n">
        <v>163</v>
      </c>
      <c r="I811" s="74" t="n">
        <v>0</v>
      </c>
    </row>
    <row r="812">
      <c r="A812" s="74" t="inlineStr">
        <is>
          <t>Public</t>
        </is>
      </c>
      <c r="B812" s="74" t="inlineStr">
        <is>
          <t>DP Marais TB Hospital</t>
        </is>
      </c>
      <c r="C812" s="74" t="inlineStr">
        <is>
          <t>Western Cape</t>
        </is>
      </c>
      <c r="D812" s="74" t="inlineStr">
        <is>
          <t>WC</t>
        </is>
      </c>
      <c r="E812" s="74" t="inlineStr">
        <is>
          <t xml:space="preserve">City of Cape Town </t>
        </is>
      </c>
      <c r="F812" s="74" t="inlineStr">
        <is>
          <t xml:space="preserve">City of Cape Town </t>
        </is>
      </c>
      <c r="G812" s="74" t="inlineStr">
        <is>
          <t>Specialised TB Hospital</t>
        </is>
      </c>
      <c r="H812" s="74" t="n">
        <v>260</v>
      </c>
      <c r="I812" s="74" t="n">
        <v>0</v>
      </c>
    </row>
    <row r="813">
      <c r="A813" s="74" t="inlineStr">
        <is>
          <t>Public</t>
        </is>
      </c>
      <c r="B813" s="74" t="inlineStr">
        <is>
          <t>Lady Grey Hospital</t>
        </is>
      </c>
      <c r="C813" s="74" t="inlineStr">
        <is>
          <t>Eastern Cape</t>
        </is>
      </c>
      <c r="D813" s="74" t="inlineStr">
        <is>
          <t>EC</t>
        </is>
      </c>
      <c r="E813" s="74" t="inlineStr">
        <is>
          <t xml:space="preserve">Joe Gqabi </t>
        </is>
      </c>
      <c r="F813" s="74" t="inlineStr">
        <is>
          <t xml:space="preserve">Joe Gqabi </t>
        </is>
      </c>
      <c r="G813" s="74" t="inlineStr">
        <is>
          <t>District Hospital</t>
        </is>
      </c>
      <c r="H813" s="74" t="n">
        <v>20</v>
      </c>
      <c r="I813" s="74" t="n">
        <v>0</v>
      </c>
    </row>
    <row r="814">
      <c r="A814" s="74" t="inlineStr">
        <is>
          <t>Public</t>
        </is>
      </c>
      <c r="B814" s="74" t="inlineStr">
        <is>
          <t>West End Specialised Psychiatric Hospital</t>
        </is>
      </c>
      <c r="C814" s="74" t="inlineStr">
        <is>
          <t>Northern Cape</t>
        </is>
      </c>
      <c r="D814" s="74" t="inlineStr">
        <is>
          <t>NC</t>
        </is>
      </c>
      <c r="E814" s="74" t="inlineStr">
        <is>
          <t xml:space="preserve">Frances Baard </t>
        </is>
      </c>
      <c r="F814" s="74" t="inlineStr">
        <is>
          <t xml:space="preserve">Frances Baard </t>
        </is>
      </c>
      <c r="G814" s="74" t="inlineStr">
        <is>
          <t>Specialised Psychiatric Hospital</t>
        </is>
      </c>
      <c r="H814" s="74" t="n">
        <v>135</v>
      </c>
      <c r="I814" s="74" t="n">
        <v>0</v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 codeName="Sheet3">
    <outlinePr summaryBelow="1" summaryRight="1"/>
    <pageSetUpPr/>
  </sheetPr>
  <dimension ref="A1:CV235"/>
  <sheetViews>
    <sheetView workbookViewId="0">
      <selection activeCell="G25" sqref="G25"/>
    </sheetView>
  </sheetViews>
  <sheetFormatPr baseColWidth="10" defaultColWidth="8.6640625" defaultRowHeight="11"/>
  <cols>
    <col width="28.83203125" bestFit="1" customWidth="1" style="82" min="1" max="1"/>
    <col width="5.1640625" bestFit="1" customWidth="1" style="82" min="2" max="2"/>
    <col width="11" bestFit="1" customWidth="1" style="82" min="3" max="3"/>
    <col width="9.5" bestFit="1" customWidth="1" style="82" min="4" max="4"/>
    <col width="14.6640625" bestFit="1" customWidth="1" style="82" min="5" max="5"/>
    <col width="5.6640625" bestFit="1" customWidth="1" style="82" min="6" max="6"/>
    <col width="7.33203125" bestFit="1" customWidth="1" style="82" min="7" max="7"/>
    <col width="9.1640625" bestFit="1" customWidth="1" style="82" min="8" max="8"/>
    <col width="10.83203125" bestFit="1" customWidth="1" style="82" min="9" max="9"/>
    <col width="8.1640625" bestFit="1" customWidth="1" style="82" min="10" max="10"/>
    <col width="9" bestFit="1" customWidth="1" style="82" min="11" max="11"/>
    <col width="8.6640625" bestFit="1" customWidth="1" style="82" min="12" max="12"/>
    <col width="10" bestFit="1" customWidth="1" style="82" min="13" max="14"/>
    <col width="8" bestFit="1" customWidth="1" style="82" min="15" max="15"/>
    <col width="6.1640625" bestFit="1" customWidth="1" style="82" min="16" max="16"/>
    <col width="9.6640625" bestFit="1" customWidth="1" style="82" min="17" max="17"/>
    <col width="7.83203125" bestFit="1" customWidth="1" style="82" min="18" max="18"/>
    <col width="8.5" bestFit="1" customWidth="1" style="82" min="19" max="19"/>
    <col width="7.6640625" bestFit="1" customWidth="1" style="82" min="20" max="20"/>
    <col width="6.33203125" bestFit="1" customWidth="1" style="82" min="21" max="21"/>
    <col width="9.83203125" bestFit="1" customWidth="1" style="82" min="22" max="22"/>
    <col width="7.1640625" bestFit="1" customWidth="1" style="82" min="23" max="23"/>
    <col width="9.6640625" bestFit="1" customWidth="1" style="82" min="24" max="25"/>
    <col width="7" bestFit="1" customWidth="1" style="82" min="26" max="26"/>
    <col width="7.6640625" bestFit="1" customWidth="1" style="82" min="27" max="27"/>
    <col width="9.83203125" bestFit="1" customWidth="1" style="82" min="28" max="28"/>
    <col width="7.5" bestFit="1" customWidth="1" style="82" min="29" max="29"/>
    <col width="9" bestFit="1" customWidth="1" style="82" min="30" max="30"/>
    <col width="6.6640625" bestFit="1" customWidth="1" style="82" min="31" max="31"/>
    <col width="6.1640625" bestFit="1" customWidth="1" style="82" min="32" max="32"/>
    <col width="6.5" bestFit="1" customWidth="1" style="82" min="33" max="33"/>
    <col width="6.83203125" bestFit="1" customWidth="1" style="82" min="34" max="34"/>
    <col width="5.5" bestFit="1" customWidth="1" style="82" min="35" max="35"/>
    <col width="8" bestFit="1" customWidth="1" style="82" min="36" max="36"/>
    <col width="7.5" bestFit="1" customWidth="1" style="82" min="37" max="37"/>
    <col width="8" bestFit="1" customWidth="1" style="82" min="38" max="38"/>
    <col width="7.5" bestFit="1" customWidth="1" style="82" min="39" max="39"/>
    <col width="8" bestFit="1" customWidth="1" style="82" min="40" max="40"/>
    <col width="7.5" bestFit="1" customWidth="1" style="82" min="41" max="41"/>
    <col width="8" bestFit="1" customWidth="1" style="82" min="42" max="42"/>
    <col width="7.5" bestFit="1" customWidth="1" style="82" min="43" max="43"/>
    <col width="8" bestFit="1" customWidth="1" style="82" min="44" max="44"/>
    <col width="7.5" bestFit="1" customWidth="1" style="82" min="45" max="45"/>
    <col width="8" bestFit="1" customWidth="1" style="82" min="46" max="46"/>
    <col width="7.5" bestFit="1" customWidth="1" style="82" min="47" max="47"/>
    <col width="8" bestFit="1" customWidth="1" style="82" min="48" max="48"/>
    <col width="7.5" bestFit="1" customWidth="1" style="82" min="49" max="49"/>
    <col width="8" bestFit="1" customWidth="1" style="82" min="50" max="50"/>
    <col width="7.5" bestFit="1" customWidth="1" style="82" min="51" max="51"/>
    <col width="8" bestFit="1" customWidth="1" style="82" min="52" max="52"/>
    <col width="7.5" bestFit="1" customWidth="1" style="82" min="53" max="53"/>
    <col width="8" bestFit="1" customWidth="1" style="82" min="54" max="54"/>
    <col width="7.5" bestFit="1" customWidth="1" style="82" min="55" max="55"/>
    <col width="8" bestFit="1" customWidth="1" style="82" min="56" max="56"/>
    <col width="7.5" bestFit="1" customWidth="1" style="82" min="57" max="57"/>
    <col width="8" bestFit="1" customWidth="1" style="82" min="58" max="58"/>
    <col width="7.5" bestFit="1" customWidth="1" style="82" min="59" max="59"/>
    <col width="8" bestFit="1" customWidth="1" style="82" min="60" max="60"/>
    <col width="7.5" bestFit="1" customWidth="1" style="82" min="61" max="61"/>
    <col width="8" bestFit="1" customWidth="1" style="82" min="62" max="62"/>
    <col width="7.5" bestFit="1" customWidth="1" style="82" min="63" max="63"/>
    <col width="8" bestFit="1" customWidth="1" style="82" min="64" max="64"/>
    <col width="7.5" bestFit="1" customWidth="1" style="82" min="65" max="65"/>
    <col width="8" bestFit="1" customWidth="1" style="82" min="66" max="66"/>
    <col width="7.5" bestFit="1" customWidth="1" style="82" min="67" max="67"/>
    <col width="8" bestFit="1" customWidth="1" style="82" min="68" max="68"/>
    <col width="7.5" bestFit="1" customWidth="1" style="82" min="69" max="69"/>
    <col width="8" bestFit="1" customWidth="1" style="82" min="70" max="70"/>
    <col width="7.5" bestFit="1" customWidth="1" style="82" min="71" max="71"/>
    <col width="9.5" bestFit="1" customWidth="1" style="82" min="72" max="72"/>
    <col width="8" bestFit="1" customWidth="1" style="82" min="73" max="73"/>
    <col width="7.83203125" bestFit="1" customWidth="1" style="82" min="74" max="74"/>
    <col width="8.33203125" bestFit="1" customWidth="1" style="82" min="75" max="75"/>
    <col width="7.83203125" bestFit="1" customWidth="1" style="82" min="76" max="84"/>
    <col width="8.6640625" bestFit="1" customWidth="1" style="82" min="85" max="86"/>
    <col width="9.33203125" bestFit="1" customWidth="1" style="82" min="87" max="87"/>
    <col width="9.83203125" bestFit="1" customWidth="1" style="82" min="88" max="88"/>
    <col width="12.5" bestFit="1" customWidth="1" style="82" min="89" max="89"/>
    <col width="6.83203125" bestFit="1" customWidth="1" style="255" min="90" max="90"/>
    <col width="7.33203125" bestFit="1" customWidth="1" style="82" min="91" max="97"/>
    <col width="6.1640625" bestFit="1" customWidth="1" style="82" min="98" max="98"/>
    <col width="5.5" bestFit="1" customWidth="1" style="82" min="99" max="99"/>
    <col width="10.83203125" bestFit="1" customWidth="1" style="82" min="100" max="100"/>
    <col width="8.6640625" customWidth="1" style="82" min="101" max="106"/>
    <col width="8.6640625" customWidth="1" style="82" min="107" max="16384"/>
  </cols>
  <sheetData>
    <row r="1">
      <c r="A1" s="9" t="inlineStr">
        <is>
          <t>DISTRICT</t>
        </is>
      </c>
      <c r="B1" s="32" t="inlineStr">
        <is>
          <t>KEY</t>
        </is>
      </c>
      <c r="C1" s="32" t="inlineStr">
        <is>
          <t>PROVINCE</t>
        </is>
      </c>
      <c r="D1" s="32" t="inlineStr">
        <is>
          <t>MUNIC_CD</t>
        </is>
      </c>
      <c r="E1" s="32" t="inlineStr">
        <is>
          <t>MUNIC</t>
        </is>
      </c>
      <c r="F1" s="32" t="inlineStr">
        <is>
          <t>POP</t>
        </is>
      </c>
      <c r="G1" s="32" t="inlineStr">
        <is>
          <t>YOUNG</t>
        </is>
      </c>
      <c r="H1" s="32" t="inlineStr">
        <is>
          <t>WORKAGE</t>
        </is>
      </c>
      <c r="I1" s="32" t="inlineStr">
        <is>
          <t>WORKAGENR</t>
        </is>
      </c>
      <c r="J1" s="32" t="inlineStr">
        <is>
          <t>ELDERLY</t>
        </is>
      </c>
      <c r="K1" s="32" t="inlineStr">
        <is>
          <t>DEPRATIO</t>
        </is>
      </c>
      <c r="L1" s="32" t="inlineStr">
        <is>
          <t>SEXRATIO</t>
        </is>
      </c>
      <c r="M1" s="32" t="inlineStr">
        <is>
          <t>POPGRWTH</t>
        </is>
      </c>
      <c r="N1" s="32" t="inlineStr">
        <is>
          <t>POPDENSTY</t>
        </is>
      </c>
      <c r="O1" s="32" t="inlineStr">
        <is>
          <t>UNEMPL</t>
        </is>
      </c>
      <c r="P1" s="32" t="inlineStr">
        <is>
          <t>EMPL</t>
        </is>
      </c>
      <c r="Q1" s="32" t="inlineStr">
        <is>
          <t>YTHUNEMP</t>
        </is>
      </c>
      <c r="R1" s="32" t="inlineStr">
        <is>
          <t>NOSCHL</t>
        </is>
      </c>
      <c r="S1" s="32" t="inlineStr">
        <is>
          <t>HIGHEDU</t>
        </is>
      </c>
      <c r="T1" s="32" t="inlineStr">
        <is>
          <t>MATRIC</t>
        </is>
      </c>
      <c r="U1" s="32" t="inlineStr">
        <is>
          <t>HHLD</t>
        </is>
      </c>
      <c r="V1" s="32" t="inlineStr">
        <is>
          <t>AGRISHHLD</t>
        </is>
      </c>
      <c r="W1" s="32" t="inlineStr">
        <is>
          <t>HHSIZE</t>
        </is>
      </c>
      <c r="X1" s="32" t="inlineStr">
        <is>
          <t>FEMHHEAD</t>
        </is>
      </c>
      <c r="Y1" s="32" t="inlineStr">
        <is>
          <t>FRMLDWEL</t>
        </is>
      </c>
      <c r="Z1" s="32" t="inlineStr">
        <is>
          <t>HOWN</t>
        </is>
      </c>
      <c r="AA1" s="32" t="inlineStr">
        <is>
          <t>FLTOILT</t>
        </is>
      </c>
      <c r="AB1" s="32" t="inlineStr">
        <is>
          <t>WREFRMVL</t>
        </is>
      </c>
      <c r="AC1" s="32" t="inlineStr">
        <is>
          <t>PIPWTR</t>
        </is>
      </c>
      <c r="AD1" s="32" t="inlineStr">
        <is>
          <t>ELECLGHT</t>
        </is>
      </c>
      <c r="AE1" s="32" t="inlineStr">
        <is>
          <t>BLACK</t>
        </is>
      </c>
      <c r="AF1" s="32" t="inlineStr">
        <is>
          <t>CLRD</t>
        </is>
      </c>
      <c r="AG1" s="32" t="inlineStr">
        <is>
          <t>INDAS</t>
        </is>
      </c>
      <c r="AH1" s="32" t="inlineStr">
        <is>
          <t>WHITE</t>
        </is>
      </c>
      <c r="AI1" s="32" t="inlineStr">
        <is>
          <t>OTH</t>
        </is>
      </c>
      <c r="AJ1" s="32" t="inlineStr">
        <is>
          <t>AGE00M</t>
        </is>
      </c>
      <c r="AK1" s="32" t="inlineStr">
        <is>
          <t>AGE00F</t>
        </is>
      </c>
      <c r="AL1" s="32" t="inlineStr">
        <is>
          <t>AGE05M</t>
        </is>
      </c>
      <c r="AM1" s="32" t="inlineStr">
        <is>
          <t>AGE05F</t>
        </is>
      </c>
      <c r="AN1" s="32" t="inlineStr">
        <is>
          <t>AGE10M</t>
        </is>
      </c>
      <c r="AO1" s="32" t="inlineStr">
        <is>
          <t>AGE10F</t>
        </is>
      </c>
      <c r="AP1" s="32" t="inlineStr">
        <is>
          <t>AGE15M</t>
        </is>
      </c>
      <c r="AQ1" s="32" t="inlineStr">
        <is>
          <t>AGE15F</t>
        </is>
      </c>
      <c r="AR1" s="32" t="inlineStr">
        <is>
          <t>AGE20M</t>
        </is>
      </c>
      <c r="AS1" s="32" t="inlineStr">
        <is>
          <t>AGE20F</t>
        </is>
      </c>
      <c r="AT1" s="32" t="inlineStr">
        <is>
          <t>AGE25M</t>
        </is>
      </c>
      <c r="AU1" s="32" t="inlineStr">
        <is>
          <t>AGE20F</t>
        </is>
      </c>
      <c r="AV1" s="32" t="inlineStr">
        <is>
          <t>AGE30M</t>
        </is>
      </c>
      <c r="AW1" s="32" t="inlineStr">
        <is>
          <t>AGE30F</t>
        </is>
      </c>
      <c r="AX1" s="32" t="inlineStr">
        <is>
          <t>AGE35M</t>
        </is>
      </c>
      <c r="AY1" s="32" t="inlineStr">
        <is>
          <t>AGE35F</t>
        </is>
      </c>
      <c r="AZ1" s="32" t="inlineStr">
        <is>
          <t>AGE40M</t>
        </is>
      </c>
      <c r="BA1" s="32" t="inlineStr">
        <is>
          <t>AGE40F</t>
        </is>
      </c>
      <c r="BB1" s="32" t="inlineStr">
        <is>
          <t>AGE45M</t>
        </is>
      </c>
      <c r="BC1" s="32" t="inlineStr">
        <is>
          <t>AGE45F</t>
        </is>
      </c>
      <c r="BD1" s="32" t="inlineStr">
        <is>
          <t>AGE50M</t>
        </is>
      </c>
      <c r="BE1" s="32" t="inlineStr">
        <is>
          <t>AGE50F</t>
        </is>
      </c>
      <c r="BF1" s="32" t="inlineStr">
        <is>
          <t>AGE55M</t>
        </is>
      </c>
      <c r="BG1" s="32" t="inlineStr">
        <is>
          <t>AGE55F</t>
        </is>
      </c>
      <c r="BH1" s="32" t="inlineStr">
        <is>
          <t>AGE60M</t>
        </is>
      </c>
      <c r="BI1" s="32" t="inlineStr">
        <is>
          <t>AGE60F</t>
        </is>
      </c>
      <c r="BJ1" s="32" t="inlineStr">
        <is>
          <t>AGE65M</t>
        </is>
      </c>
      <c r="BK1" s="32" t="inlineStr">
        <is>
          <t>AGE65F</t>
        </is>
      </c>
      <c r="BL1" s="32" t="inlineStr">
        <is>
          <t>AGE70M</t>
        </is>
      </c>
      <c r="BM1" s="32" t="inlineStr">
        <is>
          <t>AGE60F</t>
        </is>
      </c>
      <c r="BN1" s="32" t="inlineStr">
        <is>
          <t>AGE75M</t>
        </is>
      </c>
      <c r="BO1" s="32" t="inlineStr">
        <is>
          <t>AGE75F</t>
        </is>
      </c>
      <c r="BP1" s="32" t="inlineStr">
        <is>
          <t>AGE80M</t>
        </is>
      </c>
      <c r="BQ1" s="32" t="inlineStr">
        <is>
          <t>AGE80F</t>
        </is>
      </c>
      <c r="BR1" s="32" t="inlineStr">
        <is>
          <t>AGE85M</t>
        </is>
      </c>
      <c r="BS1" s="32" t="inlineStr">
        <is>
          <t>AGE85F</t>
        </is>
      </c>
      <c r="BT1" s="32" t="inlineStr">
        <is>
          <t>EMPLOYED</t>
        </is>
      </c>
      <c r="BU1" s="32" t="inlineStr">
        <is>
          <t>UNEMPL</t>
        </is>
      </c>
      <c r="BV1" s="32" t="inlineStr">
        <is>
          <t>WRKSKR</t>
        </is>
      </c>
      <c r="BW1" s="32" t="inlineStr">
        <is>
          <t>NOACTIV</t>
        </is>
      </c>
      <c r="BX1" s="32" t="inlineStr">
        <is>
          <t>INC0000</t>
        </is>
      </c>
      <c r="BY1" s="32" t="inlineStr">
        <is>
          <t>INC0048</t>
        </is>
      </c>
      <c r="BZ1" s="32" t="inlineStr">
        <is>
          <t>INC0096</t>
        </is>
      </c>
      <c r="CA1" s="32" t="inlineStr">
        <is>
          <t>INC0196</t>
        </is>
      </c>
      <c r="CB1" s="32" t="inlineStr">
        <is>
          <t>INC0382</t>
        </is>
      </c>
      <c r="CC1" s="32" t="inlineStr">
        <is>
          <t>INC0764</t>
        </is>
      </c>
      <c r="CD1" s="32" t="inlineStr">
        <is>
          <t>INC1538</t>
        </is>
      </c>
      <c r="CE1" s="32" t="inlineStr">
        <is>
          <t>INC3076</t>
        </is>
      </c>
      <c r="CF1" s="32" t="inlineStr">
        <is>
          <t>INC6144</t>
        </is>
      </c>
      <c r="CG1" s="32" t="inlineStr">
        <is>
          <t>INC12888</t>
        </is>
      </c>
      <c r="CH1" s="32" t="inlineStr">
        <is>
          <t>INC24576</t>
        </is>
      </c>
      <c r="CI1" s="32" t="inlineStr">
        <is>
          <t>INC24576P</t>
        </is>
      </c>
      <c r="CJ1" s="32" t="inlineStr">
        <is>
          <t>WRKAGENR</t>
        </is>
      </c>
      <c r="CK1" s="33" t="inlineStr">
        <is>
          <t>Adjusted Population</t>
        </is>
      </c>
      <c r="CL1" s="256" t="inlineStr">
        <is>
          <t>Age 0 - 9</t>
        </is>
      </c>
      <c r="CM1" s="34" t="inlineStr">
        <is>
          <t>Age 10 - 19</t>
        </is>
      </c>
      <c r="CN1" s="34" t="inlineStr">
        <is>
          <t>Age 20 - 29</t>
        </is>
      </c>
      <c r="CO1" s="34" t="inlineStr">
        <is>
          <t>Age 30 - 39</t>
        </is>
      </c>
      <c r="CP1" s="34" t="inlineStr">
        <is>
          <t>Age 40 - 49</t>
        </is>
      </c>
      <c r="CQ1" s="34" t="inlineStr">
        <is>
          <t>Age 50 - 59</t>
        </is>
      </c>
      <c r="CR1" s="34" t="inlineStr">
        <is>
          <t>Age 60 - 69</t>
        </is>
      </c>
      <c r="CS1" s="34" t="inlineStr">
        <is>
          <t>Age 70 - 79</t>
        </is>
      </c>
      <c r="CT1" s="34" t="inlineStr">
        <is>
          <t xml:space="preserve">Age 80 + </t>
        </is>
      </c>
      <c r="CU1" s="34" t="inlineStr">
        <is>
          <t>Space</t>
        </is>
      </c>
      <c r="CV1" s="34" t="inlineStr">
        <is>
          <t>Adj_popn density</t>
        </is>
      </c>
    </row>
    <row r="2">
      <c r="A2" s="82">
        <f>IF(ISERROR(OFFSET(Map!$E$2,MATCH(D2,Map!$B$3:$B$239,0),0)),OFFSET(Map!$E$2,MATCH(D2,Map!$C$3:$C$239,0),0),OFFSET(Map!$E$2,MATCH(D2,Map!$B$3:$B$239,0),0))</f>
        <v/>
      </c>
      <c r="B2" s="82" t="n">
        <v>1</v>
      </c>
      <c r="C2" s="82" t="inlineStr">
        <is>
          <t>WESTERN CAPE</t>
        </is>
      </c>
      <c r="D2" s="82" t="inlineStr">
        <is>
          <t>CPT</t>
        </is>
      </c>
      <c r="E2" s="82" t="inlineStr">
        <is>
          <t>City of Cape Town</t>
        </is>
      </c>
      <c r="F2" s="82" t="n">
        <v>3740026</v>
      </c>
      <c r="G2" s="82" t="n">
        <v>24.8</v>
      </c>
      <c r="H2" s="82" t="n">
        <v>69.59999999999999</v>
      </c>
      <c r="I2" s="82">
        <f>ROUND(F2*H2/100,0)</f>
        <v/>
      </c>
      <c r="J2" s="82" t="n">
        <v>5.5</v>
      </c>
      <c r="K2" s="82" t="n">
        <v>43.6</v>
      </c>
      <c r="L2" s="82" t="n">
        <v>95.90000000000001</v>
      </c>
      <c r="M2" s="82" t="n">
        <v>2.57</v>
      </c>
      <c r="N2" s="82" t="n">
        <v>1530</v>
      </c>
      <c r="O2" s="82" t="n">
        <v>23.9</v>
      </c>
      <c r="P2" s="82">
        <f>ROUND(F2*(H2/100)*(100-O2)/100,0)</f>
        <v/>
      </c>
      <c r="Q2" s="82" t="n">
        <v>31.9</v>
      </c>
      <c r="R2" s="82" t="n">
        <v>1.8</v>
      </c>
      <c r="S2" s="82" t="n">
        <v>16.6</v>
      </c>
      <c r="T2" s="82" t="n">
        <v>29.8</v>
      </c>
      <c r="U2" s="82" t="n">
        <v>1068573</v>
      </c>
      <c r="V2" s="82" t="n">
        <v>34383</v>
      </c>
      <c r="W2" s="82" t="n">
        <v>3.3</v>
      </c>
      <c r="X2" s="82" t="n">
        <v>38.2</v>
      </c>
      <c r="Y2" s="82" t="n">
        <v>78.40000000000001</v>
      </c>
      <c r="Z2" s="82" t="n">
        <v>54.2</v>
      </c>
      <c r="AA2" s="82" t="n">
        <v>88.2</v>
      </c>
      <c r="AB2" s="82" t="n">
        <v>94.3</v>
      </c>
      <c r="AC2" s="82" t="n">
        <v>75</v>
      </c>
      <c r="AD2" s="82" t="n">
        <v>94</v>
      </c>
      <c r="AE2" s="82" t="n">
        <v>38.6</v>
      </c>
      <c r="AF2" s="82" t="n">
        <v>42.4</v>
      </c>
      <c r="AG2" s="82" t="n">
        <v>1.4</v>
      </c>
      <c r="AH2" s="82" t="n">
        <v>15.7</v>
      </c>
      <c r="AI2" s="82" t="n">
        <v>1.9</v>
      </c>
      <c r="AJ2" s="82" t="n">
        <v>5.1</v>
      </c>
      <c r="AK2" s="82" t="n">
        <v>4.8</v>
      </c>
      <c r="AL2" s="82" t="n">
        <v>3.9</v>
      </c>
      <c r="AM2" s="82" t="n">
        <v>3.8</v>
      </c>
      <c r="AN2" s="82" t="n">
        <v>3.6</v>
      </c>
      <c r="AO2" s="82" t="n">
        <v>3.5</v>
      </c>
      <c r="AP2" s="82" t="n">
        <v>3.9</v>
      </c>
      <c r="AQ2" s="82" t="n">
        <v>4.1</v>
      </c>
      <c r="AR2" s="82" t="n">
        <v>5.1</v>
      </c>
      <c r="AS2" s="82" t="n">
        <v>5.2</v>
      </c>
      <c r="AT2" s="82" t="n">
        <v>5.4</v>
      </c>
      <c r="AU2" s="82" t="n">
        <v>5.3</v>
      </c>
      <c r="AV2" s="82" t="n">
        <v>4.5</v>
      </c>
      <c r="AW2" s="82" t="n">
        <v>4.3</v>
      </c>
      <c r="AX2" s="82" t="n">
        <v>3.9</v>
      </c>
      <c r="AY2" s="82" t="n">
        <v>3.8</v>
      </c>
      <c r="AZ2" s="82" t="n">
        <v>3.2</v>
      </c>
      <c r="BA2" s="82" t="n">
        <v>3.4</v>
      </c>
      <c r="BB2" s="82" t="n">
        <v>2.7</v>
      </c>
      <c r="BC2" s="82" t="n">
        <v>2.7</v>
      </c>
      <c r="BD2" s="82" t="n">
        <v>2.3</v>
      </c>
      <c r="BE2" s="82" t="n">
        <v>2.6</v>
      </c>
      <c r="BF2" s="82" t="n">
        <v>1.7</v>
      </c>
      <c r="BG2" s="82" t="n">
        <v>2.1</v>
      </c>
      <c r="BH2" s="82" t="n">
        <v>1.3</v>
      </c>
      <c r="BI2" s="82" t="n">
        <v>1.6</v>
      </c>
      <c r="BJ2" s="82" t="n">
        <v>0.9</v>
      </c>
      <c r="BK2" s="82" t="n">
        <v>1.1</v>
      </c>
      <c r="BL2" s="82" t="n">
        <v>0.6</v>
      </c>
      <c r="BM2" s="82" t="n">
        <v>0.9</v>
      </c>
      <c r="BN2" s="82" t="n">
        <v>0.4</v>
      </c>
      <c r="BO2" s="82" t="n">
        <v>0.6</v>
      </c>
      <c r="BP2" s="82" t="n">
        <v>0.2</v>
      </c>
      <c r="BQ2" s="82" t="n">
        <v>0.4</v>
      </c>
      <c r="BR2" s="82" t="n">
        <v>0.1</v>
      </c>
      <c r="BS2" s="82" t="n">
        <v>0.3</v>
      </c>
      <c r="BT2" s="82" t="n">
        <v>1294239</v>
      </c>
      <c r="BU2" s="82" t="n">
        <v>405989</v>
      </c>
      <c r="BV2" s="82" t="n">
        <v>81433</v>
      </c>
      <c r="BW2" s="82" t="n">
        <v>822549</v>
      </c>
      <c r="BX2" s="82" t="n">
        <v>13.7</v>
      </c>
      <c r="BY2" s="82" t="n">
        <v>2.7</v>
      </c>
      <c r="BZ2" s="82" t="n">
        <v>4</v>
      </c>
      <c r="CA2" s="82" t="n">
        <v>10.6</v>
      </c>
      <c r="CB2" s="82" t="n">
        <v>16</v>
      </c>
      <c r="CC2" s="82" t="n">
        <v>14.5</v>
      </c>
      <c r="CD2" s="82" t="n">
        <v>13</v>
      </c>
      <c r="CE2" s="82" t="n">
        <v>11.9</v>
      </c>
      <c r="CF2" s="82" t="n">
        <v>8.699999999999999</v>
      </c>
      <c r="CG2" s="82" t="n">
        <v>3.6</v>
      </c>
      <c r="CH2" s="82" t="n">
        <v>0.9</v>
      </c>
      <c r="CI2" s="82" t="n">
        <v>0.5</v>
      </c>
      <c r="CJ2" s="82">
        <f>SUM(BT2:BW2)</f>
        <v/>
      </c>
      <c r="CK2" s="257">
        <f>F2*(1+M2/100)^9</f>
        <v/>
      </c>
      <c r="CL2" s="257">
        <f>$CK2*SUM(OFFSET($AJ2,0,(COUNTA($CL$1:CL$1)-1)*4,1,4))/100</f>
        <v/>
      </c>
      <c r="CM2" s="257">
        <f>$CK2*SUM(OFFSET($AJ2,0,(COUNTA($CL$1:CM$1)-1)*4,1,4))/100</f>
        <v/>
      </c>
      <c r="CN2" s="257">
        <f>$CK2*SUM(OFFSET($AJ2,0,(COUNTA($CL$1:CN$1)-1)*4,1,4))/100</f>
        <v/>
      </c>
      <c r="CO2" s="257">
        <f>$CK2*SUM(OFFSET($AJ2,0,(COUNTA($CL$1:CO$1)-1)*4,1,4))/100</f>
        <v/>
      </c>
      <c r="CP2" s="257">
        <f>$CK2*SUM(OFFSET($AJ2,0,(COUNTA($CL$1:CP$1)-1)*4,1,4))/100</f>
        <v/>
      </c>
      <c r="CQ2" s="257">
        <f>$CK2*SUM(OFFSET($AJ2,0,(COUNTA($CL$1:CQ$1)-1)*4,1,4))/100</f>
        <v/>
      </c>
      <c r="CR2" s="257">
        <f>$CK2*SUM(OFFSET($AJ2,0,(COUNTA($CL$1:CR$1)-1)*4,1,4))/100</f>
        <v/>
      </c>
      <c r="CS2" s="257">
        <f>$CK2*SUM(OFFSET($AJ2,0,(COUNTA($CL$1:CS$1)-1)*4,1,4))/100</f>
        <v/>
      </c>
      <c r="CT2" s="257">
        <f>$CK2*SUM(OFFSET($AJ2,0,(COUNTA($CL$1:CT$1)-1)*4,1,4))/100</f>
        <v/>
      </c>
      <c r="CU2" s="258">
        <f>IF(N2 = 0,0,F2/N2)</f>
        <v/>
      </c>
      <c r="CV2" s="258">
        <f>IF(CU2=0,0,CK2/CU2)</f>
        <v/>
      </c>
    </row>
    <row r="3">
      <c r="A3" s="82">
        <f>IF(ISERROR(OFFSET(Map!$E$2,MATCH(D3,Map!$B$3:$B$239,0),0)),OFFSET(Map!$E$2,MATCH(D3,Map!$C$3:$C$239,0),0),OFFSET(Map!$E$2,MATCH(D3,Map!$B$3:$B$239,0),0))</f>
        <v/>
      </c>
      <c r="B3" s="82" t="n">
        <v>2</v>
      </c>
      <c r="C3" s="82" t="inlineStr">
        <is>
          <t>WESTERN CAPE</t>
        </is>
      </c>
      <c r="D3" s="82" t="inlineStr">
        <is>
          <t>WC011</t>
        </is>
      </c>
      <c r="E3" s="82" t="inlineStr">
        <is>
          <t>Matzikama</t>
        </is>
      </c>
      <c r="F3" s="82" t="n">
        <v>67147</v>
      </c>
      <c r="G3" s="82" t="n">
        <v>26.8</v>
      </c>
      <c r="H3" s="82" t="n">
        <v>66.90000000000001</v>
      </c>
      <c r="I3" s="82">
        <f>ROUND(F3*H3/100,0)</f>
        <v/>
      </c>
      <c r="J3" s="82" t="n">
        <v>6.3</v>
      </c>
      <c r="K3" s="82" t="n">
        <v>49.4</v>
      </c>
      <c r="L3" s="82" t="n">
        <v>100.3</v>
      </c>
      <c r="M3" s="82" t="n">
        <v>2.14</v>
      </c>
      <c r="N3" s="82" t="n">
        <v>5</v>
      </c>
      <c r="O3" s="82" t="n">
        <v>14</v>
      </c>
      <c r="P3" s="82">
        <f>ROUND(F3*(H3/100)*(100-O3)/100,0)</f>
        <v/>
      </c>
      <c r="Q3" s="82" t="n">
        <v>19.3</v>
      </c>
      <c r="R3" s="82" t="n">
        <v>6.2</v>
      </c>
      <c r="S3" s="82" t="n">
        <v>6.9</v>
      </c>
      <c r="T3" s="82" t="n">
        <v>20.2</v>
      </c>
      <c r="U3" s="82" t="n">
        <v>18835</v>
      </c>
      <c r="V3" s="82" t="n">
        <v>2135</v>
      </c>
      <c r="W3" s="82" t="n">
        <v>3.4</v>
      </c>
      <c r="X3" s="82" t="n">
        <v>30.2</v>
      </c>
      <c r="Y3" s="82" t="n">
        <v>88.40000000000001</v>
      </c>
      <c r="Z3" s="82" t="n">
        <v>45.6</v>
      </c>
      <c r="AA3" s="82" t="n">
        <v>62.1</v>
      </c>
      <c r="AB3" s="82" t="n">
        <v>67.90000000000001</v>
      </c>
      <c r="AC3" s="82" t="n">
        <v>72.09999999999999</v>
      </c>
      <c r="AD3" s="82" t="n">
        <v>88.7</v>
      </c>
      <c r="AE3" s="82" t="n">
        <v>8.5</v>
      </c>
      <c r="AF3" s="82" t="n">
        <v>74.7</v>
      </c>
      <c r="AG3" s="82" t="n">
        <v>0.6</v>
      </c>
      <c r="AH3" s="82" t="n">
        <v>14.8</v>
      </c>
      <c r="AI3" s="82" t="n">
        <v>1.3</v>
      </c>
      <c r="AJ3" s="82" t="n">
        <v>4.9</v>
      </c>
      <c r="AK3" s="82" t="n">
        <v>4.8</v>
      </c>
      <c r="AL3" s="82" t="n">
        <v>4.3</v>
      </c>
      <c r="AM3" s="82" t="n">
        <v>4.4</v>
      </c>
      <c r="AN3" s="82" t="n">
        <v>4.3</v>
      </c>
      <c r="AO3" s="82" t="n">
        <v>4.1</v>
      </c>
      <c r="AP3" s="82" t="n">
        <v>4.4</v>
      </c>
      <c r="AQ3" s="82" t="n">
        <v>4.5</v>
      </c>
      <c r="AR3" s="82" t="n">
        <v>4.7</v>
      </c>
      <c r="AS3" s="82" t="n">
        <v>4.5</v>
      </c>
      <c r="AT3" s="82" t="n">
        <v>4.2</v>
      </c>
      <c r="AU3" s="82" t="n">
        <v>4.1</v>
      </c>
      <c r="AV3" s="82" t="n">
        <v>3.7</v>
      </c>
      <c r="AW3" s="82" t="n">
        <v>3.5</v>
      </c>
      <c r="AX3" s="82" t="n">
        <v>3.4</v>
      </c>
      <c r="AY3" s="82" t="n">
        <v>3.3</v>
      </c>
      <c r="AZ3" s="82" t="n">
        <v>3.5</v>
      </c>
      <c r="BA3" s="82" t="n">
        <v>3.4</v>
      </c>
      <c r="BB3" s="82" t="n">
        <v>3.4</v>
      </c>
      <c r="BC3" s="82" t="n">
        <v>3.4</v>
      </c>
      <c r="BD3" s="82" t="n">
        <v>2.8</v>
      </c>
      <c r="BE3" s="82" t="n">
        <v>2.8</v>
      </c>
      <c r="BF3" s="82" t="n">
        <v>2.2</v>
      </c>
      <c r="BG3" s="82" t="n">
        <v>2.1</v>
      </c>
      <c r="BH3" s="82" t="n">
        <v>1.5</v>
      </c>
      <c r="BI3" s="82" t="n">
        <v>1.6</v>
      </c>
      <c r="BJ3" s="82" t="n">
        <v>1.1</v>
      </c>
      <c r="BK3" s="82" t="n">
        <v>1.3</v>
      </c>
      <c r="BL3" s="82" t="n">
        <v>0.7</v>
      </c>
      <c r="BM3" s="82" t="n">
        <v>0.8</v>
      </c>
      <c r="BN3" s="82" t="n">
        <v>0.4</v>
      </c>
      <c r="BO3" s="82" t="n">
        <v>0.7</v>
      </c>
      <c r="BP3" s="82" t="n">
        <v>0.3</v>
      </c>
      <c r="BQ3" s="82" t="n">
        <v>0.4</v>
      </c>
      <c r="BR3" s="82" t="n">
        <v>0.2</v>
      </c>
      <c r="BS3" s="82" t="n">
        <v>0.4</v>
      </c>
      <c r="BT3" s="82" t="n">
        <v>23806</v>
      </c>
      <c r="BU3" s="82" t="n">
        <v>3889</v>
      </c>
      <c r="BV3" s="82" t="n">
        <v>1301</v>
      </c>
      <c r="BW3" s="82" t="n">
        <v>15951</v>
      </c>
      <c r="BX3" s="82" t="n">
        <v>8.199999999999999</v>
      </c>
      <c r="BY3" s="82" t="n">
        <v>1.9</v>
      </c>
      <c r="BZ3" s="82" t="n">
        <v>3.3</v>
      </c>
      <c r="CA3" s="82" t="n">
        <v>17.6</v>
      </c>
      <c r="CB3" s="82" t="n">
        <v>24.7</v>
      </c>
      <c r="CC3" s="82" t="n">
        <v>17.8</v>
      </c>
      <c r="CD3" s="82" t="n">
        <v>11.8</v>
      </c>
      <c r="CE3" s="82" t="n">
        <v>8.6</v>
      </c>
      <c r="CF3" s="82" t="n">
        <v>4.4</v>
      </c>
      <c r="CG3" s="82" t="n">
        <v>1</v>
      </c>
      <c r="CH3" s="82" t="n">
        <v>0.4</v>
      </c>
      <c r="CI3" s="82" t="n">
        <v>0.2</v>
      </c>
      <c r="CJ3" s="82">
        <f>SUM(BT3:BW3)</f>
        <v/>
      </c>
      <c r="CK3" s="82">
        <f>F3*(1+M3/100)^9</f>
        <v/>
      </c>
      <c r="CL3" s="257">
        <f>$CK3*SUM(OFFSET($AJ3,0,(COUNTA($CL$1:CL$1)-1)*4,1,4))/100</f>
        <v/>
      </c>
      <c r="CM3" s="257">
        <f>$CK3*SUM(OFFSET($AJ3,0,(COUNTA($CL$1:CM$1)-1)*4,1,4))/100</f>
        <v/>
      </c>
      <c r="CN3" s="257">
        <f>$CK3*SUM(OFFSET($AJ3,0,(COUNTA($CL$1:CN$1)-1)*4,1,4))/100</f>
        <v/>
      </c>
      <c r="CO3" s="257">
        <f>$CK3*SUM(OFFSET($AJ3,0,(COUNTA($CL$1:CO$1)-1)*4,1,4))/100</f>
        <v/>
      </c>
      <c r="CP3" s="257">
        <f>$CK3*SUM(OFFSET($AJ3,0,(COUNTA($CL$1:CP$1)-1)*4,1,4))/100</f>
        <v/>
      </c>
      <c r="CQ3" s="257">
        <f>$CK3*SUM(OFFSET($AJ3,0,(COUNTA($CL$1:CQ$1)-1)*4,1,4))/100</f>
        <v/>
      </c>
      <c r="CR3" s="257">
        <f>$CK3*SUM(OFFSET($AJ3,0,(COUNTA($CL$1:CR$1)-1)*4,1,4))/100</f>
        <v/>
      </c>
      <c r="CS3" s="257">
        <f>$CK3*SUM(OFFSET($AJ3,0,(COUNTA($CL$1:CS$1)-1)*4,1,4))/100</f>
        <v/>
      </c>
      <c r="CT3" s="257">
        <f>$CK3*SUM(OFFSET($AJ3,0,(COUNTA($CL$1:CT$1)-1)*4,1,4))/100</f>
        <v/>
      </c>
      <c r="CU3" s="258">
        <f>IF(N3 = 0,0,F3/N3)</f>
        <v/>
      </c>
      <c r="CV3" s="258">
        <f>IF(CU3=0,0,CK3/CU3)</f>
        <v/>
      </c>
    </row>
    <row r="4">
      <c r="A4" s="82">
        <f>IF(ISERROR(OFFSET(Map!$E$2,MATCH(D4,Map!$B$3:$B$239,0),0)),OFFSET(Map!$E$2,MATCH(D4,Map!$C$3:$C$239,0),0),OFFSET(Map!$E$2,MATCH(D4,Map!$B$3:$B$239,0),0))</f>
        <v/>
      </c>
      <c r="B4" s="82" t="n">
        <v>3</v>
      </c>
      <c r="C4" s="82" t="inlineStr">
        <is>
          <t>WESTERN CAPE</t>
        </is>
      </c>
      <c r="D4" s="82" t="inlineStr">
        <is>
          <t>WC012</t>
        </is>
      </c>
      <c r="E4" s="82" t="inlineStr">
        <is>
          <t>Cederberg</t>
        </is>
      </c>
      <c r="F4" s="82" t="n">
        <v>49768</v>
      </c>
      <c r="G4" s="82" t="n">
        <v>25.6</v>
      </c>
      <c r="H4" s="82" t="n">
        <v>68</v>
      </c>
      <c r="I4" s="82">
        <f>ROUND(F4*H4/100,0)</f>
        <v/>
      </c>
      <c r="J4" s="82" t="n">
        <v>6.4</v>
      </c>
      <c r="K4" s="82" t="n">
        <v>47</v>
      </c>
      <c r="L4" s="82" t="n">
        <v>100.9</v>
      </c>
      <c r="M4" s="82" t="n">
        <v>2.3</v>
      </c>
      <c r="N4" s="82" t="n">
        <v>6</v>
      </c>
      <c r="O4" s="82" t="n">
        <v>10.5</v>
      </c>
      <c r="P4" s="82">
        <f>ROUND(F4*(H4/100)*(100-O4)/100,0)</f>
        <v/>
      </c>
      <c r="Q4" s="82" t="n">
        <v>13.8</v>
      </c>
      <c r="R4" s="82" t="n">
        <v>7.7</v>
      </c>
      <c r="S4" s="82" t="n">
        <v>5.1</v>
      </c>
      <c r="T4" s="82" t="n">
        <v>19.4</v>
      </c>
      <c r="U4" s="82" t="n">
        <v>13513</v>
      </c>
      <c r="V4" s="82" t="n">
        <v>2031</v>
      </c>
      <c r="W4" s="82" t="n">
        <v>3.5</v>
      </c>
      <c r="X4" s="82" t="n">
        <v>32</v>
      </c>
      <c r="Y4" s="82" t="n">
        <v>87.09999999999999</v>
      </c>
      <c r="Z4" s="82" t="n">
        <v>48.9</v>
      </c>
      <c r="AA4" s="82" t="n">
        <v>74.90000000000001</v>
      </c>
      <c r="AB4" s="82" t="n">
        <v>57.8</v>
      </c>
      <c r="AC4" s="82" t="n">
        <v>75.09999999999999</v>
      </c>
      <c r="AD4" s="82" t="n">
        <v>88.8</v>
      </c>
      <c r="AE4" s="82" t="n">
        <v>12.7</v>
      </c>
      <c r="AF4" s="82" t="n">
        <v>75.7</v>
      </c>
      <c r="AG4" s="82" t="n">
        <v>0.3</v>
      </c>
      <c r="AH4" s="82" t="n">
        <v>11</v>
      </c>
      <c r="AI4" s="82" t="n">
        <v>0.4</v>
      </c>
      <c r="AJ4" s="82" t="n">
        <v>4.8</v>
      </c>
      <c r="AK4" s="82" t="n">
        <v>4.3</v>
      </c>
      <c r="AL4" s="82" t="n">
        <v>4.2</v>
      </c>
      <c r="AM4" s="82" t="n">
        <v>4.1</v>
      </c>
      <c r="AN4" s="82" t="n">
        <v>4.1</v>
      </c>
      <c r="AO4" s="82" t="n">
        <v>4</v>
      </c>
      <c r="AP4" s="82" t="n">
        <v>4.1</v>
      </c>
      <c r="AQ4" s="82" t="n">
        <v>4</v>
      </c>
      <c r="AR4" s="82" t="n">
        <v>4.7</v>
      </c>
      <c r="AS4" s="82" t="n">
        <v>4.6</v>
      </c>
      <c r="AT4" s="82" t="n">
        <v>4.7</v>
      </c>
      <c r="AU4" s="82" t="n">
        <v>4.4</v>
      </c>
      <c r="AV4" s="82" t="n">
        <v>3.9</v>
      </c>
      <c r="AW4" s="82" t="n">
        <v>3.7</v>
      </c>
      <c r="AX4" s="82" t="n">
        <v>3.5</v>
      </c>
      <c r="AY4" s="82" t="n">
        <v>3.7</v>
      </c>
      <c r="AZ4" s="82" t="n">
        <v>3.5</v>
      </c>
      <c r="BA4" s="82" t="n">
        <v>3.9</v>
      </c>
      <c r="BB4" s="82" t="n">
        <v>3.2</v>
      </c>
      <c r="BC4" s="82" t="n">
        <v>3.2</v>
      </c>
      <c r="BD4" s="82" t="n">
        <v>2.9</v>
      </c>
      <c r="BE4" s="82" t="n">
        <v>2.8</v>
      </c>
      <c r="BF4" s="82" t="n">
        <v>2</v>
      </c>
      <c r="BG4" s="82" t="n">
        <v>2.1</v>
      </c>
      <c r="BH4" s="82" t="n">
        <v>1.5</v>
      </c>
      <c r="BI4" s="82" t="n">
        <v>1.5</v>
      </c>
      <c r="BJ4" s="82" t="n">
        <v>1.3</v>
      </c>
      <c r="BK4" s="82" t="n">
        <v>1.1</v>
      </c>
      <c r="BL4" s="82" t="n">
        <v>0.8</v>
      </c>
      <c r="BM4" s="82" t="n">
        <v>0.9</v>
      </c>
      <c r="BN4" s="82" t="n">
        <v>0.5</v>
      </c>
      <c r="BO4" s="82" t="n">
        <v>0.6</v>
      </c>
      <c r="BP4" s="82" t="n">
        <v>0.3</v>
      </c>
      <c r="BQ4" s="82" t="n">
        <v>0.4</v>
      </c>
      <c r="BR4" s="82" t="n">
        <v>0.2</v>
      </c>
      <c r="BS4" s="82" t="n">
        <v>0.3</v>
      </c>
      <c r="BT4" s="82" t="n">
        <v>18539</v>
      </c>
      <c r="BU4" s="82" t="n">
        <v>2186</v>
      </c>
      <c r="BV4" s="82" t="n">
        <v>655</v>
      </c>
      <c r="BW4" s="82" t="n">
        <v>12476</v>
      </c>
      <c r="BX4" s="82" t="n">
        <v>9.5</v>
      </c>
      <c r="BY4" s="82" t="n">
        <v>1.9</v>
      </c>
      <c r="BZ4" s="82" t="n">
        <v>3.2</v>
      </c>
      <c r="CA4" s="82" t="n">
        <v>17.8</v>
      </c>
      <c r="CB4" s="82" t="n">
        <v>25.4</v>
      </c>
      <c r="CC4" s="82" t="n">
        <v>21.1</v>
      </c>
      <c r="CD4" s="82" t="n">
        <v>10.6</v>
      </c>
      <c r="CE4" s="82" t="n">
        <v>6.4</v>
      </c>
      <c r="CF4" s="82" t="n">
        <v>3</v>
      </c>
      <c r="CG4" s="82" t="n">
        <v>0.8</v>
      </c>
      <c r="CH4" s="82" t="n">
        <v>0.3</v>
      </c>
      <c r="CI4" s="82" t="n">
        <v>0.2</v>
      </c>
      <c r="CJ4" s="82">
        <f>SUM(BT4:BW4)</f>
        <v/>
      </c>
      <c r="CK4" s="82">
        <f>F4*(1+M4/100)^9</f>
        <v/>
      </c>
      <c r="CL4" s="257">
        <f>$CK4*SUM(OFFSET($AJ4,0,(COUNTA($CL$1:CL$1)-1)*4,1,4))/100</f>
        <v/>
      </c>
      <c r="CM4" s="257">
        <f>$CK4*SUM(OFFSET($AJ4,0,(COUNTA($CL$1:CM$1)-1)*4,1,4))/100</f>
        <v/>
      </c>
      <c r="CN4" s="257">
        <f>$CK4*SUM(OFFSET($AJ4,0,(COUNTA($CL$1:CN$1)-1)*4,1,4))/100</f>
        <v/>
      </c>
      <c r="CO4" s="257">
        <f>$CK4*SUM(OFFSET($AJ4,0,(COUNTA($CL$1:CO$1)-1)*4,1,4))/100</f>
        <v/>
      </c>
      <c r="CP4" s="257">
        <f>$CK4*SUM(OFFSET($AJ4,0,(COUNTA($CL$1:CP$1)-1)*4,1,4))/100</f>
        <v/>
      </c>
      <c r="CQ4" s="257">
        <f>$CK4*SUM(OFFSET($AJ4,0,(COUNTA($CL$1:CQ$1)-1)*4,1,4))/100</f>
        <v/>
      </c>
      <c r="CR4" s="257">
        <f>$CK4*SUM(OFFSET($AJ4,0,(COUNTA($CL$1:CR$1)-1)*4,1,4))/100</f>
        <v/>
      </c>
      <c r="CS4" s="257">
        <f>$CK4*SUM(OFFSET($AJ4,0,(COUNTA($CL$1:CS$1)-1)*4,1,4))/100</f>
        <v/>
      </c>
      <c r="CT4" s="257">
        <f>$CK4*SUM(OFFSET($AJ4,0,(COUNTA($CL$1:CT$1)-1)*4,1,4))/100</f>
        <v/>
      </c>
      <c r="CU4" s="258">
        <f>IF(N4 = 0,0,F4/N4)</f>
        <v/>
      </c>
      <c r="CV4" s="258">
        <f>IF(CU4=0,0,CK4/CU4)</f>
        <v/>
      </c>
    </row>
    <row r="5">
      <c r="A5" s="82">
        <f>IF(ISERROR(OFFSET(Map!$E$2,MATCH(D5,Map!$B$3:$B$239,0),0)),OFFSET(Map!$E$2,MATCH(D5,Map!$C$3:$C$239,0),0),OFFSET(Map!$E$2,MATCH(D5,Map!$B$3:$B$239,0),0))</f>
        <v/>
      </c>
      <c r="B5" s="82" t="n">
        <v>4</v>
      </c>
      <c r="C5" s="82" t="inlineStr">
        <is>
          <t>WESTERN CAPE</t>
        </is>
      </c>
      <c r="D5" s="82" t="inlineStr">
        <is>
          <t>WC013</t>
        </is>
      </c>
      <c r="E5" s="82" t="inlineStr">
        <is>
          <t>Bergrivier</t>
        </is>
      </c>
      <c r="F5" s="82" t="n">
        <v>61897</v>
      </c>
      <c r="G5" s="82" t="n">
        <v>24.9</v>
      </c>
      <c r="H5" s="82" t="n">
        <v>68.09999999999999</v>
      </c>
      <c r="I5" s="82">
        <f>ROUND(F5*H5/100,0)</f>
        <v/>
      </c>
      <c r="J5" s="82" t="n">
        <v>7</v>
      </c>
      <c r="K5" s="82" t="n">
        <v>46.9</v>
      </c>
      <c r="L5" s="82" t="n">
        <v>94.40000000000001</v>
      </c>
      <c r="M5" s="82" t="n">
        <v>2.85</v>
      </c>
      <c r="N5" s="82" t="n">
        <v>14</v>
      </c>
      <c r="O5" s="82" t="n">
        <v>6.8</v>
      </c>
      <c r="P5" s="82">
        <f>ROUND(F5*(H5/100)*(100-O5)/100,0)</f>
        <v/>
      </c>
      <c r="Q5" s="82" t="n">
        <v>9.6</v>
      </c>
      <c r="R5" s="82" t="n">
        <v>6.4</v>
      </c>
      <c r="S5" s="82" t="n">
        <v>7.7</v>
      </c>
      <c r="T5" s="82" t="n">
        <v>22.3</v>
      </c>
      <c r="U5" s="82" t="n">
        <v>16275</v>
      </c>
      <c r="V5" s="82" t="n">
        <v>1913</v>
      </c>
      <c r="W5" s="82" t="n">
        <v>3.5</v>
      </c>
      <c r="X5" s="82" t="n">
        <v>31.5</v>
      </c>
      <c r="Y5" s="82" t="n">
        <v>93.40000000000001</v>
      </c>
      <c r="Z5" s="82" t="n">
        <v>46.4</v>
      </c>
      <c r="AA5" s="82" t="n">
        <v>72.3</v>
      </c>
      <c r="AB5" s="82" t="n">
        <v>67</v>
      </c>
      <c r="AC5" s="82" t="n">
        <v>83.5</v>
      </c>
      <c r="AD5" s="82" t="n">
        <v>94.90000000000001</v>
      </c>
      <c r="AE5" s="82" t="n">
        <v>11.3</v>
      </c>
      <c r="AF5" s="82" t="n">
        <v>70.90000000000001</v>
      </c>
      <c r="AG5" s="82" t="n">
        <v>0.4</v>
      </c>
      <c r="AH5" s="82" t="n">
        <v>16.9</v>
      </c>
      <c r="AI5" s="82" t="n">
        <v>0.4</v>
      </c>
      <c r="AJ5" s="82" t="n">
        <v>4.4</v>
      </c>
      <c r="AK5" s="82" t="n">
        <v>4.4</v>
      </c>
      <c r="AL5" s="82" t="n">
        <v>4.1</v>
      </c>
      <c r="AM5" s="82" t="n">
        <v>4</v>
      </c>
      <c r="AN5" s="82" t="n">
        <v>4</v>
      </c>
      <c r="AO5" s="82" t="n">
        <v>4</v>
      </c>
      <c r="AP5" s="82" t="n">
        <v>4.1</v>
      </c>
      <c r="AQ5" s="82" t="n">
        <v>4.4</v>
      </c>
      <c r="AR5" s="82" t="n">
        <v>4.2</v>
      </c>
      <c r="AS5" s="82" t="n">
        <v>4.8</v>
      </c>
      <c r="AT5" s="82" t="n">
        <v>4.2</v>
      </c>
      <c r="AU5" s="82" t="n">
        <v>4.4</v>
      </c>
      <c r="AV5" s="82" t="n">
        <v>3.6</v>
      </c>
      <c r="AW5" s="82" t="n">
        <v>3.7</v>
      </c>
      <c r="AX5" s="82" t="n">
        <v>3.8</v>
      </c>
      <c r="AY5" s="82" t="n">
        <v>3.9</v>
      </c>
      <c r="AZ5" s="82" t="n">
        <v>3.6</v>
      </c>
      <c r="BA5" s="82" t="n">
        <v>3.7</v>
      </c>
      <c r="BB5" s="82" t="n">
        <v>3</v>
      </c>
      <c r="BC5" s="82" t="n">
        <v>3</v>
      </c>
      <c r="BD5" s="82" t="n">
        <v>2.6</v>
      </c>
      <c r="BE5" s="82" t="n">
        <v>2.7</v>
      </c>
      <c r="BF5" s="82" t="n">
        <v>2.3</v>
      </c>
      <c r="BG5" s="82" t="n">
        <v>2.2</v>
      </c>
      <c r="BH5" s="82" t="n">
        <v>1.7</v>
      </c>
      <c r="BI5" s="82" t="n">
        <v>1.8</v>
      </c>
      <c r="BJ5" s="82" t="n">
        <v>1.1</v>
      </c>
      <c r="BK5" s="82" t="n">
        <v>1.3</v>
      </c>
      <c r="BL5" s="82" t="n">
        <v>0.9</v>
      </c>
      <c r="BM5" s="82" t="n">
        <v>1.2</v>
      </c>
      <c r="BN5" s="82" t="n">
        <v>0.5</v>
      </c>
      <c r="BO5" s="82" t="n">
        <v>0.7</v>
      </c>
      <c r="BP5" s="82" t="n">
        <v>0.2</v>
      </c>
      <c r="BQ5" s="82" t="n">
        <v>0.5</v>
      </c>
      <c r="BR5" s="82" t="n">
        <v>0.1</v>
      </c>
      <c r="BS5" s="82" t="n">
        <v>0.4</v>
      </c>
      <c r="BT5" s="82" t="n">
        <v>23761</v>
      </c>
      <c r="BU5" s="82" t="n">
        <v>1732</v>
      </c>
      <c r="BV5" s="82" t="n">
        <v>462</v>
      </c>
      <c r="BW5" s="82" t="n">
        <v>16183</v>
      </c>
      <c r="BX5" s="82" t="n">
        <v>9.300000000000001</v>
      </c>
      <c r="BY5" s="82" t="n">
        <v>1.4</v>
      </c>
      <c r="BZ5" s="82" t="n">
        <v>1.9</v>
      </c>
      <c r="CA5" s="82" t="n">
        <v>13.5</v>
      </c>
      <c r="CB5" s="82" t="n">
        <v>22.3</v>
      </c>
      <c r="CC5" s="82" t="n">
        <v>22.4</v>
      </c>
      <c r="CD5" s="82" t="n">
        <v>14</v>
      </c>
      <c r="CE5" s="82" t="n">
        <v>9.1</v>
      </c>
      <c r="CF5" s="82" t="n">
        <v>4.4</v>
      </c>
      <c r="CG5" s="82" t="n">
        <v>0.8</v>
      </c>
      <c r="CH5" s="82" t="n">
        <v>0.4</v>
      </c>
      <c r="CI5" s="82" t="n">
        <v>0.4</v>
      </c>
      <c r="CJ5" s="82">
        <f>SUM(BT5:BW5)</f>
        <v/>
      </c>
      <c r="CK5" s="82">
        <f>F5*(1+M5/100)^9</f>
        <v/>
      </c>
      <c r="CL5" s="257">
        <f>$CK5*SUM(OFFSET($AJ5,0,(COUNTA($CL$1:CL$1)-1)*4,1,4))/100</f>
        <v/>
      </c>
      <c r="CM5" s="257">
        <f>$CK5*SUM(OFFSET($AJ5,0,(COUNTA($CL$1:CM$1)-1)*4,1,4))/100</f>
        <v/>
      </c>
      <c r="CN5" s="257">
        <f>$CK5*SUM(OFFSET($AJ5,0,(COUNTA($CL$1:CN$1)-1)*4,1,4))/100</f>
        <v/>
      </c>
      <c r="CO5" s="257">
        <f>$CK5*SUM(OFFSET($AJ5,0,(COUNTA($CL$1:CO$1)-1)*4,1,4))/100</f>
        <v/>
      </c>
      <c r="CP5" s="257">
        <f>$CK5*SUM(OFFSET($AJ5,0,(COUNTA($CL$1:CP$1)-1)*4,1,4))/100</f>
        <v/>
      </c>
      <c r="CQ5" s="257">
        <f>$CK5*SUM(OFFSET($AJ5,0,(COUNTA($CL$1:CQ$1)-1)*4,1,4))/100</f>
        <v/>
      </c>
      <c r="CR5" s="257">
        <f>$CK5*SUM(OFFSET($AJ5,0,(COUNTA($CL$1:CR$1)-1)*4,1,4))/100</f>
        <v/>
      </c>
      <c r="CS5" s="257">
        <f>$CK5*SUM(OFFSET($AJ5,0,(COUNTA($CL$1:CS$1)-1)*4,1,4))/100</f>
        <v/>
      </c>
      <c r="CT5" s="257">
        <f>$CK5*SUM(OFFSET($AJ5,0,(COUNTA($CL$1:CT$1)-1)*4,1,4))/100</f>
        <v/>
      </c>
      <c r="CU5" s="258">
        <f>IF(N5 = 0,0,F5/N5)</f>
        <v/>
      </c>
      <c r="CV5" s="258">
        <f>IF(CU5=0,0,CK5/CU5)</f>
        <v/>
      </c>
    </row>
    <row r="6">
      <c r="A6" s="82">
        <f>IF(ISERROR(OFFSET(Map!$E$2,MATCH(D6,Map!$B$3:$B$239,0),0)),OFFSET(Map!$E$2,MATCH(D6,Map!$C$3:$C$239,0),0),OFFSET(Map!$E$2,MATCH(D6,Map!$B$3:$B$239,0),0))</f>
        <v/>
      </c>
      <c r="B6" s="82" t="n">
        <v>5</v>
      </c>
      <c r="C6" s="82" t="inlineStr">
        <is>
          <t>WESTERN CAPE</t>
        </is>
      </c>
      <c r="D6" s="82" t="inlineStr">
        <is>
          <t>WC014</t>
        </is>
      </c>
      <c r="E6" s="82" t="inlineStr">
        <is>
          <t>Saldanha Bay</t>
        </is>
      </c>
      <c r="F6" s="82" t="n">
        <v>99193</v>
      </c>
      <c r="G6" s="82" t="n">
        <v>25.3</v>
      </c>
      <c r="H6" s="82" t="n">
        <v>69.5</v>
      </c>
      <c r="I6" s="82">
        <f>ROUND(F6*H6/100,0)</f>
        <v/>
      </c>
      <c r="J6" s="82" t="n">
        <v>5.2</v>
      </c>
      <c r="K6" s="82" t="n">
        <v>44</v>
      </c>
      <c r="L6" s="82" t="n">
        <v>99.2</v>
      </c>
      <c r="M6" s="82" t="n">
        <v>3.45</v>
      </c>
      <c r="N6" s="82" t="n">
        <v>49</v>
      </c>
      <c r="O6" s="82" t="n">
        <v>23.4</v>
      </c>
      <c r="P6" s="82">
        <f>ROUND(F6*(H6/100)*(100-O6)/100,0)</f>
        <v/>
      </c>
      <c r="Q6" s="82" t="n">
        <v>30.4</v>
      </c>
      <c r="R6" s="82" t="n">
        <v>2.4</v>
      </c>
      <c r="S6" s="82" t="n">
        <v>9.300000000000001</v>
      </c>
      <c r="T6" s="82" t="n">
        <v>28.4</v>
      </c>
      <c r="U6" s="82" t="n">
        <v>28835</v>
      </c>
      <c r="V6" s="82" t="n">
        <v>1116</v>
      </c>
      <c r="W6" s="82" t="n">
        <v>3.2</v>
      </c>
      <c r="X6" s="82" t="n">
        <v>30.4</v>
      </c>
      <c r="Y6" s="82" t="n">
        <v>81.7</v>
      </c>
      <c r="Z6" s="82" t="n">
        <v>62.1</v>
      </c>
      <c r="AA6" s="82" t="n">
        <v>92.5</v>
      </c>
      <c r="AB6" s="82" t="n">
        <v>96.59999999999999</v>
      </c>
      <c r="AC6" s="82" t="n">
        <v>80.2</v>
      </c>
      <c r="AD6" s="82" t="n">
        <v>97</v>
      </c>
      <c r="AE6" s="82" t="n">
        <v>24.5</v>
      </c>
      <c r="AF6" s="82" t="n">
        <v>55.8</v>
      </c>
      <c r="AG6" s="82" t="n">
        <v>0.8</v>
      </c>
      <c r="AH6" s="82" t="n">
        <v>18</v>
      </c>
      <c r="AI6" s="82" t="n">
        <v>0.9</v>
      </c>
      <c r="AJ6" s="82" t="n">
        <v>5</v>
      </c>
      <c r="AK6" s="82" t="n">
        <v>4.8</v>
      </c>
      <c r="AL6" s="82" t="n">
        <v>3.9</v>
      </c>
      <c r="AM6" s="82" t="n">
        <v>3.9</v>
      </c>
      <c r="AN6" s="82" t="n">
        <v>3.8</v>
      </c>
      <c r="AO6" s="82" t="n">
        <v>3.8</v>
      </c>
      <c r="AP6" s="82" t="n">
        <v>3.9</v>
      </c>
      <c r="AQ6" s="82" t="n">
        <v>3.9</v>
      </c>
      <c r="AR6" s="82" t="n">
        <v>5.2</v>
      </c>
      <c r="AS6" s="82" t="n">
        <v>5.2</v>
      </c>
      <c r="AT6" s="82" t="n">
        <v>5.2</v>
      </c>
      <c r="AU6" s="82" t="n">
        <v>5.1</v>
      </c>
      <c r="AV6" s="82" t="n">
        <v>4.1</v>
      </c>
      <c r="AW6" s="82" t="n">
        <v>3.9</v>
      </c>
      <c r="AX6" s="82" t="n">
        <v>3.8</v>
      </c>
      <c r="AY6" s="82" t="n">
        <v>3.8</v>
      </c>
      <c r="AZ6" s="82" t="n">
        <v>3.6</v>
      </c>
      <c r="BA6" s="82" t="n">
        <v>3.5</v>
      </c>
      <c r="BB6" s="82" t="n">
        <v>2.9</v>
      </c>
      <c r="BC6" s="82" t="n">
        <v>2.9</v>
      </c>
      <c r="BD6" s="82" t="n">
        <v>2.5</v>
      </c>
      <c r="BE6" s="82" t="n">
        <v>2.7</v>
      </c>
      <c r="BF6" s="82" t="n">
        <v>1.9</v>
      </c>
      <c r="BG6" s="82" t="n">
        <v>2.1</v>
      </c>
      <c r="BH6" s="82" t="n">
        <v>1.5</v>
      </c>
      <c r="BI6" s="82" t="n">
        <v>1.5</v>
      </c>
      <c r="BJ6" s="82" t="n">
        <v>1</v>
      </c>
      <c r="BK6" s="82" t="n">
        <v>1.1</v>
      </c>
      <c r="BL6" s="82" t="n">
        <v>0.7</v>
      </c>
      <c r="BM6" s="82" t="n">
        <v>0.8</v>
      </c>
      <c r="BN6" s="82" t="n">
        <v>0.4</v>
      </c>
      <c r="BO6" s="82" t="n">
        <v>0.5</v>
      </c>
      <c r="BP6" s="82" t="n">
        <v>0.2</v>
      </c>
      <c r="BQ6" s="82" t="n">
        <v>0.3</v>
      </c>
      <c r="BR6" s="82" t="n">
        <v>0.1</v>
      </c>
      <c r="BS6" s="82" t="n">
        <v>0.2</v>
      </c>
      <c r="BT6" s="82" t="n">
        <v>34359</v>
      </c>
      <c r="BU6" s="82" t="n">
        <v>10470</v>
      </c>
      <c r="BV6" s="82" t="n">
        <v>1909</v>
      </c>
      <c r="BW6" s="82" t="n">
        <v>22168</v>
      </c>
      <c r="BX6" s="82" t="n">
        <v>13.9</v>
      </c>
      <c r="BY6" s="82" t="n">
        <v>2.4</v>
      </c>
      <c r="BZ6" s="82" t="n">
        <v>4</v>
      </c>
      <c r="CA6" s="82" t="n">
        <v>10.7</v>
      </c>
      <c r="CB6" s="82" t="n">
        <v>17.4</v>
      </c>
      <c r="CC6" s="82" t="n">
        <v>16.7</v>
      </c>
      <c r="CD6" s="82" t="n">
        <v>15.2</v>
      </c>
      <c r="CE6" s="82" t="n">
        <v>11.5</v>
      </c>
      <c r="CF6" s="82" t="n">
        <v>6.1</v>
      </c>
      <c r="CG6" s="82" t="n">
        <v>1.5</v>
      </c>
      <c r="CH6" s="82" t="n">
        <v>0.4</v>
      </c>
      <c r="CI6" s="82" t="n">
        <v>0.3</v>
      </c>
      <c r="CJ6" s="82">
        <f>SUM(BT6:BW6)</f>
        <v/>
      </c>
      <c r="CK6" s="82">
        <f>F6*(1+M6/100)^9</f>
        <v/>
      </c>
      <c r="CL6" s="257">
        <f>$CK6*SUM(OFFSET($AJ6,0,(COUNTA($CL$1:CL$1)-1)*4,1,4))/100</f>
        <v/>
      </c>
      <c r="CM6" s="257">
        <f>$CK6*SUM(OFFSET($AJ6,0,(COUNTA($CL$1:CM$1)-1)*4,1,4))/100</f>
        <v/>
      </c>
      <c r="CN6" s="257">
        <f>$CK6*SUM(OFFSET($AJ6,0,(COUNTA($CL$1:CN$1)-1)*4,1,4))/100</f>
        <v/>
      </c>
      <c r="CO6" s="257">
        <f>$CK6*SUM(OFFSET($AJ6,0,(COUNTA($CL$1:CO$1)-1)*4,1,4))/100</f>
        <v/>
      </c>
      <c r="CP6" s="257">
        <f>$CK6*SUM(OFFSET($AJ6,0,(COUNTA($CL$1:CP$1)-1)*4,1,4))/100</f>
        <v/>
      </c>
      <c r="CQ6" s="257">
        <f>$CK6*SUM(OFFSET($AJ6,0,(COUNTA($CL$1:CQ$1)-1)*4,1,4))/100</f>
        <v/>
      </c>
      <c r="CR6" s="257">
        <f>$CK6*SUM(OFFSET($AJ6,0,(COUNTA($CL$1:CR$1)-1)*4,1,4))/100</f>
        <v/>
      </c>
      <c r="CS6" s="257">
        <f>$CK6*SUM(OFFSET($AJ6,0,(COUNTA($CL$1:CS$1)-1)*4,1,4))/100</f>
        <v/>
      </c>
      <c r="CT6" s="257">
        <f>$CK6*SUM(OFFSET($AJ6,0,(COUNTA($CL$1:CT$1)-1)*4,1,4))/100</f>
        <v/>
      </c>
      <c r="CU6" s="258">
        <f>IF(N6 = 0,0,F6/N6)</f>
        <v/>
      </c>
      <c r="CV6" s="258">
        <f>IF(CU6=0,0,CK6/CU6)</f>
        <v/>
      </c>
    </row>
    <row r="7">
      <c r="A7" s="82">
        <f>IF(ISERROR(OFFSET(Map!$E$2,MATCH(D7,Map!$B$3:$B$239,0),0)),OFFSET(Map!$E$2,MATCH(D7,Map!$C$3:$C$239,0),0),OFFSET(Map!$E$2,MATCH(D7,Map!$B$3:$B$239,0),0))</f>
        <v/>
      </c>
      <c r="B7" s="82" t="n">
        <v>6</v>
      </c>
      <c r="C7" s="82" t="inlineStr">
        <is>
          <t>WESTERN CAPE</t>
        </is>
      </c>
      <c r="D7" s="82" t="inlineStr">
        <is>
          <t>WC015</t>
        </is>
      </c>
      <c r="E7" s="82" t="inlineStr">
        <is>
          <t>Swartland</t>
        </is>
      </c>
      <c r="F7" s="82" t="n">
        <v>113762</v>
      </c>
      <c r="G7" s="82" t="n">
        <v>25</v>
      </c>
      <c r="H7" s="82" t="n">
        <v>69.09999999999999</v>
      </c>
      <c r="I7" s="82">
        <f>ROUND(F7*H7/100,0)</f>
        <v/>
      </c>
      <c r="J7" s="82" t="n">
        <v>5.9</v>
      </c>
      <c r="K7" s="82" t="n">
        <v>44.7</v>
      </c>
      <c r="L7" s="82" t="n">
        <v>98.59999999999999</v>
      </c>
      <c r="M7" s="82" t="n">
        <v>4.56</v>
      </c>
      <c r="N7" s="82" t="n">
        <v>31</v>
      </c>
      <c r="O7" s="82" t="n">
        <v>12.7</v>
      </c>
      <c r="P7" s="82">
        <f>ROUND(F7*(H7/100)*(100-O7)/100,0)</f>
        <v/>
      </c>
      <c r="Q7" s="82" t="n">
        <v>17.9</v>
      </c>
      <c r="R7" s="82" t="n">
        <v>6</v>
      </c>
      <c r="S7" s="82" t="n">
        <v>9.5</v>
      </c>
      <c r="T7" s="82" t="n">
        <v>24.2</v>
      </c>
      <c r="U7" s="82" t="n">
        <v>29324</v>
      </c>
      <c r="V7" s="82" t="n">
        <v>2416</v>
      </c>
      <c r="W7" s="82" t="n">
        <v>3.5</v>
      </c>
      <c r="X7" s="82" t="n">
        <v>28.5</v>
      </c>
      <c r="Y7" s="82" t="n">
        <v>90.90000000000001</v>
      </c>
      <c r="Z7" s="82" t="n">
        <v>52.3</v>
      </c>
      <c r="AA7" s="82" t="n">
        <v>77.3</v>
      </c>
      <c r="AB7" s="82" t="n">
        <v>76.09999999999999</v>
      </c>
      <c r="AC7" s="82" t="n">
        <v>80.59999999999999</v>
      </c>
      <c r="AD7" s="82" t="n">
        <v>97.8</v>
      </c>
      <c r="AE7" s="82" t="n">
        <v>18.3</v>
      </c>
      <c r="AF7" s="82" t="n">
        <v>64.8</v>
      </c>
      <c r="AG7" s="82" t="n">
        <v>0.5</v>
      </c>
      <c r="AH7" s="82" t="n">
        <v>15.6</v>
      </c>
      <c r="AI7" s="82" t="n">
        <v>0.7</v>
      </c>
      <c r="AJ7" s="82" t="n">
        <v>4.6</v>
      </c>
      <c r="AK7" s="82" t="n">
        <v>4.5</v>
      </c>
      <c r="AL7" s="82" t="n">
        <v>4</v>
      </c>
      <c r="AM7" s="82" t="n">
        <v>4</v>
      </c>
      <c r="AN7" s="82" t="n">
        <v>4</v>
      </c>
      <c r="AO7" s="82" t="n">
        <v>3.9</v>
      </c>
      <c r="AP7" s="82" t="n">
        <v>4</v>
      </c>
      <c r="AQ7" s="82" t="n">
        <v>4.3</v>
      </c>
      <c r="AR7" s="82" t="n">
        <v>4.9</v>
      </c>
      <c r="AS7" s="82" t="n">
        <v>4.8</v>
      </c>
      <c r="AT7" s="82" t="n">
        <v>5</v>
      </c>
      <c r="AU7" s="82" t="n">
        <v>4.8</v>
      </c>
      <c r="AV7" s="82" t="n">
        <v>3.8</v>
      </c>
      <c r="AW7" s="82" t="n">
        <v>3.6</v>
      </c>
      <c r="AX7" s="82" t="n">
        <v>3.8</v>
      </c>
      <c r="AY7" s="82" t="n">
        <v>3.6</v>
      </c>
      <c r="AZ7" s="82" t="n">
        <v>3.8</v>
      </c>
      <c r="BA7" s="82" t="n">
        <v>3.8</v>
      </c>
      <c r="BB7" s="82" t="n">
        <v>3.2</v>
      </c>
      <c r="BC7" s="82" t="n">
        <v>3.2</v>
      </c>
      <c r="BD7" s="82" t="n">
        <v>2.5</v>
      </c>
      <c r="BE7" s="82" t="n">
        <v>2.6</v>
      </c>
      <c r="BF7" s="82" t="n">
        <v>1.9</v>
      </c>
      <c r="BG7" s="82" t="n">
        <v>2.1</v>
      </c>
      <c r="BH7" s="82" t="n">
        <v>1.6</v>
      </c>
      <c r="BI7" s="82" t="n">
        <v>1.7</v>
      </c>
      <c r="BJ7" s="82" t="n">
        <v>1</v>
      </c>
      <c r="BK7" s="82" t="n">
        <v>1.2</v>
      </c>
      <c r="BL7" s="82" t="n">
        <v>0.7</v>
      </c>
      <c r="BM7" s="82" t="n">
        <v>0.9</v>
      </c>
      <c r="BN7" s="82" t="n">
        <v>0.5</v>
      </c>
      <c r="BO7" s="82" t="n">
        <v>0.6</v>
      </c>
      <c r="BP7" s="82" t="n">
        <v>0.2</v>
      </c>
      <c r="BQ7" s="82" t="n">
        <v>0.4</v>
      </c>
      <c r="BR7" s="82" t="n">
        <v>0.1</v>
      </c>
      <c r="BS7" s="82" t="n">
        <v>0.3</v>
      </c>
      <c r="BT7" s="82" t="n">
        <v>40651</v>
      </c>
      <c r="BU7" s="82" t="n">
        <v>5928</v>
      </c>
      <c r="BV7" s="82" t="n">
        <v>1197</v>
      </c>
      <c r="BW7" s="82" t="n">
        <v>30854</v>
      </c>
      <c r="BX7" s="82" t="n">
        <v>10.5</v>
      </c>
      <c r="BY7" s="82" t="n">
        <v>1.7</v>
      </c>
      <c r="BZ7" s="82" t="n">
        <v>2.6</v>
      </c>
      <c r="CA7" s="82" t="n">
        <v>13.4</v>
      </c>
      <c r="CB7" s="82" t="n">
        <v>21.7</v>
      </c>
      <c r="CC7" s="82" t="n">
        <v>20.1</v>
      </c>
      <c r="CD7" s="82" t="n">
        <v>13</v>
      </c>
      <c r="CE7" s="82" t="n">
        <v>9.5</v>
      </c>
      <c r="CF7" s="82" t="n">
        <v>5.5</v>
      </c>
      <c r="CG7" s="82" t="n">
        <v>1.5</v>
      </c>
      <c r="CH7" s="82" t="n">
        <v>0.4</v>
      </c>
      <c r="CI7" s="82" t="n">
        <v>0.2</v>
      </c>
      <c r="CJ7" s="82">
        <f>SUM(BT7:BW7)</f>
        <v/>
      </c>
      <c r="CK7" s="82">
        <f>F7*(1+M7/100)^9</f>
        <v/>
      </c>
      <c r="CL7" s="257">
        <f>$CK7*SUM(OFFSET($AJ7,0,(COUNTA($CL$1:CL$1)-1)*4,1,4))/100</f>
        <v/>
      </c>
      <c r="CM7" s="257">
        <f>$CK7*SUM(OFFSET($AJ7,0,(COUNTA($CL$1:CM$1)-1)*4,1,4))/100</f>
        <v/>
      </c>
      <c r="CN7" s="257">
        <f>$CK7*SUM(OFFSET($AJ7,0,(COUNTA($CL$1:CN$1)-1)*4,1,4))/100</f>
        <v/>
      </c>
      <c r="CO7" s="257">
        <f>$CK7*SUM(OFFSET($AJ7,0,(COUNTA($CL$1:CO$1)-1)*4,1,4))/100</f>
        <v/>
      </c>
      <c r="CP7" s="257">
        <f>$CK7*SUM(OFFSET($AJ7,0,(COUNTA($CL$1:CP$1)-1)*4,1,4))/100</f>
        <v/>
      </c>
      <c r="CQ7" s="257">
        <f>$CK7*SUM(OFFSET($AJ7,0,(COUNTA($CL$1:CQ$1)-1)*4,1,4))/100</f>
        <v/>
      </c>
      <c r="CR7" s="257">
        <f>$CK7*SUM(OFFSET($AJ7,0,(COUNTA($CL$1:CR$1)-1)*4,1,4))/100</f>
        <v/>
      </c>
      <c r="CS7" s="257">
        <f>$CK7*SUM(OFFSET($AJ7,0,(COUNTA($CL$1:CS$1)-1)*4,1,4))/100</f>
        <v/>
      </c>
      <c r="CT7" s="257">
        <f>$CK7*SUM(OFFSET($AJ7,0,(COUNTA($CL$1:CT$1)-1)*4,1,4))/100</f>
        <v/>
      </c>
      <c r="CU7" s="258">
        <f>IF(N7 = 0,0,F7/N7)</f>
        <v/>
      </c>
      <c r="CV7" s="258">
        <f>IF(CU7=0,0,CK7/CU7)</f>
        <v/>
      </c>
    </row>
    <row r="8">
      <c r="A8" s="82">
        <f>IF(ISERROR(OFFSET(Map!$E$2,MATCH(D8,Map!$B$3:$B$239,0),0)),OFFSET(Map!$E$2,MATCH(D8,Map!$C$3:$C$239,0),0),OFFSET(Map!$E$2,MATCH(D8,Map!$B$3:$B$239,0),0))</f>
        <v/>
      </c>
      <c r="B8" s="82" t="n">
        <v>7</v>
      </c>
      <c r="C8" s="82" t="inlineStr">
        <is>
          <t>WESTERN CAPE</t>
        </is>
      </c>
      <c r="D8" s="82" t="inlineStr">
        <is>
          <t>WC022</t>
        </is>
      </c>
      <c r="E8" s="82" t="inlineStr">
        <is>
          <t>Witzenberg</t>
        </is>
      </c>
      <c r="F8" s="82" t="n">
        <v>115946</v>
      </c>
      <c r="G8" s="82" t="n">
        <v>25.4</v>
      </c>
      <c r="H8" s="82" t="n">
        <v>70.40000000000001</v>
      </c>
      <c r="I8" s="82">
        <f>ROUND(F8*H8/100,0)</f>
        <v/>
      </c>
      <c r="J8" s="82" t="n">
        <v>4.2</v>
      </c>
      <c r="K8" s="82" t="n">
        <v>42</v>
      </c>
      <c r="L8" s="82" t="n">
        <v>105.6</v>
      </c>
      <c r="M8" s="82" t="n">
        <v>2.64</v>
      </c>
      <c r="N8" s="82" t="n">
        <v>11</v>
      </c>
      <c r="O8" s="82" t="n">
        <v>7.6</v>
      </c>
      <c r="P8" s="82">
        <f>ROUND(F8*(H8/100)*(100-O8)/100,0)</f>
        <v/>
      </c>
      <c r="Q8" s="82" t="n">
        <v>9.9</v>
      </c>
      <c r="R8" s="82" t="n">
        <v>6.6</v>
      </c>
      <c r="S8" s="82" t="n">
        <v>5.8</v>
      </c>
      <c r="T8" s="82" t="n">
        <v>18.2</v>
      </c>
      <c r="U8" s="82" t="n">
        <v>27419</v>
      </c>
      <c r="V8" s="82" t="n">
        <v>3189</v>
      </c>
      <c r="W8" s="82" t="n">
        <v>3.4</v>
      </c>
      <c r="X8" s="82" t="n">
        <v>28.9</v>
      </c>
      <c r="Y8" s="82" t="n">
        <v>86.2</v>
      </c>
      <c r="Z8" s="82" t="n">
        <v>34.5</v>
      </c>
      <c r="AA8" s="82" t="n">
        <v>86.90000000000001</v>
      </c>
      <c r="AB8" s="82" t="n">
        <v>69.90000000000001</v>
      </c>
      <c r="AC8" s="82" t="n">
        <v>78.8</v>
      </c>
      <c r="AD8" s="82" t="n">
        <v>93.40000000000001</v>
      </c>
      <c r="AE8" s="82" t="n">
        <v>25.3</v>
      </c>
      <c r="AF8" s="82" t="n">
        <v>65.90000000000001</v>
      </c>
      <c r="AG8" s="82" t="n">
        <v>0.2</v>
      </c>
      <c r="AH8" s="82" t="n">
        <v>7.7</v>
      </c>
      <c r="AI8" s="82" t="n">
        <v>0.8</v>
      </c>
      <c r="AJ8" s="82" t="n">
        <v>4.5</v>
      </c>
      <c r="AK8" s="82" t="n">
        <v>4.4</v>
      </c>
      <c r="AL8" s="82" t="n">
        <v>4.1</v>
      </c>
      <c r="AM8" s="82" t="n">
        <v>4</v>
      </c>
      <c r="AN8" s="82" t="n">
        <v>4.3</v>
      </c>
      <c r="AO8" s="82" t="n">
        <v>4.1</v>
      </c>
      <c r="AP8" s="82" t="n">
        <v>4.3</v>
      </c>
      <c r="AQ8" s="82" t="n">
        <v>4.3</v>
      </c>
      <c r="AR8" s="82" t="n">
        <v>5.7</v>
      </c>
      <c r="AS8" s="82" t="n">
        <v>4.7</v>
      </c>
      <c r="AT8" s="82" t="n">
        <v>5.7</v>
      </c>
      <c r="AU8" s="82" t="n">
        <v>4.9</v>
      </c>
      <c r="AV8" s="82" t="n">
        <v>4.7</v>
      </c>
      <c r="AW8" s="82" t="n">
        <v>3.9</v>
      </c>
      <c r="AX8" s="82" t="n">
        <v>4.3</v>
      </c>
      <c r="AY8" s="82" t="n">
        <v>3.8</v>
      </c>
      <c r="AZ8" s="82" t="n">
        <v>3.6</v>
      </c>
      <c r="BA8" s="82" t="n">
        <v>3.7</v>
      </c>
      <c r="BB8" s="82" t="n">
        <v>3</v>
      </c>
      <c r="BC8" s="82" t="n">
        <v>3</v>
      </c>
      <c r="BD8" s="82" t="n">
        <v>2.4</v>
      </c>
      <c r="BE8" s="82" t="n">
        <v>2.4</v>
      </c>
      <c r="BF8" s="82" t="n">
        <v>1.7</v>
      </c>
      <c r="BG8" s="82" t="n">
        <v>1.9</v>
      </c>
      <c r="BH8" s="82" t="n">
        <v>1.2</v>
      </c>
      <c r="BI8" s="82" t="n">
        <v>1.3</v>
      </c>
      <c r="BJ8" s="82" t="n">
        <v>0.8</v>
      </c>
      <c r="BK8" s="82" t="n">
        <v>0.9</v>
      </c>
      <c r="BL8" s="82" t="n">
        <v>0.5</v>
      </c>
      <c r="BM8" s="82" t="n">
        <v>0.6</v>
      </c>
      <c r="BN8" s="82" t="n">
        <v>0.3</v>
      </c>
      <c r="BO8" s="82" t="n">
        <v>0.4</v>
      </c>
      <c r="BP8" s="82" t="n">
        <v>0.1</v>
      </c>
      <c r="BQ8" s="82" t="n">
        <v>0.3</v>
      </c>
      <c r="BR8" s="82" t="n">
        <v>0.1</v>
      </c>
      <c r="BS8" s="82" t="n">
        <v>0.2</v>
      </c>
      <c r="BT8" s="82" t="n">
        <v>52062</v>
      </c>
      <c r="BU8" s="82" t="n">
        <v>4272</v>
      </c>
      <c r="BV8" s="82" t="n">
        <v>1067</v>
      </c>
      <c r="BW8" s="82" t="n">
        <v>24231</v>
      </c>
      <c r="BX8" s="82" t="n">
        <v>6.4</v>
      </c>
      <c r="BY8" s="82" t="n">
        <v>1.9</v>
      </c>
      <c r="BZ8" s="82" t="n">
        <v>4</v>
      </c>
      <c r="CA8" s="82" t="n">
        <v>18.5</v>
      </c>
      <c r="CB8" s="82" t="n">
        <v>25.8</v>
      </c>
      <c r="CC8" s="82" t="n">
        <v>20.9</v>
      </c>
      <c r="CD8" s="82" t="n">
        <v>10.4</v>
      </c>
      <c r="CE8" s="82" t="n">
        <v>6.8</v>
      </c>
      <c r="CF8" s="82" t="n">
        <v>3.9</v>
      </c>
      <c r="CG8" s="82" t="n">
        <v>0.9</v>
      </c>
      <c r="CH8" s="82" t="n">
        <v>0.3</v>
      </c>
      <c r="CI8" s="82" t="n">
        <v>0.2</v>
      </c>
      <c r="CJ8" s="82">
        <f>SUM(BT8:BW8)</f>
        <v/>
      </c>
      <c r="CK8" s="82">
        <f>F8*(1+M8/100)^9</f>
        <v/>
      </c>
      <c r="CL8" s="257">
        <f>$CK8*SUM(OFFSET($AJ8,0,(COUNTA($CL$1:CL$1)-1)*4,1,4))/100</f>
        <v/>
      </c>
      <c r="CM8" s="257">
        <f>$CK8*SUM(OFFSET($AJ8,0,(COUNTA($CL$1:CM$1)-1)*4,1,4))/100</f>
        <v/>
      </c>
      <c r="CN8" s="257">
        <f>$CK8*SUM(OFFSET($AJ8,0,(COUNTA($CL$1:CN$1)-1)*4,1,4))/100</f>
        <v/>
      </c>
      <c r="CO8" s="257">
        <f>$CK8*SUM(OFFSET($AJ8,0,(COUNTA($CL$1:CO$1)-1)*4,1,4))/100</f>
        <v/>
      </c>
      <c r="CP8" s="257">
        <f>$CK8*SUM(OFFSET($AJ8,0,(COUNTA($CL$1:CP$1)-1)*4,1,4))/100</f>
        <v/>
      </c>
      <c r="CQ8" s="257">
        <f>$CK8*SUM(OFFSET($AJ8,0,(COUNTA($CL$1:CQ$1)-1)*4,1,4))/100</f>
        <v/>
      </c>
      <c r="CR8" s="257">
        <f>$CK8*SUM(OFFSET($AJ8,0,(COUNTA($CL$1:CR$1)-1)*4,1,4))/100</f>
        <v/>
      </c>
      <c r="CS8" s="257">
        <f>$CK8*SUM(OFFSET($AJ8,0,(COUNTA($CL$1:CS$1)-1)*4,1,4))/100</f>
        <v/>
      </c>
      <c r="CT8" s="257">
        <f>$CK8*SUM(OFFSET($AJ8,0,(COUNTA($CL$1:CT$1)-1)*4,1,4))/100</f>
        <v/>
      </c>
      <c r="CU8" s="258">
        <f>IF(N8 = 0,0,F8/N8)</f>
        <v/>
      </c>
      <c r="CV8" s="258">
        <f>IF(CU8=0,0,CK8/CU8)</f>
        <v/>
      </c>
    </row>
    <row r="9">
      <c r="A9" s="82">
        <f>IF(ISERROR(OFFSET(Map!$E$2,MATCH(D9,Map!$B$3:$B$239,0),0)),OFFSET(Map!$E$2,MATCH(D9,Map!$C$3:$C$239,0),0),OFFSET(Map!$E$2,MATCH(D9,Map!$B$3:$B$239,0),0))</f>
        <v/>
      </c>
      <c r="B9" s="82" t="n">
        <v>8</v>
      </c>
      <c r="C9" s="82" t="inlineStr">
        <is>
          <t>WESTERN CAPE</t>
        </is>
      </c>
      <c r="D9" s="82" t="inlineStr">
        <is>
          <t>WC023</t>
        </is>
      </c>
      <c r="E9" s="82" t="inlineStr">
        <is>
          <t>Drakenstein</t>
        </is>
      </c>
      <c r="F9" s="82" t="n">
        <v>251262</v>
      </c>
      <c r="G9" s="82" t="n">
        <v>25.6</v>
      </c>
      <c r="H9" s="82" t="n">
        <v>69.2</v>
      </c>
      <c r="I9" s="82">
        <f>ROUND(F9*H9/100,0)</f>
        <v/>
      </c>
      <c r="J9" s="82" t="n">
        <v>5.2</v>
      </c>
      <c r="K9" s="82" t="n">
        <v>44.5</v>
      </c>
      <c r="L9" s="82" t="n">
        <v>96.7</v>
      </c>
      <c r="M9" s="82" t="n">
        <v>2.56</v>
      </c>
      <c r="N9" s="82" t="n">
        <v>163</v>
      </c>
      <c r="O9" s="82" t="n">
        <v>17.6</v>
      </c>
      <c r="P9" s="82">
        <f>ROUND(F9*(H9/100)*(100-O9)/100,0)</f>
        <v/>
      </c>
      <c r="Q9" s="82" t="n">
        <v>24.6</v>
      </c>
      <c r="R9" s="82" t="n">
        <v>3.3</v>
      </c>
      <c r="S9" s="82" t="n">
        <v>11.8</v>
      </c>
      <c r="T9" s="82" t="n">
        <v>27.4</v>
      </c>
      <c r="U9" s="82" t="n">
        <v>59774</v>
      </c>
      <c r="V9" s="82" t="n">
        <v>3645</v>
      </c>
      <c r="W9" s="82" t="n">
        <v>3.8</v>
      </c>
      <c r="X9" s="82" t="n">
        <v>33.6</v>
      </c>
      <c r="Y9" s="82" t="n">
        <v>85.09999999999999</v>
      </c>
      <c r="Z9" s="82" t="n">
        <v>46.3</v>
      </c>
      <c r="AA9" s="82" t="n">
        <v>90.2</v>
      </c>
      <c r="AB9" s="82" t="n">
        <v>86.09999999999999</v>
      </c>
      <c r="AC9" s="82" t="n">
        <v>80</v>
      </c>
      <c r="AD9" s="82" t="n">
        <v>95</v>
      </c>
      <c r="AE9" s="82" t="n">
        <v>22.7</v>
      </c>
      <c r="AF9" s="82" t="n">
        <v>62.5</v>
      </c>
      <c r="AG9" s="82" t="n">
        <v>0.4</v>
      </c>
      <c r="AH9" s="82" t="n">
        <v>13.5</v>
      </c>
      <c r="AI9" s="82" t="n">
        <v>0.9</v>
      </c>
      <c r="AJ9" s="82" t="n">
        <v>4.8</v>
      </c>
      <c r="AK9" s="82" t="n">
        <v>4.7</v>
      </c>
      <c r="AL9" s="82" t="n">
        <v>4</v>
      </c>
      <c r="AM9" s="82" t="n">
        <v>4</v>
      </c>
      <c r="AN9" s="82" t="n">
        <v>4.1</v>
      </c>
      <c r="AO9" s="82" t="n">
        <v>4</v>
      </c>
      <c r="AP9" s="82" t="n">
        <v>4.6</v>
      </c>
      <c r="AQ9" s="82" t="n">
        <v>4.6</v>
      </c>
      <c r="AR9" s="82" t="n">
        <v>5.2</v>
      </c>
      <c r="AS9" s="82" t="n">
        <v>4.9</v>
      </c>
      <c r="AT9" s="82" t="n">
        <v>4.7</v>
      </c>
      <c r="AU9" s="82" t="n">
        <v>4.5</v>
      </c>
      <c r="AV9" s="82" t="n">
        <v>3.5</v>
      </c>
      <c r="AW9" s="82" t="n">
        <v>3.5</v>
      </c>
      <c r="AX9" s="82" t="n">
        <v>3.6</v>
      </c>
      <c r="AY9" s="82" t="n">
        <v>3.6</v>
      </c>
      <c r="AZ9" s="82" t="n">
        <v>3.6</v>
      </c>
      <c r="BA9" s="82" t="n">
        <v>3.8</v>
      </c>
      <c r="BB9" s="82" t="n">
        <v>3.1</v>
      </c>
      <c r="BC9" s="82" t="n">
        <v>3.1</v>
      </c>
      <c r="BD9" s="82" t="n">
        <v>2.6</v>
      </c>
      <c r="BE9" s="82" t="n">
        <v>2.9</v>
      </c>
      <c r="BF9" s="82" t="n">
        <v>1.9</v>
      </c>
      <c r="BG9" s="82" t="n">
        <v>2.2</v>
      </c>
      <c r="BH9" s="82" t="n">
        <v>1.4</v>
      </c>
      <c r="BI9" s="82" t="n">
        <v>1.6</v>
      </c>
      <c r="BJ9" s="82" t="n">
        <v>0.9</v>
      </c>
      <c r="BK9" s="82" t="n">
        <v>1.1</v>
      </c>
      <c r="BL9" s="82" t="n">
        <v>0.6</v>
      </c>
      <c r="BM9" s="82" t="n">
        <v>0.8</v>
      </c>
      <c r="BN9" s="82" t="n">
        <v>0.4</v>
      </c>
      <c r="BO9" s="82" t="n">
        <v>0.6</v>
      </c>
      <c r="BP9" s="82" t="n">
        <v>0.2</v>
      </c>
      <c r="BQ9" s="82" t="n">
        <v>0.4</v>
      </c>
      <c r="BR9" s="82" t="n">
        <v>0.1</v>
      </c>
      <c r="BS9" s="82" t="n">
        <v>0.3</v>
      </c>
      <c r="BT9" s="82" t="n">
        <v>87336</v>
      </c>
      <c r="BU9" s="82" t="n">
        <v>18694</v>
      </c>
      <c r="BV9" s="82" t="n">
        <v>5705</v>
      </c>
      <c r="BW9" s="82" t="n">
        <v>62102</v>
      </c>
      <c r="BX9" s="82" t="n">
        <v>13</v>
      </c>
      <c r="BY9" s="82" t="n">
        <v>1.7</v>
      </c>
      <c r="BZ9" s="82" t="n">
        <v>3.1</v>
      </c>
      <c r="CA9" s="82" t="n">
        <v>10.7</v>
      </c>
      <c r="CB9" s="82" t="n">
        <v>17.2</v>
      </c>
      <c r="CC9" s="82" t="n">
        <v>18.4</v>
      </c>
      <c r="CD9" s="82" t="n">
        <v>13.9</v>
      </c>
      <c r="CE9" s="82" t="n">
        <v>11</v>
      </c>
      <c r="CF9" s="82" t="n">
        <v>7.4</v>
      </c>
      <c r="CG9" s="82" t="n">
        <v>2.5</v>
      </c>
      <c r="CH9" s="82" t="n">
        <v>0.7</v>
      </c>
      <c r="CI9" s="82" t="n">
        <v>0.4</v>
      </c>
      <c r="CJ9" s="82">
        <f>SUM(BT9:BW9)</f>
        <v/>
      </c>
      <c r="CK9" s="82">
        <f>F9*(1+M9/100)^9</f>
        <v/>
      </c>
      <c r="CL9" s="257">
        <f>$CK9*SUM(OFFSET($AJ9,0,(COUNTA($CL$1:CL$1)-1)*4,1,4))/100</f>
        <v/>
      </c>
      <c r="CM9" s="257">
        <f>$CK9*SUM(OFFSET($AJ9,0,(COUNTA($CL$1:CM$1)-1)*4,1,4))/100</f>
        <v/>
      </c>
      <c r="CN9" s="257">
        <f>$CK9*SUM(OFFSET($AJ9,0,(COUNTA($CL$1:CN$1)-1)*4,1,4))/100</f>
        <v/>
      </c>
      <c r="CO9" s="257">
        <f>$CK9*SUM(OFFSET($AJ9,0,(COUNTA($CL$1:CO$1)-1)*4,1,4))/100</f>
        <v/>
      </c>
      <c r="CP9" s="257">
        <f>$CK9*SUM(OFFSET($AJ9,0,(COUNTA($CL$1:CP$1)-1)*4,1,4))/100</f>
        <v/>
      </c>
      <c r="CQ9" s="257">
        <f>$CK9*SUM(OFFSET($AJ9,0,(COUNTA($CL$1:CQ$1)-1)*4,1,4))/100</f>
        <v/>
      </c>
      <c r="CR9" s="257">
        <f>$CK9*SUM(OFFSET($AJ9,0,(COUNTA($CL$1:CR$1)-1)*4,1,4))/100</f>
        <v/>
      </c>
      <c r="CS9" s="257">
        <f>$CK9*SUM(OFFSET($AJ9,0,(COUNTA($CL$1:CS$1)-1)*4,1,4))/100</f>
        <v/>
      </c>
      <c r="CT9" s="257">
        <f>$CK9*SUM(OFFSET($AJ9,0,(COUNTA($CL$1:CT$1)-1)*4,1,4))/100</f>
        <v/>
      </c>
      <c r="CU9" s="258">
        <f>IF(N9 = 0,0,F9/N9)</f>
        <v/>
      </c>
      <c r="CV9" s="258">
        <f>IF(CU9=0,0,CK9/CU9)</f>
        <v/>
      </c>
    </row>
    <row r="10">
      <c r="A10" s="82">
        <f>IF(ISERROR(OFFSET(Map!$E$2,MATCH(D10,Map!$B$3:$B$239,0),0)),OFFSET(Map!$E$2,MATCH(D10,Map!$C$3:$C$239,0),0),OFFSET(Map!$E$2,MATCH(D10,Map!$B$3:$B$239,0),0))</f>
        <v/>
      </c>
      <c r="B10" s="82" t="n">
        <v>9</v>
      </c>
      <c r="C10" s="82" t="inlineStr">
        <is>
          <t>WESTERN CAPE</t>
        </is>
      </c>
      <c r="D10" s="82" t="inlineStr">
        <is>
          <t>WC024</t>
        </is>
      </c>
      <c r="E10" s="82" t="inlineStr">
        <is>
          <t>Stellenbosch</t>
        </is>
      </c>
      <c r="F10" s="82" t="n">
        <v>155733</v>
      </c>
      <c r="G10" s="82" t="n">
        <v>22.8</v>
      </c>
      <c r="H10" s="82" t="n">
        <v>72.3</v>
      </c>
      <c r="I10" s="82">
        <f>ROUND(F10*H10/100,0)</f>
        <v/>
      </c>
      <c r="J10" s="82" t="n">
        <v>4.9</v>
      </c>
      <c r="K10" s="82" t="n">
        <v>38.4</v>
      </c>
      <c r="L10" s="82" t="n">
        <v>95.8</v>
      </c>
      <c r="M10" s="82" t="n">
        <v>2.71</v>
      </c>
      <c r="N10" s="82" t="n">
        <v>187</v>
      </c>
      <c r="O10" s="82" t="n">
        <v>15.2</v>
      </c>
      <c r="P10" s="82">
        <f>ROUND(F10*(H10/100)*(100-O10)/100,0)</f>
        <v/>
      </c>
      <c r="Q10" s="82" t="n">
        <v>21.5</v>
      </c>
      <c r="R10" s="82" t="n">
        <v>3.1</v>
      </c>
      <c r="S10" s="82" t="n">
        <v>17.3</v>
      </c>
      <c r="T10" s="82" t="n">
        <v>25.2</v>
      </c>
      <c r="U10" s="82" t="n">
        <v>43420</v>
      </c>
      <c r="V10" s="82" t="n">
        <v>2805</v>
      </c>
      <c r="W10" s="82" t="n">
        <v>3.3</v>
      </c>
      <c r="X10" s="82" t="n">
        <v>34.6</v>
      </c>
      <c r="Y10" s="82" t="n">
        <v>75.09999999999999</v>
      </c>
      <c r="Z10" s="82" t="n">
        <v>35.6</v>
      </c>
      <c r="AA10" s="82" t="n">
        <v>87.09999999999999</v>
      </c>
      <c r="AB10" s="82" t="n">
        <v>87</v>
      </c>
      <c r="AC10" s="82" t="n">
        <v>72.40000000000001</v>
      </c>
      <c r="AD10" s="82" t="n">
        <v>92.90000000000001</v>
      </c>
      <c r="AE10" s="82" t="n">
        <v>28.1</v>
      </c>
      <c r="AF10" s="82" t="n">
        <v>52.2</v>
      </c>
      <c r="AG10" s="82" t="n">
        <v>0.4</v>
      </c>
      <c r="AH10" s="82" t="n">
        <v>18.5</v>
      </c>
      <c r="AI10" s="82" t="n">
        <v>0.8</v>
      </c>
      <c r="AJ10" s="82" t="n">
        <v>4.3</v>
      </c>
      <c r="AK10" s="82" t="n">
        <v>4.3</v>
      </c>
      <c r="AL10" s="82" t="n">
        <v>3.6</v>
      </c>
      <c r="AM10" s="82" t="n">
        <v>3.6</v>
      </c>
      <c r="AN10" s="82" t="n">
        <v>3.5</v>
      </c>
      <c r="AO10" s="82" t="n">
        <v>3.5</v>
      </c>
      <c r="AP10" s="82" t="n">
        <v>4.7</v>
      </c>
      <c r="AQ10" s="82" t="n">
        <v>5.2</v>
      </c>
      <c r="AR10" s="82" t="n">
        <v>7.3</v>
      </c>
      <c r="AS10" s="82" t="n">
        <v>7.5</v>
      </c>
      <c r="AT10" s="82" t="n">
        <v>5.1</v>
      </c>
      <c r="AU10" s="82" t="n">
        <v>5</v>
      </c>
      <c r="AV10" s="82" t="n">
        <v>3.9</v>
      </c>
      <c r="AW10" s="82" t="n">
        <v>3.7</v>
      </c>
      <c r="AX10" s="82" t="n">
        <v>3.3</v>
      </c>
      <c r="AY10" s="82" t="n">
        <v>3.4</v>
      </c>
      <c r="AZ10" s="82" t="n">
        <v>3.2</v>
      </c>
      <c r="BA10" s="82" t="n">
        <v>3.3</v>
      </c>
      <c r="BB10" s="82" t="n">
        <v>2.7</v>
      </c>
      <c r="BC10" s="82" t="n">
        <v>2.7</v>
      </c>
      <c r="BD10" s="82" t="n">
        <v>2.2</v>
      </c>
      <c r="BE10" s="82" t="n">
        <v>2.4</v>
      </c>
      <c r="BF10" s="82" t="n">
        <v>1.7</v>
      </c>
      <c r="BG10" s="82" t="n">
        <v>2</v>
      </c>
      <c r="BH10" s="82" t="n">
        <v>1.3</v>
      </c>
      <c r="BI10" s="82" t="n">
        <v>1.4</v>
      </c>
      <c r="BJ10" s="82" t="n">
        <v>0.9</v>
      </c>
      <c r="BK10" s="82" t="n">
        <v>1</v>
      </c>
      <c r="BL10" s="82" t="n">
        <v>0.6</v>
      </c>
      <c r="BM10" s="82" t="n">
        <v>0.7</v>
      </c>
      <c r="BN10" s="82" t="n">
        <v>0.3</v>
      </c>
      <c r="BO10" s="82" t="n">
        <v>0.5</v>
      </c>
      <c r="BP10" s="82" t="n">
        <v>0.2</v>
      </c>
      <c r="BQ10" s="82" t="n">
        <v>0.3</v>
      </c>
      <c r="BR10" s="82" t="n">
        <v>0.1</v>
      </c>
      <c r="BS10" s="82" t="n">
        <v>0.3</v>
      </c>
      <c r="BT10" s="82" t="n">
        <v>56957</v>
      </c>
      <c r="BU10" s="82" t="n">
        <v>10178</v>
      </c>
      <c r="BV10" s="82" t="n">
        <v>2731</v>
      </c>
      <c r="BW10" s="82" t="n">
        <v>42666</v>
      </c>
      <c r="BX10" s="82" t="n">
        <v>20.6</v>
      </c>
      <c r="BY10" s="82" t="n">
        <v>2.1</v>
      </c>
      <c r="BZ10" s="82" t="n">
        <v>3.5</v>
      </c>
      <c r="CA10" s="82" t="n">
        <v>10.2</v>
      </c>
      <c r="CB10" s="82" t="n">
        <v>16.5</v>
      </c>
      <c r="CC10" s="82" t="n">
        <v>15.5</v>
      </c>
      <c r="CD10" s="82" t="n">
        <v>11.5</v>
      </c>
      <c r="CE10" s="82" t="n">
        <v>8.5</v>
      </c>
      <c r="CF10" s="82" t="n">
        <v>6.6</v>
      </c>
      <c r="CG10" s="82" t="n">
        <v>3.3</v>
      </c>
      <c r="CH10" s="82" t="n">
        <v>1</v>
      </c>
      <c r="CI10" s="82" t="n">
        <v>0.7</v>
      </c>
      <c r="CJ10" s="82">
        <f>SUM(BT10:BW10)</f>
        <v/>
      </c>
      <c r="CK10" s="82">
        <f>F10*(1+M10/100)^9</f>
        <v/>
      </c>
      <c r="CL10" s="257">
        <f>$CK10*SUM(OFFSET($AJ10,0,(COUNTA($CL$1:CL$1)-1)*4,1,4))/100</f>
        <v/>
      </c>
      <c r="CM10" s="257">
        <f>$CK10*SUM(OFFSET($AJ10,0,(COUNTA($CL$1:CM$1)-1)*4,1,4))/100</f>
        <v/>
      </c>
      <c r="CN10" s="257">
        <f>$CK10*SUM(OFFSET($AJ10,0,(COUNTA($CL$1:CN$1)-1)*4,1,4))/100</f>
        <v/>
      </c>
      <c r="CO10" s="257">
        <f>$CK10*SUM(OFFSET($AJ10,0,(COUNTA($CL$1:CO$1)-1)*4,1,4))/100</f>
        <v/>
      </c>
      <c r="CP10" s="257">
        <f>$CK10*SUM(OFFSET($AJ10,0,(COUNTA($CL$1:CP$1)-1)*4,1,4))/100</f>
        <v/>
      </c>
      <c r="CQ10" s="257">
        <f>$CK10*SUM(OFFSET($AJ10,0,(COUNTA($CL$1:CQ$1)-1)*4,1,4))/100</f>
        <v/>
      </c>
      <c r="CR10" s="257">
        <f>$CK10*SUM(OFFSET($AJ10,0,(COUNTA($CL$1:CR$1)-1)*4,1,4))/100</f>
        <v/>
      </c>
      <c r="CS10" s="257">
        <f>$CK10*SUM(OFFSET($AJ10,0,(COUNTA($CL$1:CS$1)-1)*4,1,4))/100</f>
        <v/>
      </c>
      <c r="CT10" s="257">
        <f>$CK10*SUM(OFFSET($AJ10,0,(COUNTA($CL$1:CT$1)-1)*4,1,4))/100</f>
        <v/>
      </c>
      <c r="CU10" s="258">
        <f>IF(N10 = 0,0,F10/N10)</f>
        <v/>
      </c>
      <c r="CV10" s="258">
        <f>IF(CU10=0,0,CK10/CU10)</f>
        <v/>
      </c>
    </row>
    <row r="11">
      <c r="A11" s="82">
        <f>IF(ISERROR(OFFSET(Map!$E$2,MATCH(D11,Map!$B$3:$B$239,0),0)),OFFSET(Map!$E$2,MATCH(D11,Map!$C$3:$C$239,0),0),OFFSET(Map!$E$2,MATCH(D11,Map!$B$3:$B$239,0),0))</f>
        <v/>
      </c>
      <c r="B11" s="82" t="n">
        <v>10</v>
      </c>
      <c r="C11" s="82" t="inlineStr">
        <is>
          <t>WESTERN CAPE</t>
        </is>
      </c>
      <c r="D11" s="82" t="inlineStr">
        <is>
          <t>WC025</t>
        </is>
      </c>
      <c r="E11" s="82" t="inlineStr">
        <is>
          <t>Breede Valley</t>
        </is>
      </c>
      <c r="F11" s="82" t="n">
        <v>166825</v>
      </c>
      <c r="G11" s="82" t="n">
        <v>27.8</v>
      </c>
      <c r="H11" s="82" t="n">
        <v>66.90000000000001</v>
      </c>
      <c r="I11" s="82">
        <f>ROUND(F11*H11/100,0)</f>
        <v/>
      </c>
      <c r="J11" s="82" t="n">
        <v>5.3</v>
      </c>
      <c r="K11" s="82" t="n">
        <v>49.5</v>
      </c>
      <c r="L11" s="82" t="n">
        <v>94.5</v>
      </c>
      <c r="M11" s="82" t="n">
        <v>1.31</v>
      </c>
      <c r="N11" s="82" t="n">
        <v>44</v>
      </c>
      <c r="O11" s="82" t="n">
        <v>14.4</v>
      </c>
      <c r="P11" s="82">
        <f>ROUND(F11*(H11/100)*(100-O11)/100,0)</f>
        <v/>
      </c>
      <c r="Q11" s="82" t="n">
        <v>20.2</v>
      </c>
      <c r="R11" s="82" t="n">
        <v>4.9</v>
      </c>
      <c r="S11" s="82" t="n">
        <v>8.300000000000001</v>
      </c>
      <c r="T11" s="82" t="n">
        <v>24.9</v>
      </c>
      <c r="U11" s="82" t="n">
        <v>42527</v>
      </c>
      <c r="V11" s="82" t="n">
        <v>2447</v>
      </c>
      <c r="W11" s="82" t="n">
        <v>3.7</v>
      </c>
      <c r="X11" s="82" t="n">
        <v>35.3</v>
      </c>
      <c r="Y11" s="82" t="n">
        <v>77.90000000000001</v>
      </c>
      <c r="Z11" s="82" t="n">
        <v>40.6</v>
      </c>
      <c r="AA11" s="82" t="n">
        <v>83.5</v>
      </c>
      <c r="AB11" s="82" t="n">
        <v>75.3</v>
      </c>
      <c r="AC11" s="82" t="n">
        <v>69.3</v>
      </c>
      <c r="AD11" s="82" t="n">
        <v>88.3</v>
      </c>
      <c r="AE11" s="82" t="n">
        <v>24.3</v>
      </c>
      <c r="AF11" s="82" t="n">
        <v>63.3</v>
      </c>
      <c r="AG11" s="82" t="n">
        <v>0.6</v>
      </c>
      <c r="AH11" s="82" t="n">
        <v>10.7</v>
      </c>
      <c r="AI11" s="82" t="n">
        <v>1.1</v>
      </c>
      <c r="AJ11" s="82" t="n">
        <v>5.1</v>
      </c>
      <c r="AK11" s="82" t="n">
        <v>4.9</v>
      </c>
      <c r="AL11" s="82" t="n">
        <v>4.4</v>
      </c>
      <c r="AM11" s="82" t="n">
        <v>4.4</v>
      </c>
      <c r="AN11" s="82" t="n">
        <v>4.5</v>
      </c>
      <c r="AO11" s="82" t="n">
        <v>4.5</v>
      </c>
      <c r="AP11" s="82" t="n">
        <v>4.6</v>
      </c>
      <c r="AQ11" s="82" t="n">
        <v>4.6</v>
      </c>
      <c r="AR11" s="82" t="n">
        <v>4.5</v>
      </c>
      <c r="AS11" s="82" t="n">
        <v>4.6</v>
      </c>
      <c r="AT11" s="82" t="n">
        <v>4.5</v>
      </c>
      <c r="AU11" s="82" t="n">
        <v>4.5</v>
      </c>
      <c r="AV11" s="82" t="n">
        <v>3.7</v>
      </c>
      <c r="AW11" s="82" t="n">
        <v>3.7</v>
      </c>
      <c r="AX11" s="82" t="n">
        <v>3.5</v>
      </c>
      <c r="AY11" s="82" t="n">
        <v>3.7</v>
      </c>
      <c r="AZ11" s="82" t="n">
        <v>3.4</v>
      </c>
      <c r="BA11" s="82" t="n">
        <v>3.6</v>
      </c>
      <c r="BB11" s="82" t="n">
        <v>2.8</v>
      </c>
      <c r="BC11" s="82" t="n">
        <v>2.8</v>
      </c>
      <c r="BD11" s="82" t="n">
        <v>2.3</v>
      </c>
      <c r="BE11" s="82" t="n">
        <v>2.8</v>
      </c>
      <c r="BF11" s="82" t="n">
        <v>1.8</v>
      </c>
      <c r="BG11" s="82" t="n">
        <v>2.1</v>
      </c>
      <c r="BH11" s="82" t="n">
        <v>1.4</v>
      </c>
      <c r="BI11" s="82" t="n">
        <v>1.6</v>
      </c>
      <c r="BJ11" s="82" t="n">
        <v>0.9</v>
      </c>
      <c r="BK11" s="82" t="n">
        <v>1.1</v>
      </c>
      <c r="BL11" s="82" t="n">
        <v>0.6</v>
      </c>
      <c r="BM11" s="82" t="n">
        <v>0.8</v>
      </c>
      <c r="BN11" s="82" t="n">
        <v>0.3</v>
      </c>
      <c r="BO11" s="82" t="n">
        <v>0.6</v>
      </c>
      <c r="BP11" s="82" t="n">
        <v>0.2</v>
      </c>
      <c r="BQ11" s="82" t="n">
        <v>0.3</v>
      </c>
      <c r="BR11" s="82" t="n">
        <v>0.1</v>
      </c>
      <c r="BS11" s="82" t="n">
        <v>0.3</v>
      </c>
      <c r="BT11" s="82" t="n">
        <v>58696</v>
      </c>
      <c r="BU11" s="82" t="n">
        <v>9911</v>
      </c>
      <c r="BV11" s="82" t="n">
        <v>1779</v>
      </c>
      <c r="BW11" s="82" t="n">
        <v>41183</v>
      </c>
      <c r="BX11" s="82" t="n">
        <v>12</v>
      </c>
      <c r="BY11" s="82" t="n">
        <v>1.7</v>
      </c>
      <c r="BZ11" s="82" t="n">
        <v>2.9</v>
      </c>
      <c r="CA11" s="82" t="n">
        <v>14.9</v>
      </c>
      <c r="CB11" s="82" t="n">
        <v>22.2</v>
      </c>
      <c r="CC11" s="82" t="n">
        <v>19</v>
      </c>
      <c r="CD11" s="82" t="n">
        <v>12.6</v>
      </c>
      <c r="CE11" s="82" t="n">
        <v>8.5</v>
      </c>
      <c r="CF11" s="82" t="n">
        <v>4.7</v>
      </c>
      <c r="CG11" s="82" t="n">
        <v>1</v>
      </c>
      <c r="CH11" s="82" t="n">
        <v>0.3</v>
      </c>
      <c r="CI11" s="82" t="n">
        <v>0.2</v>
      </c>
      <c r="CJ11" s="82">
        <f>SUM(BT11:BW11)</f>
        <v/>
      </c>
      <c r="CK11" s="82">
        <f>F11*(1+M11/100)^9</f>
        <v/>
      </c>
      <c r="CL11" s="257">
        <f>$CK11*SUM(OFFSET($AJ11,0,(COUNTA($CL$1:CL$1)-1)*4,1,4))/100</f>
        <v/>
      </c>
      <c r="CM11" s="257">
        <f>$CK11*SUM(OFFSET($AJ11,0,(COUNTA($CL$1:CM$1)-1)*4,1,4))/100</f>
        <v/>
      </c>
      <c r="CN11" s="257">
        <f>$CK11*SUM(OFFSET($AJ11,0,(COUNTA($CL$1:CN$1)-1)*4,1,4))/100</f>
        <v/>
      </c>
      <c r="CO11" s="257">
        <f>$CK11*SUM(OFFSET($AJ11,0,(COUNTA($CL$1:CO$1)-1)*4,1,4))/100</f>
        <v/>
      </c>
      <c r="CP11" s="257">
        <f>$CK11*SUM(OFFSET($AJ11,0,(COUNTA($CL$1:CP$1)-1)*4,1,4))/100</f>
        <v/>
      </c>
      <c r="CQ11" s="257">
        <f>$CK11*SUM(OFFSET($AJ11,0,(COUNTA($CL$1:CQ$1)-1)*4,1,4))/100</f>
        <v/>
      </c>
      <c r="CR11" s="257">
        <f>$CK11*SUM(OFFSET($AJ11,0,(COUNTA($CL$1:CR$1)-1)*4,1,4))/100</f>
        <v/>
      </c>
      <c r="CS11" s="257">
        <f>$CK11*SUM(OFFSET($AJ11,0,(COUNTA($CL$1:CS$1)-1)*4,1,4))/100</f>
        <v/>
      </c>
      <c r="CT11" s="257">
        <f>$CK11*SUM(OFFSET($AJ11,0,(COUNTA($CL$1:CT$1)-1)*4,1,4))/100</f>
        <v/>
      </c>
      <c r="CU11" s="258">
        <f>IF(N11 = 0,0,F11/N11)</f>
        <v/>
      </c>
      <c r="CV11" s="258">
        <f>IF(CU11=0,0,CK11/CU11)</f>
        <v/>
      </c>
    </row>
    <row r="12">
      <c r="A12" s="82">
        <f>IF(ISERROR(OFFSET(Map!$E$2,MATCH(D12,Map!$B$3:$B$239,0),0)),OFFSET(Map!$E$2,MATCH(D12,Map!$C$3:$C$239,0),0),OFFSET(Map!$E$2,MATCH(D12,Map!$B$3:$B$239,0),0))</f>
        <v/>
      </c>
      <c r="B12" s="82" t="n">
        <v>11</v>
      </c>
      <c r="C12" s="82" t="inlineStr">
        <is>
          <t>WESTERN CAPE</t>
        </is>
      </c>
      <c r="D12" s="82" t="inlineStr">
        <is>
          <t>WC026</t>
        </is>
      </c>
      <c r="E12" s="82" t="inlineStr">
        <is>
          <t>Langeberg</t>
        </is>
      </c>
      <c r="F12" s="82" t="n">
        <v>97724</v>
      </c>
      <c r="G12" s="82" t="n">
        <v>28.4</v>
      </c>
      <c r="H12" s="82" t="n">
        <v>65.5</v>
      </c>
      <c r="I12" s="82">
        <f>ROUND(F12*H12/100,0)</f>
        <v/>
      </c>
      <c r="J12" s="82" t="n">
        <v>6.1</v>
      </c>
      <c r="K12" s="82" t="n">
        <v>52.6</v>
      </c>
      <c r="L12" s="82" t="n">
        <v>96.09999999999999</v>
      </c>
      <c r="M12" s="82" t="n">
        <v>1.79</v>
      </c>
      <c r="N12" s="82" t="n">
        <v>22</v>
      </c>
      <c r="O12" s="82" t="n">
        <v>11.3</v>
      </c>
      <c r="P12" s="82">
        <f>ROUND(F12*(H12/100)*(100-O12)/100,0)</f>
        <v/>
      </c>
      <c r="Q12" s="82" t="n">
        <v>15.1</v>
      </c>
      <c r="R12" s="82" t="n">
        <v>6</v>
      </c>
      <c r="S12" s="82" t="n">
        <v>6.5</v>
      </c>
      <c r="T12" s="82" t="n">
        <v>21.5</v>
      </c>
      <c r="U12" s="82" t="n">
        <v>25125</v>
      </c>
      <c r="V12" s="82" t="n">
        <v>2979</v>
      </c>
      <c r="W12" s="82" t="n">
        <v>3.7</v>
      </c>
      <c r="X12" s="82" t="n">
        <v>31.1</v>
      </c>
      <c r="Y12" s="82" t="n">
        <v>90.7</v>
      </c>
      <c r="Z12" s="82" t="n">
        <v>46.8</v>
      </c>
      <c r="AA12" s="82" t="n">
        <v>83</v>
      </c>
      <c r="AB12" s="82" t="n">
        <v>71.7</v>
      </c>
      <c r="AC12" s="82" t="n">
        <v>80.3</v>
      </c>
      <c r="AD12" s="82" t="n">
        <v>94.2</v>
      </c>
      <c r="AE12" s="82" t="n">
        <v>16.3</v>
      </c>
      <c r="AF12" s="82" t="n">
        <v>70.3</v>
      </c>
      <c r="AG12" s="82" t="n">
        <v>0.3</v>
      </c>
      <c r="AH12" s="82" t="n">
        <v>12.3</v>
      </c>
      <c r="AI12" s="82" t="n">
        <v>0.9</v>
      </c>
      <c r="AJ12" s="82" t="n">
        <v>5</v>
      </c>
      <c r="AK12" s="82" t="n">
        <v>5</v>
      </c>
      <c r="AL12" s="82" t="n">
        <v>4.6</v>
      </c>
      <c r="AM12" s="82" t="n">
        <v>4.5</v>
      </c>
      <c r="AN12" s="82" t="n">
        <v>4.7</v>
      </c>
      <c r="AO12" s="82" t="n">
        <v>4.5</v>
      </c>
      <c r="AP12" s="82" t="n">
        <v>4.4</v>
      </c>
      <c r="AQ12" s="82" t="n">
        <v>4.4</v>
      </c>
      <c r="AR12" s="82" t="n">
        <v>4.3</v>
      </c>
      <c r="AS12" s="82" t="n">
        <v>4.4</v>
      </c>
      <c r="AT12" s="82" t="n">
        <v>4.2</v>
      </c>
      <c r="AU12" s="82" t="n">
        <v>4.2</v>
      </c>
      <c r="AV12" s="82" t="n">
        <v>3.5</v>
      </c>
      <c r="AW12" s="82" t="n">
        <v>3.4</v>
      </c>
      <c r="AX12" s="82" t="n">
        <v>3.3</v>
      </c>
      <c r="AY12" s="82" t="n">
        <v>3.6</v>
      </c>
      <c r="AZ12" s="82" t="n">
        <v>3.5</v>
      </c>
      <c r="BA12" s="82" t="n">
        <v>3.8</v>
      </c>
      <c r="BB12" s="82" t="n">
        <v>3</v>
      </c>
      <c r="BC12" s="82" t="n">
        <v>3</v>
      </c>
      <c r="BD12" s="82" t="n">
        <v>2.3</v>
      </c>
      <c r="BE12" s="82" t="n">
        <v>2.7</v>
      </c>
      <c r="BF12" s="82" t="n">
        <v>1.9</v>
      </c>
      <c r="BG12" s="82" t="n">
        <v>2.1</v>
      </c>
      <c r="BH12" s="82" t="n">
        <v>1.4</v>
      </c>
      <c r="BI12" s="82" t="n">
        <v>1.6</v>
      </c>
      <c r="BJ12" s="82" t="n">
        <v>1.1</v>
      </c>
      <c r="BK12" s="82" t="n">
        <v>1.2</v>
      </c>
      <c r="BL12" s="82" t="n">
        <v>0.7</v>
      </c>
      <c r="BM12" s="82" t="n">
        <v>0.9</v>
      </c>
      <c r="BN12" s="82" t="n">
        <v>0.4</v>
      </c>
      <c r="BO12" s="82" t="n">
        <v>0.7</v>
      </c>
      <c r="BP12" s="82" t="n">
        <v>0.3</v>
      </c>
      <c r="BQ12" s="82" t="n">
        <v>0.4</v>
      </c>
      <c r="BR12" s="82" t="n">
        <v>0.2</v>
      </c>
      <c r="BS12" s="82" t="n">
        <v>0.3</v>
      </c>
      <c r="BT12" s="82" t="n">
        <v>34713</v>
      </c>
      <c r="BU12" s="82" t="n">
        <v>4432</v>
      </c>
      <c r="BV12" s="82" t="n">
        <v>1110</v>
      </c>
      <c r="BW12" s="82" t="n">
        <v>23773</v>
      </c>
      <c r="BX12" s="82" t="n">
        <v>9.699999999999999</v>
      </c>
      <c r="BY12" s="82" t="n">
        <v>2.3</v>
      </c>
      <c r="BZ12" s="82" t="n">
        <v>4.4</v>
      </c>
      <c r="CA12" s="82" t="n">
        <v>15.5</v>
      </c>
      <c r="CB12" s="82" t="n">
        <v>24.9</v>
      </c>
      <c r="CC12" s="82" t="n">
        <v>20</v>
      </c>
      <c r="CD12" s="82" t="n">
        <v>11</v>
      </c>
      <c r="CE12" s="82" t="n">
        <v>7.3</v>
      </c>
      <c r="CF12" s="82" t="n">
        <v>3.6</v>
      </c>
      <c r="CG12" s="82" t="n">
        <v>0.8</v>
      </c>
      <c r="CH12" s="82" t="n">
        <v>0.2</v>
      </c>
      <c r="CI12" s="82" t="n">
        <v>0.2</v>
      </c>
      <c r="CJ12" s="82">
        <f>SUM(BT12:BW12)</f>
        <v/>
      </c>
      <c r="CK12" s="82">
        <f>F12*(1+M12/100)^9</f>
        <v/>
      </c>
      <c r="CL12" s="257">
        <f>$CK12*SUM(OFFSET($AJ12,0,(COUNTA($CL$1:CL$1)-1)*4,1,4))/100</f>
        <v/>
      </c>
      <c r="CM12" s="257">
        <f>$CK12*SUM(OFFSET($AJ12,0,(COUNTA($CL$1:CM$1)-1)*4,1,4))/100</f>
        <v/>
      </c>
      <c r="CN12" s="257">
        <f>$CK12*SUM(OFFSET($AJ12,0,(COUNTA($CL$1:CN$1)-1)*4,1,4))/100</f>
        <v/>
      </c>
      <c r="CO12" s="257">
        <f>$CK12*SUM(OFFSET($AJ12,0,(COUNTA($CL$1:CO$1)-1)*4,1,4))/100</f>
        <v/>
      </c>
      <c r="CP12" s="257">
        <f>$CK12*SUM(OFFSET($AJ12,0,(COUNTA($CL$1:CP$1)-1)*4,1,4))/100</f>
        <v/>
      </c>
      <c r="CQ12" s="257">
        <f>$CK12*SUM(OFFSET($AJ12,0,(COUNTA($CL$1:CQ$1)-1)*4,1,4))/100</f>
        <v/>
      </c>
      <c r="CR12" s="257">
        <f>$CK12*SUM(OFFSET($AJ12,0,(COUNTA($CL$1:CR$1)-1)*4,1,4))/100</f>
        <v/>
      </c>
      <c r="CS12" s="257">
        <f>$CK12*SUM(OFFSET($AJ12,0,(COUNTA($CL$1:CS$1)-1)*4,1,4))/100</f>
        <v/>
      </c>
      <c r="CT12" s="257">
        <f>$CK12*SUM(OFFSET($AJ12,0,(COUNTA($CL$1:CT$1)-1)*4,1,4))/100</f>
        <v/>
      </c>
      <c r="CU12" s="258">
        <f>IF(N12 = 0,0,F12/N12)</f>
        <v/>
      </c>
      <c r="CV12" s="258">
        <f>IF(CU12=0,0,CK12/CU12)</f>
        <v/>
      </c>
    </row>
    <row r="13">
      <c r="A13" s="82">
        <f>IF(ISERROR(OFFSET(Map!$E$2,MATCH(D13,Map!$B$3:$B$239,0),0)),OFFSET(Map!$E$2,MATCH(D13,Map!$C$3:$C$239,0),0),OFFSET(Map!$E$2,MATCH(D13,Map!$B$3:$B$239,0),0))</f>
        <v/>
      </c>
      <c r="B13" s="82" t="n">
        <v>12</v>
      </c>
      <c r="C13" s="82" t="inlineStr">
        <is>
          <t>WESTERN CAPE</t>
        </is>
      </c>
      <c r="D13" s="82" t="inlineStr">
        <is>
          <t>WC031</t>
        </is>
      </c>
      <c r="E13" s="82" t="inlineStr">
        <is>
          <t>Theewaterskloof</t>
        </is>
      </c>
      <c r="F13" s="82" t="n">
        <v>108790</v>
      </c>
      <c r="G13" s="82" t="n">
        <v>25.5</v>
      </c>
      <c r="H13" s="82" t="n">
        <v>69.40000000000001</v>
      </c>
      <c r="I13" s="82">
        <f>ROUND(F13*H13/100,0)</f>
        <v/>
      </c>
      <c r="J13" s="82" t="n">
        <v>5.1</v>
      </c>
      <c r="K13" s="82" t="n">
        <v>44.2</v>
      </c>
      <c r="L13" s="82" t="n">
        <v>104</v>
      </c>
      <c r="M13" s="82" t="n">
        <v>1.54</v>
      </c>
      <c r="N13" s="82" t="n">
        <v>34</v>
      </c>
      <c r="O13" s="82" t="n">
        <v>14.9</v>
      </c>
      <c r="P13" s="82">
        <f>ROUND(F13*(H13/100)*(100-O13)/100,0)</f>
        <v/>
      </c>
      <c r="Q13" s="82" t="n">
        <v>19.8</v>
      </c>
      <c r="R13" s="82" t="n">
        <v>5</v>
      </c>
      <c r="S13" s="82" t="n">
        <v>7.3</v>
      </c>
      <c r="T13" s="82" t="n">
        <v>20.2</v>
      </c>
      <c r="U13" s="82" t="n">
        <v>28884</v>
      </c>
      <c r="V13" s="82" t="n">
        <v>2459</v>
      </c>
      <c r="W13" s="82" t="n">
        <v>3.5</v>
      </c>
      <c r="X13" s="82" t="n">
        <v>29.4</v>
      </c>
      <c r="Y13" s="82" t="n">
        <v>80.3</v>
      </c>
      <c r="Z13" s="82" t="n">
        <v>42.1</v>
      </c>
      <c r="AA13" s="82" t="n">
        <v>80.2</v>
      </c>
      <c r="AB13" s="82" t="n">
        <v>79.5</v>
      </c>
      <c r="AC13" s="82" t="n">
        <v>73.3</v>
      </c>
      <c r="AD13" s="82" t="n">
        <v>89</v>
      </c>
      <c r="AE13" s="82" t="n">
        <v>26.4</v>
      </c>
      <c r="AF13" s="82" t="n">
        <v>62.9</v>
      </c>
      <c r="AG13" s="82" t="n">
        <v>0.4</v>
      </c>
      <c r="AH13" s="82" t="n">
        <v>9.4</v>
      </c>
      <c r="AI13" s="82" t="n">
        <v>0.9</v>
      </c>
      <c r="AJ13" s="82" t="n">
        <v>4.7</v>
      </c>
      <c r="AK13" s="82" t="n">
        <v>4.5</v>
      </c>
      <c r="AL13" s="82" t="n">
        <v>4.2</v>
      </c>
      <c r="AM13" s="82" t="n">
        <v>4</v>
      </c>
      <c r="AN13" s="82" t="n">
        <v>4</v>
      </c>
      <c r="AO13" s="82" t="n">
        <v>4</v>
      </c>
      <c r="AP13" s="82" t="n">
        <v>4.1</v>
      </c>
      <c r="AQ13" s="82" t="n">
        <v>4.2</v>
      </c>
      <c r="AR13" s="82" t="n">
        <v>4.9</v>
      </c>
      <c r="AS13" s="82" t="n">
        <v>4.3</v>
      </c>
      <c r="AT13" s="82" t="n">
        <v>5.7</v>
      </c>
      <c r="AU13" s="82" t="n">
        <v>4.7</v>
      </c>
      <c r="AV13" s="82" t="n">
        <v>4.1</v>
      </c>
      <c r="AW13" s="82" t="n">
        <v>3.7</v>
      </c>
      <c r="AX13" s="82" t="n">
        <v>4.1</v>
      </c>
      <c r="AY13" s="82" t="n">
        <v>3.7</v>
      </c>
      <c r="AZ13" s="82" t="n">
        <v>3.8</v>
      </c>
      <c r="BA13" s="82" t="n">
        <v>3.6</v>
      </c>
      <c r="BB13" s="82" t="n">
        <v>3.2</v>
      </c>
      <c r="BC13" s="82" t="n">
        <v>3.2</v>
      </c>
      <c r="BD13" s="82" t="n">
        <v>2.6</v>
      </c>
      <c r="BE13" s="82" t="n">
        <v>2.6</v>
      </c>
      <c r="BF13" s="82" t="n">
        <v>1.8</v>
      </c>
      <c r="BG13" s="82" t="n">
        <v>1.9</v>
      </c>
      <c r="BH13" s="82" t="n">
        <v>1.5</v>
      </c>
      <c r="BI13" s="82" t="n">
        <v>1.6</v>
      </c>
      <c r="BJ13" s="82" t="n">
        <v>1</v>
      </c>
      <c r="BK13" s="82" t="n">
        <v>1.1</v>
      </c>
      <c r="BL13" s="82" t="n">
        <v>0.6</v>
      </c>
      <c r="BM13" s="82" t="n">
        <v>0.7</v>
      </c>
      <c r="BN13" s="82" t="n">
        <v>0.4</v>
      </c>
      <c r="BO13" s="82" t="n">
        <v>0.5</v>
      </c>
      <c r="BP13" s="82" t="n">
        <v>0.2</v>
      </c>
      <c r="BQ13" s="82" t="n">
        <v>0.3</v>
      </c>
      <c r="BR13" s="82" t="n">
        <v>0.1</v>
      </c>
      <c r="BS13" s="82" t="n">
        <v>0.3</v>
      </c>
      <c r="BT13" s="82" t="n">
        <v>40568</v>
      </c>
      <c r="BU13" s="82" t="n">
        <v>7076</v>
      </c>
      <c r="BV13" s="82" t="n">
        <v>1968</v>
      </c>
      <c r="BW13" s="82" t="n">
        <v>25851</v>
      </c>
      <c r="BX13" s="82" t="n">
        <v>11.8</v>
      </c>
      <c r="BY13" s="82" t="n">
        <v>1.8</v>
      </c>
      <c r="BZ13" s="82" t="n">
        <v>3.4</v>
      </c>
      <c r="CA13" s="82" t="n">
        <v>17.7</v>
      </c>
      <c r="CB13" s="82" t="n">
        <v>22.9</v>
      </c>
      <c r="CC13" s="82" t="n">
        <v>19.1</v>
      </c>
      <c r="CD13" s="82" t="n">
        <v>11.4</v>
      </c>
      <c r="CE13" s="82" t="n">
        <v>7</v>
      </c>
      <c r="CF13" s="82" t="n">
        <v>3.6</v>
      </c>
      <c r="CG13" s="82" t="n">
        <v>0.9</v>
      </c>
      <c r="CH13" s="82" t="n">
        <v>0.2</v>
      </c>
      <c r="CI13" s="82" t="n">
        <v>0.2</v>
      </c>
      <c r="CJ13" s="82">
        <f>SUM(BT13:BW13)</f>
        <v/>
      </c>
      <c r="CK13" s="82">
        <f>F13*(1+M13/100)^9</f>
        <v/>
      </c>
      <c r="CL13" s="257">
        <f>$CK13*SUM(OFFSET($AJ13,0,(COUNTA($CL$1:CL$1)-1)*4,1,4))/100</f>
        <v/>
      </c>
      <c r="CM13" s="257">
        <f>$CK13*SUM(OFFSET($AJ13,0,(COUNTA($CL$1:CM$1)-1)*4,1,4))/100</f>
        <v/>
      </c>
      <c r="CN13" s="257">
        <f>$CK13*SUM(OFFSET($AJ13,0,(COUNTA($CL$1:CN$1)-1)*4,1,4))/100</f>
        <v/>
      </c>
      <c r="CO13" s="257">
        <f>$CK13*SUM(OFFSET($AJ13,0,(COUNTA($CL$1:CO$1)-1)*4,1,4))/100</f>
        <v/>
      </c>
      <c r="CP13" s="257">
        <f>$CK13*SUM(OFFSET($AJ13,0,(COUNTA($CL$1:CP$1)-1)*4,1,4))/100</f>
        <v/>
      </c>
      <c r="CQ13" s="257">
        <f>$CK13*SUM(OFFSET($AJ13,0,(COUNTA($CL$1:CQ$1)-1)*4,1,4))/100</f>
        <v/>
      </c>
      <c r="CR13" s="257">
        <f>$CK13*SUM(OFFSET($AJ13,0,(COUNTA($CL$1:CR$1)-1)*4,1,4))/100</f>
        <v/>
      </c>
      <c r="CS13" s="257">
        <f>$CK13*SUM(OFFSET($AJ13,0,(COUNTA($CL$1:CS$1)-1)*4,1,4))/100</f>
        <v/>
      </c>
      <c r="CT13" s="257">
        <f>$CK13*SUM(OFFSET($AJ13,0,(COUNTA($CL$1:CT$1)-1)*4,1,4))/100</f>
        <v/>
      </c>
      <c r="CU13" s="258">
        <f>IF(N13 = 0,0,F13/N13)</f>
        <v/>
      </c>
      <c r="CV13" s="258">
        <f>IF(CU13=0,0,CK13/CU13)</f>
        <v/>
      </c>
    </row>
    <row r="14">
      <c r="A14" s="82">
        <f>IF(ISERROR(OFFSET(Map!$E$2,MATCH(D14,Map!$B$3:$B$239,0),0)),OFFSET(Map!$E$2,MATCH(D14,Map!$C$3:$C$239,0),0),OFFSET(Map!$E$2,MATCH(D14,Map!$B$3:$B$239,0),0))</f>
        <v/>
      </c>
      <c r="B14" s="82" t="n">
        <v>13</v>
      </c>
      <c r="C14" s="82" t="inlineStr">
        <is>
          <t>WESTERN CAPE</t>
        </is>
      </c>
      <c r="D14" s="82" t="inlineStr">
        <is>
          <t>WC032</t>
        </is>
      </c>
      <c r="E14" s="82" t="inlineStr">
        <is>
          <t>Overstrand</t>
        </is>
      </c>
      <c r="F14" s="82" t="n">
        <v>80432</v>
      </c>
      <c r="G14" s="82" t="n">
        <v>21.5</v>
      </c>
      <c r="H14" s="82" t="n">
        <v>65.59999999999999</v>
      </c>
      <c r="I14" s="82">
        <f>ROUND(F14*H14/100,0)</f>
        <v/>
      </c>
      <c r="J14" s="82" t="n">
        <v>12.9</v>
      </c>
      <c r="K14" s="82" t="n">
        <v>52.3</v>
      </c>
      <c r="L14" s="82" t="n">
        <v>97.90000000000001</v>
      </c>
      <c r="M14" s="82" t="n">
        <v>3.8</v>
      </c>
      <c r="N14" s="82" t="n">
        <v>47</v>
      </c>
      <c r="O14" s="82" t="n">
        <v>23.3</v>
      </c>
      <c r="P14" s="82">
        <f>ROUND(F14*(H14/100)*(100-O14)/100,0)</f>
        <v/>
      </c>
      <c r="Q14" s="82" t="n">
        <v>31.1</v>
      </c>
      <c r="R14" s="82" t="n">
        <v>2.5</v>
      </c>
      <c r="S14" s="82" t="n">
        <v>16.8</v>
      </c>
      <c r="T14" s="82" t="n">
        <v>27.7</v>
      </c>
      <c r="U14" s="82" t="n">
        <v>28010</v>
      </c>
      <c r="V14" s="82" t="n">
        <v>1405</v>
      </c>
      <c r="W14" s="82" t="n">
        <v>2.6</v>
      </c>
      <c r="X14" s="82" t="n">
        <v>32.3</v>
      </c>
      <c r="Y14" s="82" t="n">
        <v>80.09999999999999</v>
      </c>
      <c r="Z14" s="82" t="n">
        <v>53.7</v>
      </c>
      <c r="AA14" s="82" t="n">
        <v>67.8</v>
      </c>
      <c r="AB14" s="82" t="n">
        <v>91.5</v>
      </c>
      <c r="AC14" s="82" t="n">
        <v>75.8</v>
      </c>
      <c r="AD14" s="82" t="n">
        <v>90.40000000000001</v>
      </c>
      <c r="AE14" s="82" t="n">
        <v>36.2</v>
      </c>
      <c r="AF14" s="82" t="n">
        <v>31</v>
      </c>
      <c r="AG14" s="82" t="n">
        <v>0.3</v>
      </c>
      <c r="AH14" s="82" t="n">
        <v>31.2</v>
      </c>
      <c r="AI14" s="82" t="n">
        <v>1.2</v>
      </c>
      <c r="AJ14" s="82" t="n">
        <v>4.2</v>
      </c>
      <c r="AK14" s="82" t="n">
        <v>4.2</v>
      </c>
      <c r="AL14" s="82" t="n">
        <v>3.4</v>
      </c>
      <c r="AM14" s="82" t="n">
        <v>3.3</v>
      </c>
      <c r="AN14" s="82" t="n">
        <v>3.2</v>
      </c>
      <c r="AO14" s="82" t="n">
        <v>3.2</v>
      </c>
      <c r="AP14" s="82" t="n">
        <v>3.1</v>
      </c>
      <c r="AQ14" s="82" t="n">
        <v>3.3</v>
      </c>
      <c r="AR14" s="82" t="n">
        <v>4.1</v>
      </c>
      <c r="AS14" s="82" t="n">
        <v>4</v>
      </c>
      <c r="AT14" s="82" t="n">
        <v>5.2</v>
      </c>
      <c r="AU14" s="82" t="n">
        <v>5</v>
      </c>
      <c r="AV14" s="82" t="n">
        <v>4.6</v>
      </c>
      <c r="AW14" s="82" t="n">
        <v>4.1</v>
      </c>
      <c r="AX14" s="82" t="n">
        <v>3.8</v>
      </c>
      <c r="AY14" s="82" t="n">
        <v>3.4</v>
      </c>
      <c r="AZ14" s="82" t="n">
        <v>3.3</v>
      </c>
      <c r="BA14" s="82" t="n">
        <v>3.2</v>
      </c>
      <c r="BB14" s="82" t="n">
        <v>2.5</v>
      </c>
      <c r="BC14" s="82" t="n">
        <v>2.5</v>
      </c>
      <c r="BD14" s="82" t="n">
        <v>2.1</v>
      </c>
      <c r="BE14" s="82" t="n">
        <v>2.4</v>
      </c>
      <c r="BF14" s="82" t="n">
        <v>1.9</v>
      </c>
      <c r="BG14" s="82" t="n">
        <v>2.3</v>
      </c>
      <c r="BH14" s="82" t="n">
        <v>2.3</v>
      </c>
      <c r="BI14" s="82" t="n">
        <v>2.6</v>
      </c>
      <c r="BJ14" s="82" t="n">
        <v>2.1</v>
      </c>
      <c r="BK14" s="82" t="n">
        <v>2.4</v>
      </c>
      <c r="BL14" s="82" t="n">
        <v>1.7</v>
      </c>
      <c r="BM14" s="82" t="n">
        <v>2</v>
      </c>
      <c r="BN14" s="82" t="n">
        <v>1.1</v>
      </c>
      <c r="BO14" s="82" t="n">
        <v>1.2</v>
      </c>
      <c r="BP14" s="82" t="n">
        <v>0.5</v>
      </c>
      <c r="BQ14" s="82" t="n">
        <v>0.8</v>
      </c>
      <c r="BR14" s="82" t="n">
        <v>0.3</v>
      </c>
      <c r="BS14" s="82" t="n">
        <v>0.7</v>
      </c>
      <c r="BT14" s="82" t="n">
        <v>27260</v>
      </c>
      <c r="BU14" s="82" t="n">
        <v>8293</v>
      </c>
      <c r="BV14" s="82" t="n">
        <v>1453</v>
      </c>
      <c r="BW14" s="82" t="n">
        <v>15797</v>
      </c>
      <c r="BX14" s="82" t="n">
        <v>16.4</v>
      </c>
      <c r="BY14" s="82" t="n">
        <v>2.9</v>
      </c>
      <c r="BZ14" s="82" t="n">
        <v>4.1</v>
      </c>
      <c r="CA14" s="82" t="n">
        <v>12</v>
      </c>
      <c r="CB14" s="82" t="n">
        <v>17.4</v>
      </c>
      <c r="CC14" s="82" t="n">
        <v>15.6</v>
      </c>
      <c r="CD14" s="82" t="n">
        <v>13.7</v>
      </c>
      <c r="CE14" s="82" t="n">
        <v>10.3</v>
      </c>
      <c r="CF14" s="82" t="n">
        <v>5.2</v>
      </c>
      <c r="CG14" s="82" t="n">
        <v>1.7</v>
      </c>
      <c r="CH14" s="82" t="n">
        <v>0.4</v>
      </c>
      <c r="CI14" s="82" t="n">
        <v>0.3</v>
      </c>
      <c r="CJ14" s="82">
        <f>SUM(BT14:BW14)</f>
        <v/>
      </c>
      <c r="CK14" s="82">
        <f>F14*(1+M14/100)^9</f>
        <v/>
      </c>
      <c r="CL14" s="257">
        <f>$CK14*SUM(OFFSET($AJ14,0,(COUNTA($CL$1:CL$1)-1)*4,1,4))/100</f>
        <v/>
      </c>
      <c r="CM14" s="257">
        <f>$CK14*SUM(OFFSET($AJ14,0,(COUNTA($CL$1:CM$1)-1)*4,1,4))/100</f>
        <v/>
      </c>
      <c r="CN14" s="257">
        <f>$CK14*SUM(OFFSET($AJ14,0,(COUNTA($CL$1:CN$1)-1)*4,1,4))/100</f>
        <v/>
      </c>
      <c r="CO14" s="257">
        <f>$CK14*SUM(OFFSET($AJ14,0,(COUNTA($CL$1:CO$1)-1)*4,1,4))/100</f>
        <v/>
      </c>
      <c r="CP14" s="257">
        <f>$CK14*SUM(OFFSET($AJ14,0,(COUNTA($CL$1:CP$1)-1)*4,1,4))/100</f>
        <v/>
      </c>
      <c r="CQ14" s="257">
        <f>$CK14*SUM(OFFSET($AJ14,0,(COUNTA($CL$1:CQ$1)-1)*4,1,4))/100</f>
        <v/>
      </c>
      <c r="CR14" s="257">
        <f>$CK14*SUM(OFFSET($AJ14,0,(COUNTA($CL$1:CR$1)-1)*4,1,4))/100</f>
        <v/>
      </c>
      <c r="CS14" s="257">
        <f>$CK14*SUM(OFFSET($AJ14,0,(COUNTA($CL$1:CS$1)-1)*4,1,4))/100</f>
        <v/>
      </c>
      <c r="CT14" s="257">
        <f>$CK14*SUM(OFFSET($AJ14,0,(COUNTA($CL$1:CT$1)-1)*4,1,4))/100</f>
        <v/>
      </c>
      <c r="CU14" s="258">
        <f>IF(N14 = 0,0,F14/N14)</f>
        <v/>
      </c>
      <c r="CV14" s="258">
        <f>IF(CU14=0,0,CK14/CU14)</f>
        <v/>
      </c>
    </row>
    <row r="15">
      <c r="A15" s="82">
        <f>IF(ISERROR(OFFSET(Map!$E$2,MATCH(D15,Map!$B$3:$B$239,0),0)),OFFSET(Map!$E$2,MATCH(D15,Map!$C$3:$C$239,0),0),OFFSET(Map!$E$2,MATCH(D15,Map!$B$3:$B$239,0),0))</f>
        <v/>
      </c>
      <c r="B15" s="82" t="n">
        <v>14</v>
      </c>
      <c r="C15" s="82" t="inlineStr">
        <is>
          <t>WESTERN CAPE</t>
        </is>
      </c>
      <c r="D15" s="82" t="inlineStr">
        <is>
          <t>WC033</t>
        </is>
      </c>
      <c r="E15" s="82" t="inlineStr">
        <is>
          <t>Cape Agulhas</t>
        </is>
      </c>
      <c r="F15" s="82" t="n">
        <v>33038</v>
      </c>
      <c r="G15" s="82" t="n">
        <v>23.4</v>
      </c>
      <c r="H15" s="82" t="n">
        <v>67.59999999999999</v>
      </c>
      <c r="I15" s="82">
        <f>ROUND(F15*H15/100,0)</f>
        <v/>
      </c>
      <c r="J15" s="82" t="n">
        <v>8.9</v>
      </c>
      <c r="K15" s="82" t="n">
        <v>47.9</v>
      </c>
      <c r="L15" s="82" t="n">
        <v>96.59999999999999</v>
      </c>
      <c r="M15" s="82" t="n">
        <v>1.96</v>
      </c>
      <c r="N15" s="82" t="n">
        <v>10</v>
      </c>
      <c r="O15" s="82" t="n">
        <v>13.8</v>
      </c>
      <c r="P15" s="82">
        <f>ROUND(F15*(H15/100)*(100-O15)/100,0)</f>
        <v/>
      </c>
      <c r="Q15" s="82" t="n">
        <v>19.5</v>
      </c>
      <c r="R15" s="82" t="n">
        <v>3.5</v>
      </c>
      <c r="S15" s="82" t="n">
        <v>12.9</v>
      </c>
      <c r="T15" s="82" t="n">
        <v>22.4</v>
      </c>
      <c r="U15" s="82" t="n">
        <v>10162</v>
      </c>
      <c r="V15" s="82" t="n">
        <v>1167</v>
      </c>
      <c r="W15" s="82" t="n">
        <v>3.2</v>
      </c>
      <c r="X15" s="82" t="n">
        <v>32.1</v>
      </c>
      <c r="Y15" s="82" t="n">
        <v>85.2</v>
      </c>
      <c r="Z15" s="82" t="n">
        <v>63.2</v>
      </c>
      <c r="AA15" s="82" t="n">
        <v>72</v>
      </c>
      <c r="AB15" s="82" t="n">
        <v>80</v>
      </c>
      <c r="AC15" s="82" t="n">
        <v>81.8</v>
      </c>
      <c r="AD15" s="82" t="n">
        <v>96.7</v>
      </c>
      <c r="AE15" s="82" t="n">
        <v>11.5</v>
      </c>
      <c r="AF15" s="82" t="n">
        <v>65.59999999999999</v>
      </c>
      <c r="AG15" s="82" t="n">
        <v>0.3</v>
      </c>
      <c r="AH15" s="82" t="n">
        <v>21.6</v>
      </c>
      <c r="AI15" s="82" t="n">
        <v>0.9</v>
      </c>
      <c r="AJ15" s="82" t="n">
        <v>4.1</v>
      </c>
      <c r="AK15" s="82" t="n">
        <v>4</v>
      </c>
      <c r="AL15" s="82" t="n">
        <v>3.6</v>
      </c>
      <c r="AM15" s="82" t="n">
        <v>3.7</v>
      </c>
      <c r="AN15" s="82" t="n">
        <v>4.1</v>
      </c>
      <c r="AO15" s="82" t="n">
        <v>3.9</v>
      </c>
      <c r="AP15" s="82" t="n">
        <v>3.8</v>
      </c>
      <c r="AQ15" s="82" t="n">
        <v>4.3</v>
      </c>
      <c r="AR15" s="82" t="n">
        <v>4.1</v>
      </c>
      <c r="AS15" s="82" t="n">
        <v>4.1</v>
      </c>
      <c r="AT15" s="82" t="n">
        <v>4.3</v>
      </c>
      <c r="AU15" s="82" t="n">
        <v>4.2</v>
      </c>
      <c r="AV15" s="82" t="n">
        <v>3.5</v>
      </c>
      <c r="AW15" s="82" t="n">
        <v>3.1</v>
      </c>
      <c r="AX15" s="82" t="n">
        <v>3.4</v>
      </c>
      <c r="AY15" s="82" t="n">
        <v>3.4</v>
      </c>
      <c r="AZ15" s="82" t="n">
        <v>3.7</v>
      </c>
      <c r="BA15" s="82" t="n">
        <v>3.8</v>
      </c>
      <c r="BB15" s="82" t="n">
        <v>3.3</v>
      </c>
      <c r="BC15" s="82" t="n">
        <v>3.3</v>
      </c>
      <c r="BD15" s="82" t="n">
        <v>3</v>
      </c>
      <c r="BE15" s="82" t="n">
        <v>3.1</v>
      </c>
      <c r="BF15" s="82" t="n">
        <v>2.3</v>
      </c>
      <c r="BG15" s="82" t="n">
        <v>2.4</v>
      </c>
      <c r="BH15" s="82" t="n">
        <v>1.9</v>
      </c>
      <c r="BI15" s="82" t="n">
        <v>2.4</v>
      </c>
      <c r="BJ15" s="82" t="n">
        <v>1.6</v>
      </c>
      <c r="BK15" s="82" t="n">
        <v>1.8</v>
      </c>
      <c r="BL15" s="82" t="n">
        <v>1.1</v>
      </c>
      <c r="BM15" s="82" t="n">
        <v>1.4</v>
      </c>
      <c r="BN15" s="82" t="n">
        <v>0.7</v>
      </c>
      <c r="BO15" s="82" t="n">
        <v>0.8</v>
      </c>
      <c r="BP15" s="82" t="n">
        <v>0.4</v>
      </c>
      <c r="BQ15" s="82" t="n">
        <v>0.6</v>
      </c>
      <c r="BR15" s="82" t="n">
        <v>0.2</v>
      </c>
      <c r="BS15" s="82" t="n">
        <v>0.4</v>
      </c>
      <c r="BT15" s="82" t="n">
        <v>12613</v>
      </c>
      <c r="BU15" s="82" t="n">
        <v>2017</v>
      </c>
      <c r="BV15" s="82" t="n">
        <v>1073</v>
      </c>
      <c r="BW15" s="82" t="n">
        <v>6642</v>
      </c>
      <c r="BX15" s="82" t="n">
        <v>9.6</v>
      </c>
      <c r="BY15" s="82" t="n">
        <v>1.3</v>
      </c>
      <c r="BZ15" s="82" t="n">
        <v>2.5</v>
      </c>
      <c r="CA15" s="82" t="n">
        <v>12.7</v>
      </c>
      <c r="CB15" s="82" t="n">
        <v>22.8</v>
      </c>
      <c r="CC15" s="82" t="n">
        <v>19.9</v>
      </c>
      <c r="CD15" s="82" t="n">
        <v>14.2</v>
      </c>
      <c r="CE15" s="82" t="n">
        <v>10.6</v>
      </c>
      <c r="CF15" s="82" t="n">
        <v>4.7</v>
      </c>
      <c r="CG15" s="82" t="n">
        <v>1.2</v>
      </c>
      <c r="CH15" s="82" t="n">
        <v>0.3</v>
      </c>
      <c r="CI15" s="82" t="n">
        <v>0.2</v>
      </c>
      <c r="CJ15" s="82">
        <f>SUM(BT15:BW15)</f>
        <v/>
      </c>
      <c r="CK15" s="82">
        <f>F15*(1+M15/100)^9</f>
        <v/>
      </c>
      <c r="CL15" s="257">
        <f>$CK15*SUM(OFFSET($AJ15,0,(COUNTA($CL$1:CL$1)-1)*4,1,4))/100</f>
        <v/>
      </c>
      <c r="CM15" s="257">
        <f>$CK15*SUM(OFFSET($AJ15,0,(COUNTA($CL$1:CM$1)-1)*4,1,4))/100</f>
        <v/>
      </c>
      <c r="CN15" s="257">
        <f>$CK15*SUM(OFFSET($AJ15,0,(COUNTA($CL$1:CN$1)-1)*4,1,4))/100</f>
        <v/>
      </c>
      <c r="CO15" s="257">
        <f>$CK15*SUM(OFFSET($AJ15,0,(COUNTA($CL$1:CO$1)-1)*4,1,4))/100</f>
        <v/>
      </c>
      <c r="CP15" s="257">
        <f>$CK15*SUM(OFFSET($AJ15,0,(COUNTA($CL$1:CP$1)-1)*4,1,4))/100</f>
        <v/>
      </c>
      <c r="CQ15" s="257">
        <f>$CK15*SUM(OFFSET($AJ15,0,(COUNTA($CL$1:CQ$1)-1)*4,1,4))/100</f>
        <v/>
      </c>
      <c r="CR15" s="257">
        <f>$CK15*SUM(OFFSET($AJ15,0,(COUNTA($CL$1:CR$1)-1)*4,1,4))/100</f>
        <v/>
      </c>
      <c r="CS15" s="257">
        <f>$CK15*SUM(OFFSET($AJ15,0,(COUNTA($CL$1:CS$1)-1)*4,1,4))/100</f>
        <v/>
      </c>
      <c r="CT15" s="257">
        <f>$CK15*SUM(OFFSET($AJ15,0,(COUNTA($CL$1:CT$1)-1)*4,1,4))/100</f>
        <v/>
      </c>
      <c r="CU15" s="258">
        <f>IF(N15 = 0,0,F15/N15)</f>
        <v/>
      </c>
      <c r="CV15" s="258">
        <f>IF(CU15=0,0,CK15/CU15)</f>
        <v/>
      </c>
    </row>
    <row r="16">
      <c r="A16" s="82">
        <f>IF(ISERROR(OFFSET(Map!$E$2,MATCH(D16,Map!$B$3:$B$239,0),0)),OFFSET(Map!$E$2,MATCH(D16,Map!$C$3:$C$239,0),0),OFFSET(Map!$E$2,MATCH(D16,Map!$B$3:$B$239,0),0))</f>
        <v/>
      </c>
      <c r="B16" s="82" t="n">
        <v>15</v>
      </c>
      <c r="C16" s="82" t="inlineStr">
        <is>
          <t>WESTERN CAPE</t>
        </is>
      </c>
      <c r="D16" s="82" t="inlineStr">
        <is>
          <t>WC034</t>
        </is>
      </c>
      <c r="E16" s="82" t="inlineStr">
        <is>
          <t>Swellendam</t>
        </is>
      </c>
      <c r="F16" s="82" t="n">
        <v>35916</v>
      </c>
      <c r="G16" s="82" t="n">
        <v>26.1</v>
      </c>
      <c r="H16" s="82" t="n">
        <v>66.59999999999999</v>
      </c>
      <c r="I16" s="82">
        <f>ROUND(F16*H16/100,0)</f>
        <v/>
      </c>
      <c r="J16" s="82" t="n">
        <v>7.3</v>
      </c>
      <c r="K16" s="82" t="n">
        <v>50.2</v>
      </c>
      <c r="L16" s="82" t="n">
        <v>99.3</v>
      </c>
      <c r="M16" s="82" t="n">
        <v>2.39</v>
      </c>
      <c r="N16" s="82" t="n">
        <v>9</v>
      </c>
      <c r="O16" s="82" t="n">
        <v>11.4</v>
      </c>
      <c r="P16" s="82">
        <f>ROUND(F16*(H16/100)*(100-O16)/100,0)</f>
        <v/>
      </c>
      <c r="Q16" s="82" t="n">
        <v>15</v>
      </c>
      <c r="R16" s="82" t="n">
        <v>5.4</v>
      </c>
      <c r="S16" s="82" t="n">
        <v>10</v>
      </c>
      <c r="T16" s="82" t="n">
        <v>20.7</v>
      </c>
      <c r="U16" s="82" t="n">
        <v>10139</v>
      </c>
      <c r="V16" s="82" t="n">
        <v>1624</v>
      </c>
      <c r="W16" s="82" t="n">
        <v>3.4</v>
      </c>
      <c r="X16" s="82" t="n">
        <v>29.2</v>
      </c>
      <c r="Y16" s="82" t="n">
        <v>88.3</v>
      </c>
      <c r="Z16" s="82" t="n">
        <v>56.9</v>
      </c>
      <c r="AA16" s="82" t="n">
        <v>77.2</v>
      </c>
      <c r="AB16" s="82" t="n">
        <v>74.2</v>
      </c>
      <c r="AC16" s="82" t="n">
        <v>78.90000000000001</v>
      </c>
      <c r="AD16" s="82" t="n">
        <v>94</v>
      </c>
      <c r="AE16" s="82" t="n">
        <v>12.4</v>
      </c>
      <c r="AF16" s="82" t="n">
        <v>68.8</v>
      </c>
      <c r="AG16" s="82" t="n">
        <v>0.3</v>
      </c>
      <c r="AH16" s="82" t="n">
        <v>17.4</v>
      </c>
      <c r="AI16" s="82" t="n">
        <v>1.1</v>
      </c>
      <c r="AJ16" s="82" t="n">
        <v>4.6</v>
      </c>
      <c r="AK16" s="82" t="n">
        <v>4.7</v>
      </c>
      <c r="AL16" s="82" t="n">
        <v>4.2</v>
      </c>
      <c r="AM16" s="82" t="n">
        <v>4</v>
      </c>
      <c r="AN16" s="82" t="n">
        <v>4.4</v>
      </c>
      <c r="AO16" s="82" t="n">
        <v>4.3</v>
      </c>
      <c r="AP16" s="82" t="n">
        <v>4.4</v>
      </c>
      <c r="AQ16" s="82" t="n">
        <v>4.1</v>
      </c>
      <c r="AR16" s="82" t="n">
        <v>4.4</v>
      </c>
      <c r="AS16" s="82" t="n">
        <v>4.1</v>
      </c>
      <c r="AT16" s="82" t="n">
        <v>4.1</v>
      </c>
      <c r="AU16" s="82" t="n">
        <v>4.1</v>
      </c>
      <c r="AV16" s="82" t="n">
        <v>3.6</v>
      </c>
      <c r="AW16" s="82" t="n">
        <v>3.3</v>
      </c>
      <c r="AX16" s="82" t="n">
        <v>3.5</v>
      </c>
      <c r="AY16" s="82" t="n">
        <v>3.7</v>
      </c>
      <c r="AZ16" s="82" t="n">
        <v>3.4</v>
      </c>
      <c r="BA16" s="82" t="n">
        <v>3.4</v>
      </c>
      <c r="BB16" s="82" t="n">
        <v>3.4</v>
      </c>
      <c r="BC16" s="82" t="n">
        <v>3.4</v>
      </c>
      <c r="BD16" s="82" t="n">
        <v>2.7</v>
      </c>
      <c r="BE16" s="82" t="n">
        <v>2.8</v>
      </c>
      <c r="BF16" s="82" t="n">
        <v>2.3</v>
      </c>
      <c r="BG16" s="82" t="n">
        <v>2.1</v>
      </c>
      <c r="BH16" s="82" t="n">
        <v>1.8</v>
      </c>
      <c r="BI16" s="82" t="n">
        <v>1.8</v>
      </c>
      <c r="BJ16" s="82" t="n">
        <v>1.2</v>
      </c>
      <c r="BK16" s="82" t="n">
        <v>1.4</v>
      </c>
      <c r="BL16" s="82" t="n">
        <v>0.9</v>
      </c>
      <c r="BM16" s="82" t="n">
        <v>1.1</v>
      </c>
      <c r="BN16" s="82" t="n">
        <v>0.6</v>
      </c>
      <c r="BO16" s="82" t="n">
        <v>0.7</v>
      </c>
      <c r="BP16" s="82" t="n">
        <v>0.3</v>
      </c>
      <c r="BQ16" s="82" t="n">
        <v>0.5</v>
      </c>
      <c r="BR16" s="82" t="n">
        <v>0.2</v>
      </c>
      <c r="BS16" s="82" t="n">
        <v>0.4</v>
      </c>
      <c r="BT16" s="82" t="n">
        <v>12620</v>
      </c>
      <c r="BU16" s="82" t="n">
        <v>1626</v>
      </c>
      <c r="BV16" s="82" t="n">
        <v>372</v>
      </c>
      <c r="BW16" s="82" t="n">
        <v>9288</v>
      </c>
      <c r="BX16" s="82" t="n">
        <v>7.9</v>
      </c>
      <c r="BY16" s="82" t="n">
        <v>1.3</v>
      </c>
      <c r="BZ16" s="82" t="n">
        <v>3.1</v>
      </c>
      <c r="CA16" s="82" t="n">
        <v>14.3</v>
      </c>
      <c r="CB16" s="82" t="n">
        <v>25.3</v>
      </c>
      <c r="CC16" s="82" t="n">
        <v>20.5</v>
      </c>
      <c r="CD16" s="82" t="n">
        <v>13.4</v>
      </c>
      <c r="CE16" s="82" t="n">
        <v>8.199999999999999</v>
      </c>
      <c r="CF16" s="82" t="n">
        <v>4.4</v>
      </c>
      <c r="CG16" s="82" t="n">
        <v>0.9</v>
      </c>
      <c r="CH16" s="82" t="n">
        <v>0.3</v>
      </c>
      <c r="CI16" s="82" t="n">
        <v>0.3</v>
      </c>
      <c r="CJ16" s="82">
        <f>SUM(BT16:BW16)</f>
        <v/>
      </c>
      <c r="CK16" s="82">
        <f>F16*(1+M16/100)^9</f>
        <v/>
      </c>
      <c r="CL16" s="257">
        <f>$CK16*SUM(OFFSET($AJ16,0,(COUNTA($CL$1:CL$1)-1)*4,1,4))/100</f>
        <v/>
      </c>
      <c r="CM16" s="257">
        <f>$CK16*SUM(OFFSET($AJ16,0,(COUNTA($CL$1:CM$1)-1)*4,1,4))/100</f>
        <v/>
      </c>
      <c r="CN16" s="257">
        <f>$CK16*SUM(OFFSET($AJ16,0,(COUNTA($CL$1:CN$1)-1)*4,1,4))/100</f>
        <v/>
      </c>
      <c r="CO16" s="257">
        <f>$CK16*SUM(OFFSET($AJ16,0,(COUNTA($CL$1:CO$1)-1)*4,1,4))/100</f>
        <v/>
      </c>
      <c r="CP16" s="257">
        <f>$CK16*SUM(OFFSET($AJ16,0,(COUNTA($CL$1:CP$1)-1)*4,1,4))/100</f>
        <v/>
      </c>
      <c r="CQ16" s="257">
        <f>$CK16*SUM(OFFSET($AJ16,0,(COUNTA($CL$1:CQ$1)-1)*4,1,4))/100</f>
        <v/>
      </c>
      <c r="CR16" s="257">
        <f>$CK16*SUM(OFFSET($AJ16,0,(COUNTA($CL$1:CR$1)-1)*4,1,4))/100</f>
        <v/>
      </c>
      <c r="CS16" s="257">
        <f>$CK16*SUM(OFFSET($AJ16,0,(COUNTA($CL$1:CS$1)-1)*4,1,4))/100</f>
        <v/>
      </c>
      <c r="CT16" s="257">
        <f>$CK16*SUM(OFFSET($AJ16,0,(COUNTA($CL$1:CT$1)-1)*4,1,4))/100</f>
        <v/>
      </c>
      <c r="CU16" s="258">
        <f>IF(N16 = 0,0,F16/N16)</f>
        <v/>
      </c>
      <c r="CV16" s="258">
        <f>IF(CU16=0,0,CK16/CU16)</f>
        <v/>
      </c>
    </row>
    <row r="17">
      <c r="A17" s="82">
        <f>IF(ISERROR(OFFSET(Map!$E$2,MATCH(D17,Map!$B$3:$B$239,0),0)),OFFSET(Map!$E$2,MATCH(D17,Map!$C$3:$C$239,0),0),OFFSET(Map!$E$2,MATCH(D17,Map!$B$3:$B$239,0),0))</f>
        <v/>
      </c>
      <c r="B17" s="82" t="n">
        <v>16</v>
      </c>
      <c r="C17" s="82" t="inlineStr">
        <is>
          <t>WESTERN CAPE</t>
        </is>
      </c>
      <c r="D17" s="82" t="inlineStr">
        <is>
          <t>WC041</t>
        </is>
      </c>
      <c r="E17" s="82" t="inlineStr">
        <is>
          <t>Kannaland</t>
        </is>
      </c>
      <c r="F17" s="82" t="n">
        <v>24767</v>
      </c>
      <c r="G17" s="82" t="n">
        <v>28.7</v>
      </c>
      <c r="H17" s="82" t="n">
        <v>63.5</v>
      </c>
      <c r="I17" s="82">
        <f>ROUND(F17*H17/100,0)</f>
        <v/>
      </c>
      <c r="J17" s="82" t="n">
        <v>7.8</v>
      </c>
      <c r="K17" s="82" t="n">
        <v>57.5</v>
      </c>
      <c r="L17" s="82" t="n">
        <v>93.90000000000001</v>
      </c>
      <c r="M17" s="82" t="n">
        <v>0.33</v>
      </c>
      <c r="N17" s="82" t="n">
        <v>5</v>
      </c>
      <c r="O17" s="82" t="n">
        <v>17.3</v>
      </c>
      <c r="P17" s="82">
        <f>ROUND(F17*(H17/100)*(100-O17)/100,0)</f>
        <v/>
      </c>
      <c r="Q17" s="82" t="n">
        <v>22.7</v>
      </c>
      <c r="R17" s="82" t="n">
        <v>6</v>
      </c>
      <c r="S17" s="82" t="n">
        <v>4.3</v>
      </c>
      <c r="T17" s="82" t="n">
        <v>18.5</v>
      </c>
      <c r="U17" s="82" t="n">
        <v>6212</v>
      </c>
      <c r="V17" s="82" t="n">
        <v>1596</v>
      </c>
      <c r="W17" s="82" t="n">
        <v>3.8</v>
      </c>
      <c r="X17" s="82" t="n">
        <v>31.7</v>
      </c>
      <c r="Y17" s="82" t="n">
        <v>96.3</v>
      </c>
      <c r="Z17" s="82" t="n">
        <v>54.8</v>
      </c>
      <c r="AA17" s="82" t="n">
        <v>71.09999999999999</v>
      </c>
      <c r="AB17" s="82" t="n">
        <v>66.09999999999999</v>
      </c>
      <c r="AC17" s="82" t="n">
        <v>76.40000000000001</v>
      </c>
      <c r="AD17" s="82" t="n">
        <v>89.7</v>
      </c>
      <c r="AE17" s="82" t="n">
        <v>4.7</v>
      </c>
      <c r="AF17" s="82" t="n">
        <v>84.59999999999999</v>
      </c>
      <c r="AG17" s="82" t="n">
        <v>0.3</v>
      </c>
      <c r="AH17" s="82" t="n">
        <v>9.9</v>
      </c>
      <c r="AI17" s="82" t="n">
        <v>0.5</v>
      </c>
      <c r="AJ17" s="82" t="n">
        <v>4.9</v>
      </c>
      <c r="AK17" s="82" t="n">
        <v>5</v>
      </c>
      <c r="AL17" s="82" t="n">
        <v>4.5</v>
      </c>
      <c r="AM17" s="82" t="n">
        <v>4.5</v>
      </c>
      <c r="AN17" s="82" t="n">
        <v>4.9</v>
      </c>
      <c r="AO17" s="82" t="n">
        <v>4.9</v>
      </c>
      <c r="AP17" s="82" t="n">
        <v>4.4</v>
      </c>
      <c r="AQ17" s="82" t="n">
        <v>4.5</v>
      </c>
      <c r="AR17" s="82" t="n">
        <v>4.3</v>
      </c>
      <c r="AS17" s="82" t="n">
        <v>3.9</v>
      </c>
      <c r="AT17" s="82" t="n">
        <v>3.4</v>
      </c>
      <c r="AU17" s="82" t="n">
        <v>3.8</v>
      </c>
      <c r="AV17" s="82" t="n">
        <v>2.8</v>
      </c>
      <c r="AW17" s="82" t="n">
        <v>3.1</v>
      </c>
      <c r="AX17" s="82" t="n">
        <v>3.1</v>
      </c>
      <c r="AY17" s="82" t="n">
        <v>3.3</v>
      </c>
      <c r="AZ17" s="82" t="n">
        <v>3.2</v>
      </c>
      <c r="BA17" s="82" t="n">
        <v>3.7</v>
      </c>
      <c r="BB17" s="82" t="n">
        <v>3</v>
      </c>
      <c r="BC17" s="82" t="n">
        <v>3</v>
      </c>
      <c r="BD17" s="82" t="n">
        <v>2.6</v>
      </c>
      <c r="BE17" s="82" t="n">
        <v>2.9</v>
      </c>
      <c r="BF17" s="82" t="n">
        <v>2.1</v>
      </c>
      <c r="BG17" s="82" t="n">
        <v>2.3</v>
      </c>
      <c r="BH17" s="82" t="n">
        <v>1.8</v>
      </c>
      <c r="BI17" s="82" t="n">
        <v>1.9</v>
      </c>
      <c r="BJ17" s="82" t="n">
        <v>1.3</v>
      </c>
      <c r="BK17" s="82" t="n">
        <v>1.5</v>
      </c>
      <c r="BL17" s="82" t="n">
        <v>1</v>
      </c>
      <c r="BM17" s="82" t="n">
        <v>1.2</v>
      </c>
      <c r="BN17" s="82" t="n">
        <v>0.7</v>
      </c>
      <c r="BO17" s="82" t="n">
        <v>0.7</v>
      </c>
      <c r="BP17" s="82" t="n">
        <v>0.3</v>
      </c>
      <c r="BQ17" s="82" t="n">
        <v>0.5</v>
      </c>
      <c r="BR17" s="82" t="n">
        <v>0.3</v>
      </c>
      <c r="BS17" s="82" t="n">
        <v>0.4</v>
      </c>
      <c r="BT17" s="82" t="n">
        <v>6271</v>
      </c>
      <c r="BU17" s="82" t="n">
        <v>1316</v>
      </c>
      <c r="BV17" s="82" t="n">
        <v>372</v>
      </c>
      <c r="BW17" s="82" t="n">
        <v>7768</v>
      </c>
      <c r="BX17" s="82" t="n">
        <v>8</v>
      </c>
      <c r="BY17" s="82" t="n">
        <v>2.4</v>
      </c>
      <c r="BZ17" s="82" t="n">
        <v>4.7</v>
      </c>
      <c r="CA17" s="82" t="n">
        <v>20.1</v>
      </c>
      <c r="CB17" s="82" t="n">
        <v>28.1</v>
      </c>
      <c r="CC17" s="82" t="n">
        <v>18.6</v>
      </c>
      <c r="CD17" s="82" t="n">
        <v>9.300000000000001</v>
      </c>
      <c r="CE17" s="82" t="n">
        <v>5.8</v>
      </c>
      <c r="CF17" s="82" t="n">
        <v>2.1</v>
      </c>
      <c r="CG17" s="82" t="n">
        <v>0.5</v>
      </c>
      <c r="CH17" s="82" t="n">
        <v>0.2</v>
      </c>
      <c r="CI17" s="82" t="n">
        <v>0.2</v>
      </c>
      <c r="CJ17" s="82">
        <f>SUM(BT17:BW17)</f>
        <v/>
      </c>
      <c r="CK17" s="82">
        <f>F17*(1+M17/100)^9</f>
        <v/>
      </c>
      <c r="CL17" s="257">
        <f>$CK17*SUM(OFFSET($AJ17,0,(COUNTA($CL$1:CL$1)-1)*4,1,4))/100</f>
        <v/>
      </c>
      <c r="CM17" s="257">
        <f>$CK17*SUM(OFFSET($AJ17,0,(COUNTA($CL$1:CM$1)-1)*4,1,4))/100</f>
        <v/>
      </c>
      <c r="CN17" s="257">
        <f>$CK17*SUM(OFFSET($AJ17,0,(COUNTA($CL$1:CN$1)-1)*4,1,4))/100</f>
        <v/>
      </c>
      <c r="CO17" s="257">
        <f>$CK17*SUM(OFFSET($AJ17,0,(COUNTA($CL$1:CO$1)-1)*4,1,4))/100</f>
        <v/>
      </c>
      <c r="CP17" s="257">
        <f>$CK17*SUM(OFFSET($AJ17,0,(COUNTA($CL$1:CP$1)-1)*4,1,4))/100</f>
        <v/>
      </c>
      <c r="CQ17" s="257">
        <f>$CK17*SUM(OFFSET($AJ17,0,(COUNTA($CL$1:CQ$1)-1)*4,1,4))/100</f>
        <v/>
      </c>
      <c r="CR17" s="257">
        <f>$CK17*SUM(OFFSET($AJ17,0,(COUNTA($CL$1:CR$1)-1)*4,1,4))/100</f>
        <v/>
      </c>
      <c r="CS17" s="257">
        <f>$CK17*SUM(OFFSET($AJ17,0,(COUNTA($CL$1:CS$1)-1)*4,1,4))/100</f>
        <v/>
      </c>
      <c r="CT17" s="257">
        <f>$CK17*SUM(OFFSET($AJ17,0,(COUNTA($CL$1:CT$1)-1)*4,1,4))/100</f>
        <v/>
      </c>
      <c r="CU17" s="258">
        <f>IF(N17 = 0,0,F17/N17)</f>
        <v/>
      </c>
      <c r="CV17" s="258">
        <f>IF(CU17=0,0,CK17/CU17)</f>
        <v/>
      </c>
    </row>
    <row r="18">
      <c r="A18" s="82">
        <f>IF(ISERROR(OFFSET(Map!$E$2,MATCH(D18,Map!$B$3:$B$239,0),0)),OFFSET(Map!$E$2,MATCH(D18,Map!$C$3:$C$239,0),0),OFFSET(Map!$E$2,MATCH(D18,Map!$B$3:$B$239,0),0))</f>
        <v/>
      </c>
      <c r="B18" s="82" t="n">
        <v>17</v>
      </c>
      <c r="C18" s="82" t="inlineStr">
        <is>
          <t>WESTERN CAPE</t>
        </is>
      </c>
      <c r="D18" s="82" t="inlineStr">
        <is>
          <t>WC042</t>
        </is>
      </c>
      <c r="E18" s="82" t="inlineStr">
        <is>
          <t>Hessequa</t>
        </is>
      </c>
      <c r="F18" s="82" t="n">
        <v>52642</v>
      </c>
      <c r="G18" s="82" t="n">
        <v>24.4</v>
      </c>
      <c r="H18" s="82" t="n">
        <v>64.59999999999999</v>
      </c>
      <c r="I18" s="82">
        <f>ROUND(F18*H18/100,0)</f>
        <v/>
      </c>
      <c r="J18" s="82" t="n">
        <v>11.1</v>
      </c>
      <c r="K18" s="82" t="n">
        <v>54.9</v>
      </c>
      <c r="L18" s="82" t="n">
        <v>94.09999999999999</v>
      </c>
      <c r="M18" s="82" t="n">
        <v>1.77</v>
      </c>
      <c r="N18" s="82" t="n">
        <v>9</v>
      </c>
      <c r="O18" s="82" t="n">
        <v>14.1</v>
      </c>
      <c r="P18" s="82">
        <f>ROUND(F18*(H18/100)*(100-O18)/100,0)</f>
        <v/>
      </c>
      <c r="Q18" s="82" t="n">
        <v>18.9</v>
      </c>
      <c r="R18" s="82" t="n">
        <v>4.6</v>
      </c>
      <c r="S18" s="82" t="n">
        <v>10.4</v>
      </c>
      <c r="T18" s="82" t="n">
        <v>23.5</v>
      </c>
      <c r="U18" s="82" t="n">
        <v>15873</v>
      </c>
      <c r="V18" s="82" t="n">
        <v>2668</v>
      </c>
      <c r="W18" s="82" t="n">
        <v>3.2</v>
      </c>
      <c r="X18" s="82" t="n">
        <v>34.1</v>
      </c>
      <c r="Y18" s="82" t="n">
        <v>93.8</v>
      </c>
      <c r="Z18" s="82" t="n">
        <v>60.3</v>
      </c>
      <c r="AA18" s="82" t="n">
        <v>80.7</v>
      </c>
      <c r="AB18" s="82" t="n">
        <v>78.7</v>
      </c>
      <c r="AC18" s="82" t="n">
        <v>81</v>
      </c>
      <c r="AD18" s="82" t="n">
        <v>94.90000000000001</v>
      </c>
      <c r="AE18" s="82" t="n">
        <v>7.4</v>
      </c>
      <c r="AF18" s="82" t="n">
        <v>68.5</v>
      </c>
      <c r="AG18" s="82" t="n">
        <v>0.4</v>
      </c>
      <c r="AH18" s="82" t="n">
        <v>23.2</v>
      </c>
      <c r="AI18" s="82" t="n">
        <v>0.4</v>
      </c>
      <c r="AJ18" s="82" t="n">
        <v>4.2</v>
      </c>
      <c r="AK18" s="82" t="n">
        <v>4.1</v>
      </c>
      <c r="AL18" s="82" t="n">
        <v>4</v>
      </c>
      <c r="AM18" s="82" t="n">
        <v>3.9</v>
      </c>
      <c r="AN18" s="82" t="n">
        <v>4.2</v>
      </c>
      <c r="AO18" s="82" t="n">
        <v>4</v>
      </c>
      <c r="AP18" s="82" t="n">
        <v>3.7</v>
      </c>
      <c r="AQ18" s="82" t="n">
        <v>3.8</v>
      </c>
      <c r="AR18" s="82" t="n">
        <v>3.4</v>
      </c>
      <c r="AS18" s="82" t="n">
        <v>3.6</v>
      </c>
      <c r="AT18" s="82" t="n">
        <v>3.7</v>
      </c>
      <c r="AU18" s="82" t="n">
        <v>4</v>
      </c>
      <c r="AV18" s="82" t="n">
        <v>3</v>
      </c>
      <c r="AW18" s="82" t="n">
        <v>2.9</v>
      </c>
      <c r="AX18" s="82" t="n">
        <v>3.1</v>
      </c>
      <c r="AY18" s="82" t="n">
        <v>3.3</v>
      </c>
      <c r="AZ18" s="82" t="n">
        <v>3.5</v>
      </c>
      <c r="BA18" s="82" t="n">
        <v>3.9</v>
      </c>
      <c r="BB18" s="82" t="n">
        <v>3.3</v>
      </c>
      <c r="BC18" s="82" t="n">
        <v>3.3</v>
      </c>
      <c r="BD18" s="82" t="n">
        <v>2.7</v>
      </c>
      <c r="BE18" s="82" t="n">
        <v>3.1</v>
      </c>
      <c r="BF18" s="82" t="n">
        <v>2.5</v>
      </c>
      <c r="BG18" s="82" t="n">
        <v>2.7</v>
      </c>
      <c r="BH18" s="82" t="n">
        <v>2.3</v>
      </c>
      <c r="BI18" s="82" t="n">
        <v>2.5</v>
      </c>
      <c r="BJ18" s="82" t="n">
        <v>1.9</v>
      </c>
      <c r="BK18" s="82" t="n">
        <v>2.2</v>
      </c>
      <c r="BL18" s="82" t="n">
        <v>1.4</v>
      </c>
      <c r="BM18" s="82" t="n">
        <v>1.6</v>
      </c>
      <c r="BN18" s="82" t="n">
        <v>0.9</v>
      </c>
      <c r="BO18" s="82" t="n">
        <v>1.1</v>
      </c>
      <c r="BP18" s="82" t="n">
        <v>0.5</v>
      </c>
      <c r="BQ18" s="82" t="n">
        <v>0.7</v>
      </c>
      <c r="BR18" s="82" t="n">
        <v>0.3</v>
      </c>
      <c r="BS18" s="82" t="n">
        <v>0.5</v>
      </c>
      <c r="BT18" s="82" t="n">
        <v>17052</v>
      </c>
      <c r="BU18" s="82" t="n">
        <v>2803</v>
      </c>
      <c r="BV18" s="82" t="n">
        <v>1458</v>
      </c>
      <c r="BW18" s="82" t="n">
        <v>12674</v>
      </c>
      <c r="BX18" s="82" t="n">
        <v>7.9</v>
      </c>
      <c r="BY18" s="82" t="n">
        <v>1.7</v>
      </c>
      <c r="BZ18" s="82" t="n">
        <v>3</v>
      </c>
      <c r="CA18" s="82" t="n">
        <v>14.1</v>
      </c>
      <c r="CB18" s="82" t="n">
        <v>22.5</v>
      </c>
      <c r="CC18" s="82" t="n">
        <v>22.5</v>
      </c>
      <c r="CD18" s="82" t="n">
        <v>14.3</v>
      </c>
      <c r="CE18" s="82" t="n">
        <v>9</v>
      </c>
      <c r="CF18" s="82" t="n">
        <v>3.6</v>
      </c>
      <c r="CG18" s="82" t="n">
        <v>0.9</v>
      </c>
      <c r="CH18" s="82" t="n">
        <v>0.3</v>
      </c>
      <c r="CI18" s="82" t="n">
        <v>0.3</v>
      </c>
      <c r="CJ18" s="82">
        <f>SUM(BT18:BW18)</f>
        <v/>
      </c>
      <c r="CK18" s="82">
        <f>F18*(1+M18/100)^9</f>
        <v/>
      </c>
      <c r="CL18" s="257">
        <f>$CK18*SUM(OFFSET($AJ18,0,(COUNTA($CL$1:CL$1)-1)*4,1,4))/100</f>
        <v/>
      </c>
      <c r="CM18" s="257">
        <f>$CK18*SUM(OFFSET($AJ18,0,(COUNTA($CL$1:CM$1)-1)*4,1,4))/100</f>
        <v/>
      </c>
      <c r="CN18" s="257">
        <f>$CK18*SUM(OFFSET($AJ18,0,(COUNTA($CL$1:CN$1)-1)*4,1,4))/100</f>
        <v/>
      </c>
      <c r="CO18" s="257">
        <f>$CK18*SUM(OFFSET($AJ18,0,(COUNTA($CL$1:CO$1)-1)*4,1,4))/100</f>
        <v/>
      </c>
      <c r="CP18" s="257">
        <f>$CK18*SUM(OFFSET($AJ18,0,(COUNTA($CL$1:CP$1)-1)*4,1,4))/100</f>
        <v/>
      </c>
      <c r="CQ18" s="257">
        <f>$CK18*SUM(OFFSET($AJ18,0,(COUNTA($CL$1:CQ$1)-1)*4,1,4))/100</f>
        <v/>
      </c>
      <c r="CR18" s="257">
        <f>$CK18*SUM(OFFSET($AJ18,0,(COUNTA($CL$1:CR$1)-1)*4,1,4))/100</f>
        <v/>
      </c>
      <c r="CS18" s="257">
        <f>$CK18*SUM(OFFSET($AJ18,0,(COUNTA($CL$1:CS$1)-1)*4,1,4))/100</f>
        <v/>
      </c>
      <c r="CT18" s="257">
        <f>$CK18*SUM(OFFSET($AJ18,0,(COUNTA($CL$1:CT$1)-1)*4,1,4))/100</f>
        <v/>
      </c>
      <c r="CU18" s="258">
        <f>IF(N18 = 0,0,F18/N18)</f>
        <v/>
      </c>
      <c r="CV18" s="258">
        <f>IF(CU18=0,0,CK18/CU18)</f>
        <v/>
      </c>
    </row>
    <row r="19">
      <c r="A19" s="82">
        <f>IF(ISERROR(OFFSET(Map!$E$2,MATCH(D19,Map!$B$3:$B$239,0),0)),OFFSET(Map!$E$2,MATCH(D19,Map!$C$3:$C$239,0),0),OFFSET(Map!$E$2,MATCH(D19,Map!$B$3:$B$239,0),0))</f>
        <v/>
      </c>
      <c r="B19" s="82" t="n">
        <v>18</v>
      </c>
      <c r="C19" s="82" t="inlineStr">
        <is>
          <t>WESTERN CAPE</t>
        </is>
      </c>
      <c r="D19" s="82" t="inlineStr">
        <is>
          <t>WC043</t>
        </is>
      </c>
      <c r="E19" s="82" t="inlineStr">
        <is>
          <t>Mossel Bay</t>
        </is>
      </c>
      <c r="F19" s="82" t="n">
        <v>89430</v>
      </c>
      <c r="G19" s="82" t="n">
        <v>23.1</v>
      </c>
      <c r="H19" s="82" t="n">
        <v>66.8</v>
      </c>
      <c r="I19" s="82">
        <f>ROUND(F19*H19/100,0)</f>
        <v/>
      </c>
      <c r="J19" s="82" t="n">
        <v>10.1</v>
      </c>
      <c r="K19" s="82" t="n">
        <v>49.7</v>
      </c>
      <c r="L19" s="82" t="n">
        <v>95.8</v>
      </c>
      <c r="M19" s="82" t="n">
        <v>2.24</v>
      </c>
      <c r="N19" s="82" t="n">
        <v>44</v>
      </c>
      <c r="O19" s="82" t="n">
        <v>22.9</v>
      </c>
      <c r="P19" s="82">
        <f>ROUND(F19*(H19/100)*(100-O19)/100,0)</f>
        <v/>
      </c>
      <c r="Q19" s="82" t="n">
        <v>29.9</v>
      </c>
      <c r="R19" s="82" t="n">
        <v>2.9</v>
      </c>
      <c r="S19" s="82" t="n">
        <v>13.5</v>
      </c>
      <c r="T19" s="82" t="n">
        <v>31.9</v>
      </c>
      <c r="U19" s="82" t="n">
        <v>28025</v>
      </c>
      <c r="V19" s="82" t="n">
        <v>2013</v>
      </c>
      <c r="W19" s="82" t="n">
        <v>3</v>
      </c>
      <c r="X19" s="82" t="n">
        <v>33.9</v>
      </c>
      <c r="Y19" s="82" t="n">
        <v>85.90000000000001</v>
      </c>
      <c r="Z19" s="82" t="n">
        <v>60.7</v>
      </c>
      <c r="AA19" s="82" t="n">
        <v>83.09999999999999</v>
      </c>
      <c r="AB19" s="82" t="n">
        <v>92.59999999999999</v>
      </c>
      <c r="AC19" s="82" t="n">
        <v>77.90000000000001</v>
      </c>
      <c r="AD19" s="82" t="n">
        <v>93.8</v>
      </c>
      <c r="AE19" s="82" t="n">
        <v>29.5</v>
      </c>
      <c r="AF19" s="82" t="n">
        <v>43.5</v>
      </c>
      <c r="AG19" s="82" t="n">
        <v>0.5</v>
      </c>
      <c r="AH19" s="82" t="n">
        <v>25.5</v>
      </c>
      <c r="AI19" s="82" t="n">
        <v>1.1</v>
      </c>
      <c r="AJ19" s="82" t="n">
        <v>4.4</v>
      </c>
      <c r="AK19" s="82" t="n">
        <v>4.1</v>
      </c>
      <c r="AL19" s="82" t="n">
        <v>3.8</v>
      </c>
      <c r="AM19" s="82" t="n">
        <v>3.7</v>
      </c>
      <c r="AN19" s="82" t="n">
        <v>3.6</v>
      </c>
      <c r="AO19" s="82" t="n">
        <v>3.6</v>
      </c>
      <c r="AP19" s="82" t="n">
        <v>3.6</v>
      </c>
      <c r="AQ19" s="82" t="n">
        <v>3.8</v>
      </c>
      <c r="AR19" s="82" t="n">
        <v>4</v>
      </c>
      <c r="AS19" s="82" t="n">
        <v>4.2</v>
      </c>
      <c r="AT19" s="82" t="n">
        <v>4.5</v>
      </c>
      <c r="AU19" s="82" t="n">
        <v>4.5</v>
      </c>
      <c r="AV19" s="82" t="n">
        <v>3.8</v>
      </c>
      <c r="AW19" s="82" t="n">
        <v>3.7</v>
      </c>
      <c r="AX19" s="82" t="n">
        <v>3.5</v>
      </c>
      <c r="AY19" s="82" t="n">
        <v>3.6</v>
      </c>
      <c r="AZ19" s="82" t="n">
        <v>3.4</v>
      </c>
      <c r="BA19" s="82" t="n">
        <v>3.5</v>
      </c>
      <c r="BB19" s="82" t="n">
        <v>2.9</v>
      </c>
      <c r="BC19" s="82" t="n">
        <v>2.9</v>
      </c>
      <c r="BD19" s="82" t="n">
        <v>2.6</v>
      </c>
      <c r="BE19" s="82" t="n">
        <v>2.8</v>
      </c>
      <c r="BF19" s="82" t="n">
        <v>2.2</v>
      </c>
      <c r="BG19" s="82" t="n">
        <v>2.6</v>
      </c>
      <c r="BH19" s="82" t="n">
        <v>2</v>
      </c>
      <c r="BI19" s="82" t="n">
        <v>2.4</v>
      </c>
      <c r="BJ19" s="82" t="n">
        <v>1.7</v>
      </c>
      <c r="BK19" s="82" t="n">
        <v>2</v>
      </c>
      <c r="BL19" s="82" t="n">
        <v>1.3</v>
      </c>
      <c r="BM19" s="82" t="n">
        <v>1.5</v>
      </c>
      <c r="BN19" s="82" t="n">
        <v>0.8</v>
      </c>
      <c r="BO19" s="82" t="n">
        <v>0.9</v>
      </c>
      <c r="BP19" s="82" t="n">
        <v>0.4</v>
      </c>
      <c r="BQ19" s="82" t="n">
        <v>0.6</v>
      </c>
      <c r="BR19" s="82" t="n">
        <v>0.3</v>
      </c>
      <c r="BS19" s="82" t="n">
        <v>0.5</v>
      </c>
      <c r="BT19" s="82" t="n">
        <v>26909</v>
      </c>
      <c r="BU19" s="82" t="n">
        <v>7992</v>
      </c>
      <c r="BV19" s="82" t="n">
        <v>2017</v>
      </c>
      <c r="BW19" s="82" t="n">
        <v>22809</v>
      </c>
      <c r="BX19" s="82" t="n">
        <v>17.4</v>
      </c>
      <c r="BY19" s="82" t="n">
        <v>2.8</v>
      </c>
      <c r="BZ19" s="82" t="n">
        <v>4.1</v>
      </c>
      <c r="CA19" s="82" t="n">
        <v>12.5</v>
      </c>
      <c r="CB19" s="82" t="n">
        <v>16</v>
      </c>
      <c r="CC19" s="82" t="n">
        <v>15.4</v>
      </c>
      <c r="CD19" s="82" t="n">
        <v>13.2</v>
      </c>
      <c r="CE19" s="82" t="n">
        <v>10.5</v>
      </c>
      <c r="CF19" s="82" t="n">
        <v>5.5</v>
      </c>
      <c r="CG19" s="82" t="n">
        <v>1.7</v>
      </c>
      <c r="CH19" s="82" t="n">
        <v>0.5</v>
      </c>
      <c r="CI19" s="82" t="n">
        <v>0.4</v>
      </c>
      <c r="CJ19" s="82">
        <f>SUM(BT19:BW19)</f>
        <v/>
      </c>
      <c r="CK19" s="82">
        <f>F19*(1+M19/100)^9</f>
        <v/>
      </c>
      <c r="CL19" s="257">
        <f>$CK19*SUM(OFFSET($AJ19,0,(COUNTA($CL$1:CL$1)-1)*4,1,4))/100</f>
        <v/>
      </c>
      <c r="CM19" s="257">
        <f>$CK19*SUM(OFFSET($AJ19,0,(COUNTA($CL$1:CM$1)-1)*4,1,4))/100</f>
        <v/>
      </c>
      <c r="CN19" s="257">
        <f>$CK19*SUM(OFFSET($AJ19,0,(COUNTA($CL$1:CN$1)-1)*4,1,4))/100</f>
        <v/>
      </c>
      <c r="CO19" s="257">
        <f>$CK19*SUM(OFFSET($AJ19,0,(COUNTA($CL$1:CO$1)-1)*4,1,4))/100</f>
        <v/>
      </c>
      <c r="CP19" s="257">
        <f>$CK19*SUM(OFFSET($AJ19,0,(COUNTA($CL$1:CP$1)-1)*4,1,4))/100</f>
        <v/>
      </c>
      <c r="CQ19" s="257">
        <f>$CK19*SUM(OFFSET($AJ19,0,(COUNTA($CL$1:CQ$1)-1)*4,1,4))/100</f>
        <v/>
      </c>
      <c r="CR19" s="257">
        <f>$CK19*SUM(OFFSET($AJ19,0,(COUNTA($CL$1:CR$1)-1)*4,1,4))/100</f>
        <v/>
      </c>
      <c r="CS19" s="257">
        <f>$CK19*SUM(OFFSET($AJ19,0,(COUNTA($CL$1:CS$1)-1)*4,1,4))/100</f>
        <v/>
      </c>
      <c r="CT19" s="257">
        <f>$CK19*SUM(OFFSET($AJ19,0,(COUNTA($CL$1:CT$1)-1)*4,1,4))/100</f>
        <v/>
      </c>
      <c r="CU19" s="258">
        <f>IF(N19 = 0,0,F19/N19)</f>
        <v/>
      </c>
      <c r="CV19" s="258">
        <f>IF(CU19=0,0,CK19/CU19)</f>
        <v/>
      </c>
    </row>
    <row r="20">
      <c r="A20" s="82">
        <f>IF(ISERROR(OFFSET(Map!$E$2,MATCH(D20,Map!$B$3:$B$239,0),0)),OFFSET(Map!$E$2,MATCH(D20,Map!$C$3:$C$239,0),0),OFFSET(Map!$E$2,MATCH(D20,Map!$B$3:$B$239,0),0))</f>
        <v/>
      </c>
      <c r="B20" s="82" t="n">
        <v>19</v>
      </c>
      <c r="C20" s="82" t="inlineStr">
        <is>
          <t>WESTERN CAPE</t>
        </is>
      </c>
      <c r="D20" s="82" t="inlineStr">
        <is>
          <t>WC044</t>
        </is>
      </c>
      <c r="E20" s="82" t="inlineStr">
        <is>
          <t>George</t>
        </is>
      </c>
      <c r="F20" s="82" t="n">
        <v>193672</v>
      </c>
      <c r="G20" s="82" t="n">
        <v>26.3</v>
      </c>
      <c r="H20" s="82" t="n">
        <v>67.3</v>
      </c>
      <c r="I20" s="82">
        <f>ROUND(F20*H20/100,0)</f>
        <v/>
      </c>
      <c r="J20" s="82" t="n">
        <v>6.4</v>
      </c>
      <c r="K20" s="82" t="n">
        <v>48.6</v>
      </c>
      <c r="L20" s="82" t="n">
        <v>96.90000000000001</v>
      </c>
      <c r="M20" s="82" t="n">
        <v>2.59</v>
      </c>
      <c r="N20" s="82" t="n">
        <v>37</v>
      </c>
      <c r="O20" s="82" t="n">
        <v>20.7</v>
      </c>
      <c r="P20" s="82">
        <f>ROUND(F20*(H20/100)*(100-O20)/100,0)</f>
        <v/>
      </c>
      <c r="Q20" s="82" t="n">
        <v>27.6</v>
      </c>
      <c r="R20" s="82" t="n">
        <v>3.9</v>
      </c>
      <c r="S20" s="82" t="n">
        <v>11.6</v>
      </c>
      <c r="T20" s="82" t="n">
        <v>29.1</v>
      </c>
      <c r="U20" s="82" t="n">
        <v>53551</v>
      </c>
      <c r="V20" s="82" t="n">
        <v>4074</v>
      </c>
      <c r="W20" s="82" t="n">
        <v>3.4</v>
      </c>
      <c r="X20" s="82" t="n">
        <v>33.2</v>
      </c>
      <c r="Y20" s="82" t="n">
        <v>83.90000000000001</v>
      </c>
      <c r="Z20" s="82" t="n">
        <v>49</v>
      </c>
      <c r="AA20" s="82" t="n">
        <v>82</v>
      </c>
      <c r="AB20" s="82" t="n">
        <v>88.09999999999999</v>
      </c>
      <c r="AC20" s="82" t="n">
        <v>70.3</v>
      </c>
      <c r="AD20" s="82" t="n">
        <v>91</v>
      </c>
      <c r="AE20" s="82" t="n">
        <v>28.2</v>
      </c>
      <c r="AF20" s="82" t="n">
        <v>50.4</v>
      </c>
      <c r="AG20" s="82" t="n">
        <v>0.5</v>
      </c>
      <c r="AH20" s="82" t="n">
        <v>19.7</v>
      </c>
      <c r="AI20" s="82" t="n">
        <v>1.2</v>
      </c>
      <c r="AJ20" s="82" t="n">
        <v>4.8</v>
      </c>
      <c r="AK20" s="82" t="n">
        <v>4.7</v>
      </c>
      <c r="AL20" s="82" t="n">
        <v>4.3</v>
      </c>
      <c r="AM20" s="82" t="n">
        <v>4.2</v>
      </c>
      <c r="AN20" s="82" t="n">
        <v>4.2</v>
      </c>
      <c r="AO20" s="82" t="n">
        <v>4.1</v>
      </c>
      <c r="AP20" s="82" t="n">
        <v>4.3</v>
      </c>
      <c r="AQ20" s="82" t="n">
        <v>4.4</v>
      </c>
      <c r="AR20" s="82" t="n">
        <v>4.4</v>
      </c>
      <c r="AS20" s="82" t="n">
        <v>4.4</v>
      </c>
      <c r="AT20" s="82" t="n">
        <v>4.6</v>
      </c>
      <c r="AU20" s="82" t="n">
        <v>4.4</v>
      </c>
      <c r="AV20" s="82" t="n">
        <v>3.8</v>
      </c>
      <c r="AW20" s="82" t="n">
        <v>3.7</v>
      </c>
      <c r="AX20" s="82" t="n">
        <v>3.6</v>
      </c>
      <c r="AY20" s="82" t="n">
        <v>3.8</v>
      </c>
      <c r="AZ20" s="82" t="n">
        <v>3.4</v>
      </c>
      <c r="BA20" s="82" t="n">
        <v>3.7</v>
      </c>
      <c r="BB20" s="82" t="n">
        <v>3</v>
      </c>
      <c r="BC20" s="82" t="n">
        <v>3</v>
      </c>
      <c r="BD20" s="82" t="n">
        <v>2.5</v>
      </c>
      <c r="BE20" s="82" t="n">
        <v>2.7</v>
      </c>
      <c r="BF20" s="82" t="n">
        <v>1.9</v>
      </c>
      <c r="BG20" s="82" t="n">
        <v>2.2</v>
      </c>
      <c r="BH20" s="82" t="n">
        <v>1.6</v>
      </c>
      <c r="BI20" s="82" t="n">
        <v>1.8</v>
      </c>
      <c r="BJ20" s="82" t="n">
        <v>1.1</v>
      </c>
      <c r="BK20" s="82" t="n">
        <v>1.2</v>
      </c>
      <c r="BL20" s="82" t="n">
        <v>0.8</v>
      </c>
      <c r="BM20" s="82" t="n">
        <v>1</v>
      </c>
      <c r="BN20" s="82" t="n">
        <v>0.5</v>
      </c>
      <c r="BO20" s="82" t="n">
        <v>0.6</v>
      </c>
      <c r="BP20" s="82" t="n">
        <v>0.3</v>
      </c>
      <c r="BQ20" s="82" t="n">
        <v>0.4</v>
      </c>
      <c r="BR20" s="82" t="n">
        <v>0.2</v>
      </c>
      <c r="BS20" s="82" t="n">
        <v>0.3</v>
      </c>
      <c r="BT20" s="82" t="n">
        <v>63110</v>
      </c>
      <c r="BU20" s="82" t="n">
        <v>16434</v>
      </c>
      <c r="BV20" s="82" t="n">
        <v>5140</v>
      </c>
      <c r="BW20" s="82" t="n">
        <v>45664</v>
      </c>
      <c r="BX20" s="82" t="n">
        <v>12.1</v>
      </c>
      <c r="BY20" s="82" t="n">
        <v>2.6</v>
      </c>
      <c r="BZ20" s="82" t="n">
        <v>4.4</v>
      </c>
      <c r="CA20" s="82" t="n">
        <v>13.2</v>
      </c>
      <c r="CB20" s="82" t="n">
        <v>19.4</v>
      </c>
      <c r="CC20" s="82" t="n">
        <v>17.3</v>
      </c>
      <c r="CD20" s="82" t="n">
        <v>12.7</v>
      </c>
      <c r="CE20" s="82" t="n">
        <v>9.800000000000001</v>
      </c>
      <c r="CF20" s="82" t="n">
        <v>6</v>
      </c>
      <c r="CG20" s="82" t="n">
        <v>1.7</v>
      </c>
      <c r="CH20" s="82" t="n">
        <v>0.5</v>
      </c>
      <c r="CI20" s="82" t="n">
        <v>0.3</v>
      </c>
      <c r="CJ20" s="82">
        <f>SUM(BT20:BW20)</f>
        <v/>
      </c>
      <c r="CK20" s="82">
        <f>F20*(1+M20/100)^9</f>
        <v/>
      </c>
      <c r="CL20" s="257">
        <f>$CK20*SUM(OFFSET($AJ20,0,(COUNTA($CL$1:CL$1)-1)*4,1,4))/100</f>
        <v/>
      </c>
      <c r="CM20" s="257">
        <f>$CK20*SUM(OFFSET($AJ20,0,(COUNTA($CL$1:CM$1)-1)*4,1,4))/100</f>
        <v/>
      </c>
      <c r="CN20" s="257">
        <f>$CK20*SUM(OFFSET($AJ20,0,(COUNTA($CL$1:CN$1)-1)*4,1,4))/100</f>
        <v/>
      </c>
      <c r="CO20" s="257">
        <f>$CK20*SUM(OFFSET($AJ20,0,(COUNTA($CL$1:CO$1)-1)*4,1,4))/100</f>
        <v/>
      </c>
      <c r="CP20" s="257">
        <f>$CK20*SUM(OFFSET($AJ20,0,(COUNTA($CL$1:CP$1)-1)*4,1,4))/100</f>
        <v/>
      </c>
      <c r="CQ20" s="257">
        <f>$CK20*SUM(OFFSET($AJ20,0,(COUNTA($CL$1:CQ$1)-1)*4,1,4))/100</f>
        <v/>
      </c>
      <c r="CR20" s="257">
        <f>$CK20*SUM(OFFSET($AJ20,0,(COUNTA($CL$1:CR$1)-1)*4,1,4))/100</f>
        <v/>
      </c>
      <c r="CS20" s="257">
        <f>$CK20*SUM(OFFSET($AJ20,0,(COUNTA($CL$1:CS$1)-1)*4,1,4))/100</f>
        <v/>
      </c>
      <c r="CT20" s="257">
        <f>$CK20*SUM(OFFSET($AJ20,0,(COUNTA($CL$1:CT$1)-1)*4,1,4))/100</f>
        <v/>
      </c>
      <c r="CU20" s="258">
        <f>IF(N20 = 0,0,F20/N20)</f>
        <v/>
      </c>
      <c r="CV20" s="258">
        <f>IF(CU20=0,0,CK20/CU20)</f>
        <v/>
      </c>
    </row>
    <row r="21">
      <c r="A21" s="82">
        <f>IF(ISERROR(OFFSET(Map!$E$2,MATCH(D21,Map!$B$3:$B$239,0),0)),OFFSET(Map!$E$2,MATCH(D21,Map!$C$3:$C$239,0),0),OFFSET(Map!$E$2,MATCH(D21,Map!$B$3:$B$239,0),0))</f>
        <v/>
      </c>
      <c r="B21" s="82" t="n">
        <v>20</v>
      </c>
      <c r="C21" s="82" t="inlineStr">
        <is>
          <t>WESTERN CAPE</t>
        </is>
      </c>
      <c r="D21" s="82" t="inlineStr">
        <is>
          <t>WC045</t>
        </is>
      </c>
      <c r="E21" s="82" t="inlineStr">
        <is>
          <t>Oudtshoorn</t>
        </is>
      </c>
      <c r="F21" s="82" t="n">
        <v>95933</v>
      </c>
      <c r="G21" s="82" t="n">
        <v>28.7</v>
      </c>
      <c r="H21" s="82" t="n">
        <v>64.2</v>
      </c>
      <c r="I21" s="82">
        <f>ROUND(F21*H21/100,0)</f>
        <v/>
      </c>
      <c r="J21" s="82" t="n">
        <v>7.2</v>
      </c>
      <c r="K21" s="82" t="n">
        <v>55.8</v>
      </c>
      <c r="L21" s="82" t="n">
        <v>91.8</v>
      </c>
      <c r="M21" s="82" t="n">
        <v>1.25</v>
      </c>
      <c r="N21" s="82" t="n">
        <v>27</v>
      </c>
      <c r="O21" s="82" t="n">
        <v>25.3</v>
      </c>
      <c r="P21" s="82">
        <f>ROUND(F21*(H21/100)*(100-O21)/100,0)</f>
        <v/>
      </c>
      <c r="Q21" s="82" t="n">
        <v>35.9</v>
      </c>
      <c r="R21" s="82" t="n">
        <v>4.5</v>
      </c>
      <c r="S21" s="82" t="n">
        <v>6.7</v>
      </c>
      <c r="T21" s="82" t="n">
        <v>25.1</v>
      </c>
      <c r="U21" s="82" t="n">
        <v>21910</v>
      </c>
      <c r="V21" s="82" t="n">
        <v>2235</v>
      </c>
      <c r="W21" s="82" t="n">
        <v>4.2</v>
      </c>
      <c r="X21" s="82" t="n">
        <v>36.2</v>
      </c>
      <c r="Y21" s="82" t="n">
        <v>88.5</v>
      </c>
      <c r="Z21" s="82" t="n">
        <v>61.7</v>
      </c>
      <c r="AA21" s="82" t="n">
        <v>77.2</v>
      </c>
      <c r="AB21" s="82" t="n">
        <v>78</v>
      </c>
      <c r="AC21" s="82" t="n">
        <v>74.5</v>
      </c>
      <c r="AD21" s="82" t="n">
        <v>85.3</v>
      </c>
      <c r="AE21" s="82" t="n">
        <v>9.1</v>
      </c>
      <c r="AF21" s="82" t="n">
        <v>77.3</v>
      </c>
      <c r="AG21" s="82" t="n">
        <v>0.3</v>
      </c>
      <c r="AH21" s="82" t="n">
        <v>12.5</v>
      </c>
      <c r="AI21" s="82" t="n">
        <v>0.7</v>
      </c>
      <c r="AJ21" s="82" t="n">
        <v>5</v>
      </c>
      <c r="AK21" s="82" t="n">
        <v>4.8</v>
      </c>
      <c r="AL21" s="82" t="n">
        <v>4.7</v>
      </c>
      <c r="AM21" s="82" t="n">
        <v>4.6</v>
      </c>
      <c r="AN21" s="82" t="n">
        <v>4.8</v>
      </c>
      <c r="AO21" s="82" t="n">
        <v>4.8</v>
      </c>
      <c r="AP21" s="82" t="n">
        <v>5</v>
      </c>
      <c r="AQ21" s="82" t="n">
        <v>4.7</v>
      </c>
      <c r="AR21" s="82" t="n">
        <v>4.2</v>
      </c>
      <c r="AS21" s="82" t="n">
        <v>4.2</v>
      </c>
      <c r="AT21" s="82" t="n">
        <v>3.6</v>
      </c>
      <c r="AU21" s="82" t="n">
        <v>3.9</v>
      </c>
      <c r="AV21" s="82" t="n">
        <v>2.9</v>
      </c>
      <c r="AW21" s="82" t="n">
        <v>3.3</v>
      </c>
      <c r="AX21" s="82" t="n">
        <v>3.2</v>
      </c>
      <c r="AY21" s="82" t="n">
        <v>3.6</v>
      </c>
      <c r="AZ21" s="82" t="n">
        <v>3.1</v>
      </c>
      <c r="BA21" s="82" t="n">
        <v>3.5</v>
      </c>
      <c r="BB21" s="82" t="n">
        <v>2.7</v>
      </c>
      <c r="BC21" s="82" t="n">
        <v>2.7</v>
      </c>
      <c r="BD21" s="82" t="n">
        <v>2.4</v>
      </c>
      <c r="BE21" s="82" t="n">
        <v>2.8</v>
      </c>
      <c r="BF21" s="82" t="n">
        <v>1.9</v>
      </c>
      <c r="BG21" s="82" t="n">
        <v>2.4</v>
      </c>
      <c r="BH21" s="82" t="n">
        <v>1.5</v>
      </c>
      <c r="BI21" s="82" t="n">
        <v>2</v>
      </c>
      <c r="BJ21" s="82" t="n">
        <v>1.1</v>
      </c>
      <c r="BK21" s="82" t="n">
        <v>1.5</v>
      </c>
      <c r="BL21" s="82" t="n">
        <v>0.8</v>
      </c>
      <c r="BM21" s="82" t="n">
        <v>1.1</v>
      </c>
      <c r="BN21" s="82" t="n">
        <v>0.5</v>
      </c>
      <c r="BO21" s="82" t="n">
        <v>0.7</v>
      </c>
      <c r="BP21" s="82" t="n">
        <v>0.3</v>
      </c>
      <c r="BQ21" s="82" t="n">
        <v>0.5</v>
      </c>
      <c r="BR21" s="82" t="n">
        <v>0.2</v>
      </c>
      <c r="BS21" s="82" t="n">
        <v>0.4</v>
      </c>
      <c r="BT21" s="82" t="n">
        <v>23281</v>
      </c>
      <c r="BU21" s="82" t="n">
        <v>7887</v>
      </c>
      <c r="BV21" s="82" t="n">
        <v>3187</v>
      </c>
      <c r="BW21" s="82" t="n">
        <v>27229</v>
      </c>
      <c r="BX21" s="82" t="n">
        <v>9</v>
      </c>
      <c r="BY21" s="82" t="n">
        <v>2.3</v>
      </c>
      <c r="BZ21" s="82" t="n">
        <v>4.5</v>
      </c>
      <c r="CA21" s="82" t="n">
        <v>16.3</v>
      </c>
      <c r="CB21" s="82" t="n">
        <v>23.7</v>
      </c>
      <c r="CC21" s="82" t="n">
        <v>18.9</v>
      </c>
      <c r="CD21" s="82" t="n">
        <v>11.5</v>
      </c>
      <c r="CE21" s="82" t="n">
        <v>8.4</v>
      </c>
      <c r="CF21" s="82" t="n">
        <v>4.2</v>
      </c>
      <c r="CG21" s="82" t="n">
        <v>0.8</v>
      </c>
      <c r="CH21" s="82" t="n">
        <v>0.3</v>
      </c>
      <c r="CI21" s="82" t="n">
        <v>0.2</v>
      </c>
      <c r="CJ21" s="82">
        <f>SUM(BT21:BW21)</f>
        <v/>
      </c>
      <c r="CK21" s="82">
        <f>F21*(1+M21/100)^9</f>
        <v/>
      </c>
      <c r="CL21" s="257">
        <f>$CK21*SUM(OFFSET($AJ21,0,(COUNTA($CL$1:CL$1)-1)*4,1,4))/100</f>
        <v/>
      </c>
      <c r="CM21" s="257">
        <f>$CK21*SUM(OFFSET($AJ21,0,(COUNTA($CL$1:CM$1)-1)*4,1,4))/100</f>
        <v/>
      </c>
      <c r="CN21" s="257">
        <f>$CK21*SUM(OFFSET($AJ21,0,(COUNTA($CL$1:CN$1)-1)*4,1,4))/100</f>
        <v/>
      </c>
      <c r="CO21" s="257">
        <f>$CK21*SUM(OFFSET($AJ21,0,(COUNTA($CL$1:CO$1)-1)*4,1,4))/100</f>
        <v/>
      </c>
      <c r="CP21" s="257">
        <f>$CK21*SUM(OFFSET($AJ21,0,(COUNTA($CL$1:CP$1)-1)*4,1,4))/100</f>
        <v/>
      </c>
      <c r="CQ21" s="257">
        <f>$CK21*SUM(OFFSET($AJ21,0,(COUNTA($CL$1:CQ$1)-1)*4,1,4))/100</f>
        <v/>
      </c>
      <c r="CR21" s="257">
        <f>$CK21*SUM(OFFSET($AJ21,0,(COUNTA($CL$1:CR$1)-1)*4,1,4))/100</f>
        <v/>
      </c>
      <c r="CS21" s="257">
        <f>$CK21*SUM(OFFSET($AJ21,0,(COUNTA($CL$1:CS$1)-1)*4,1,4))/100</f>
        <v/>
      </c>
      <c r="CT21" s="257">
        <f>$CK21*SUM(OFFSET($AJ21,0,(COUNTA($CL$1:CT$1)-1)*4,1,4))/100</f>
        <v/>
      </c>
      <c r="CU21" s="258">
        <f>IF(N21 = 0,0,F21/N21)</f>
        <v/>
      </c>
      <c r="CV21" s="258">
        <f>IF(CU21=0,0,CK21/CU21)</f>
        <v/>
      </c>
    </row>
    <row r="22">
      <c r="A22" s="82">
        <f>IF(ISERROR(OFFSET(Map!$E$2,MATCH(D22,Map!$B$3:$B$239,0),0)),OFFSET(Map!$E$2,MATCH(D22,Map!$C$3:$C$239,0),0),OFFSET(Map!$E$2,MATCH(D22,Map!$B$3:$B$239,0),0))</f>
        <v/>
      </c>
      <c r="B22" s="82" t="n">
        <v>21</v>
      </c>
      <c r="C22" s="82" t="inlineStr">
        <is>
          <t>WESTERN CAPE</t>
        </is>
      </c>
      <c r="D22" s="82" t="inlineStr">
        <is>
          <t>WC047</t>
        </is>
      </c>
      <c r="E22" s="82" t="inlineStr">
        <is>
          <t>Bitou</t>
        </is>
      </c>
      <c r="F22" s="82" t="n">
        <v>49162</v>
      </c>
      <c r="G22" s="82" t="n">
        <v>25.2</v>
      </c>
      <c r="H22" s="82" t="n">
        <v>68.40000000000001</v>
      </c>
      <c r="I22" s="82">
        <f>ROUND(F22*H22/100,0)</f>
        <v/>
      </c>
      <c r="J22" s="82" t="n">
        <v>6.4</v>
      </c>
      <c r="K22" s="82" t="n">
        <v>46.1</v>
      </c>
      <c r="L22" s="82" t="n">
        <v>99.09999999999999</v>
      </c>
      <c r="M22" s="82" t="n">
        <v>5.22</v>
      </c>
      <c r="N22" s="82" t="n">
        <v>50</v>
      </c>
      <c r="O22" s="82" t="n">
        <v>30.1</v>
      </c>
      <c r="P22" s="82">
        <f>ROUND(F22*(H22/100)*(100-O22)/100,0)</f>
        <v/>
      </c>
      <c r="Q22" s="82" t="n">
        <v>37.9</v>
      </c>
      <c r="R22" s="82" t="n">
        <v>2.4</v>
      </c>
      <c r="S22" s="82" t="n">
        <v>12.1</v>
      </c>
      <c r="T22" s="82" t="n">
        <v>28.2</v>
      </c>
      <c r="U22" s="82" t="n">
        <v>16645</v>
      </c>
      <c r="V22" s="82" t="n">
        <v>1605</v>
      </c>
      <c r="W22" s="82" t="n">
        <v>2.8</v>
      </c>
      <c r="X22" s="82" t="n">
        <v>33.5</v>
      </c>
      <c r="Y22" s="82" t="n">
        <v>72.2</v>
      </c>
      <c r="Z22" s="82" t="n">
        <v>45.9</v>
      </c>
      <c r="AA22" s="82" t="n">
        <v>75.59999999999999</v>
      </c>
      <c r="AB22" s="82" t="n">
        <v>87.7</v>
      </c>
      <c r="AC22" s="82" t="n">
        <v>58.5</v>
      </c>
      <c r="AD22" s="82" t="n">
        <v>94</v>
      </c>
      <c r="AE22" s="82" t="n">
        <v>45.2</v>
      </c>
      <c r="AF22" s="82" t="n">
        <v>31.2</v>
      </c>
      <c r="AG22" s="82" t="n">
        <v>0.5</v>
      </c>
      <c r="AH22" s="82" t="n">
        <v>16.9</v>
      </c>
      <c r="AI22" s="82" t="n">
        <v>6.1</v>
      </c>
      <c r="AJ22" s="82" t="n">
        <v>4.9</v>
      </c>
      <c r="AK22" s="82" t="n">
        <v>4.6</v>
      </c>
      <c r="AL22" s="82" t="n">
        <v>3.9</v>
      </c>
      <c r="AM22" s="82" t="n">
        <v>4.3</v>
      </c>
      <c r="AN22" s="82" t="n">
        <v>3.7</v>
      </c>
      <c r="AO22" s="82" t="n">
        <v>3.9</v>
      </c>
      <c r="AP22" s="82" t="n">
        <v>3.8</v>
      </c>
      <c r="AQ22" s="82" t="n">
        <v>3.7</v>
      </c>
      <c r="AR22" s="82" t="n">
        <v>4.2</v>
      </c>
      <c r="AS22" s="82" t="n">
        <v>4.3</v>
      </c>
      <c r="AT22" s="82" t="n">
        <v>5.1</v>
      </c>
      <c r="AU22" s="82" t="n">
        <v>5.1</v>
      </c>
      <c r="AV22" s="82" t="n">
        <v>4.9</v>
      </c>
      <c r="AW22" s="82" t="n">
        <v>4.5</v>
      </c>
      <c r="AX22" s="82" t="n">
        <v>4.5</v>
      </c>
      <c r="AY22" s="82" t="n">
        <v>4.2</v>
      </c>
      <c r="AZ22" s="82" t="n">
        <v>3.6</v>
      </c>
      <c r="BA22" s="82" t="n">
        <v>3.6</v>
      </c>
      <c r="BB22" s="82" t="n">
        <v>3</v>
      </c>
      <c r="BC22" s="82" t="n">
        <v>3</v>
      </c>
      <c r="BD22" s="82" t="n">
        <v>2.3</v>
      </c>
      <c r="BE22" s="82" t="n">
        <v>2.4</v>
      </c>
      <c r="BF22" s="82" t="n">
        <v>1.7</v>
      </c>
      <c r="BG22" s="82" t="n">
        <v>1.9</v>
      </c>
      <c r="BH22" s="82" t="n">
        <v>1.4</v>
      </c>
      <c r="BI22" s="82" t="n">
        <v>1.5</v>
      </c>
      <c r="BJ22" s="82" t="n">
        <v>1</v>
      </c>
      <c r="BK22" s="82" t="n">
        <v>1.4</v>
      </c>
      <c r="BL22" s="82" t="n">
        <v>0.9</v>
      </c>
      <c r="BM22" s="82" t="n">
        <v>0.9</v>
      </c>
      <c r="BN22" s="82" t="n">
        <v>0.5</v>
      </c>
      <c r="BO22" s="82" t="n">
        <v>0.6</v>
      </c>
      <c r="BP22" s="82" t="n">
        <v>0.2</v>
      </c>
      <c r="BQ22" s="82" t="n">
        <v>0.4</v>
      </c>
      <c r="BR22" s="82" t="n">
        <v>0.2</v>
      </c>
      <c r="BS22" s="82" t="n">
        <v>0.3</v>
      </c>
      <c r="BT22" s="82" t="n">
        <v>16493</v>
      </c>
      <c r="BU22" s="82" t="n">
        <v>7106</v>
      </c>
      <c r="BV22" s="82" t="n">
        <v>1493</v>
      </c>
      <c r="BW22" s="82" t="n">
        <v>8555</v>
      </c>
      <c r="BX22" s="82" t="n">
        <v>18.1</v>
      </c>
      <c r="BY22" s="82" t="n">
        <v>4.4</v>
      </c>
      <c r="BZ22" s="82" t="n">
        <v>5.5</v>
      </c>
      <c r="CA22" s="82" t="n">
        <v>16.4</v>
      </c>
      <c r="CB22" s="82" t="n">
        <v>19.7</v>
      </c>
      <c r="CC22" s="82" t="n">
        <v>13.8</v>
      </c>
      <c r="CD22" s="82" t="n">
        <v>9</v>
      </c>
      <c r="CE22" s="82" t="n">
        <v>6.7</v>
      </c>
      <c r="CF22" s="82" t="n">
        <v>4</v>
      </c>
      <c r="CG22" s="82" t="n">
        <v>1.5</v>
      </c>
      <c r="CH22" s="82" t="n">
        <v>0.5</v>
      </c>
      <c r="CI22" s="82" t="n">
        <v>0.4</v>
      </c>
      <c r="CJ22" s="82">
        <f>SUM(BT22:BW22)</f>
        <v/>
      </c>
      <c r="CK22" s="82">
        <f>F22*(1+M22/100)^9</f>
        <v/>
      </c>
      <c r="CL22" s="257">
        <f>$CK22*SUM(OFFSET($AJ22,0,(COUNTA($CL$1:CL$1)-1)*4,1,4))/100</f>
        <v/>
      </c>
      <c r="CM22" s="257">
        <f>$CK22*SUM(OFFSET($AJ22,0,(COUNTA($CL$1:CM$1)-1)*4,1,4))/100</f>
        <v/>
      </c>
      <c r="CN22" s="257">
        <f>$CK22*SUM(OFFSET($AJ22,0,(COUNTA($CL$1:CN$1)-1)*4,1,4))/100</f>
        <v/>
      </c>
      <c r="CO22" s="257">
        <f>$CK22*SUM(OFFSET($AJ22,0,(COUNTA($CL$1:CO$1)-1)*4,1,4))/100</f>
        <v/>
      </c>
      <c r="CP22" s="257">
        <f>$CK22*SUM(OFFSET($AJ22,0,(COUNTA($CL$1:CP$1)-1)*4,1,4))/100</f>
        <v/>
      </c>
      <c r="CQ22" s="257">
        <f>$CK22*SUM(OFFSET($AJ22,0,(COUNTA($CL$1:CQ$1)-1)*4,1,4))/100</f>
        <v/>
      </c>
      <c r="CR22" s="257">
        <f>$CK22*SUM(OFFSET($AJ22,0,(COUNTA($CL$1:CR$1)-1)*4,1,4))/100</f>
        <v/>
      </c>
      <c r="CS22" s="257">
        <f>$CK22*SUM(OFFSET($AJ22,0,(COUNTA($CL$1:CS$1)-1)*4,1,4))/100</f>
        <v/>
      </c>
      <c r="CT22" s="257">
        <f>$CK22*SUM(OFFSET($AJ22,0,(COUNTA($CL$1:CT$1)-1)*4,1,4))/100</f>
        <v/>
      </c>
      <c r="CU22" s="258">
        <f>IF(N22 = 0,0,F22/N22)</f>
        <v/>
      </c>
      <c r="CV22" s="258">
        <f>IF(CU22=0,0,CK22/CU22)</f>
        <v/>
      </c>
    </row>
    <row r="23">
      <c r="A23" s="82">
        <f>IF(ISERROR(OFFSET(Map!$E$2,MATCH(D23,Map!$B$3:$B$239,0),0)),OFFSET(Map!$E$2,MATCH(D23,Map!$C$3:$C$239,0),0),OFFSET(Map!$E$2,MATCH(D23,Map!$B$3:$B$239,0),0))</f>
        <v/>
      </c>
      <c r="B23" s="82" t="n">
        <v>22</v>
      </c>
      <c r="C23" s="82" t="inlineStr">
        <is>
          <t>WESTERN CAPE</t>
        </is>
      </c>
      <c r="D23" s="82" t="inlineStr">
        <is>
          <t>WC048</t>
        </is>
      </c>
      <c r="E23" s="82" t="inlineStr">
        <is>
          <t>Knysna</t>
        </is>
      </c>
      <c r="F23" s="82" t="n">
        <v>68659</v>
      </c>
      <c r="G23" s="82" t="n">
        <v>24.8</v>
      </c>
      <c r="H23" s="82" t="n">
        <v>66.90000000000001</v>
      </c>
      <c r="I23" s="82">
        <f>ROUND(F23*H23/100,0)</f>
        <v/>
      </c>
      <c r="J23" s="82" t="n">
        <v>8.300000000000001</v>
      </c>
      <c r="K23" s="82" t="n">
        <v>49.5</v>
      </c>
      <c r="L23" s="82" t="n">
        <v>97.90000000000001</v>
      </c>
      <c r="M23" s="82" t="n">
        <v>2.77</v>
      </c>
      <c r="N23" s="82" t="n">
        <v>62</v>
      </c>
      <c r="O23" s="82" t="n">
        <v>24.8</v>
      </c>
      <c r="P23" s="82">
        <f>ROUND(F23*(H23/100)*(100-O23)/100,0)</f>
        <v/>
      </c>
      <c r="Q23" s="82" t="n">
        <v>32.3</v>
      </c>
      <c r="R23" s="82" t="n">
        <v>2.6</v>
      </c>
      <c r="S23" s="82" t="n">
        <v>12.6</v>
      </c>
      <c r="T23" s="82" t="n">
        <v>29.7</v>
      </c>
      <c r="U23" s="82" t="n">
        <v>21893</v>
      </c>
      <c r="V23" s="82" t="n">
        <v>1997</v>
      </c>
      <c r="W23" s="82" t="n">
        <v>2.9</v>
      </c>
      <c r="X23" s="82" t="n">
        <v>34.3</v>
      </c>
      <c r="Y23" s="82" t="n">
        <v>73.8</v>
      </c>
      <c r="Z23" s="82" t="n">
        <v>58.7</v>
      </c>
      <c r="AA23" s="82" t="n">
        <v>66.8</v>
      </c>
      <c r="AB23" s="82" t="n">
        <v>93</v>
      </c>
      <c r="AC23" s="82" t="n">
        <v>67.3</v>
      </c>
      <c r="AD23" s="82" t="n">
        <v>88.8</v>
      </c>
      <c r="AE23" s="82" t="n">
        <v>36.1</v>
      </c>
      <c r="AF23" s="82" t="n">
        <v>40.9</v>
      </c>
      <c r="AG23" s="82" t="n">
        <v>0.4</v>
      </c>
      <c r="AH23" s="82" t="n">
        <v>21</v>
      </c>
      <c r="AI23" s="82" t="n">
        <v>1.6</v>
      </c>
      <c r="AJ23" s="82" t="n">
        <v>4.9</v>
      </c>
      <c r="AK23" s="82" t="n">
        <v>4.6</v>
      </c>
      <c r="AL23" s="82" t="n">
        <v>4</v>
      </c>
      <c r="AM23" s="82" t="n">
        <v>3.8</v>
      </c>
      <c r="AN23" s="82" t="n">
        <v>3.6</v>
      </c>
      <c r="AO23" s="82" t="n">
        <v>3.9</v>
      </c>
      <c r="AP23" s="82" t="n">
        <v>3.6</v>
      </c>
      <c r="AQ23" s="82" t="n">
        <v>3.8</v>
      </c>
      <c r="AR23" s="82" t="n">
        <v>4.2</v>
      </c>
      <c r="AS23" s="82" t="n">
        <v>4.3</v>
      </c>
      <c r="AT23" s="82" t="n">
        <v>4.8</v>
      </c>
      <c r="AU23" s="82" t="n">
        <v>4.7</v>
      </c>
      <c r="AV23" s="82" t="n">
        <v>4.3</v>
      </c>
      <c r="AW23" s="82" t="n">
        <v>4</v>
      </c>
      <c r="AX23" s="82" t="n">
        <v>3.9</v>
      </c>
      <c r="AY23" s="82" t="n">
        <v>3.9</v>
      </c>
      <c r="AZ23" s="82" t="n">
        <v>3.6</v>
      </c>
      <c r="BA23" s="82" t="n">
        <v>3.4</v>
      </c>
      <c r="BB23" s="82" t="n">
        <v>2.7</v>
      </c>
      <c r="BC23" s="82" t="n">
        <v>2.7</v>
      </c>
      <c r="BD23" s="82" t="n">
        <v>2.3</v>
      </c>
      <c r="BE23" s="82" t="n">
        <v>2.5</v>
      </c>
      <c r="BF23" s="82" t="n">
        <v>1.9</v>
      </c>
      <c r="BG23" s="82" t="n">
        <v>2.2</v>
      </c>
      <c r="BH23" s="82" t="n">
        <v>1.7</v>
      </c>
      <c r="BI23" s="82" t="n">
        <v>2.1</v>
      </c>
      <c r="BJ23" s="82" t="n">
        <v>1.5</v>
      </c>
      <c r="BK23" s="82" t="n">
        <v>1.6</v>
      </c>
      <c r="BL23" s="82" t="n">
        <v>1.3</v>
      </c>
      <c r="BM23" s="82" t="n">
        <v>1.2</v>
      </c>
      <c r="BN23" s="82" t="n">
        <v>0.6</v>
      </c>
      <c r="BO23" s="82" t="n">
        <v>0.7</v>
      </c>
      <c r="BP23" s="82" t="n">
        <v>0.3</v>
      </c>
      <c r="BQ23" s="82" t="n">
        <v>0.4</v>
      </c>
      <c r="BR23" s="82" t="n">
        <v>0.3</v>
      </c>
      <c r="BS23" s="82" t="n">
        <v>0.4</v>
      </c>
      <c r="BT23" s="82" t="n">
        <v>21939</v>
      </c>
      <c r="BU23" s="82" t="n">
        <v>7248</v>
      </c>
      <c r="BV23" s="82" t="n">
        <v>1589</v>
      </c>
      <c r="BW23" s="82" t="n">
        <v>15146</v>
      </c>
      <c r="BX23" s="82" t="n">
        <v>16.4</v>
      </c>
      <c r="BY23" s="82" t="n">
        <v>3.3</v>
      </c>
      <c r="BZ23" s="82" t="n">
        <v>4.3</v>
      </c>
      <c r="CA23" s="82" t="n">
        <v>13.8</v>
      </c>
      <c r="CB23" s="82" t="n">
        <v>18.8</v>
      </c>
      <c r="CC23" s="82" t="n">
        <v>15</v>
      </c>
      <c r="CD23" s="82" t="n">
        <v>11.1</v>
      </c>
      <c r="CE23" s="82" t="n">
        <v>8.800000000000001</v>
      </c>
      <c r="CF23" s="82" t="n">
        <v>5.6</v>
      </c>
      <c r="CG23" s="82" t="n">
        <v>1.9</v>
      </c>
      <c r="CH23" s="82" t="n">
        <v>0.6</v>
      </c>
      <c r="CI23" s="82" t="n">
        <v>0.4</v>
      </c>
      <c r="CJ23" s="82">
        <f>SUM(BT23:BW23)</f>
        <v/>
      </c>
      <c r="CK23" s="82">
        <f>F23*(1+M23/100)^9</f>
        <v/>
      </c>
      <c r="CL23" s="257">
        <f>$CK23*SUM(OFFSET($AJ23,0,(COUNTA($CL$1:CL$1)-1)*4,1,4))/100</f>
        <v/>
      </c>
      <c r="CM23" s="257">
        <f>$CK23*SUM(OFFSET($AJ23,0,(COUNTA($CL$1:CM$1)-1)*4,1,4))/100</f>
        <v/>
      </c>
      <c r="CN23" s="257">
        <f>$CK23*SUM(OFFSET($AJ23,0,(COUNTA($CL$1:CN$1)-1)*4,1,4))/100</f>
        <v/>
      </c>
      <c r="CO23" s="257">
        <f>$CK23*SUM(OFFSET($AJ23,0,(COUNTA($CL$1:CO$1)-1)*4,1,4))/100</f>
        <v/>
      </c>
      <c r="CP23" s="257">
        <f>$CK23*SUM(OFFSET($AJ23,0,(COUNTA($CL$1:CP$1)-1)*4,1,4))/100</f>
        <v/>
      </c>
      <c r="CQ23" s="257">
        <f>$CK23*SUM(OFFSET($AJ23,0,(COUNTA($CL$1:CQ$1)-1)*4,1,4))/100</f>
        <v/>
      </c>
      <c r="CR23" s="257">
        <f>$CK23*SUM(OFFSET($AJ23,0,(COUNTA($CL$1:CR$1)-1)*4,1,4))/100</f>
        <v/>
      </c>
      <c r="CS23" s="257">
        <f>$CK23*SUM(OFFSET($AJ23,0,(COUNTA($CL$1:CS$1)-1)*4,1,4))/100</f>
        <v/>
      </c>
      <c r="CT23" s="257">
        <f>$CK23*SUM(OFFSET($AJ23,0,(COUNTA($CL$1:CT$1)-1)*4,1,4))/100</f>
        <v/>
      </c>
      <c r="CU23" s="258">
        <f>IF(N23 = 0,0,F23/N23)</f>
        <v/>
      </c>
      <c r="CV23" s="258">
        <f>IF(CU23=0,0,CK23/CU23)</f>
        <v/>
      </c>
    </row>
    <row r="24">
      <c r="A24" s="82">
        <f>IF(ISERROR(OFFSET(Map!$E$2,MATCH(D24,Map!$B$3:$B$239,0),0)),OFFSET(Map!$E$2,MATCH(D24,Map!$C$3:$C$239,0),0),OFFSET(Map!$E$2,MATCH(D24,Map!$B$3:$B$239,0),0))</f>
        <v/>
      </c>
      <c r="B24" s="82" t="n">
        <v>23</v>
      </c>
      <c r="C24" s="82" t="inlineStr">
        <is>
          <t>WESTERN CAPE</t>
        </is>
      </c>
      <c r="D24" s="82" t="inlineStr">
        <is>
          <t>WC051</t>
        </is>
      </c>
      <c r="E24" s="82" t="inlineStr">
        <is>
          <t>Laingsburg</t>
        </is>
      </c>
      <c r="F24" s="82" t="n">
        <v>8289</v>
      </c>
      <c r="G24" s="82" t="n">
        <v>26.5</v>
      </c>
      <c r="H24" s="82" t="n">
        <v>66.3</v>
      </c>
      <c r="I24" s="82">
        <f>ROUND(F24*H24/100,0)</f>
        <v/>
      </c>
      <c r="J24" s="82" t="n">
        <v>7.2</v>
      </c>
      <c r="K24" s="82" t="n">
        <v>50.9</v>
      </c>
      <c r="L24" s="82" t="n">
        <v>99.5</v>
      </c>
      <c r="M24" s="82" t="n">
        <v>2.16</v>
      </c>
      <c r="N24" s="82" t="n">
        <v>1</v>
      </c>
      <c r="O24" s="82" t="n">
        <v>17.9</v>
      </c>
      <c r="P24" s="82">
        <f>ROUND(F24*(H24/100)*(100-O24)/100,0)</f>
        <v/>
      </c>
      <c r="Q24" s="82" t="n">
        <v>22</v>
      </c>
      <c r="R24" s="82" t="n">
        <v>11.7</v>
      </c>
      <c r="S24" s="82" t="n">
        <v>8.699999999999999</v>
      </c>
      <c r="T24" s="82" t="n">
        <v>16.7</v>
      </c>
      <c r="U24" s="82" t="n">
        <v>2408</v>
      </c>
      <c r="V24" s="82" t="n">
        <v>490</v>
      </c>
      <c r="W24" s="82" t="n">
        <v>3.3</v>
      </c>
      <c r="X24" s="82" t="n">
        <v>31</v>
      </c>
      <c r="Y24" s="82" t="n">
        <v>96.59999999999999</v>
      </c>
      <c r="Z24" s="82" t="n">
        <v>36.2</v>
      </c>
      <c r="AA24" s="82" t="n">
        <v>68.09999999999999</v>
      </c>
      <c r="AB24" s="82" t="n">
        <v>59.5</v>
      </c>
      <c r="AC24" s="82" t="n">
        <v>66.3</v>
      </c>
      <c r="AD24" s="82" t="n">
        <v>79.40000000000001</v>
      </c>
      <c r="AE24" s="82" t="n">
        <v>7</v>
      </c>
      <c r="AF24" s="82" t="n">
        <v>79</v>
      </c>
      <c r="AG24" s="82" t="n">
        <v>0.2</v>
      </c>
      <c r="AH24" s="82" t="n">
        <v>13.3</v>
      </c>
      <c r="AI24" s="82" t="n">
        <v>0.5</v>
      </c>
      <c r="AJ24" s="82" t="n">
        <v>4.9</v>
      </c>
      <c r="AK24" s="82" t="n">
        <v>4.8</v>
      </c>
      <c r="AL24" s="82" t="n">
        <v>4.3</v>
      </c>
      <c r="AM24" s="82" t="n">
        <v>4.2</v>
      </c>
      <c r="AN24" s="82" t="n">
        <v>4.2</v>
      </c>
      <c r="AO24" s="82" t="n">
        <v>4</v>
      </c>
      <c r="AP24" s="82" t="n">
        <v>3.9</v>
      </c>
      <c r="AQ24" s="82" t="n">
        <v>4.1</v>
      </c>
      <c r="AR24" s="82" t="n">
        <v>3.6</v>
      </c>
      <c r="AS24" s="82" t="n">
        <v>3.3</v>
      </c>
      <c r="AT24" s="82" t="n">
        <v>4</v>
      </c>
      <c r="AU24" s="82" t="n">
        <v>3.5</v>
      </c>
      <c r="AV24" s="82" t="n">
        <v>3.7</v>
      </c>
      <c r="AW24" s="82" t="n">
        <v>3.5</v>
      </c>
      <c r="AX24" s="82" t="n">
        <v>3.6</v>
      </c>
      <c r="AY24" s="82" t="n">
        <v>4</v>
      </c>
      <c r="AZ24" s="82" t="n">
        <v>3.7</v>
      </c>
      <c r="BA24" s="82" t="n">
        <v>3.9</v>
      </c>
      <c r="BB24" s="82" t="n">
        <v>3.1</v>
      </c>
      <c r="BC24" s="82" t="n">
        <v>3.1</v>
      </c>
      <c r="BD24" s="82" t="n">
        <v>3</v>
      </c>
      <c r="BE24" s="82" t="n">
        <v>2.9</v>
      </c>
      <c r="BF24" s="82" t="n">
        <v>2.3</v>
      </c>
      <c r="BG24" s="82" t="n">
        <v>2.7</v>
      </c>
      <c r="BH24" s="82" t="n">
        <v>2</v>
      </c>
      <c r="BI24" s="82" t="n">
        <v>2</v>
      </c>
      <c r="BJ24" s="82" t="n">
        <v>1.4</v>
      </c>
      <c r="BK24" s="82" t="n">
        <v>1.4</v>
      </c>
      <c r="BL24" s="82" t="n">
        <v>0.9</v>
      </c>
      <c r="BM24" s="82" t="n">
        <v>0.9</v>
      </c>
      <c r="BN24" s="82" t="n">
        <v>0.5</v>
      </c>
      <c r="BO24" s="82" t="n">
        <v>0.7</v>
      </c>
      <c r="BP24" s="82" t="n">
        <v>0.4</v>
      </c>
      <c r="BQ24" s="82" t="n">
        <v>0.4</v>
      </c>
      <c r="BR24" s="82" t="n">
        <v>0.2</v>
      </c>
      <c r="BS24" s="82" t="n">
        <v>0.4</v>
      </c>
      <c r="BT24" s="82" t="n">
        <v>2935</v>
      </c>
      <c r="BU24" s="82" t="n">
        <v>638</v>
      </c>
      <c r="BV24" s="82" t="n">
        <v>211</v>
      </c>
      <c r="BW24" s="82" t="n">
        <v>1708</v>
      </c>
      <c r="BX24" s="82" t="n">
        <v>5.3</v>
      </c>
      <c r="BY24" s="82" t="n">
        <v>2</v>
      </c>
      <c r="BZ24" s="82" t="n">
        <v>2.9</v>
      </c>
      <c r="CA24" s="82" t="n">
        <v>20.9</v>
      </c>
      <c r="CB24" s="82" t="n">
        <v>25.4</v>
      </c>
      <c r="CC24" s="82" t="n">
        <v>21.8</v>
      </c>
      <c r="CD24" s="82" t="n">
        <v>11</v>
      </c>
      <c r="CE24" s="82" t="n">
        <v>6.6</v>
      </c>
      <c r="CF24" s="82" t="n">
        <v>2.9</v>
      </c>
      <c r="CG24" s="82" t="n">
        <v>0.7</v>
      </c>
      <c r="CH24" s="82" t="n">
        <v>0.5</v>
      </c>
      <c r="CI24" s="82" t="n">
        <v>0</v>
      </c>
      <c r="CJ24" s="82">
        <f>SUM(BT24:BW24)</f>
        <v/>
      </c>
      <c r="CK24" s="82">
        <f>F24*(1+M24/100)^9</f>
        <v/>
      </c>
      <c r="CL24" s="257">
        <f>$CK24*SUM(OFFSET($AJ24,0,(COUNTA($CL$1:CL$1)-1)*4,1,4))/100</f>
        <v/>
      </c>
      <c r="CM24" s="257">
        <f>$CK24*SUM(OFFSET($AJ24,0,(COUNTA($CL$1:CM$1)-1)*4,1,4))/100</f>
        <v/>
      </c>
      <c r="CN24" s="257">
        <f>$CK24*SUM(OFFSET($AJ24,0,(COUNTA($CL$1:CN$1)-1)*4,1,4))/100</f>
        <v/>
      </c>
      <c r="CO24" s="257">
        <f>$CK24*SUM(OFFSET($AJ24,0,(COUNTA($CL$1:CO$1)-1)*4,1,4))/100</f>
        <v/>
      </c>
      <c r="CP24" s="257">
        <f>$CK24*SUM(OFFSET($AJ24,0,(COUNTA($CL$1:CP$1)-1)*4,1,4))/100</f>
        <v/>
      </c>
      <c r="CQ24" s="257">
        <f>$CK24*SUM(OFFSET($AJ24,0,(COUNTA($CL$1:CQ$1)-1)*4,1,4))/100</f>
        <v/>
      </c>
      <c r="CR24" s="257">
        <f>$CK24*SUM(OFFSET($AJ24,0,(COUNTA($CL$1:CR$1)-1)*4,1,4))/100</f>
        <v/>
      </c>
      <c r="CS24" s="257">
        <f>$CK24*SUM(OFFSET($AJ24,0,(COUNTA($CL$1:CS$1)-1)*4,1,4))/100</f>
        <v/>
      </c>
      <c r="CT24" s="257">
        <f>$CK24*SUM(OFFSET($AJ24,0,(COUNTA($CL$1:CT$1)-1)*4,1,4))/100</f>
        <v/>
      </c>
      <c r="CU24" s="258">
        <f>IF(N24 = 0,0,F24/N24)</f>
        <v/>
      </c>
      <c r="CV24" s="258">
        <f>IF(CU24=0,0,CK24/CU24)</f>
        <v/>
      </c>
    </row>
    <row r="25">
      <c r="A25" s="82">
        <f>IF(ISERROR(OFFSET(Map!$E$2,MATCH(D25,Map!$B$3:$B$239,0),0)),OFFSET(Map!$E$2,MATCH(D25,Map!$C$3:$C$239,0),0),OFFSET(Map!$E$2,MATCH(D25,Map!$B$3:$B$239,0),0))</f>
        <v/>
      </c>
      <c r="B25" s="82" t="n">
        <v>24</v>
      </c>
      <c r="C25" s="82" t="inlineStr">
        <is>
          <t>WESTERN CAPE</t>
        </is>
      </c>
      <c r="D25" s="82" t="inlineStr">
        <is>
          <t>WC052</t>
        </is>
      </c>
      <c r="E25" s="82" t="inlineStr">
        <is>
          <t>Prince Albert</t>
        </is>
      </c>
      <c r="F25" s="82" t="n">
        <v>13136</v>
      </c>
      <c r="G25" s="82" t="n">
        <v>29.6</v>
      </c>
      <c r="H25" s="82" t="n">
        <v>64</v>
      </c>
      <c r="I25" s="82">
        <f>ROUND(F25*H25/100,0)</f>
        <v/>
      </c>
      <c r="J25" s="82" t="n">
        <v>6.4</v>
      </c>
      <c r="K25" s="82" t="n">
        <v>56.2</v>
      </c>
      <c r="L25" s="82" t="n">
        <v>97.8</v>
      </c>
      <c r="M25" s="82" t="n">
        <v>2.23</v>
      </c>
      <c r="N25" s="82" t="n">
        <v>2</v>
      </c>
      <c r="O25" s="82" t="n">
        <v>19.4</v>
      </c>
      <c r="P25" s="82">
        <f>ROUND(F25*(H25/100)*(100-O25)/100,0)</f>
        <v/>
      </c>
      <c r="Q25" s="82" t="n">
        <v>25.4</v>
      </c>
      <c r="R25" s="82" t="n">
        <v>9.1</v>
      </c>
      <c r="S25" s="82" t="n">
        <v>8.5</v>
      </c>
      <c r="T25" s="82" t="n">
        <v>16.9</v>
      </c>
      <c r="U25" s="82" t="n">
        <v>3578</v>
      </c>
      <c r="V25" s="82" t="n">
        <v>590</v>
      </c>
      <c r="W25" s="82" t="n">
        <v>3.6</v>
      </c>
      <c r="X25" s="82" t="n">
        <v>44.9</v>
      </c>
      <c r="Y25" s="82" t="n">
        <v>93.90000000000001</v>
      </c>
      <c r="Z25" s="82" t="n">
        <v>56.8</v>
      </c>
      <c r="AA25" s="82" t="n">
        <v>63.6</v>
      </c>
      <c r="AB25" s="82" t="n">
        <v>73.40000000000001</v>
      </c>
      <c r="AC25" s="82" t="n">
        <v>69.7</v>
      </c>
      <c r="AD25" s="82" t="n">
        <v>86.40000000000001</v>
      </c>
      <c r="AE25" s="82" t="n">
        <v>2.8</v>
      </c>
      <c r="AF25" s="82" t="n">
        <v>84.5</v>
      </c>
      <c r="AG25" s="82" t="n">
        <v>0.3</v>
      </c>
      <c r="AH25" s="82" t="n">
        <v>11.8</v>
      </c>
      <c r="AI25" s="82" t="n">
        <v>0.6</v>
      </c>
      <c r="AJ25" s="82" t="n">
        <v>5</v>
      </c>
      <c r="AK25" s="82" t="n">
        <v>5</v>
      </c>
      <c r="AL25" s="82" t="n">
        <v>4.6</v>
      </c>
      <c r="AM25" s="82" t="n">
        <v>5.3</v>
      </c>
      <c r="AN25" s="82" t="n">
        <v>5</v>
      </c>
      <c r="AO25" s="82" t="n">
        <v>4.8</v>
      </c>
      <c r="AP25" s="82" t="n">
        <v>4.5</v>
      </c>
      <c r="AQ25" s="82" t="n">
        <v>4.1</v>
      </c>
      <c r="AR25" s="82" t="n">
        <v>4.4</v>
      </c>
      <c r="AS25" s="82" t="n">
        <v>4.2</v>
      </c>
      <c r="AT25" s="82" t="n">
        <v>3.7</v>
      </c>
      <c r="AU25" s="82" t="n">
        <v>4</v>
      </c>
      <c r="AV25" s="82" t="n">
        <v>3.6</v>
      </c>
      <c r="AW25" s="82" t="n">
        <v>3.2</v>
      </c>
      <c r="AX25" s="82" t="n">
        <v>3.3</v>
      </c>
      <c r="AY25" s="82" t="n">
        <v>3.2</v>
      </c>
      <c r="AZ25" s="82" t="n">
        <v>3.3</v>
      </c>
      <c r="BA25" s="82" t="n">
        <v>3.5</v>
      </c>
      <c r="BB25" s="82" t="n">
        <v>3.5</v>
      </c>
      <c r="BC25" s="82" t="n">
        <v>3.5</v>
      </c>
      <c r="BD25" s="82" t="n">
        <v>2.5</v>
      </c>
      <c r="BE25" s="82" t="n">
        <v>2.6</v>
      </c>
      <c r="BF25" s="82" t="n">
        <v>1.9</v>
      </c>
      <c r="BG25" s="82" t="n">
        <v>2.1</v>
      </c>
      <c r="BH25" s="82" t="n">
        <v>1.5</v>
      </c>
      <c r="BI25" s="82" t="n">
        <v>1.7</v>
      </c>
      <c r="BJ25" s="82" t="n">
        <v>1.2</v>
      </c>
      <c r="BK25" s="82" t="n">
        <v>1.1</v>
      </c>
      <c r="BL25" s="82" t="n">
        <v>0.9</v>
      </c>
      <c r="BM25" s="82" t="n">
        <v>1.1</v>
      </c>
      <c r="BN25" s="82" t="n">
        <v>0.5</v>
      </c>
      <c r="BO25" s="82" t="n">
        <v>0.6</v>
      </c>
      <c r="BP25" s="82" t="n">
        <v>0.2</v>
      </c>
      <c r="BQ25" s="82" t="n">
        <v>0.4</v>
      </c>
      <c r="BR25" s="82" t="n">
        <v>0.2</v>
      </c>
      <c r="BS25" s="82" t="n">
        <v>0.3</v>
      </c>
      <c r="BT25" s="82" t="n">
        <v>3513</v>
      </c>
      <c r="BU25" s="82" t="n">
        <v>844</v>
      </c>
      <c r="BV25" s="82" t="n">
        <v>497</v>
      </c>
      <c r="BW25" s="82" t="n">
        <v>3555</v>
      </c>
      <c r="BX25" s="82" t="n">
        <v>6.3</v>
      </c>
      <c r="BY25" s="82" t="n">
        <v>3.3</v>
      </c>
      <c r="BZ25" s="82" t="n">
        <v>6.1</v>
      </c>
      <c r="CA25" s="82" t="n">
        <v>19.6</v>
      </c>
      <c r="CB25" s="82" t="n">
        <v>26.7</v>
      </c>
      <c r="CC25" s="82" t="n">
        <v>17.1</v>
      </c>
      <c r="CD25" s="82" t="n">
        <v>9.4</v>
      </c>
      <c r="CE25" s="82" t="n">
        <v>6.5</v>
      </c>
      <c r="CF25" s="82" t="n">
        <v>3.6</v>
      </c>
      <c r="CG25" s="82" t="n">
        <v>0.6</v>
      </c>
      <c r="CH25" s="82" t="n">
        <v>0.3</v>
      </c>
      <c r="CI25" s="82" t="n">
        <v>0.3</v>
      </c>
      <c r="CJ25" s="82">
        <f>SUM(BT25:BW25)</f>
        <v/>
      </c>
      <c r="CK25" s="82">
        <f>F25*(1+M25/100)^9</f>
        <v/>
      </c>
      <c r="CL25" s="257">
        <f>$CK25*SUM(OFFSET($AJ25,0,(COUNTA($CL$1:CL$1)-1)*4,1,4))/100</f>
        <v/>
      </c>
      <c r="CM25" s="257">
        <f>$CK25*SUM(OFFSET($AJ25,0,(COUNTA($CL$1:CM$1)-1)*4,1,4))/100</f>
        <v/>
      </c>
      <c r="CN25" s="257">
        <f>$CK25*SUM(OFFSET($AJ25,0,(COUNTA($CL$1:CN$1)-1)*4,1,4))/100</f>
        <v/>
      </c>
      <c r="CO25" s="257">
        <f>$CK25*SUM(OFFSET($AJ25,0,(COUNTA($CL$1:CO$1)-1)*4,1,4))/100</f>
        <v/>
      </c>
      <c r="CP25" s="257">
        <f>$CK25*SUM(OFFSET($AJ25,0,(COUNTA($CL$1:CP$1)-1)*4,1,4))/100</f>
        <v/>
      </c>
      <c r="CQ25" s="257">
        <f>$CK25*SUM(OFFSET($AJ25,0,(COUNTA($CL$1:CQ$1)-1)*4,1,4))/100</f>
        <v/>
      </c>
      <c r="CR25" s="257">
        <f>$CK25*SUM(OFFSET($AJ25,0,(COUNTA($CL$1:CR$1)-1)*4,1,4))/100</f>
        <v/>
      </c>
      <c r="CS25" s="257">
        <f>$CK25*SUM(OFFSET($AJ25,0,(COUNTA($CL$1:CS$1)-1)*4,1,4))/100</f>
        <v/>
      </c>
      <c r="CT25" s="257">
        <f>$CK25*SUM(OFFSET($AJ25,0,(COUNTA($CL$1:CT$1)-1)*4,1,4))/100</f>
        <v/>
      </c>
      <c r="CU25" s="258">
        <f>IF(N25 = 0,0,F25/N25)</f>
        <v/>
      </c>
      <c r="CV25" s="258">
        <f>IF(CU25=0,0,CK25/CU25)</f>
        <v/>
      </c>
    </row>
    <row r="26">
      <c r="A26" s="82">
        <f>IF(ISERROR(OFFSET(Map!$E$2,MATCH(D26,Map!$B$3:$B$239,0),0)),OFFSET(Map!$E$2,MATCH(D26,Map!$C$3:$C$239,0),0),OFFSET(Map!$E$2,MATCH(D26,Map!$B$3:$B$239,0),0))</f>
        <v/>
      </c>
      <c r="B26" s="82" t="n">
        <v>25</v>
      </c>
      <c r="C26" s="82" t="inlineStr">
        <is>
          <t>WESTERN CAPE</t>
        </is>
      </c>
      <c r="D26" s="82" t="inlineStr">
        <is>
          <t>WC053</t>
        </is>
      </c>
      <c r="E26" s="82" t="inlineStr">
        <is>
          <t>Beaufort West</t>
        </is>
      </c>
      <c r="F26" s="82" t="n">
        <v>49586</v>
      </c>
      <c r="G26" s="82" t="n">
        <v>31.5</v>
      </c>
      <c r="H26" s="82" t="n">
        <v>62.6</v>
      </c>
      <c r="I26" s="82">
        <f>ROUND(F26*H26/100,0)</f>
        <v/>
      </c>
      <c r="J26" s="82" t="n">
        <v>5.9</v>
      </c>
      <c r="K26" s="82" t="n">
        <v>59.7</v>
      </c>
      <c r="L26" s="82" t="n">
        <v>94.8</v>
      </c>
      <c r="M26" s="82" t="n">
        <v>1.36</v>
      </c>
      <c r="N26" s="82" t="n">
        <v>2</v>
      </c>
      <c r="O26" s="82" t="n">
        <v>25.5</v>
      </c>
      <c r="P26" s="82">
        <f>ROUND(F26*(H26/100)*(100-O26)/100,0)</f>
        <v/>
      </c>
      <c r="Q26" s="82" t="n">
        <v>34.5</v>
      </c>
      <c r="R26" s="82" t="n">
        <v>10.1</v>
      </c>
      <c r="S26" s="82" t="n">
        <v>6.5</v>
      </c>
      <c r="T26" s="82" t="n">
        <v>23.6</v>
      </c>
      <c r="U26" s="82" t="n">
        <v>13089</v>
      </c>
      <c r="V26" s="82" t="n">
        <v>1593</v>
      </c>
      <c r="W26" s="82" t="n">
        <v>3.6</v>
      </c>
      <c r="X26" s="82" t="n">
        <v>37.7</v>
      </c>
      <c r="Y26" s="82" t="n">
        <v>97.90000000000001</v>
      </c>
      <c r="Z26" s="82" t="n">
        <v>60.7</v>
      </c>
      <c r="AA26" s="82" t="n">
        <v>83.2</v>
      </c>
      <c r="AB26" s="82" t="n">
        <v>83.7</v>
      </c>
      <c r="AC26" s="82" t="n">
        <v>81.3</v>
      </c>
      <c r="AD26" s="82" t="n">
        <v>92</v>
      </c>
      <c r="AE26" s="82" t="n">
        <v>16.3</v>
      </c>
      <c r="AF26" s="82" t="n">
        <v>73.5</v>
      </c>
      <c r="AG26" s="82" t="n">
        <v>0.5</v>
      </c>
      <c r="AH26" s="82" t="n">
        <v>9.199999999999999</v>
      </c>
      <c r="AI26" s="82" t="n">
        <v>0.5</v>
      </c>
      <c r="AJ26" s="82" t="n">
        <v>5.8</v>
      </c>
      <c r="AK26" s="82" t="n">
        <v>5.4</v>
      </c>
      <c r="AL26" s="82" t="n">
        <v>5.1</v>
      </c>
      <c r="AM26" s="82" t="n">
        <v>5.1</v>
      </c>
      <c r="AN26" s="82" t="n">
        <v>5</v>
      </c>
      <c r="AO26" s="82" t="n">
        <v>5.1</v>
      </c>
      <c r="AP26" s="82" t="n">
        <v>4.5</v>
      </c>
      <c r="AQ26" s="82" t="n">
        <v>4.3</v>
      </c>
      <c r="AR26" s="82" t="n">
        <v>3.9</v>
      </c>
      <c r="AS26" s="82" t="n">
        <v>4.1</v>
      </c>
      <c r="AT26" s="82" t="n">
        <v>3.7</v>
      </c>
      <c r="AU26" s="82" t="n">
        <v>3.8</v>
      </c>
      <c r="AV26" s="82" t="n">
        <v>3.1</v>
      </c>
      <c r="AW26" s="82" t="n">
        <v>3.4</v>
      </c>
      <c r="AX26" s="82" t="n">
        <v>3.2</v>
      </c>
      <c r="AY26" s="82" t="n">
        <v>3.4</v>
      </c>
      <c r="AZ26" s="82" t="n">
        <v>3.2</v>
      </c>
      <c r="BA26" s="82" t="n">
        <v>3.4</v>
      </c>
      <c r="BB26" s="82" t="n">
        <v>2.8</v>
      </c>
      <c r="BC26" s="82" t="n">
        <v>2.8</v>
      </c>
      <c r="BD26" s="82" t="n">
        <v>2.5</v>
      </c>
      <c r="BE26" s="82" t="n">
        <v>2.8</v>
      </c>
      <c r="BF26" s="82" t="n">
        <v>2</v>
      </c>
      <c r="BG26" s="82" t="n">
        <v>2.2</v>
      </c>
      <c r="BH26" s="82" t="n">
        <v>1.5</v>
      </c>
      <c r="BI26" s="82" t="n">
        <v>1.7</v>
      </c>
      <c r="BJ26" s="82" t="n">
        <v>1</v>
      </c>
      <c r="BK26" s="82" t="n">
        <v>1.2</v>
      </c>
      <c r="BL26" s="82" t="n">
        <v>0.7</v>
      </c>
      <c r="BM26" s="82" t="n">
        <v>1</v>
      </c>
      <c r="BN26" s="82" t="n">
        <v>0.4</v>
      </c>
      <c r="BO26" s="82" t="n">
        <v>0.6</v>
      </c>
      <c r="BP26" s="82" t="n">
        <v>0.2</v>
      </c>
      <c r="BQ26" s="82" t="n">
        <v>0.3</v>
      </c>
      <c r="BR26" s="82" t="n">
        <v>0.2</v>
      </c>
      <c r="BS26" s="82" t="n">
        <v>0.3</v>
      </c>
      <c r="BT26" s="82" t="n">
        <v>11012</v>
      </c>
      <c r="BU26" s="82" t="n">
        <v>3772</v>
      </c>
      <c r="BV26" s="82" t="n">
        <v>2572</v>
      </c>
      <c r="BW26" s="82" t="n">
        <v>13695</v>
      </c>
      <c r="BX26" s="82" t="n">
        <v>9.5</v>
      </c>
      <c r="BY26" s="82" t="n">
        <v>3.3</v>
      </c>
      <c r="BZ26" s="82" t="n">
        <v>5.8</v>
      </c>
      <c r="CA26" s="82" t="n">
        <v>21.7</v>
      </c>
      <c r="CB26" s="82" t="n">
        <v>23.8</v>
      </c>
      <c r="CC26" s="82" t="n">
        <v>15.3</v>
      </c>
      <c r="CD26" s="82" t="n">
        <v>9.5</v>
      </c>
      <c r="CE26" s="82" t="n">
        <v>6.9</v>
      </c>
      <c r="CF26" s="82" t="n">
        <v>3.2</v>
      </c>
      <c r="CG26" s="82" t="n">
        <v>0.7</v>
      </c>
      <c r="CH26" s="82" t="n">
        <v>0.2</v>
      </c>
      <c r="CI26" s="82" t="n">
        <v>0.2</v>
      </c>
      <c r="CJ26" s="82">
        <f>SUM(BT26:BW26)</f>
        <v/>
      </c>
      <c r="CK26" s="82">
        <f>F26*(1+M26/100)^9</f>
        <v/>
      </c>
      <c r="CL26" s="257">
        <f>$CK26*SUM(OFFSET($AJ26,0,(COUNTA($CL$1:CL$1)-1)*4,1,4))/100</f>
        <v/>
      </c>
      <c r="CM26" s="257">
        <f>$CK26*SUM(OFFSET($AJ26,0,(COUNTA($CL$1:CM$1)-1)*4,1,4))/100</f>
        <v/>
      </c>
      <c r="CN26" s="257">
        <f>$CK26*SUM(OFFSET($AJ26,0,(COUNTA($CL$1:CN$1)-1)*4,1,4))/100</f>
        <v/>
      </c>
      <c r="CO26" s="257">
        <f>$CK26*SUM(OFFSET($AJ26,0,(COUNTA($CL$1:CO$1)-1)*4,1,4))/100</f>
        <v/>
      </c>
      <c r="CP26" s="257">
        <f>$CK26*SUM(OFFSET($AJ26,0,(COUNTA($CL$1:CP$1)-1)*4,1,4))/100</f>
        <v/>
      </c>
      <c r="CQ26" s="257">
        <f>$CK26*SUM(OFFSET($AJ26,0,(COUNTA($CL$1:CQ$1)-1)*4,1,4))/100</f>
        <v/>
      </c>
      <c r="CR26" s="257">
        <f>$CK26*SUM(OFFSET($AJ26,0,(COUNTA($CL$1:CR$1)-1)*4,1,4))/100</f>
        <v/>
      </c>
      <c r="CS26" s="257">
        <f>$CK26*SUM(OFFSET($AJ26,0,(COUNTA($CL$1:CS$1)-1)*4,1,4))/100</f>
        <v/>
      </c>
      <c r="CT26" s="257">
        <f>$CK26*SUM(OFFSET($AJ26,0,(COUNTA($CL$1:CT$1)-1)*4,1,4))/100</f>
        <v/>
      </c>
      <c r="CU26" s="258">
        <f>IF(N26 = 0,0,F26/N26)</f>
        <v/>
      </c>
      <c r="CV26" s="258">
        <f>IF(CU26=0,0,CK26/CU26)</f>
        <v/>
      </c>
    </row>
    <row r="27">
      <c r="A27" s="82">
        <f>IF(ISERROR(OFFSET(Map!$E$2,MATCH(D27,Map!$B$3:$B$239,0),0)),OFFSET(Map!$E$2,MATCH(D27,Map!$C$3:$C$239,0),0),OFFSET(Map!$E$2,MATCH(D27,Map!$B$3:$B$239,0),0))</f>
        <v/>
      </c>
      <c r="B27" s="82" t="n">
        <v>26</v>
      </c>
      <c r="C27" s="82" t="inlineStr">
        <is>
          <t>EASTERN CAPE</t>
        </is>
      </c>
      <c r="D27" s="82" t="inlineStr">
        <is>
          <t>BUF</t>
        </is>
      </c>
      <c r="E27" s="82" t="inlineStr">
        <is>
          <t>Buffalo City</t>
        </is>
      </c>
      <c r="F27" s="82" t="n">
        <v>755200</v>
      </c>
      <c r="G27" s="82" t="n">
        <v>26.4</v>
      </c>
      <c r="H27" s="82" t="n">
        <v>67.59999999999999</v>
      </c>
      <c r="I27" s="82">
        <f>ROUND(F27*H27/100,0)</f>
        <v/>
      </c>
      <c r="J27" s="82" t="n">
        <v>6</v>
      </c>
      <c r="K27" s="82" t="n">
        <v>47.9</v>
      </c>
      <c r="L27" s="82" t="n">
        <v>90.40000000000001</v>
      </c>
      <c r="M27" s="82" t="n">
        <v>0.6899999999999999</v>
      </c>
      <c r="N27" s="82" t="n">
        <v>298</v>
      </c>
      <c r="O27" s="82" t="n">
        <v>35.1</v>
      </c>
      <c r="P27" s="82">
        <f>ROUND(F27*(H27/100)*(100-O27)/100,0)</f>
        <v/>
      </c>
      <c r="Q27" s="82" t="n">
        <v>45.1</v>
      </c>
      <c r="R27" s="82" t="n">
        <v>4.9</v>
      </c>
      <c r="S27" s="82" t="n">
        <v>13.8</v>
      </c>
      <c r="T27" s="82" t="n">
        <v>27.1</v>
      </c>
      <c r="U27" s="82" t="n">
        <v>223568</v>
      </c>
      <c r="V27" s="82" t="n">
        <v>43624</v>
      </c>
      <c r="W27" s="82" t="n">
        <v>3.2</v>
      </c>
      <c r="X27" s="82" t="n">
        <v>45.8</v>
      </c>
      <c r="Y27" s="82" t="n">
        <v>72.5</v>
      </c>
      <c r="Z27" s="82" t="n">
        <v>49.8</v>
      </c>
      <c r="AA27" s="82" t="n">
        <v>68.8</v>
      </c>
      <c r="AB27" s="82" t="n">
        <v>70.40000000000001</v>
      </c>
      <c r="AC27" s="82" t="n">
        <v>52.6</v>
      </c>
      <c r="AD27" s="82" t="n">
        <v>80.90000000000001</v>
      </c>
      <c r="AE27" s="82" t="n">
        <v>85.09999999999999</v>
      </c>
      <c r="AF27" s="82" t="n">
        <v>6</v>
      </c>
      <c r="AG27" s="82" t="n">
        <v>0.8</v>
      </c>
      <c r="AH27" s="82" t="n">
        <v>7.7</v>
      </c>
      <c r="AI27" s="82" t="n">
        <v>0.3</v>
      </c>
      <c r="AJ27" s="82" t="n">
        <v>5.2</v>
      </c>
      <c r="AK27" s="82" t="n">
        <v>5.1</v>
      </c>
      <c r="AL27" s="82" t="n">
        <v>4.4</v>
      </c>
      <c r="AM27" s="82" t="n">
        <v>4.3</v>
      </c>
      <c r="AN27" s="82" t="n">
        <v>3.8</v>
      </c>
      <c r="AO27" s="82" t="n">
        <v>3.6</v>
      </c>
      <c r="AP27" s="82" t="n">
        <v>4.4</v>
      </c>
      <c r="AQ27" s="82" t="n">
        <v>4.6</v>
      </c>
      <c r="AR27" s="82" t="n">
        <v>5</v>
      </c>
      <c r="AS27" s="82" t="n">
        <v>5.2</v>
      </c>
      <c r="AT27" s="82" t="n">
        <v>4.5</v>
      </c>
      <c r="AU27" s="82" t="n">
        <v>4.8</v>
      </c>
      <c r="AV27" s="82" t="n">
        <v>3.8</v>
      </c>
      <c r="AW27" s="82" t="n">
        <v>4</v>
      </c>
      <c r="AX27" s="82" t="n">
        <v>3.3</v>
      </c>
      <c r="AY27" s="82" t="n">
        <v>3.7</v>
      </c>
      <c r="AZ27" s="82" t="n">
        <v>2.9</v>
      </c>
      <c r="BA27" s="82" t="n">
        <v>3.5</v>
      </c>
      <c r="BB27" s="82" t="n">
        <v>2.6</v>
      </c>
      <c r="BC27" s="82" t="n">
        <v>2.6</v>
      </c>
      <c r="BD27" s="82" t="n">
        <v>2.3</v>
      </c>
      <c r="BE27" s="82" t="n">
        <v>3</v>
      </c>
      <c r="BF27" s="82" t="n">
        <v>1.9</v>
      </c>
      <c r="BG27" s="82" t="n">
        <v>2.3</v>
      </c>
      <c r="BH27" s="82" t="n">
        <v>1.3</v>
      </c>
      <c r="BI27" s="82" t="n">
        <v>1.6</v>
      </c>
      <c r="BJ27" s="82" t="n">
        <v>0.8</v>
      </c>
      <c r="BK27" s="82" t="n">
        <v>1.3</v>
      </c>
      <c r="BL27" s="82" t="n">
        <v>0.7</v>
      </c>
      <c r="BM27" s="82" t="n">
        <v>1.1</v>
      </c>
      <c r="BN27" s="82" t="n">
        <v>0.3</v>
      </c>
      <c r="BO27" s="82" t="n">
        <v>0.7</v>
      </c>
      <c r="BP27" s="82" t="n">
        <v>0.2</v>
      </c>
      <c r="BQ27" s="82" t="n">
        <v>0.4</v>
      </c>
      <c r="BR27" s="82" t="n">
        <v>0.1</v>
      </c>
      <c r="BS27" s="82" t="n">
        <v>0.4</v>
      </c>
      <c r="BT27" s="82" t="n">
        <v>185215</v>
      </c>
      <c r="BU27" s="82" t="n">
        <v>100008</v>
      </c>
      <c r="BV27" s="82" t="n">
        <v>31557</v>
      </c>
      <c r="BW27" s="82" t="n">
        <v>193921</v>
      </c>
      <c r="BX27" s="82" t="n">
        <v>17</v>
      </c>
      <c r="BY27" s="82" t="n">
        <v>5.2</v>
      </c>
      <c r="BZ27" s="82" t="n">
        <v>7</v>
      </c>
      <c r="CA27" s="82" t="n">
        <v>18.5</v>
      </c>
      <c r="CB27" s="82" t="n">
        <v>17</v>
      </c>
      <c r="CC27" s="82" t="n">
        <v>11.1</v>
      </c>
      <c r="CD27" s="82" t="n">
        <v>8.9</v>
      </c>
      <c r="CE27" s="82" t="n">
        <v>7.9</v>
      </c>
      <c r="CF27" s="82" t="n">
        <v>4.9</v>
      </c>
      <c r="CG27" s="82" t="n">
        <v>1.5</v>
      </c>
      <c r="CH27" s="82" t="n">
        <v>0.4</v>
      </c>
      <c r="CI27" s="82" t="n">
        <v>0.3</v>
      </c>
      <c r="CJ27" s="82">
        <f>SUM(BT27:BW27)</f>
        <v/>
      </c>
      <c r="CK27" s="82">
        <f>F27*(1+M27/100)^9</f>
        <v/>
      </c>
      <c r="CL27" s="257">
        <f>$CK27*SUM(OFFSET($AJ27,0,(COUNTA($CL$1:CL$1)-1)*4,1,4))/100</f>
        <v/>
      </c>
      <c r="CM27" s="257">
        <f>$CK27*SUM(OFFSET($AJ27,0,(COUNTA($CL$1:CM$1)-1)*4,1,4))/100</f>
        <v/>
      </c>
      <c r="CN27" s="257">
        <f>$CK27*SUM(OFFSET($AJ27,0,(COUNTA($CL$1:CN$1)-1)*4,1,4))/100</f>
        <v/>
      </c>
      <c r="CO27" s="257">
        <f>$CK27*SUM(OFFSET($AJ27,0,(COUNTA($CL$1:CO$1)-1)*4,1,4))/100</f>
        <v/>
      </c>
      <c r="CP27" s="257">
        <f>$CK27*SUM(OFFSET($AJ27,0,(COUNTA($CL$1:CP$1)-1)*4,1,4))/100</f>
        <v/>
      </c>
      <c r="CQ27" s="257">
        <f>$CK27*SUM(OFFSET($AJ27,0,(COUNTA($CL$1:CQ$1)-1)*4,1,4))/100</f>
        <v/>
      </c>
      <c r="CR27" s="257">
        <f>$CK27*SUM(OFFSET($AJ27,0,(COUNTA($CL$1:CR$1)-1)*4,1,4))/100</f>
        <v/>
      </c>
      <c r="CS27" s="257">
        <f>$CK27*SUM(OFFSET($AJ27,0,(COUNTA($CL$1:CS$1)-1)*4,1,4))/100</f>
        <v/>
      </c>
      <c r="CT27" s="257">
        <f>$CK27*SUM(OFFSET($AJ27,0,(COUNTA($CL$1:CT$1)-1)*4,1,4))/100</f>
        <v/>
      </c>
      <c r="CU27" s="258">
        <f>IF(N27 = 0,0,F27/N27)</f>
        <v/>
      </c>
      <c r="CV27" s="258">
        <f>IF(CU27=0,0,CK27/CU27)</f>
        <v/>
      </c>
    </row>
    <row r="28">
      <c r="A28" s="82">
        <f>IF(ISERROR(OFFSET(Map!$E$2,MATCH(D28,Map!$B$3:$B$239,0),0)),OFFSET(Map!$E$2,MATCH(D28,Map!$C$3:$C$239,0),0),OFFSET(Map!$E$2,MATCH(D28,Map!$B$3:$B$239,0),0))</f>
        <v/>
      </c>
      <c r="B28" s="82" t="n">
        <v>27</v>
      </c>
      <c r="C28" s="82" t="inlineStr">
        <is>
          <t>EASTERN CAPE</t>
        </is>
      </c>
      <c r="D28" s="82" t="inlineStr">
        <is>
          <t>EC101</t>
        </is>
      </c>
      <c r="E28" s="82" t="inlineStr">
        <is>
          <t>Camdeboo</t>
        </is>
      </c>
      <c r="F28" s="82" t="n">
        <v>50993</v>
      </c>
      <c r="G28" s="82" t="n">
        <v>29.8</v>
      </c>
      <c r="H28" s="82" t="n">
        <v>63.3</v>
      </c>
      <c r="I28" s="82">
        <f>ROUND(F28*H28/100,0)</f>
        <v/>
      </c>
      <c r="J28" s="82" t="n">
        <v>6.9</v>
      </c>
      <c r="K28" s="82" t="n">
        <v>58</v>
      </c>
      <c r="L28" s="82" t="n">
        <v>94.90000000000001</v>
      </c>
      <c r="M28" s="82" t="n">
        <v>1.08</v>
      </c>
      <c r="N28" s="82" t="n">
        <v>4</v>
      </c>
      <c r="O28" s="82" t="n">
        <v>30.1</v>
      </c>
      <c r="P28" s="82">
        <f>ROUND(F28*(H28/100)*(100-O28)/100,0)</f>
        <v/>
      </c>
      <c r="Q28" s="82" t="n">
        <v>39.4</v>
      </c>
      <c r="R28" s="82" t="n">
        <v>9</v>
      </c>
      <c r="S28" s="82" t="n">
        <v>9.5</v>
      </c>
      <c r="T28" s="82" t="n">
        <v>19.6</v>
      </c>
      <c r="U28" s="82" t="n">
        <v>12400</v>
      </c>
      <c r="V28" s="82" t="n">
        <v>1733</v>
      </c>
      <c r="W28" s="82" t="n">
        <v>3.8</v>
      </c>
      <c r="X28" s="82" t="n">
        <v>39.2</v>
      </c>
      <c r="Y28" s="82" t="n">
        <v>94.2</v>
      </c>
      <c r="Z28" s="82" t="n">
        <v>56.4</v>
      </c>
      <c r="AA28" s="82" t="n">
        <v>82.09999999999999</v>
      </c>
      <c r="AB28" s="82" t="n">
        <v>83.09999999999999</v>
      </c>
      <c r="AC28" s="82" t="n">
        <v>55.1</v>
      </c>
      <c r="AD28" s="82" t="n">
        <v>94.09999999999999</v>
      </c>
      <c r="AE28" s="82" t="n">
        <v>24.8</v>
      </c>
      <c r="AF28" s="82" t="n">
        <v>64.8</v>
      </c>
      <c r="AG28" s="82" t="n">
        <v>0.4</v>
      </c>
      <c r="AH28" s="82" t="n">
        <v>9.6</v>
      </c>
      <c r="AI28" s="82" t="n">
        <v>0.4</v>
      </c>
      <c r="AJ28" s="82" t="n">
        <v>5.1</v>
      </c>
      <c r="AK28" s="82" t="n">
        <v>5.1</v>
      </c>
      <c r="AL28" s="82" t="n">
        <v>4.9</v>
      </c>
      <c r="AM28" s="82" t="n">
        <v>4.9</v>
      </c>
      <c r="AN28" s="82" t="n">
        <v>4.8</v>
      </c>
      <c r="AO28" s="82" t="n">
        <v>4.8</v>
      </c>
      <c r="AP28" s="82" t="n">
        <v>5.1</v>
      </c>
      <c r="AQ28" s="82" t="n">
        <v>4.9</v>
      </c>
      <c r="AR28" s="82" t="n">
        <v>4.5</v>
      </c>
      <c r="AS28" s="82" t="n">
        <v>4.4</v>
      </c>
      <c r="AT28" s="82" t="n">
        <v>3.9</v>
      </c>
      <c r="AU28" s="82" t="n">
        <v>3.7</v>
      </c>
      <c r="AV28" s="82" t="n">
        <v>3.2</v>
      </c>
      <c r="AW28" s="82" t="n">
        <v>3.3</v>
      </c>
      <c r="AX28" s="82" t="n">
        <v>2.9</v>
      </c>
      <c r="AY28" s="82" t="n">
        <v>3.2</v>
      </c>
      <c r="AZ28" s="82" t="n">
        <v>3</v>
      </c>
      <c r="BA28" s="82" t="n">
        <v>3.1</v>
      </c>
      <c r="BB28" s="82" t="n">
        <v>2.6</v>
      </c>
      <c r="BC28" s="82" t="n">
        <v>2.6</v>
      </c>
      <c r="BD28" s="82" t="n">
        <v>2.3</v>
      </c>
      <c r="BE28" s="82" t="n">
        <v>2.6</v>
      </c>
      <c r="BF28" s="82" t="n">
        <v>1.9</v>
      </c>
      <c r="BG28" s="82" t="n">
        <v>2.2</v>
      </c>
      <c r="BH28" s="82" t="n">
        <v>1.6</v>
      </c>
      <c r="BI28" s="82" t="n">
        <v>1.8</v>
      </c>
      <c r="BJ28" s="82" t="n">
        <v>1.1</v>
      </c>
      <c r="BK28" s="82" t="n">
        <v>1.4</v>
      </c>
      <c r="BL28" s="82" t="n">
        <v>0.8</v>
      </c>
      <c r="BM28" s="82" t="n">
        <v>1.1</v>
      </c>
      <c r="BN28" s="82" t="n">
        <v>0.5</v>
      </c>
      <c r="BO28" s="82" t="n">
        <v>0.8</v>
      </c>
      <c r="BP28" s="82" t="n">
        <v>0.3</v>
      </c>
      <c r="BQ28" s="82" t="n">
        <v>0.5</v>
      </c>
      <c r="BR28" s="82" t="n">
        <v>0.2</v>
      </c>
      <c r="BS28" s="82" t="n">
        <v>0.4</v>
      </c>
      <c r="BT28" s="82" t="n">
        <v>12295</v>
      </c>
      <c r="BU28" s="82" t="n">
        <v>5297</v>
      </c>
      <c r="BV28" s="82" t="n">
        <v>1191</v>
      </c>
      <c r="BW28" s="82" t="n">
        <v>13498</v>
      </c>
      <c r="BX28" s="82" t="n">
        <v>10.8</v>
      </c>
      <c r="BY28" s="82" t="n">
        <v>3</v>
      </c>
      <c r="BZ28" s="82" t="n">
        <v>5.5</v>
      </c>
      <c r="CA28" s="82" t="n">
        <v>19.9</v>
      </c>
      <c r="CB28" s="82" t="n">
        <v>23.5</v>
      </c>
      <c r="CC28" s="82" t="n">
        <v>16</v>
      </c>
      <c r="CD28" s="82" t="n">
        <v>9.5</v>
      </c>
      <c r="CE28" s="82" t="n">
        <v>7</v>
      </c>
      <c r="CF28" s="82" t="n">
        <v>3.2</v>
      </c>
      <c r="CG28" s="82" t="n">
        <v>0.9</v>
      </c>
      <c r="CH28" s="82" t="n">
        <v>0.3</v>
      </c>
      <c r="CI28" s="82" t="n">
        <v>0.3</v>
      </c>
      <c r="CJ28" s="82">
        <f>SUM(BT28:BW28)</f>
        <v/>
      </c>
      <c r="CK28" s="82">
        <f>F28*(1+M28/100)^9</f>
        <v/>
      </c>
      <c r="CL28" s="257">
        <f>$CK28*SUM(OFFSET($AJ28,0,(COUNTA($CL$1:CL$1)-1)*4,1,4))/100</f>
        <v/>
      </c>
      <c r="CM28" s="257">
        <f>$CK28*SUM(OFFSET($AJ28,0,(COUNTA($CL$1:CM$1)-1)*4,1,4))/100</f>
        <v/>
      </c>
      <c r="CN28" s="257">
        <f>$CK28*SUM(OFFSET($AJ28,0,(COUNTA($CL$1:CN$1)-1)*4,1,4))/100</f>
        <v/>
      </c>
      <c r="CO28" s="257">
        <f>$CK28*SUM(OFFSET($AJ28,0,(COUNTA($CL$1:CO$1)-1)*4,1,4))/100</f>
        <v/>
      </c>
      <c r="CP28" s="257">
        <f>$CK28*SUM(OFFSET($AJ28,0,(COUNTA($CL$1:CP$1)-1)*4,1,4))/100</f>
        <v/>
      </c>
      <c r="CQ28" s="257">
        <f>$CK28*SUM(OFFSET($AJ28,0,(COUNTA($CL$1:CQ$1)-1)*4,1,4))/100</f>
        <v/>
      </c>
      <c r="CR28" s="257">
        <f>$CK28*SUM(OFFSET($AJ28,0,(COUNTA($CL$1:CR$1)-1)*4,1,4))/100</f>
        <v/>
      </c>
      <c r="CS28" s="257">
        <f>$CK28*SUM(OFFSET($AJ28,0,(COUNTA($CL$1:CS$1)-1)*4,1,4))/100</f>
        <v/>
      </c>
      <c r="CT28" s="257">
        <f>$CK28*SUM(OFFSET($AJ28,0,(COUNTA($CL$1:CT$1)-1)*4,1,4))/100</f>
        <v/>
      </c>
      <c r="CU28" s="258">
        <f>IF(N28 = 0,0,F28/N28)</f>
        <v/>
      </c>
      <c r="CV28" s="258">
        <f>IF(CU28=0,0,CK28/CU28)</f>
        <v/>
      </c>
    </row>
    <row r="29">
      <c r="A29" s="82">
        <f>IF(ISERROR(OFFSET(Map!$E$2,MATCH(D29,Map!$B$3:$B$239,0),0)),OFFSET(Map!$E$2,MATCH(D29,Map!$C$3:$C$239,0),0),OFFSET(Map!$E$2,MATCH(D29,Map!$B$3:$B$239,0),0))</f>
        <v/>
      </c>
      <c r="B29" s="82" t="n">
        <v>28</v>
      </c>
      <c r="C29" s="82" t="inlineStr">
        <is>
          <t>EASTERN CAPE</t>
        </is>
      </c>
      <c r="D29" s="82" t="inlineStr">
        <is>
          <t>EC102</t>
        </is>
      </c>
      <c r="E29" s="82" t="inlineStr">
        <is>
          <t>Blue Crane Route</t>
        </is>
      </c>
      <c r="F29" s="82" t="n">
        <v>36002</v>
      </c>
      <c r="G29" s="82" t="n">
        <v>29.2</v>
      </c>
      <c r="H29" s="82" t="n">
        <v>63.8</v>
      </c>
      <c r="I29" s="82">
        <f>ROUND(F29*H29/100,0)</f>
        <v/>
      </c>
      <c r="J29" s="82" t="n">
        <v>7</v>
      </c>
      <c r="K29" s="82" t="n">
        <v>56.8</v>
      </c>
      <c r="L29" s="82" t="n">
        <v>96.5</v>
      </c>
      <c r="M29" s="82" t="n">
        <v>0.17</v>
      </c>
      <c r="N29" s="82" t="n">
        <v>3</v>
      </c>
      <c r="O29" s="82" t="n">
        <v>30.7</v>
      </c>
      <c r="P29" s="82">
        <f>ROUND(F29*(H29/100)*(100-O29)/100,0)</f>
        <v/>
      </c>
      <c r="Q29" s="82" t="n">
        <v>40</v>
      </c>
      <c r="R29" s="82" t="n">
        <v>10.5</v>
      </c>
      <c r="S29" s="82" t="n">
        <v>6.3</v>
      </c>
      <c r="T29" s="82" t="n">
        <v>18.9</v>
      </c>
      <c r="U29" s="82" t="n">
        <v>9761</v>
      </c>
      <c r="V29" s="82" t="n">
        <v>1733</v>
      </c>
      <c r="W29" s="82" t="n">
        <v>3.5</v>
      </c>
      <c r="X29" s="82" t="n">
        <v>39.3</v>
      </c>
      <c r="Y29" s="82" t="n">
        <v>95.90000000000001</v>
      </c>
      <c r="Z29" s="82" t="n">
        <v>52.2</v>
      </c>
      <c r="AA29" s="82" t="n">
        <v>80.5</v>
      </c>
      <c r="AB29" s="82" t="n">
        <v>80.3</v>
      </c>
      <c r="AC29" s="82" t="n">
        <v>51.4</v>
      </c>
      <c r="AD29" s="82" t="n">
        <v>86.90000000000001</v>
      </c>
      <c r="AE29" s="82" t="n">
        <v>59</v>
      </c>
      <c r="AF29" s="82" t="n">
        <v>33</v>
      </c>
      <c r="AG29" s="82" t="n">
        <v>0.3</v>
      </c>
      <c r="AH29" s="82" t="n">
        <v>6.8</v>
      </c>
      <c r="AI29" s="82" t="n">
        <v>0.8</v>
      </c>
      <c r="AJ29" s="82" t="n">
        <v>6</v>
      </c>
      <c r="AK29" s="82" t="n">
        <v>5</v>
      </c>
      <c r="AL29" s="82" t="n">
        <v>4.8</v>
      </c>
      <c r="AM29" s="82" t="n">
        <v>4.8</v>
      </c>
      <c r="AN29" s="82" t="n">
        <v>4.6</v>
      </c>
      <c r="AO29" s="82" t="n">
        <v>4.1</v>
      </c>
      <c r="AP29" s="82" t="n">
        <v>4.3</v>
      </c>
      <c r="AQ29" s="82" t="n">
        <v>4.5</v>
      </c>
      <c r="AR29" s="82" t="n">
        <v>4</v>
      </c>
      <c r="AS29" s="82" t="n">
        <v>4</v>
      </c>
      <c r="AT29" s="82" t="n">
        <v>3.9</v>
      </c>
      <c r="AU29" s="82" t="n">
        <v>3.8</v>
      </c>
      <c r="AV29" s="82" t="n">
        <v>3.2</v>
      </c>
      <c r="AW29" s="82" t="n">
        <v>3.2</v>
      </c>
      <c r="AX29" s="82" t="n">
        <v>3.3</v>
      </c>
      <c r="AY29" s="82" t="n">
        <v>3.5</v>
      </c>
      <c r="AZ29" s="82" t="n">
        <v>2.9</v>
      </c>
      <c r="BA29" s="82" t="n">
        <v>3.3</v>
      </c>
      <c r="BB29" s="82" t="n">
        <v>2.8</v>
      </c>
      <c r="BC29" s="82" t="n">
        <v>2.8</v>
      </c>
      <c r="BD29" s="82" t="n">
        <v>2.7</v>
      </c>
      <c r="BE29" s="82" t="n">
        <v>2.9</v>
      </c>
      <c r="BF29" s="82" t="n">
        <v>2.1</v>
      </c>
      <c r="BG29" s="82" t="n">
        <v>2.5</v>
      </c>
      <c r="BH29" s="82" t="n">
        <v>1.6</v>
      </c>
      <c r="BI29" s="82" t="n">
        <v>2</v>
      </c>
      <c r="BJ29" s="82" t="n">
        <v>1.1</v>
      </c>
      <c r="BK29" s="82" t="n">
        <v>1.4</v>
      </c>
      <c r="BL29" s="82" t="n">
        <v>0.9</v>
      </c>
      <c r="BM29" s="82" t="n">
        <v>1.3</v>
      </c>
      <c r="BN29" s="82" t="n">
        <v>0.4</v>
      </c>
      <c r="BO29" s="82" t="n">
        <v>0.7</v>
      </c>
      <c r="BP29" s="82" t="n">
        <v>0.2</v>
      </c>
      <c r="BQ29" s="82" t="n">
        <v>0.4</v>
      </c>
      <c r="BR29" s="82" t="n">
        <v>0.2</v>
      </c>
      <c r="BS29" s="82" t="n">
        <v>0.3</v>
      </c>
      <c r="BT29" s="82" t="n">
        <v>7434</v>
      </c>
      <c r="BU29" s="82" t="n">
        <v>3300</v>
      </c>
      <c r="BV29" s="82" t="n">
        <v>1294</v>
      </c>
      <c r="BW29" s="82" t="n">
        <v>10935</v>
      </c>
      <c r="BX29" s="82" t="n">
        <v>12.2</v>
      </c>
      <c r="BY29" s="82" t="n">
        <v>4.6</v>
      </c>
      <c r="BZ29" s="82" t="n">
        <v>7.1</v>
      </c>
      <c r="CA29" s="82" t="n">
        <v>24.8</v>
      </c>
      <c r="CB29" s="82" t="n">
        <v>24</v>
      </c>
      <c r="CC29" s="82" t="n">
        <v>12.2</v>
      </c>
      <c r="CD29" s="82" t="n">
        <v>7.1</v>
      </c>
      <c r="CE29" s="82" t="n">
        <v>4.9</v>
      </c>
      <c r="CF29" s="82" t="n">
        <v>2.2</v>
      </c>
      <c r="CG29" s="82" t="n">
        <v>0.5</v>
      </c>
      <c r="CH29" s="82" t="n">
        <v>0.2</v>
      </c>
      <c r="CI29" s="82" t="n">
        <v>0.2</v>
      </c>
      <c r="CJ29" s="82">
        <f>SUM(BT29:BW29)</f>
        <v/>
      </c>
      <c r="CK29" s="82">
        <f>F29*(1+M29/100)^9</f>
        <v/>
      </c>
      <c r="CL29" s="257">
        <f>$CK29*SUM(OFFSET($AJ29,0,(COUNTA($CL$1:CL$1)-1)*4,1,4))/100</f>
        <v/>
      </c>
      <c r="CM29" s="257">
        <f>$CK29*SUM(OFFSET($AJ29,0,(COUNTA($CL$1:CM$1)-1)*4,1,4))/100</f>
        <v/>
      </c>
      <c r="CN29" s="257">
        <f>$CK29*SUM(OFFSET($AJ29,0,(COUNTA($CL$1:CN$1)-1)*4,1,4))/100</f>
        <v/>
      </c>
      <c r="CO29" s="257">
        <f>$CK29*SUM(OFFSET($AJ29,0,(COUNTA($CL$1:CO$1)-1)*4,1,4))/100</f>
        <v/>
      </c>
      <c r="CP29" s="257">
        <f>$CK29*SUM(OFFSET($AJ29,0,(COUNTA($CL$1:CP$1)-1)*4,1,4))/100</f>
        <v/>
      </c>
      <c r="CQ29" s="257">
        <f>$CK29*SUM(OFFSET($AJ29,0,(COUNTA($CL$1:CQ$1)-1)*4,1,4))/100</f>
        <v/>
      </c>
      <c r="CR29" s="257">
        <f>$CK29*SUM(OFFSET($AJ29,0,(COUNTA($CL$1:CR$1)-1)*4,1,4))/100</f>
        <v/>
      </c>
      <c r="CS29" s="257">
        <f>$CK29*SUM(OFFSET($AJ29,0,(COUNTA($CL$1:CS$1)-1)*4,1,4))/100</f>
        <v/>
      </c>
      <c r="CT29" s="257">
        <f>$CK29*SUM(OFFSET($AJ29,0,(COUNTA($CL$1:CT$1)-1)*4,1,4))/100</f>
        <v/>
      </c>
      <c r="CU29" s="258">
        <f>IF(N29 = 0,0,F29/N29)</f>
        <v/>
      </c>
      <c r="CV29" s="258">
        <f>IF(CU29=0,0,CK29/CU29)</f>
        <v/>
      </c>
    </row>
    <row r="30">
      <c r="A30" s="82">
        <f>IF(ISERROR(OFFSET(Map!$E$2,MATCH(D30,Map!$B$3:$B$239,0),0)),OFFSET(Map!$E$2,MATCH(D30,Map!$C$3:$C$239,0),0),OFFSET(Map!$E$2,MATCH(D30,Map!$B$3:$B$239,0),0))</f>
        <v/>
      </c>
      <c r="B30" s="82" t="n">
        <v>29</v>
      </c>
      <c r="C30" s="82" t="inlineStr">
        <is>
          <t>EASTERN CAPE</t>
        </is>
      </c>
      <c r="D30" s="82" t="inlineStr">
        <is>
          <t>EC103</t>
        </is>
      </c>
      <c r="E30" s="82" t="inlineStr">
        <is>
          <t>Ikwezi</t>
        </is>
      </c>
      <c r="F30" s="82" t="n">
        <v>10537</v>
      </c>
      <c r="G30" s="82" t="n">
        <v>31.1</v>
      </c>
      <c r="H30" s="82" t="n">
        <v>62</v>
      </c>
      <c r="I30" s="82">
        <f>ROUND(F30*H30/100,0)</f>
        <v/>
      </c>
      <c r="J30" s="82" t="n">
        <v>7</v>
      </c>
      <c r="K30" s="82" t="n">
        <v>61.4</v>
      </c>
      <c r="L30" s="82" t="n">
        <v>92.2</v>
      </c>
      <c r="M30" s="82" t="n">
        <v>0.16</v>
      </c>
      <c r="N30" s="82" t="n">
        <v>2</v>
      </c>
      <c r="O30" s="82" t="n">
        <v>18.3</v>
      </c>
      <c r="P30" s="82">
        <f>ROUND(F30*(H30/100)*(100-O30)/100,0)</f>
        <v/>
      </c>
      <c r="Q30" s="82" t="n">
        <v>22.7</v>
      </c>
      <c r="R30" s="82" t="n">
        <v>12.6</v>
      </c>
      <c r="S30" s="82" t="n">
        <v>5.4</v>
      </c>
      <c r="T30" s="82" t="n">
        <v>15.4</v>
      </c>
      <c r="U30" s="82" t="n">
        <v>2915</v>
      </c>
      <c r="V30" s="82" t="n">
        <v>564</v>
      </c>
      <c r="W30" s="82" t="n">
        <v>3.5</v>
      </c>
      <c r="X30" s="82" t="n">
        <v>41.4</v>
      </c>
      <c r="Y30" s="82" t="n">
        <v>97.2</v>
      </c>
      <c r="Z30" s="82" t="n">
        <v>52.7</v>
      </c>
      <c r="AA30" s="82" t="n">
        <v>69</v>
      </c>
      <c r="AB30" s="82" t="n">
        <v>79</v>
      </c>
      <c r="AC30" s="82" t="n">
        <v>42.1</v>
      </c>
      <c r="AD30" s="82" t="n">
        <v>88.5</v>
      </c>
      <c r="AE30" s="82" t="n">
        <v>37.2</v>
      </c>
      <c r="AF30" s="82" t="n">
        <v>54.6</v>
      </c>
      <c r="AG30" s="82" t="n">
        <v>0.2</v>
      </c>
      <c r="AH30" s="82" t="n">
        <v>7.6</v>
      </c>
      <c r="AI30" s="82" t="n">
        <v>0.5</v>
      </c>
      <c r="AJ30" s="82" t="n">
        <v>5.6</v>
      </c>
      <c r="AK30" s="82" t="n">
        <v>5.4</v>
      </c>
      <c r="AL30" s="82" t="n">
        <v>5.1</v>
      </c>
      <c r="AM30" s="82" t="n">
        <v>5.7</v>
      </c>
      <c r="AN30" s="82" t="n">
        <v>4.8</v>
      </c>
      <c r="AO30" s="82" t="n">
        <v>4.5</v>
      </c>
      <c r="AP30" s="82" t="n">
        <v>4</v>
      </c>
      <c r="AQ30" s="82" t="n">
        <v>4.4</v>
      </c>
      <c r="AR30" s="82" t="n">
        <v>3.9</v>
      </c>
      <c r="AS30" s="82" t="n">
        <v>4</v>
      </c>
      <c r="AT30" s="82" t="n">
        <v>3.6</v>
      </c>
      <c r="AU30" s="82" t="n">
        <v>3.2</v>
      </c>
      <c r="AV30" s="82" t="n">
        <v>3.3</v>
      </c>
      <c r="AW30" s="82" t="n">
        <v>3.5</v>
      </c>
      <c r="AX30" s="82" t="n">
        <v>3.2</v>
      </c>
      <c r="AY30" s="82" t="n">
        <v>3.4</v>
      </c>
      <c r="AZ30" s="82" t="n">
        <v>2.7</v>
      </c>
      <c r="BA30" s="82" t="n">
        <v>3.1</v>
      </c>
      <c r="BB30" s="82" t="n">
        <v>3</v>
      </c>
      <c r="BC30" s="82" t="n">
        <v>3</v>
      </c>
      <c r="BD30" s="82" t="n">
        <v>2.9</v>
      </c>
      <c r="BE30" s="82" t="n">
        <v>3.1</v>
      </c>
      <c r="BF30" s="82" t="n">
        <v>1.9</v>
      </c>
      <c r="BG30" s="82" t="n">
        <v>2.4</v>
      </c>
      <c r="BH30" s="82" t="n">
        <v>1.4</v>
      </c>
      <c r="BI30" s="82" t="n">
        <v>1.7</v>
      </c>
      <c r="BJ30" s="82" t="n">
        <v>1.3</v>
      </c>
      <c r="BK30" s="82" t="n">
        <v>1.4</v>
      </c>
      <c r="BL30" s="82" t="n">
        <v>0.7</v>
      </c>
      <c r="BM30" s="82" t="n">
        <v>1.1</v>
      </c>
      <c r="BN30" s="82" t="n">
        <v>0.4</v>
      </c>
      <c r="BO30" s="82" t="n">
        <v>0.8</v>
      </c>
      <c r="BP30" s="82" t="n">
        <v>0.3</v>
      </c>
      <c r="BQ30" s="82" t="n">
        <v>0.5</v>
      </c>
      <c r="BR30" s="82" t="n">
        <v>0.1</v>
      </c>
      <c r="BS30" s="82" t="n">
        <v>0.3</v>
      </c>
      <c r="BT30" s="82" t="n">
        <v>2673</v>
      </c>
      <c r="BU30" s="82" t="n">
        <v>599</v>
      </c>
      <c r="BV30" s="82" t="n">
        <v>472</v>
      </c>
      <c r="BW30" s="82" t="n">
        <v>2785</v>
      </c>
      <c r="BX30" s="82" t="n">
        <v>10.8</v>
      </c>
      <c r="BY30" s="82" t="n">
        <v>4.6</v>
      </c>
      <c r="BZ30" s="82" t="n">
        <v>9.300000000000001</v>
      </c>
      <c r="CA30" s="82" t="n">
        <v>29.9</v>
      </c>
      <c r="CB30" s="82" t="n">
        <v>22.3</v>
      </c>
      <c r="CC30" s="82" t="n">
        <v>11.1</v>
      </c>
      <c r="CD30" s="82" t="n">
        <v>6.2</v>
      </c>
      <c r="CE30" s="82" t="n">
        <v>4.5</v>
      </c>
      <c r="CF30" s="82" t="n">
        <v>1.1</v>
      </c>
      <c r="CG30" s="82" t="n">
        <v>0.2</v>
      </c>
      <c r="CH30" s="82" t="n">
        <v>0.1</v>
      </c>
      <c r="CI30" s="82" t="n">
        <v>0.1</v>
      </c>
      <c r="CJ30" s="82">
        <f>SUM(BT30:BW30)</f>
        <v/>
      </c>
      <c r="CK30" s="82">
        <f>F30*(1+M30/100)^9</f>
        <v/>
      </c>
      <c r="CL30" s="257">
        <f>$CK30*SUM(OFFSET($AJ30,0,(COUNTA($CL$1:CL$1)-1)*4,1,4))/100</f>
        <v/>
      </c>
      <c r="CM30" s="257">
        <f>$CK30*SUM(OFFSET($AJ30,0,(COUNTA($CL$1:CM$1)-1)*4,1,4))/100</f>
        <v/>
      </c>
      <c r="CN30" s="257">
        <f>$CK30*SUM(OFFSET($AJ30,0,(COUNTA($CL$1:CN$1)-1)*4,1,4))/100</f>
        <v/>
      </c>
      <c r="CO30" s="257">
        <f>$CK30*SUM(OFFSET($AJ30,0,(COUNTA($CL$1:CO$1)-1)*4,1,4))/100</f>
        <v/>
      </c>
      <c r="CP30" s="257">
        <f>$CK30*SUM(OFFSET($AJ30,0,(COUNTA($CL$1:CP$1)-1)*4,1,4))/100</f>
        <v/>
      </c>
      <c r="CQ30" s="257">
        <f>$CK30*SUM(OFFSET($AJ30,0,(COUNTA($CL$1:CQ$1)-1)*4,1,4))/100</f>
        <v/>
      </c>
      <c r="CR30" s="257">
        <f>$CK30*SUM(OFFSET($AJ30,0,(COUNTA($CL$1:CR$1)-1)*4,1,4))/100</f>
        <v/>
      </c>
      <c r="CS30" s="257">
        <f>$CK30*SUM(OFFSET($AJ30,0,(COUNTA($CL$1:CS$1)-1)*4,1,4))/100</f>
        <v/>
      </c>
      <c r="CT30" s="257">
        <f>$CK30*SUM(OFFSET($AJ30,0,(COUNTA($CL$1:CT$1)-1)*4,1,4))/100</f>
        <v/>
      </c>
      <c r="CU30" s="258">
        <f>IF(N30 = 0,0,F30/N30)</f>
        <v/>
      </c>
      <c r="CV30" s="258">
        <f>IF(CU30=0,0,CK30/CU30)</f>
        <v/>
      </c>
    </row>
    <row r="31">
      <c r="A31" s="82">
        <f>IF(ISERROR(OFFSET(Map!$E$2,MATCH(D31,Map!$B$3:$B$239,0),0)),OFFSET(Map!$E$2,MATCH(D31,Map!$C$3:$C$239,0),0),OFFSET(Map!$E$2,MATCH(D31,Map!$B$3:$B$239,0),0))</f>
        <v/>
      </c>
      <c r="B31" s="82" t="n">
        <v>30</v>
      </c>
      <c r="C31" s="82" t="inlineStr">
        <is>
          <t>EASTERN CAPE</t>
        </is>
      </c>
      <c r="D31" s="82" t="inlineStr">
        <is>
          <t>EC104</t>
        </is>
      </c>
      <c r="E31" s="82" t="inlineStr">
        <is>
          <t>Makana</t>
        </is>
      </c>
      <c r="F31" s="82" t="n">
        <v>80390</v>
      </c>
      <c r="G31" s="82" t="n">
        <v>24.4</v>
      </c>
      <c r="H31" s="82" t="n">
        <v>69.40000000000001</v>
      </c>
      <c r="I31" s="82">
        <f>ROUND(F31*H31/100,0)</f>
        <v/>
      </c>
      <c r="J31" s="82" t="n">
        <v>6.2</v>
      </c>
      <c r="K31" s="82" t="n">
        <v>44.1</v>
      </c>
      <c r="L31" s="82" t="n">
        <v>90.40000000000001</v>
      </c>
      <c r="M31" s="82" t="n">
        <v>0.65</v>
      </c>
      <c r="N31" s="82" t="n">
        <v>18</v>
      </c>
      <c r="O31" s="82" t="n">
        <v>32.5</v>
      </c>
      <c r="P31" s="82">
        <f>ROUND(F31*(H31/100)*(100-O31)/100,0)</f>
        <v/>
      </c>
      <c r="Q31" s="82" t="n">
        <v>42.3</v>
      </c>
      <c r="R31" s="82" t="n">
        <v>6.3</v>
      </c>
      <c r="S31" s="82" t="n">
        <v>11.9</v>
      </c>
      <c r="T31" s="82" t="n">
        <v>22.7</v>
      </c>
      <c r="U31" s="82" t="n">
        <v>21388</v>
      </c>
      <c r="V31" s="82" t="n">
        <v>3098</v>
      </c>
      <c r="W31" s="82" t="n">
        <v>3.4</v>
      </c>
      <c r="X31" s="82" t="n">
        <v>44.5</v>
      </c>
      <c r="Y31" s="82" t="n">
        <v>85.40000000000001</v>
      </c>
      <c r="Z31" s="82" t="n">
        <v>48.3</v>
      </c>
      <c r="AA31" s="82" t="n">
        <v>71.90000000000001</v>
      </c>
      <c r="AB31" s="82" t="n">
        <v>88.90000000000001</v>
      </c>
      <c r="AC31" s="82" t="n">
        <v>49.8</v>
      </c>
      <c r="AD31" s="82" t="n">
        <v>89.5</v>
      </c>
      <c r="AE31" s="82" t="n">
        <v>78</v>
      </c>
      <c r="AF31" s="82" t="n">
        <v>12.1</v>
      </c>
      <c r="AG31" s="82" t="n">
        <v>0.7</v>
      </c>
      <c r="AH31" s="82" t="n">
        <v>8.699999999999999</v>
      </c>
      <c r="AI31" s="82" t="n">
        <v>0.6</v>
      </c>
      <c r="AJ31" s="82" t="n">
        <v>4.6</v>
      </c>
      <c r="AK31" s="82" t="n">
        <v>4.4</v>
      </c>
      <c r="AL31" s="82" t="n">
        <v>4</v>
      </c>
      <c r="AM31" s="82" t="n">
        <v>4</v>
      </c>
      <c r="AN31" s="82" t="n">
        <v>3.8</v>
      </c>
      <c r="AO31" s="82" t="n">
        <v>3.6</v>
      </c>
      <c r="AP31" s="82" t="n">
        <v>4.6</v>
      </c>
      <c r="AQ31" s="82" t="n">
        <v>5</v>
      </c>
      <c r="AR31" s="82" t="n">
        <v>5.9</v>
      </c>
      <c r="AS31" s="82" t="n">
        <v>6.5</v>
      </c>
      <c r="AT31" s="82" t="n">
        <v>4.7</v>
      </c>
      <c r="AU31" s="82" t="n">
        <v>4.6</v>
      </c>
      <c r="AV31" s="82" t="n">
        <v>3.6</v>
      </c>
      <c r="AW31" s="82" t="n">
        <v>3.3</v>
      </c>
      <c r="AX31" s="82" t="n">
        <v>3.1</v>
      </c>
      <c r="AY31" s="82" t="n">
        <v>3.5</v>
      </c>
      <c r="AZ31" s="82" t="n">
        <v>3</v>
      </c>
      <c r="BA31" s="82" t="n">
        <v>3.5</v>
      </c>
      <c r="BB31" s="82" t="n">
        <v>2.6</v>
      </c>
      <c r="BC31" s="82" t="n">
        <v>2.6</v>
      </c>
      <c r="BD31" s="82" t="n">
        <v>2.3</v>
      </c>
      <c r="BE31" s="82" t="n">
        <v>2.9</v>
      </c>
      <c r="BF31" s="82" t="n">
        <v>1.8</v>
      </c>
      <c r="BG31" s="82" t="n">
        <v>2.2</v>
      </c>
      <c r="BH31" s="82" t="n">
        <v>1.2</v>
      </c>
      <c r="BI31" s="82" t="n">
        <v>1.7</v>
      </c>
      <c r="BJ31" s="82" t="n">
        <v>0.8</v>
      </c>
      <c r="BK31" s="82" t="n">
        <v>1.2</v>
      </c>
      <c r="BL31" s="82" t="n">
        <v>0.7</v>
      </c>
      <c r="BM31" s="82" t="n">
        <v>1.1</v>
      </c>
      <c r="BN31" s="82" t="n">
        <v>0.4</v>
      </c>
      <c r="BO31" s="82" t="n">
        <v>0.7</v>
      </c>
      <c r="BP31" s="82" t="n">
        <v>0.2</v>
      </c>
      <c r="BQ31" s="82" t="n">
        <v>0.4</v>
      </c>
      <c r="BR31" s="82" t="n">
        <v>0.2</v>
      </c>
      <c r="BS31" s="82" t="n">
        <v>0.5</v>
      </c>
      <c r="BT31" s="82" t="n">
        <v>19234</v>
      </c>
      <c r="BU31" s="82" t="n">
        <v>9260</v>
      </c>
      <c r="BV31" s="82" t="n">
        <v>3195</v>
      </c>
      <c r="BW31" s="82" t="n">
        <v>24088</v>
      </c>
      <c r="BX31" s="82" t="n">
        <v>12.7</v>
      </c>
      <c r="BY31" s="82" t="n">
        <v>4.2</v>
      </c>
      <c r="BZ31" s="82" t="n">
        <v>5.9</v>
      </c>
      <c r="CA31" s="82" t="n">
        <v>19.5</v>
      </c>
      <c r="CB31" s="82" t="n">
        <v>20.5</v>
      </c>
      <c r="CC31" s="82" t="n">
        <v>14.2</v>
      </c>
      <c r="CD31" s="82" t="n">
        <v>10.2</v>
      </c>
      <c r="CE31" s="82" t="n">
        <v>7</v>
      </c>
      <c r="CF31" s="82" t="n">
        <v>4.1</v>
      </c>
      <c r="CG31" s="82" t="n">
        <v>1.2</v>
      </c>
      <c r="CH31" s="82" t="n">
        <v>0.4</v>
      </c>
      <c r="CI31" s="82" t="n">
        <v>0.3</v>
      </c>
      <c r="CJ31" s="82">
        <f>SUM(BT31:BW31)</f>
        <v/>
      </c>
      <c r="CK31" s="82">
        <f>F31*(1+M31/100)^9</f>
        <v/>
      </c>
      <c r="CL31" s="257">
        <f>$CK31*SUM(OFFSET($AJ31,0,(COUNTA($CL$1:CL$1)-1)*4,1,4))/100</f>
        <v/>
      </c>
      <c r="CM31" s="257">
        <f>$CK31*SUM(OFFSET($AJ31,0,(COUNTA($CL$1:CM$1)-1)*4,1,4))/100</f>
        <v/>
      </c>
      <c r="CN31" s="257">
        <f>$CK31*SUM(OFFSET($AJ31,0,(COUNTA($CL$1:CN$1)-1)*4,1,4))/100</f>
        <v/>
      </c>
      <c r="CO31" s="257">
        <f>$CK31*SUM(OFFSET($AJ31,0,(COUNTA($CL$1:CO$1)-1)*4,1,4))/100</f>
        <v/>
      </c>
      <c r="CP31" s="257">
        <f>$CK31*SUM(OFFSET($AJ31,0,(COUNTA($CL$1:CP$1)-1)*4,1,4))/100</f>
        <v/>
      </c>
      <c r="CQ31" s="257">
        <f>$CK31*SUM(OFFSET($AJ31,0,(COUNTA($CL$1:CQ$1)-1)*4,1,4))/100</f>
        <v/>
      </c>
      <c r="CR31" s="257">
        <f>$CK31*SUM(OFFSET($AJ31,0,(COUNTA($CL$1:CR$1)-1)*4,1,4))/100</f>
        <v/>
      </c>
      <c r="CS31" s="257">
        <f>$CK31*SUM(OFFSET($AJ31,0,(COUNTA($CL$1:CS$1)-1)*4,1,4))/100</f>
        <v/>
      </c>
      <c r="CT31" s="257">
        <f>$CK31*SUM(OFFSET($AJ31,0,(COUNTA($CL$1:CT$1)-1)*4,1,4))/100</f>
        <v/>
      </c>
      <c r="CU31" s="258">
        <f>IF(N31 = 0,0,F31/N31)</f>
        <v/>
      </c>
      <c r="CV31" s="258">
        <f>IF(CU31=0,0,CK31/CU31)</f>
        <v/>
      </c>
    </row>
    <row r="32">
      <c r="A32" s="82">
        <f>IF(ISERROR(OFFSET(Map!$E$2,MATCH(D32,Map!$B$3:$B$239,0),0)),OFFSET(Map!$E$2,MATCH(D32,Map!$C$3:$C$239,0),0),OFFSET(Map!$E$2,MATCH(D32,Map!$B$3:$B$239,0),0))</f>
        <v/>
      </c>
      <c r="B32" s="82" t="n">
        <v>31</v>
      </c>
      <c r="C32" s="82" t="inlineStr">
        <is>
          <t>EASTERN CAPE</t>
        </is>
      </c>
      <c r="D32" s="82" t="inlineStr">
        <is>
          <t>EC105</t>
        </is>
      </c>
      <c r="E32" s="82" t="inlineStr">
        <is>
          <t>Ndlambe</t>
        </is>
      </c>
      <c r="F32" s="82" t="n">
        <v>61176</v>
      </c>
      <c r="G32" s="82" t="n">
        <v>25.2</v>
      </c>
      <c r="H32" s="82" t="n">
        <v>64.8</v>
      </c>
      <c r="I32" s="82">
        <f>ROUND(F32*H32/100,0)</f>
        <v/>
      </c>
      <c r="J32" s="82" t="n">
        <v>9.9</v>
      </c>
      <c r="K32" s="82" t="n">
        <v>54.3</v>
      </c>
      <c r="L32" s="82" t="n">
        <v>90.3</v>
      </c>
      <c r="M32" s="82" t="n">
        <v>1.12</v>
      </c>
      <c r="N32" s="82" t="n">
        <v>33</v>
      </c>
      <c r="O32" s="82" t="n">
        <v>30.3</v>
      </c>
      <c r="P32" s="82">
        <f>ROUND(F32*(H32/100)*(100-O32)/100,0)</f>
        <v/>
      </c>
      <c r="Q32" s="82" t="n">
        <v>39</v>
      </c>
      <c r="R32" s="82" t="n">
        <v>9.699999999999999</v>
      </c>
      <c r="S32" s="82" t="n">
        <v>9.9</v>
      </c>
      <c r="T32" s="82" t="n">
        <v>20.1</v>
      </c>
      <c r="U32" s="82" t="n">
        <v>19331</v>
      </c>
      <c r="V32" s="82" t="n">
        <v>3320</v>
      </c>
      <c r="W32" s="82" t="n">
        <v>3</v>
      </c>
      <c r="X32" s="82" t="n">
        <v>42.6</v>
      </c>
      <c r="Y32" s="82" t="n">
        <v>83.59999999999999</v>
      </c>
      <c r="Z32" s="82" t="n">
        <v>42.3</v>
      </c>
      <c r="AA32" s="82" t="n">
        <v>35.5</v>
      </c>
      <c r="AB32" s="82" t="n">
        <v>78.5</v>
      </c>
      <c r="AC32" s="82" t="n">
        <v>36.1</v>
      </c>
      <c r="AD32" s="82" t="n">
        <v>86.3</v>
      </c>
      <c r="AE32" s="82" t="n">
        <v>77.7</v>
      </c>
      <c r="AF32" s="82" t="n">
        <v>7.3</v>
      </c>
      <c r="AG32" s="82" t="n">
        <v>0.2</v>
      </c>
      <c r="AH32" s="82" t="n">
        <v>14.2</v>
      </c>
      <c r="AI32" s="82" t="n">
        <v>0.5</v>
      </c>
      <c r="AJ32" s="82" t="n">
        <v>4.9</v>
      </c>
      <c r="AK32" s="82" t="n">
        <v>4.6</v>
      </c>
      <c r="AL32" s="82" t="n">
        <v>4.2</v>
      </c>
      <c r="AM32" s="82" t="n">
        <v>4.1</v>
      </c>
      <c r="AN32" s="82" t="n">
        <v>3.7</v>
      </c>
      <c r="AO32" s="82" t="n">
        <v>3.7</v>
      </c>
      <c r="AP32" s="82" t="n">
        <v>4</v>
      </c>
      <c r="AQ32" s="82" t="n">
        <v>4</v>
      </c>
      <c r="AR32" s="82" t="n">
        <v>4.2</v>
      </c>
      <c r="AS32" s="82" t="n">
        <v>3.9</v>
      </c>
      <c r="AT32" s="82" t="n">
        <v>4.1</v>
      </c>
      <c r="AU32" s="82" t="n">
        <v>4.2</v>
      </c>
      <c r="AV32" s="82" t="n">
        <v>3.3</v>
      </c>
      <c r="AW32" s="82" t="n">
        <v>3.7</v>
      </c>
      <c r="AX32" s="82" t="n">
        <v>3.3</v>
      </c>
      <c r="AY32" s="82" t="n">
        <v>3.6</v>
      </c>
      <c r="AZ32" s="82" t="n">
        <v>2.9</v>
      </c>
      <c r="BA32" s="82" t="n">
        <v>3.7</v>
      </c>
      <c r="BB32" s="82" t="n">
        <v>2.6</v>
      </c>
      <c r="BC32" s="82" t="n">
        <v>2.6</v>
      </c>
      <c r="BD32" s="82" t="n">
        <v>2.4</v>
      </c>
      <c r="BE32" s="82" t="n">
        <v>3.1</v>
      </c>
      <c r="BF32" s="82" t="n">
        <v>2</v>
      </c>
      <c r="BG32" s="82" t="n">
        <v>2.5</v>
      </c>
      <c r="BH32" s="82" t="n">
        <v>1.7</v>
      </c>
      <c r="BI32" s="82" t="n">
        <v>2.2</v>
      </c>
      <c r="BJ32" s="82" t="n">
        <v>1.3</v>
      </c>
      <c r="BK32" s="82" t="n">
        <v>1.7</v>
      </c>
      <c r="BL32" s="82" t="n">
        <v>1.2</v>
      </c>
      <c r="BM32" s="82" t="n">
        <v>1.6</v>
      </c>
      <c r="BN32" s="82" t="n">
        <v>0.7</v>
      </c>
      <c r="BO32" s="82" t="n">
        <v>1</v>
      </c>
      <c r="BP32" s="82" t="n">
        <v>0.5</v>
      </c>
      <c r="BQ32" s="82" t="n">
        <v>0.7</v>
      </c>
      <c r="BR32" s="82" t="n">
        <v>0.4</v>
      </c>
      <c r="BS32" s="82" t="n">
        <v>0.8</v>
      </c>
      <c r="BT32" s="82" t="n">
        <v>15184</v>
      </c>
      <c r="BU32" s="82" t="n">
        <v>6593</v>
      </c>
      <c r="BV32" s="82" t="n">
        <v>2823</v>
      </c>
      <c r="BW32" s="82" t="n">
        <v>15050</v>
      </c>
      <c r="BX32" s="82" t="n">
        <v>15.3</v>
      </c>
      <c r="BY32" s="82" t="n">
        <v>5</v>
      </c>
      <c r="BZ32" s="82" t="n">
        <v>6.7</v>
      </c>
      <c r="CA32" s="82" t="n">
        <v>21.3</v>
      </c>
      <c r="CB32" s="82" t="n">
        <v>21.5</v>
      </c>
      <c r="CC32" s="82" t="n">
        <v>12.2</v>
      </c>
      <c r="CD32" s="82" t="n">
        <v>7.7</v>
      </c>
      <c r="CE32" s="82" t="n">
        <v>6</v>
      </c>
      <c r="CF32" s="82" t="n">
        <v>2.8</v>
      </c>
      <c r="CG32" s="82" t="n">
        <v>0.9</v>
      </c>
      <c r="CH32" s="82" t="n">
        <v>0.3</v>
      </c>
      <c r="CI32" s="82" t="n">
        <v>0.3</v>
      </c>
      <c r="CJ32" s="82">
        <f>SUM(BT32:BW32)</f>
        <v/>
      </c>
      <c r="CK32" s="82">
        <f>F32*(1+M32/100)^9</f>
        <v/>
      </c>
      <c r="CL32" s="257">
        <f>$CK32*SUM(OFFSET($AJ32,0,(COUNTA($CL$1:CL$1)-1)*4,1,4))/100</f>
        <v/>
      </c>
      <c r="CM32" s="257">
        <f>$CK32*SUM(OFFSET($AJ32,0,(COUNTA($CL$1:CM$1)-1)*4,1,4))/100</f>
        <v/>
      </c>
      <c r="CN32" s="257">
        <f>$CK32*SUM(OFFSET($AJ32,0,(COUNTA($CL$1:CN$1)-1)*4,1,4))/100</f>
        <v/>
      </c>
      <c r="CO32" s="257">
        <f>$CK32*SUM(OFFSET($AJ32,0,(COUNTA($CL$1:CO$1)-1)*4,1,4))/100</f>
        <v/>
      </c>
      <c r="CP32" s="257">
        <f>$CK32*SUM(OFFSET($AJ32,0,(COUNTA($CL$1:CP$1)-1)*4,1,4))/100</f>
        <v/>
      </c>
      <c r="CQ32" s="257">
        <f>$CK32*SUM(OFFSET($AJ32,0,(COUNTA($CL$1:CQ$1)-1)*4,1,4))/100</f>
        <v/>
      </c>
      <c r="CR32" s="257">
        <f>$CK32*SUM(OFFSET($AJ32,0,(COUNTA($CL$1:CR$1)-1)*4,1,4))/100</f>
        <v/>
      </c>
      <c r="CS32" s="257">
        <f>$CK32*SUM(OFFSET($AJ32,0,(COUNTA($CL$1:CS$1)-1)*4,1,4))/100</f>
        <v/>
      </c>
      <c r="CT32" s="257">
        <f>$CK32*SUM(OFFSET($AJ32,0,(COUNTA($CL$1:CT$1)-1)*4,1,4))/100</f>
        <v/>
      </c>
      <c r="CU32" s="258">
        <f>IF(N32 = 0,0,F32/N32)</f>
        <v/>
      </c>
      <c r="CV32" s="258">
        <f>IF(CU32=0,0,CK32/CU32)</f>
        <v/>
      </c>
    </row>
    <row r="33">
      <c r="A33" s="82">
        <f>IF(ISERROR(OFFSET(Map!$E$2,MATCH(D33,Map!$B$3:$B$239,0),0)),OFFSET(Map!$E$2,MATCH(D33,Map!$C$3:$C$239,0),0),OFFSET(Map!$E$2,MATCH(D33,Map!$B$3:$B$239,0),0))</f>
        <v/>
      </c>
      <c r="B33" s="82" t="n">
        <v>32</v>
      </c>
      <c r="C33" s="82" t="inlineStr">
        <is>
          <t>EASTERN CAPE</t>
        </is>
      </c>
      <c r="D33" s="82" t="inlineStr">
        <is>
          <t>EC106</t>
        </is>
      </c>
      <c r="E33" s="82" t="inlineStr">
        <is>
          <t>Sundays River Valley</t>
        </is>
      </c>
      <c r="F33" s="82" t="n">
        <v>54504</v>
      </c>
      <c r="G33" s="82" t="n">
        <v>26.7</v>
      </c>
      <c r="H33" s="82" t="n">
        <v>68</v>
      </c>
      <c r="I33" s="82">
        <f>ROUND(F33*H33/100,0)</f>
        <v/>
      </c>
      <c r="J33" s="82" t="n">
        <v>5.2</v>
      </c>
      <c r="K33" s="82" t="n">
        <v>47</v>
      </c>
      <c r="L33" s="82" t="n">
        <v>103.8</v>
      </c>
      <c r="M33" s="82" t="n">
        <v>2.16</v>
      </c>
      <c r="N33" s="82" t="n">
        <v>9</v>
      </c>
      <c r="O33" s="82" t="n">
        <v>15</v>
      </c>
      <c r="P33" s="82">
        <f>ROUND(F33*(H33/100)*(100-O33)/100,0)</f>
        <v/>
      </c>
      <c r="Q33" s="82" t="n">
        <v>18.8</v>
      </c>
      <c r="R33" s="82" t="n">
        <v>8.800000000000001</v>
      </c>
      <c r="S33" s="82" t="n">
        <v>3.8</v>
      </c>
      <c r="T33" s="82" t="n">
        <v>15.2</v>
      </c>
      <c r="U33" s="82" t="n">
        <v>14749</v>
      </c>
      <c r="V33" s="82" t="n">
        <v>2414</v>
      </c>
      <c r="W33" s="82" t="n">
        <v>3.5</v>
      </c>
      <c r="X33" s="82" t="n">
        <v>34.9</v>
      </c>
      <c r="Y33" s="82" t="n">
        <v>84.59999999999999</v>
      </c>
      <c r="Z33" s="82" t="n">
        <v>44.3</v>
      </c>
      <c r="AA33" s="82" t="n">
        <v>53.5</v>
      </c>
      <c r="AB33" s="82" t="n">
        <v>61.2</v>
      </c>
      <c r="AC33" s="82" t="n">
        <v>32.3</v>
      </c>
      <c r="AD33" s="82" t="n">
        <v>79.8</v>
      </c>
      <c r="AE33" s="82" t="n">
        <v>71.8</v>
      </c>
      <c r="AF33" s="82" t="n">
        <v>21.4</v>
      </c>
      <c r="AG33" s="82" t="n">
        <v>0.2</v>
      </c>
      <c r="AH33" s="82" t="n">
        <v>5.9</v>
      </c>
      <c r="AI33" s="82" t="n">
        <v>0.8</v>
      </c>
      <c r="AJ33" s="82" t="n">
        <v>5.3</v>
      </c>
      <c r="AK33" s="82" t="n">
        <v>5.1</v>
      </c>
      <c r="AL33" s="82" t="n">
        <v>4.3</v>
      </c>
      <c r="AM33" s="82" t="n">
        <v>4.5</v>
      </c>
      <c r="AN33" s="82" t="n">
        <v>3.8</v>
      </c>
      <c r="AO33" s="82" t="n">
        <v>3.6</v>
      </c>
      <c r="AP33" s="82" t="n">
        <v>4.4</v>
      </c>
      <c r="AQ33" s="82" t="n">
        <v>4</v>
      </c>
      <c r="AR33" s="82" t="n">
        <v>5.4</v>
      </c>
      <c r="AS33" s="82" t="n">
        <v>4.4</v>
      </c>
      <c r="AT33" s="82" t="n">
        <v>5.5</v>
      </c>
      <c r="AU33" s="82" t="n">
        <v>4.5</v>
      </c>
      <c r="AV33" s="82" t="n">
        <v>4.3</v>
      </c>
      <c r="AW33" s="82" t="n">
        <v>3.7</v>
      </c>
      <c r="AX33" s="82" t="n">
        <v>4.1</v>
      </c>
      <c r="AY33" s="82" t="n">
        <v>3.7</v>
      </c>
      <c r="AZ33" s="82" t="n">
        <v>3.5</v>
      </c>
      <c r="BA33" s="82" t="n">
        <v>3.5</v>
      </c>
      <c r="BB33" s="82" t="n">
        <v>2.8</v>
      </c>
      <c r="BC33" s="82" t="n">
        <v>2.8</v>
      </c>
      <c r="BD33" s="82" t="n">
        <v>2.3</v>
      </c>
      <c r="BE33" s="82" t="n">
        <v>2.6</v>
      </c>
      <c r="BF33" s="82" t="n">
        <v>1.7</v>
      </c>
      <c r="BG33" s="82" t="n">
        <v>2</v>
      </c>
      <c r="BH33" s="82" t="n">
        <v>1.2</v>
      </c>
      <c r="BI33" s="82" t="n">
        <v>1.4</v>
      </c>
      <c r="BJ33" s="82" t="n">
        <v>0.8</v>
      </c>
      <c r="BK33" s="82" t="n">
        <v>1</v>
      </c>
      <c r="BL33" s="82" t="n">
        <v>0.7</v>
      </c>
      <c r="BM33" s="82" t="n">
        <v>0.9</v>
      </c>
      <c r="BN33" s="82" t="n">
        <v>0.3</v>
      </c>
      <c r="BO33" s="82" t="n">
        <v>0.5</v>
      </c>
      <c r="BP33" s="82" t="n">
        <v>0.2</v>
      </c>
      <c r="BQ33" s="82" t="n">
        <v>0.3</v>
      </c>
      <c r="BR33" s="82" t="n">
        <v>0.2</v>
      </c>
      <c r="BS33" s="82" t="n">
        <v>0.3</v>
      </c>
      <c r="BT33" s="82" t="n">
        <v>16085</v>
      </c>
      <c r="BU33" s="82" t="n">
        <v>2845</v>
      </c>
      <c r="BV33" s="82" t="n">
        <v>1145</v>
      </c>
      <c r="BW33" s="82" t="n">
        <v>17014</v>
      </c>
      <c r="BX33" s="82" t="n">
        <v>11.7</v>
      </c>
      <c r="BY33" s="82" t="n">
        <v>3.7</v>
      </c>
      <c r="BZ33" s="82" t="n">
        <v>6.6</v>
      </c>
      <c r="CA33" s="82" t="n">
        <v>25.3</v>
      </c>
      <c r="CB33" s="82" t="n">
        <v>26.7</v>
      </c>
      <c r="CC33" s="82" t="n">
        <v>15.3</v>
      </c>
      <c r="CD33" s="82" t="n">
        <v>5.4</v>
      </c>
      <c r="CE33" s="82" t="n">
        <v>2.9</v>
      </c>
      <c r="CF33" s="82" t="n">
        <v>1.6</v>
      </c>
      <c r="CG33" s="82" t="n">
        <v>0.3</v>
      </c>
      <c r="CH33" s="82" t="n">
        <v>0.1</v>
      </c>
      <c r="CI33" s="82" t="n">
        <v>0.3</v>
      </c>
      <c r="CJ33" s="82">
        <f>SUM(BT33:BW33)</f>
        <v/>
      </c>
      <c r="CK33" s="82">
        <f>F33*(1+M33/100)^9</f>
        <v/>
      </c>
      <c r="CL33" s="257">
        <f>$CK33*SUM(OFFSET($AJ33,0,(COUNTA($CL$1:CL$1)-1)*4,1,4))/100</f>
        <v/>
      </c>
      <c r="CM33" s="257">
        <f>$CK33*SUM(OFFSET($AJ33,0,(COUNTA($CL$1:CM$1)-1)*4,1,4))/100</f>
        <v/>
      </c>
      <c r="CN33" s="257">
        <f>$CK33*SUM(OFFSET($AJ33,0,(COUNTA($CL$1:CN$1)-1)*4,1,4))/100</f>
        <v/>
      </c>
      <c r="CO33" s="257">
        <f>$CK33*SUM(OFFSET($AJ33,0,(COUNTA($CL$1:CO$1)-1)*4,1,4))/100</f>
        <v/>
      </c>
      <c r="CP33" s="257">
        <f>$CK33*SUM(OFFSET($AJ33,0,(COUNTA($CL$1:CP$1)-1)*4,1,4))/100</f>
        <v/>
      </c>
      <c r="CQ33" s="257">
        <f>$CK33*SUM(OFFSET($AJ33,0,(COUNTA($CL$1:CQ$1)-1)*4,1,4))/100</f>
        <v/>
      </c>
      <c r="CR33" s="257">
        <f>$CK33*SUM(OFFSET($AJ33,0,(COUNTA($CL$1:CR$1)-1)*4,1,4))/100</f>
        <v/>
      </c>
      <c r="CS33" s="257">
        <f>$CK33*SUM(OFFSET($AJ33,0,(COUNTA($CL$1:CS$1)-1)*4,1,4))/100</f>
        <v/>
      </c>
      <c r="CT33" s="257">
        <f>$CK33*SUM(OFFSET($AJ33,0,(COUNTA($CL$1:CT$1)-1)*4,1,4))/100</f>
        <v/>
      </c>
      <c r="CU33" s="258">
        <f>IF(N33 = 0,0,F33/N33)</f>
        <v/>
      </c>
      <c r="CV33" s="258">
        <f>IF(CU33=0,0,CK33/CU33)</f>
        <v/>
      </c>
    </row>
    <row r="34">
      <c r="A34" s="82">
        <f>IF(ISERROR(OFFSET(Map!$E$2,MATCH(D34,Map!$B$3:$B$239,0),0)),OFFSET(Map!$E$2,MATCH(D34,Map!$C$3:$C$239,0),0),OFFSET(Map!$E$2,MATCH(D34,Map!$B$3:$B$239,0),0))</f>
        <v/>
      </c>
      <c r="B34" s="82" t="n">
        <v>33</v>
      </c>
      <c r="C34" s="82" t="inlineStr">
        <is>
          <t>EASTERN CAPE</t>
        </is>
      </c>
      <c r="D34" s="82" t="inlineStr">
        <is>
          <t>EC107</t>
        </is>
      </c>
      <c r="E34" s="82" t="inlineStr">
        <is>
          <t>Baviaans</t>
        </is>
      </c>
      <c r="F34" s="82" t="n">
        <v>17761</v>
      </c>
      <c r="G34" s="82" t="n">
        <v>31.1</v>
      </c>
      <c r="H34" s="82" t="n">
        <v>62.4</v>
      </c>
      <c r="I34" s="82">
        <f>ROUND(F34*H34/100,0)</f>
        <v/>
      </c>
      <c r="J34" s="82" t="n">
        <v>6.5</v>
      </c>
      <c r="K34" s="82" t="n">
        <v>60.2</v>
      </c>
      <c r="L34" s="82" t="n">
        <v>96.2</v>
      </c>
      <c r="M34" s="82" t="n">
        <v>0.5</v>
      </c>
      <c r="N34" s="82" t="n">
        <v>2</v>
      </c>
      <c r="O34" s="82" t="n">
        <v>29.4</v>
      </c>
      <c r="P34" s="82">
        <f>ROUND(F34*(H34/100)*(100-O34)/100,0)</f>
        <v/>
      </c>
      <c r="Q34" s="82" t="n">
        <v>37.9</v>
      </c>
      <c r="R34" s="82" t="n">
        <v>8</v>
      </c>
      <c r="S34" s="82" t="n">
        <v>4.7</v>
      </c>
      <c r="T34" s="82" t="n">
        <v>16.4</v>
      </c>
      <c r="U34" s="82" t="n">
        <v>4610</v>
      </c>
      <c r="V34" s="82" t="n">
        <v>949</v>
      </c>
      <c r="W34" s="82" t="n">
        <v>3.8</v>
      </c>
      <c r="X34" s="82" t="n">
        <v>35.8</v>
      </c>
      <c r="Y34" s="82" t="n">
        <v>97.40000000000001</v>
      </c>
      <c r="Z34" s="82" t="n">
        <v>58.6</v>
      </c>
      <c r="AA34" s="82" t="n">
        <v>73</v>
      </c>
      <c r="AB34" s="82" t="n">
        <v>75.90000000000001</v>
      </c>
      <c r="AC34" s="82" t="n">
        <v>70.40000000000001</v>
      </c>
      <c r="AD34" s="82" t="n">
        <v>89.2</v>
      </c>
      <c r="AE34" s="82" t="n">
        <v>12</v>
      </c>
      <c r="AF34" s="82" t="n">
        <v>80.3</v>
      </c>
      <c r="AG34" s="82" t="n">
        <v>0.2</v>
      </c>
      <c r="AH34" s="82" t="n">
        <v>7</v>
      </c>
      <c r="AI34" s="82" t="n">
        <v>0.6</v>
      </c>
      <c r="AJ34" s="82" t="n">
        <v>5.6</v>
      </c>
      <c r="AK34" s="82" t="n">
        <v>5.7</v>
      </c>
      <c r="AL34" s="82" t="n">
        <v>5.3</v>
      </c>
      <c r="AM34" s="82" t="n">
        <v>5.1</v>
      </c>
      <c r="AN34" s="82" t="n">
        <v>4.6</v>
      </c>
      <c r="AO34" s="82" t="n">
        <v>4.8</v>
      </c>
      <c r="AP34" s="82" t="n">
        <v>4.4</v>
      </c>
      <c r="AQ34" s="82" t="n">
        <v>4</v>
      </c>
      <c r="AR34" s="82" t="n">
        <v>4</v>
      </c>
      <c r="AS34" s="82" t="n">
        <v>4</v>
      </c>
      <c r="AT34" s="82" t="n">
        <v>3.5</v>
      </c>
      <c r="AU34" s="82" t="n">
        <v>3.8</v>
      </c>
      <c r="AV34" s="82" t="n">
        <v>3.2</v>
      </c>
      <c r="AW34" s="82" t="n">
        <v>3.4</v>
      </c>
      <c r="AX34" s="82" t="n">
        <v>3.2</v>
      </c>
      <c r="AY34" s="82" t="n">
        <v>3.2</v>
      </c>
      <c r="AZ34" s="82" t="n">
        <v>3.1</v>
      </c>
      <c r="BA34" s="82" t="n">
        <v>3.2</v>
      </c>
      <c r="BB34" s="82" t="n">
        <v>3</v>
      </c>
      <c r="BC34" s="82" t="n">
        <v>3</v>
      </c>
      <c r="BD34" s="82" t="n">
        <v>2.6</v>
      </c>
      <c r="BE34" s="82" t="n">
        <v>2.7</v>
      </c>
      <c r="BF34" s="82" t="n">
        <v>2.2</v>
      </c>
      <c r="BG34" s="82" t="n">
        <v>2.6</v>
      </c>
      <c r="BH34" s="82" t="n">
        <v>1.5</v>
      </c>
      <c r="BI34" s="82" t="n">
        <v>1.7</v>
      </c>
      <c r="BJ34" s="82" t="n">
        <v>1.2</v>
      </c>
      <c r="BK34" s="82" t="n">
        <v>1.4</v>
      </c>
      <c r="BL34" s="82" t="n">
        <v>0.8</v>
      </c>
      <c r="BM34" s="82" t="n">
        <v>1.1</v>
      </c>
      <c r="BN34" s="82" t="n">
        <v>0.5</v>
      </c>
      <c r="BO34" s="82" t="n">
        <v>0.6</v>
      </c>
      <c r="BP34" s="82" t="n">
        <v>0.3</v>
      </c>
      <c r="BQ34" s="82" t="n">
        <v>0.3</v>
      </c>
      <c r="BR34" s="82" t="n">
        <v>0.2</v>
      </c>
      <c r="BS34" s="82" t="n">
        <v>0.3</v>
      </c>
      <c r="BT34" s="82" t="n">
        <v>4075</v>
      </c>
      <c r="BU34" s="82" t="n">
        <v>1696</v>
      </c>
      <c r="BV34" s="82" t="n">
        <v>720</v>
      </c>
      <c r="BW34" s="82" t="n">
        <v>4595</v>
      </c>
      <c r="BX34" s="82" t="n">
        <v>7.8</v>
      </c>
      <c r="BY34" s="82" t="n">
        <v>3.7</v>
      </c>
      <c r="BZ34" s="82" t="n">
        <v>6.8</v>
      </c>
      <c r="CA34" s="82" t="n">
        <v>24.5</v>
      </c>
      <c r="CB34" s="82" t="n">
        <v>28.4</v>
      </c>
      <c r="CC34" s="82" t="n">
        <v>14</v>
      </c>
      <c r="CD34" s="82" t="n">
        <v>7.4</v>
      </c>
      <c r="CE34" s="82" t="n">
        <v>4.2</v>
      </c>
      <c r="CF34" s="82" t="n">
        <v>2.3</v>
      </c>
      <c r="CG34" s="82" t="n">
        <v>0.6</v>
      </c>
      <c r="CH34" s="82" t="n">
        <v>0.2</v>
      </c>
      <c r="CI34" s="82" t="n">
        <v>0.1</v>
      </c>
      <c r="CJ34" s="82">
        <f>SUM(BT34:BW34)</f>
        <v/>
      </c>
      <c r="CK34" s="82">
        <f>F34*(1+M34/100)^9</f>
        <v/>
      </c>
      <c r="CL34" s="257">
        <f>$CK34*SUM(OFFSET($AJ34,0,(COUNTA($CL$1:CL$1)-1)*4,1,4))/100</f>
        <v/>
      </c>
      <c r="CM34" s="257">
        <f>$CK34*SUM(OFFSET($AJ34,0,(COUNTA($CL$1:CM$1)-1)*4,1,4))/100</f>
        <v/>
      </c>
      <c r="CN34" s="257">
        <f>$CK34*SUM(OFFSET($AJ34,0,(COUNTA($CL$1:CN$1)-1)*4,1,4))/100</f>
        <v/>
      </c>
      <c r="CO34" s="257">
        <f>$CK34*SUM(OFFSET($AJ34,0,(COUNTA($CL$1:CO$1)-1)*4,1,4))/100</f>
        <v/>
      </c>
      <c r="CP34" s="257">
        <f>$CK34*SUM(OFFSET($AJ34,0,(COUNTA($CL$1:CP$1)-1)*4,1,4))/100</f>
        <v/>
      </c>
      <c r="CQ34" s="257">
        <f>$CK34*SUM(OFFSET($AJ34,0,(COUNTA($CL$1:CQ$1)-1)*4,1,4))/100</f>
        <v/>
      </c>
      <c r="CR34" s="257">
        <f>$CK34*SUM(OFFSET($AJ34,0,(COUNTA($CL$1:CR$1)-1)*4,1,4))/100</f>
        <v/>
      </c>
      <c r="CS34" s="257">
        <f>$CK34*SUM(OFFSET($AJ34,0,(COUNTA($CL$1:CS$1)-1)*4,1,4))/100</f>
        <v/>
      </c>
      <c r="CT34" s="257">
        <f>$CK34*SUM(OFFSET($AJ34,0,(COUNTA($CL$1:CT$1)-1)*4,1,4))/100</f>
        <v/>
      </c>
      <c r="CU34" s="258">
        <f>IF(N34 = 0,0,F34/N34)</f>
        <v/>
      </c>
      <c r="CV34" s="258">
        <f>IF(CU34=0,0,CK34/CU34)</f>
        <v/>
      </c>
    </row>
    <row r="35">
      <c r="A35" s="82">
        <f>IF(ISERROR(OFFSET(Map!$E$2,MATCH(D35,Map!$B$3:$B$239,0),0)),OFFSET(Map!$E$2,MATCH(D35,Map!$C$3:$C$239,0),0),OFFSET(Map!$E$2,MATCH(D35,Map!$B$3:$B$239,0),0))</f>
        <v/>
      </c>
      <c r="B35" s="82" t="n">
        <v>34</v>
      </c>
      <c r="C35" s="82" t="inlineStr">
        <is>
          <t>EASTERN CAPE</t>
        </is>
      </c>
      <c r="D35" s="82" t="inlineStr">
        <is>
          <t>EC108</t>
        </is>
      </c>
      <c r="E35" s="82" t="inlineStr">
        <is>
          <t>Kouga</t>
        </is>
      </c>
      <c r="F35" s="82" t="n">
        <v>98558</v>
      </c>
      <c r="G35" s="82" t="n">
        <v>26.8</v>
      </c>
      <c r="H35" s="82" t="n">
        <v>65.3</v>
      </c>
      <c r="I35" s="82">
        <f>ROUND(F35*H35/100,0)</f>
        <v/>
      </c>
      <c r="J35" s="82" t="n">
        <v>7.9</v>
      </c>
      <c r="K35" s="82" t="n">
        <v>53.2</v>
      </c>
      <c r="L35" s="82" t="n">
        <v>97.2</v>
      </c>
      <c r="M35" s="82" t="n">
        <v>3.22</v>
      </c>
      <c r="N35" s="82" t="n">
        <v>37</v>
      </c>
      <c r="O35" s="82" t="n">
        <v>21.5</v>
      </c>
      <c r="P35" s="82">
        <f>ROUND(F35*(H35/100)*(100-O35)/100,0)</f>
        <v/>
      </c>
      <c r="Q35" s="82" t="n">
        <v>26.7</v>
      </c>
      <c r="R35" s="82" t="n">
        <v>4.9</v>
      </c>
      <c r="S35" s="82" t="n">
        <v>9.5</v>
      </c>
      <c r="T35" s="82" t="n">
        <v>24.5</v>
      </c>
      <c r="U35" s="82" t="n">
        <v>29447</v>
      </c>
      <c r="V35" s="82" t="n">
        <v>2002</v>
      </c>
      <c r="W35" s="82" t="n">
        <v>3.2</v>
      </c>
      <c r="X35" s="82" t="n">
        <v>35.4</v>
      </c>
      <c r="Y35" s="82" t="n">
        <v>76.09999999999999</v>
      </c>
      <c r="Z35" s="82" t="n">
        <v>51.7</v>
      </c>
      <c r="AA35" s="82" t="n">
        <v>64.90000000000001</v>
      </c>
      <c r="AB35" s="82" t="n">
        <v>83.5</v>
      </c>
      <c r="AC35" s="82" t="n">
        <v>60.4</v>
      </c>
      <c r="AD35" s="82" t="n">
        <v>86.90000000000001</v>
      </c>
      <c r="AE35" s="82" t="n">
        <v>38.8</v>
      </c>
      <c r="AF35" s="82" t="n">
        <v>42.6</v>
      </c>
      <c r="AG35" s="82" t="n">
        <v>0.2</v>
      </c>
      <c r="AH35" s="82" t="n">
        <v>17.6</v>
      </c>
      <c r="AI35" s="82" t="n">
        <v>0.7</v>
      </c>
      <c r="AJ35" s="82" t="n">
        <v>5.4</v>
      </c>
      <c r="AK35" s="82" t="n">
        <v>5.1</v>
      </c>
      <c r="AL35" s="82" t="n">
        <v>4.4</v>
      </c>
      <c r="AM35" s="82" t="n">
        <v>4.3</v>
      </c>
      <c r="AN35" s="82" t="n">
        <v>3.8</v>
      </c>
      <c r="AO35" s="82" t="n">
        <v>3.8</v>
      </c>
      <c r="AP35" s="82" t="n">
        <v>3.9</v>
      </c>
      <c r="AQ35" s="82" t="n">
        <v>3.9</v>
      </c>
      <c r="AR35" s="82" t="n">
        <v>4.4</v>
      </c>
      <c r="AS35" s="82" t="n">
        <v>4.4</v>
      </c>
      <c r="AT35" s="82" t="n">
        <v>4.7</v>
      </c>
      <c r="AU35" s="82" t="n">
        <v>4.7</v>
      </c>
      <c r="AV35" s="82" t="n">
        <v>4</v>
      </c>
      <c r="AW35" s="82" t="n">
        <v>3.8</v>
      </c>
      <c r="AX35" s="82" t="n">
        <v>3.6</v>
      </c>
      <c r="AY35" s="82" t="n">
        <v>3.5</v>
      </c>
      <c r="AZ35" s="82" t="n">
        <v>3.3</v>
      </c>
      <c r="BA35" s="82" t="n">
        <v>3.2</v>
      </c>
      <c r="BB35" s="82" t="n">
        <v>2.8</v>
      </c>
      <c r="BC35" s="82" t="n">
        <v>2.8</v>
      </c>
      <c r="BD35" s="82" t="n">
        <v>2.2</v>
      </c>
      <c r="BE35" s="82" t="n">
        <v>2.4</v>
      </c>
      <c r="BF35" s="82" t="n">
        <v>1.9</v>
      </c>
      <c r="BG35" s="82" t="n">
        <v>2.1</v>
      </c>
      <c r="BH35" s="82" t="n">
        <v>1.5</v>
      </c>
      <c r="BI35" s="82" t="n">
        <v>1.9</v>
      </c>
      <c r="BJ35" s="82" t="n">
        <v>1.2</v>
      </c>
      <c r="BK35" s="82" t="n">
        <v>1.5</v>
      </c>
      <c r="BL35" s="82" t="n">
        <v>1.1</v>
      </c>
      <c r="BM35" s="82" t="n">
        <v>1.2</v>
      </c>
      <c r="BN35" s="82" t="n">
        <v>0.7</v>
      </c>
      <c r="BO35" s="82" t="n">
        <v>0.8</v>
      </c>
      <c r="BP35" s="82" t="n">
        <v>0.3</v>
      </c>
      <c r="BQ35" s="82" t="n">
        <v>0.5</v>
      </c>
      <c r="BR35" s="82" t="n">
        <v>0.2</v>
      </c>
      <c r="BS35" s="82" t="n">
        <v>0.5</v>
      </c>
      <c r="BT35" s="82" t="n">
        <v>30163</v>
      </c>
      <c r="BU35" s="82" t="n">
        <v>8249</v>
      </c>
      <c r="BV35" s="82" t="n">
        <v>2234</v>
      </c>
      <c r="BW35" s="82" t="n">
        <v>23685</v>
      </c>
      <c r="BX35" s="82" t="n">
        <v>15.6</v>
      </c>
      <c r="BY35" s="82" t="n">
        <v>3.4</v>
      </c>
      <c r="BZ35" s="82" t="n">
        <v>5.8</v>
      </c>
      <c r="CA35" s="82" t="n">
        <v>16.9</v>
      </c>
      <c r="CB35" s="82" t="n">
        <v>20.7</v>
      </c>
      <c r="CC35" s="82" t="n">
        <v>15.4</v>
      </c>
      <c r="CD35" s="82" t="n">
        <v>9.800000000000001</v>
      </c>
      <c r="CE35" s="82" t="n">
        <v>7.4</v>
      </c>
      <c r="CF35" s="82" t="n">
        <v>3.5</v>
      </c>
      <c r="CG35" s="82" t="n">
        <v>1</v>
      </c>
      <c r="CH35" s="82" t="n">
        <v>0.4</v>
      </c>
      <c r="CI35" s="82" t="n">
        <v>0.3</v>
      </c>
      <c r="CJ35" s="82">
        <f>SUM(BT35:BW35)</f>
        <v/>
      </c>
      <c r="CK35" s="82">
        <f>F35*(1+M35/100)^9</f>
        <v/>
      </c>
      <c r="CL35" s="257">
        <f>$CK35*SUM(OFFSET($AJ35,0,(COUNTA($CL$1:CL$1)-1)*4,1,4))/100</f>
        <v/>
      </c>
      <c r="CM35" s="257">
        <f>$CK35*SUM(OFFSET($AJ35,0,(COUNTA($CL$1:CM$1)-1)*4,1,4))/100</f>
        <v/>
      </c>
      <c r="CN35" s="257">
        <f>$CK35*SUM(OFFSET($AJ35,0,(COUNTA($CL$1:CN$1)-1)*4,1,4))/100</f>
        <v/>
      </c>
      <c r="CO35" s="257">
        <f>$CK35*SUM(OFFSET($AJ35,0,(COUNTA($CL$1:CO$1)-1)*4,1,4))/100</f>
        <v/>
      </c>
      <c r="CP35" s="257">
        <f>$CK35*SUM(OFFSET($AJ35,0,(COUNTA($CL$1:CP$1)-1)*4,1,4))/100</f>
        <v/>
      </c>
      <c r="CQ35" s="257">
        <f>$CK35*SUM(OFFSET($AJ35,0,(COUNTA($CL$1:CQ$1)-1)*4,1,4))/100</f>
        <v/>
      </c>
      <c r="CR35" s="257">
        <f>$CK35*SUM(OFFSET($AJ35,0,(COUNTA($CL$1:CR$1)-1)*4,1,4))/100</f>
        <v/>
      </c>
      <c r="CS35" s="257">
        <f>$CK35*SUM(OFFSET($AJ35,0,(COUNTA($CL$1:CS$1)-1)*4,1,4))/100</f>
        <v/>
      </c>
      <c r="CT35" s="257">
        <f>$CK35*SUM(OFFSET($AJ35,0,(COUNTA($CL$1:CT$1)-1)*4,1,4))/100</f>
        <v/>
      </c>
      <c r="CU35" s="258">
        <f>IF(N35 = 0,0,F35/N35)</f>
        <v/>
      </c>
      <c r="CV35" s="258">
        <f>IF(CU35=0,0,CK35/CU35)</f>
        <v/>
      </c>
    </row>
    <row r="36">
      <c r="A36" s="82">
        <f>IF(ISERROR(OFFSET(Map!$E$2,MATCH(D36,Map!$B$3:$B$239,0),0)),OFFSET(Map!$E$2,MATCH(D36,Map!$C$3:$C$239,0),0),OFFSET(Map!$E$2,MATCH(D36,Map!$B$3:$B$239,0),0))</f>
        <v/>
      </c>
      <c r="B36" s="82" t="n">
        <v>35</v>
      </c>
      <c r="C36" s="82" t="inlineStr">
        <is>
          <t>EASTERN CAPE</t>
        </is>
      </c>
      <c r="D36" s="82" t="inlineStr">
        <is>
          <t>EC109</t>
        </is>
      </c>
      <c r="E36" s="82" t="inlineStr">
        <is>
          <t>Kou-Kamma</t>
        </is>
      </c>
      <c r="F36" s="82" t="n">
        <v>40663</v>
      </c>
      <c r="G36" s="82" t="n">
        <v>29.7</v>
      </c>
      <c r="H36" s="82" t="n">
        <v>65.7</v>
      </c>
      <c r="I36" s="82">
        <f>ROUND(F36*H36/100,0)</f>
        <v/>
      </c>
      <c r="J36" s="82" t="n">
        <v>4.5</v>
      </c>
      <c r="K36" s="82" t="n">
        <v>52.1</v>
      </c>
      <c r="L36" s="82" t="n">
        <v>100.7</v>
      </c>
      <c r="M36" s="82" t="n">
        <v>1.66</v>
      </c>
      <c r="N36" s="82" t="n">
        <v>11</v>
      </c>
      <c r="O36" s="82" t="n">
        <v>15</v>
      </c>
      <c r="P36" s="82">
        <f>ROUND(F36*(H36/100)*(100-O36)/100,0)</f>
        <v/>
      </c>
      <c r="Q36" s="82" t="n">
        <v>17.5</v>
      </c>
      <c r="R36" s="82" t="n">
        <v>5.3</v>
      </c>
      <c r="S36" s="82" t="n">
        <v>3.9</v>
      </c>
      <c r="T36" s="82" t="n">
        <v>17.6</v>
      </c>
      <c r="U36" s="82" t="n">
        <v>11032</v>
      </c>
      <c r="V36" s="82" t="n">
        <v>1983</v>
      </c>
      <c r="W36" s="82" t="n">
        <v>3.6</v>
      </c>
      <c r="X36" s="82" t="n">
        <v>31.2</v>
      </c>
      <c r="Y36" s="82" t="n">
        <v>90.59999999999999</v>
      </c>
      <c r="Z36" s="82" t="n">
        <v>46.8</v>
      </c>
      <c r="AA36" s="82" t="n">
        <v>68</v>
      </c>
      <c r="AB36" s="82" t="n">
        <v>64.2</v>
      </c>
      <c r="AC36" s="82" t="n">
        <v>68.2</v>
      </c>
      <c r="AD36" s="82" t="n">
        <v>87.09999999999999</v>
      </c>
      <c r="AE36" s="82" t="n">
        <v>30.6</v>
      </c>
      <c r="AF36" s="82" t="n">
        <v>59.8</v>
      </c>
      <c r="AG36" s="82" t="n">
        <v>0.3</v>
      </c>
      <c r="AH36" s="82" t="n">
        <v>8.199999999999999</v>
      </c>
      <c r="AI36" s="82" t="n">
        <v>1.1</v>
      </c>
      <c r="AJ36" s="82" t="n">
        <v>5.7</v>
      </c>
      <c r="AK36" s="82" t="n">
        <v>5.6</v>
      </c>
      <c r="AL36" s="82" t="n">
        <v>4.7</v>
      </c>
      <c r="AM36" s="82" t="n">
        <v>4.9</v>
      </c>
      <c r="AN36" s="82" t="n">
        <v>4.5</v>
      </c>
      <c r="AO36" s="82" t="n">
        <v>4.4</v>
      </c>
      <c r="AP36" s="82" t="n">
        <v>3.8</v>
      </c>
      <c r="AQ36" s="82" t="n">
        <v>3.8</v>
      </c>
      <c r="AR36" s="82" t="n">
        <v>4.9</v>
      </c>
      <c r="AS36" s="82" t="n">
        <v>4.3</v>
      </c>
      <c r="AT36" s="82" t="n">
        <v>4.8</v>
      </c>
      <c r="AU36" s="82" t="n">
        <v>4.6</v>
      </c>
      <c r="AV36" s="82" t="n">
        <v>3.9</v>
      </c>
      <c r="AW36" s="82" t="n">
        <v>3.6</v>
      </c>
      <c r="AX36" s="82" t="n">
        <v>3.9</v>
      </c>
      <c r="AY36" s="82" t="n">
        <v>3.7</v>
      </c>
      <c r="AZ36" s="82" t="n">
        <v>3.4</v>
      </c>
      <c r="BA36" s="82" t="n">
        <v>3.4</v>
      </c>
      <c r="BB36" s="82" t="n">
        <v>3</v>
      </c>
      <c r="BC36" s="82" t="n">
        <v>3</v>
      </c>
      <c r="BD36" s="82" t="n">
        <v>2.4</v>
      </c>
      <c r="BE36" s="82" t="n">
        <v>2.5</v>
      </c>
      <c r="BF36" s="82" t="n">
        <v>1.9</v>
      </c>
      <c r="BG36" s="82" t="n">
        <v>2</v>
      </c>
      <c r="BH36" s="82" t="n">
        <v>1.4</v>
      </c>
      <c r="BI36" s="82" t="n">
        <v>1.5</v>
      </c>
      <c r="BJ36" s="82" t="n">
        <v>0.9</v>
      </c>
      <c r="BK36" s="82" t="n">
        <v>0.9</v>
      </c>
      <c r="BL36" s="82" t="n">
        <v>0.6</v>
      </c>
      <c r="BM36" s="82" t="n">
        <v>0.8</v>
      </c>
      <c r="BN36" s="82" t="n">
        <v>0.3</v>
      </c>
      <c r="BO36" s="82" t="n">
        <v>0.4</v>
      </c>
      <c r="BP36" s="82" t="n">
        <v>0.1</v>
      </c>
      <c r="BQ36" s="82" t="n">
        <v>0.2</v>
      </c>
      <c r="BR36" s="82" t="n">
        <v>0.1</v>
      </c>
      <c r="BS36" s="82" t="n">
        <v>0.2</v>
      </c>
      <c r="BT36" s="82" t="n">
        <v>14931</v>
      </c>
      <c r="BU36" s="82" t="n">
        <v>2645</v>
      </c>
      <c r="BV36" s="82" t="n">
        <v>878</v>
      </c>
      <c r="BW36" s="82" t="n">
        <v>8277</v>
      </c>
      <c r="BX36" s="82" t="n">
        <v>8.1</v>
      </c>
      <c r="BY36" s="82" t="n">
        <v>2.4</v>
      </c>
      <c r="BZ36" s="82" t="n">
        <v>5.1</v>
      </c>
      <c r="CA36" s="82" t="n">
        <v>23.9</v>
      </c>
      <c r="CB36" s="82" t="n">
        <v>28</v>
      </c>
      <c r="CC36" s="82" t="n">
        <v>18.6</v>
      </c>
      <c r="CD36" s="82" t="n">
        <v>7.2</v>
      </c>
      <c r="CE36" s="82" t="n">
        <v>4.3</v>
      </c>
      <c r="CF36" s="82" t="n">
        <v>1.7</v>
      </c>
      <c r="CG36" s="82" t="n">
        <v>0.3</v>
      </c>
      <c r="CH36" s="82" t="n">
        <v>0.2</v>
      </c>
      <c r="CI36" s="82" t="n">
        <v>0.1</v>
      </c>
      <c r="CJ36" s="82">
        <f>SUM(BT36:BW36)</f>
        <v/>
      </c>
      <c r="CK36" s="82">
        <f>F36*(1+M36/100)^9</f>
        <v/>
      </c>
      <c r="CL36" s="257">
        <f>$CK36*SUM(OFFSET($AJ36,0,(COUNTA($CL$1:CL$1)-1)*4,1,4))/100</f>
        <v/>
      </c>
      <c r="CM36" s="257">
        <f>$CK36*SUM(OFFSET($AJ36,0,(COUNTA($CL$1:CM$1)-1)*4,1,4))/100</f>
        <v/>
      </c>
      <c r="CN36" s="257">
        <f>$CK36*SUM(OFFSET($AJ36,0,(COUNTA($CL$1:CN$1)-1)*4,1,4))/100</f>
        <v/>
      </c>
      <c r="CO36" s="257">
        <f>$CK36*SUM(OFFSET($AJ36,0,(COUNTA($CL$1:CO$1)-1)*4,1,4))/100</f>
        <v/>
      </c>
      <c r="CP36" s="257">
        <f>$CK36*SUM(OFFSET($AJ36,0,(COUNTA($CL$1:CP$1)-1)*4,1,4))/100</f>
        <v/>
      </c>
      <c r="CQ36" s="257">
        <f>$CK36*SUM(OFFSET($AJ36,0,(COUNTA($CL$1:CQ$1)-1)*4,1,4))/100</f>
        <v/>
      </c>
      <c r="CR36" s="257">
        <f>$CK36*SUM(OFFSET($AJ36,0,(COUNTA($CL$1:CR$1)-1)*4,1,4))/100</f>
        <v/>
      </c>
      <c r="CS36" s="257">
        <f>$CK36*SUM(OFFSET($AJ36,0,(COUNTA($CL$1:CS$1)-1)*4,1,4))/100</f>
        <v/>
      </c>
      <c r="CT36" s="257">
        <f>$CK36*SUM(OFFSET($AJ36,0,(COUNTA($CL$1:CT$1)-1)*4,1,4))/100</f>
        <v/>
      </c>
      <c r="CU36" s="258">
        <f>IF(N36 = 0,0,F36/N36)</f>
        <v/>
      </c>
      <c r="CV36" s="258">
        <f>IF(CU36=0,0,CK36/CU36)</f>
        <v/>
      </c>
    </row>
    <row r="37">
      <c r="A37" s="82">
        <f>IF(ISERROR(OFFSET(Map!$E$2,MATCH(D37,Map!$B$3:$B$239,0),0)),OFFSET(Map!$E$2,MATCH(D37,Map!$C$3:$C$239,0),0),OFFSET(Map!$E$2,MATCH(D37,Map!$B$3:$B$239,0),0))</f>
        <v/>
      </c>
      <c r="B37" s="82" t="n">
        <v>36</v>
      </c>
      <c r="C37" s="82" t="inlineStr">
        <is>
          <t>EASTERN CAPE</t>
        </is>
      </c>
      <c r="D37" s="82" t="inlineStr">
        <is>
          <t>EC121</t>
        </is>
      </c>
      <c r="E37" s="82" t="inlineStr">
        <is>
          <t>Mbhashe</t>
        </is>
      </c>
      <c r="F37" s="82" t="n">
        <v>254909</v>
      </c>
      <c r="G37" s="82" t="n">
        <v>38</v>
      </c>
      <c r="H37" s="82" t="n">
        <v>53.9</v>
      </c>
      <c r="I37" s="82">
        <f>ROUND(F37*H37/100,0)</f>
        <v/>
      </c>
      <c r="J37" s="82" t="n">
        <v>8.1</v>
      </c>
      <c r="K37" s="82" t="n">
        <v>85.5</v>
      </c>
      <c r="L37" s="82" t="n">
        <v>85.09999999999999</v>
      </c>
      <c r="M37" s="82" t="n">
        <v>-0.35</v>
      </c>
      <c r="N37" s="82" t="n">
        <v>80</v>
      </c>
      <c r="O37" s="82" t="n">
        <v>42.4</v>
      </c>
      <c r="P37" s="82">
        <f>ROUND(F37*(H37/100)*(100-O37)/100,0)</f>
        <v/>
      </c>
      <c r="Q37" s="82" t="n">
        <v>50.7</v>
      </c>
      <c r="R37" s="82" t="n">
        <v>21.2</v>
      </c>
      <c r="S37" s="82" t="n">
        <v>5.1</v>
      </c>
      <c r="T37" s="82" t="n">
        <v>10.2</v>
      </c>
      <c r="U37" s="82" t="n">
        <v>60124</v>
      </c>
      <c r="V37" s="82" t="n">
        <v>36377</v>
      </c>
      <c r="W37" s="82" t="n">
        <v>4.1</v>
      </c>
      <c r="X37" s="82" t="n">
        <v>58.3</v>
      </c>
      <c r="Y37" s="82" t="n">
        <v>30.9</v>
      </c>
      <c r="Z37" s="82" t="n">
        <v>73.59999999999999</v>
      </c>
      <c r="AA37" s="82" t="n">
        <v>3.8</v>
      </c>
      <c r="AB37" s="82" t="n">
        <v>3.1</v>
      </c>
      <c r="AC37" s="82" t="n">
        <v>3.5</v>
      </c>
      <c r="AD37" s="82" t="n">
        <v>49.7</v>
      </c>
      <c r="AE37" s="82" t="n">
        <v>99.40000000000001</v>
      </c>
      <c r="AF37" s="82" t="n">
        <v>0.1</v>
      </c>
      <c r="AG37" s="82" t="n">
        <v>0.1</v>
      </c>
      <c r="AH37" s="82" t="n">
        <v>0.2</v>
      </c>
      <c r="AI37" s="82" t="n">
        <v>0.1</v>
      </c>
      <c r="AJ37" s="82" t="n">
        <v>6.2</v>
      </c>
      <c r="AK37" s="82" t="n">
        <v>6.1</v>
      </c>
      <c r="AL37" s="82" t="n">
        <v>6.2</v>
      </c>
      <c r="AM37" s="82" t="n">
        <v>6.1</v>
      </c>
      <c r="AN37" s="82" t="n">
        <v>7</v>
      </c>
      <c r="AO37" s="82" t="n">
        <v>6.4</v>
      </c>
      <c r="AP37" s="82" t="n">
        <v>7.1</v>
      </c>
      <c r="AQ37" s="82" t="n">
        <v>6.8</v>
      </c>
      <c r="AR37" s="82" t="n">
        <v>4</v>
      </c>
      <c r="AS37" s="82" t="n">
        <v>4.4</v>
      </c>
      <c r="AT37" s="82" t="n">
        <v>2.6</v>
      </c>
      <c r="AU37" s="82" t="n">
        <v>3</v>
      </c>
      <c r="AV37" s="82" t="n">
        <v>1.9</v>
      </c>
      <c r="AW37" s="82" t="n">
        <v>2.5</v>
      </c>
      <c r="AX37" s="82" t="n">
        <v>1.5</v>
      </c>
      <c r="AY37" s="82" t="n">
        <v>2.5</v>
      </c>
      <c r="AZ37" s="82" t="n">
        <v>1.2</v>
      </c>
      <c r="BA37" s="82" t="n">
        <v>2.4</v>
      </c>
      <c r="BB37" s="82" t="n">
        <v>1.3</v>
      </c>
      <c r="BC37" s="82" t="n">
        <v>1.3</v>
      </c>
      <c r="BD37" s="82" t="n">
        <v>1.4</v>
      </c>
      <c r="BE37" s="82" t="n">
        <v>2.5</v>
      </c>
      <c r="BF37" s="82" t="n">
        <v>1.3</v>
      </c>
      <c r="BG37" s="82" t="n">
        <v>2</v>
      </c>
      <c r="BH37" s="82" t="n">
        <v>1.3</v>
      </c>
      <c r="BI37" s="82" t="n">
        <v>1.9</v>
      </c>
      <c r="BJ37" s="82" t="n">
        <v>1</v>
      </c>
      <c r="BK37" s="82" t="n">
        <v>1.4</v>
      </c>
      <c r="BL37" s="82" t="n">
        <v>1</v>
      </c>
      <c r="BM37" s="82" t="n">
        <v>1.5</v>
      </c>
      <c r="BN37" s="82" t="n">
        <v>0.5</v>
      </c>
      <c r="BO37" s="82" t="n">
        <v>1</v>
      </c>
      <c r="BP37" s="82" t="n">
        <v>0.3</v>
      </c>
      <c r="BQ37" s="82" t="n">
        <v>0.7</v>
      </c>
      <c r="BR37" s="82" t="n">
        <v>0.2</v>
      </c>
      <c r="BS37" s="82" t="n">
        <v>0.5</v>
      </c>
      <c r="BT37" s="82" t="n">
        <v>17779</v>
      </c>
      <c r="BU37" s="82" t="n">
        <v>13061</v>
      </c>
      <c r="BV37" s="82" t="n">
        <v>12161</v>
      </c>
      <c r="BW37" s="82" t="n">
        <v>94412</v>
      </c>
      <c r="BX37" s="82" t="n">
        <v>14</v>
      </c>
      <c r="BY37" s="82" t="n">
        <v>6.8</v>
      </c>
      <c r="BZ37" s="82" t="n">
        <v>12.4</v>
      </c>
      <c r="CA37" s="82" t="n">
        <v>27.7</v>
      </c>
      <c r="CB37" s="82" t="n">
        <v>24.2</v>
      </c>
      <c r="CC37" s="82" t="n">
        <v>7.3</v>
      </c>
      <c r="CD37" s="82" t="n">
        <v>4</v>
      </c>
      <c r="CE37" s="82" t="n">
        <v>2.3</v>
      </c>
      <c r="CF37" s="82" t="n">
        <v>0.8</v>
      </c>
      <c r="CG37" s="82" t="n">
        <v>0.1</v>
      </c>
      <c r="CH37" s="82" t="n">
        <v>0.1</v>
      </c>
      <c r="CI37" s="82" t="n">
        <v>0.1</v>
      </c>
      <c r="CJ37" s="82">
        <f>SUM(BT37:BW37)</f>
        <v/>
      </c>
      <c r="CK37" s="82">
        <f>F37*(1+M37/100)^9</f>
        <v/>
      </c>
      <c r="CL37" s="257">
        <f>$CK37*SUM(OFFSET($AJ37,0,(COUNTA($CL$1:CL$1)-1)*4,1,4))/100</f>
        <v/>
      </c>
      <c r="CM37" s="257">
        <f>$CK37*SUM(OFFSET($AJ37,0,(COUNTA($CL$1:CM$1)-1)*4,1,4))/100</f>
        <v/>
      </c>
      <c r="CN37" s="257">
        <f>$CK37*SUM(OFFSET($AJ37,0,(COUNTA($CL$1:CN$1)-1)*4,1,4))/100</f>
        <v/>
      </c>
      <c r="CO37" s="257">
        <f>$CK37*SUM(OFFSET($AJ37,0,(COUNTA($CL$1:CO$1)-1)*4,1,4))/100</f>
        <v/>
      </c>
      <c r="CP37" s="257">
        <f>$CK37*SUM(OFFSET($AJ37,0,(COUNTA($CL$1:CP$1)-1)*4,1,4))/100</f>
        <v/>
      </c>
      <c r="CQ37" s="257">
        <f>$CK37*SUM(OFFSET($AJ37,0,(COUNTA($CL$1:CQ$1)-1)*4,1,4))/100</f>
        <v/>
      </c>
      <c r="CR37" s="257">
        <f>$CK37*SUM(OFFSET($AJ37,0,(COUNTA($CL$1:CR$1)-1)*4,1,4))/100</f>
        <v/>
      </c>
      <c r="CS37" s="257">
        <f>$CK37*SUM(OFFSET($AJ37,0,(COUNTA($CL$1:CS$1)-1)*4,1,4))/100</f>
        <v/>
      </c>
      <c r="CT37" s="257">
        <f>$CK37*SUM(OFFSET($AJ37,0,(COUNTA($CL$1:CT$1)-1)*4,1,4))/100</f>
        <v/>
      </c>
      <c r="CU37" s="258">
        <f>IF(N37 = 0,0,F37/N37)</f>
        <v/>
      </c>
      <c r="CV37" s="258">
        <f>IF(CU37=0,0,CK37/CU37)</f>
        <v/>
      </c>
    </row>
    <row r="38">
      <c r="A38" s="82">
        <f>IF(ISERROR(OFFSET(Map!$E$2,MATCH(D38,Map!$B$3:$B$239,0),0)),OFFSET(Map!$E$2,MATCH(D38,Map!$C$3:$C$239,0),0),OFFSET(Map!$E$2,MATCH(D38,Map!$B$3:$B$239,0),0))</f>
        <v/>
      </c>
      <c r="B38" s="82" t="n">
        <v>37</v>
      </c>
      <c r="C38" s="82" t="inlineStr">
        <is>
          <t>EASTERN CAPE</t>
        </is>
      </c>
      <c r="D38" s="82" t="inlineStr">
        <is>
          <t>EC122</t>
        </is>
      </c>
      <c r="E38" s="82" t="inlineStr">
        <is>
          <t>Mnquma</t>
        </is>
      </c>
      <c r="F38" s="82" t="n">
        <v>252390</v>
      </c>
      <c r="G38" s="82" t="n">
        <v>34.3</v>
      </c>
      <c r="H38" s="82" t="n">
        <v>56.7</v>
      </c>
      <c r="I38" s="82">
        <f>ROUND(F38*H38/100,0)</f>
        <v/>
      </c>
      <c r="J38" s="82" t="n">
        <v>9</v>
      </c>
      <c r="K38" s="82" t="n">
        <v>76.3</v>
      </c>
      <c r="L38" s="82" t="n">
        <v>87.59999999999999</v>
      </c>
      <c r="M38" s="82" t="n">
        <v>-1.17</v>
      </c>
      <c r="N38" s="82" t="n">
        <v>77</v>
      </c>
      <c r="O38" s="82" t="n">
        <v>44.2</v>
      </c>
      <c r="P38" s="82">
        <f>ROUND(F38*(H38/100)*(100-O38)/100,0)</f>
        <v/>
      </c>
      <c r="Q38" s="82" t="n">
        <v>55.7</v>
      </c>
      <c r="R38" s="82" t="n">
        <v>11.4</v>
      </c>
      <c r="S38" s="82" t="n">
        <v>8</v>
      </c>
      <c r="T38" s="82" t="n">
        <v>13.4</v>
      </c>
      <c r="U38" s="82" t="n">
        <v>69732</v>
      </c>
      <c r="V38" s="82" t="n">
        <v>38300</v>
      </c>
      <c r="W38" s="82" t="n">
        <v>3.5</v>
      </c>
      <c r="X38" s="82" t="n">
        <v>54.6</v>
      </c>
      <c r="Y38" s="82" t="n">
        <v>48.3</v>
      </c>
      <c r="Z38" s="82" t="n">
        <v>66.40000000000001</v>
      </c>
      <c r="AA38" s="82" t="n">
        <v>13.8</v>
      </c>
      <c r="AB38" s="82" t="n">
        <v>15.6</v>
      </c>
      <c r="AC38" s="82" t="n">
        <v>12.3</v>
      </c>
      <c r="AD38" s="82" t="n">
        <v>61.4</v>
      </c>
      <c r="AE38" s="82" t="n">
        <v>99.40000000000001</v>
      </c>
      <c r="AF38" s="82" t="n">
        <v>0.2</v>
      </c>
      <c r="AG38" s="82" t="n">
        <v>0.1</v>
      </c>
      <c r="AH38" s="82" t="n">
        <v>0.2</v>
      </c>
      <c r="AI38" s="82" t="n">
        <v>0.1</v>
      </c>
      <c r="AJ38" s="82" t="n">
        <v>5.9</v>
      </c>
      <c r="AK38" s="82" t="n">
        <v>5.8</v>
      </c>
      <c r="AL38" s="82" t="n">
        <v>5.6</v>
      </c>
      <c r="AM38" s="82" t="n">
        <v>5.5</v>
      </c>
      <c r="AN38" s="82" t="n">
        <v>6</v>
      </c>
      <c r="AO38" s="82" t="n">
        <v>5.4</v>
      </c>
      <c r="AP38" s="82" t="n">
        <v>6.6</v>
      </c>
      <c r="AQ38" s="82" t="n">
        <v>6.1</v>
      </c>
      <c r="AR38" s="82" t="n">
        <v>4.2</v>
      </c>
      <c r="AS38" s="82" t="n">
        <v>4.3</v>
      </c>
      <c r="AT38" s="82" t="n">
        <v>2.9</v>
      </c>
      <c r="AU38" s="82" t="n">
        <v>2.9</v>
      </c>
      <c r="AV38" s="82" t="n">
        <v>2.2</v>
      </c>
      <c r="AW38" s="82" t="n">
        <v>2.3</v>
      </c>
      <c r="AX38" s="82" t="n">
        <v>1.9</v>
      </c>
      <c r="AY38" s="82" t="n">
        <v>2.4</v>
      </c>
      <c r="AZ38" s="82" t="n">
        <v>1.6</v>
      </c>
      <c r="BA38" s="82" t="n">
        <v>2.6</v>
      </c>
      <c r="BB38" s="82" t="n">
        <v>1.6</v>
      </c>
      <c r="BC38" s="82" t="n">
        <v>1.6</v>
      </c>
      <c r="BD38" s="82" t="n">
        <v>1.8</v>
      </c>
      <c r="BE38" s="82" t="n">
        <v>2.9</v>
      </c>
      <c r="BF38" s="82" t="n">
        <v>1.6</v>
      </c>
      <c r="BG38" s="82" t="n">
        <v>2.5</v>
      </c>
      <c r="BH38" s="82" t="n">
        <v>1.5</v>
      </c>
      <c r="BI38" s="82" t="n">
        <v>2.1</v>
      </c>
      <c r="BJ38" s="82" t="n">
        <v>1.1</v>
      </c>
      <c r="BK38" s="82" t="n">
        <v>1.6</v>
      </c>
      <c r="BL38" s="82" t="n">
        <v>1</v>
      </c>
      <c r="BM38" s="82" t="n">
        <v>1.6</v>
      </c>
      <c r="BN38" s="82" t="n">
        <v>0.5</v>
      </c>
      <c r="BO38" s="82" t="n">
        <v>1.1</v>
      </c>
      <c r="BP38" s="82" t="n">
        <v>0.4</v>
      </c>
      <c r="BQ38" s="82" t="n">
        <v>0.7</v>
      </c>
      <c r="BR38" s="82" t="n">
        <v>0.2</v>
      </c>
      <c r="BS38" s="82" t="n">
        <v>0.6</v>
      </c>
      <c r="BT38" s="82" t="n">
        <v>23961</v>
      </c>
      <c r="BU38" s="82" t="n">
        <v>19013</v>
      </c>
      <c r="BV38" s="82" t="n">
        <v>12779</v>
      </c>
      <c r="BW38" s="82" t="n">
        <v>87393</v>
      </c>
      <c r="BX38" s="82" t="n">
        <v>13.6</v>
      </c>
      <c r="BY38" s="82" t="n">
        <v>7.2</v>
      </c>
      <c r="BZ38" s="82" t="n">
        <v>11.2</v>
      </c>
      <c r="CA38" s="82" t="n">
        <v>27.4</v>
      </c>
      <c r="CB38" s="82" t="n">
        <v>23.5</v>
      </c>
      <c r="CC38" s="82" t="n">
        <v>7.5</v>
      </c>
      <c r="CD38" s="82" t="n">
        <v>4.8</v>
      </c>
      <c r="CE38" s="82" t="n">
        <v>3.3</v>
      </c>
      <c r="CF38" s="82" t="n">
        <v>1.1</v>
      </c>
      <c r="CG38" s="82" t="n">
        <v>0.1</v>
      </c>
      <c r="CH38" s="82" t="n">
        <v>0.1</v>
      </c>
      <c r="CI38" s="82" t="n">
        <v>0.1</v>
      </c>
      <c r="CJ38" s="82">
        <f>SUM(BT38:BW38)</f>
        <v/>
      </c>
      <c r="CK38" s="82">
        <f>F38*(1+M38/100)^9</f>
        <v/>
      </c>
      <c r="CL38" s="257">
        <f>$CK38*SUM(OFFSET($AJ38,0,(COUNTA($CL$1:CL$1)-1)*4,1,4))/100</f>
        <v/>
      </c>
      <c r="CM38" s="257">
        <f>$CK38*SUM(OFFSET($AJ38,0,(COUNTA($CL$1:CM$1)-1)*4,1,4))/100</f>
        <v/>
      </c>
      <c r="CN38" s="257">
        <f>$CK38*SUM(OFFSET($AJ38,0,(COUNTA($CL$1:CN$1)-1)*4,1,4))/100</f>
        <v/>
      </c>
      <c r="CO38" s="257">
        <f>$CK38*SUM(OFFSET($AJ38,0,(COUNTA($CL$1:CO$1)-1)*4,1,4))/100</f>
        <v/>
      </c>
      <c r="CP38" s="257">
        <f>$CK38*SUM(OFFSET($AJ38,0,(COUNTA($CL$1:CP$1)-1)*4,1,4))/100</f>
        <v/>
      </c>
      <c r="CQ38" s="257">
        <f>$CK38*SUM(OFFSET($AJ38,0,(COUNTA($CL$1:CQ$1)-1)*4,1,4))/100</f>
        <v/>
      </c>
      <c r="CR38" s="257">
        <f>$CK38*SUM(OFFSET($AJ38,0,(COUNTA($CL$1:CR$1)-1)*4,1,4))/100</f>
        <v/>
      </c>
      <c r="CS38" s="257">
        <f>$CK38*SUM(OFFSET($AJ38,0,(COUNTA($CL$1:CS$1)-1)*4,1,4))/100</f>
        <v/>
      </c>
      <c r="CT38" s="257">
        <f>$CK38*SUM(OFFSET($AJ38,0,(COUNTA($CL$1:CT$1)-1)*4,1,4))/100</f>
        <v/>
      </c>
      <c r="CU38" s="258">
        <f>IF(N38 = 0,0,F38/N38)</f>
        <v/>
      </c>
      <c r="CV38" s="258">
        <f>IF(CU38=0,0,CK38/CU38)</f>
        <v/>
      </c>
    </row>
    <row r="39">
      <c r="A39" s="82">
        <f>IF(ISERROR(OFFSET(Map!$E$2,MATCH(D39,Map!$B$3:$B$239,0),0)),OFFSET(Map!$E$2,MATCH(D39,Map!$C$3:$C$239,0),0),OFFSET(Map!$E$2,MATCH(D39,Map!$B$3:$B$239,0),0))</f>
        <v/>
      </c>
      <c r="B39" s="82" t="n">
        <v>38</v>
      </c>
      <c r="C39" s="82" t="inlineStr">
        <is>
          <t>EASTERN CAPE</t>
        </is>
      </c>
      <c r="D39" s="82" t="inlineStr">
        <is>
          <t>EC123</t>
        </is>
      </c>
      <c r="E39" s="82" t="inlineStr">
        <is>
          <t>Great Kei</t>
        </is>
      </c>
      <c r="F39" s="82" t="n">
        <v>38991</v>
      </c>
      <c r="G39" s="82" t="n">
        <v>28.7</v>
      </c>
      <c r="H39" s="82" t="n">
        <v>62</v>
      </c>
      <c r="I39" s="82">
        <f>ROUND(F39*H39/100,0)</f>
        <v/>
      </c>
      <c r="J39" s="82" t="n">
        <v>9.300000000000001</v>
      </c>
      <c r="K39" s="82" t="n">
        <v>61.3</v>
      </c>
      <c r="L39" s="82" t="n">
        <v>92.2</v>
      </c>
      <c r="M39" s="82" t="n">
        <v>-1.31</v>
      </c>
      <c r="N39" s="82" t="n">
        <v>22</v>
      </c>
      <c r="O39" s="82" t="n">
        <v>29.8</v>
      </c>
      <c r="P39" s="82">
        <f>ROUND(F39*(H39/100)*(100-O39)/100,0)</f>
        <v/>
      </c>
      <c r="Q39" s="82" t="n">
        <v>39.7</v>
      </c>
      <c r="R39" s="82" t="n">
        <v>19.4</v>
      </c>
      <c r="S39" s="82" t="n">
        <v>5</v>
      </c>
      <c r="T39" s="82" t="n">
        <v>15.1</v>
      </c>
      <c r="U39" s="82" t="n">
        <v>10310</v>
      </c>
      <c r="V39" s="82" t="n">
        <v>3559</v>
      </c>
      <c r="W39" s="82" t="n">
        <v>3.4</v>
      </c>
      <c r="X39" s="82" t="n">
        <v>45.7</v>
      </c>
      <c r="Y39" s="82" t="n">
        <v>62.2</v>
      </c>
      <c r="Z39" s="82" t="n">
        <v>64.90000000000001</v>
      </c>
      <c r="AA39" s="82" t="n">
        <v>9.4</v>
      </c>
      <c r="AB39" s="82" t="n">
        <v>33.6</v>
      </c>
      <c r="AC39" s="82" t="n">
        <v>13.7</v>
      </c>
      <c r="AD39" s="82" t="n">
        <v>80.2</v>
      </c>
      <c r="AE39" s="82" t="n">
        <v>91.3</v>
      </c>
      <c r="AF39" s="82" t="n">
        <v>1.3</v>
      </c>
      <c r="AG39" s="82" t="n">
        <v>0.1</v>
      </c>
      <c r="AH39" s="82" t="n">
        <v>7.2</v>
      </c>
      <c r="AI39" s="82" t="n">
        <v>0.2</v>
      </c>
      <c r="AJ39" s="82" t="n">
        <v>5.6</v>
      </c>
      <c r="AK39" s="82" t="n">
        <v>5.5</v>
      </c>
      <c r="AL39" s="82" t="n">
        <v>4.9</v>
      </c>
      <c r="AM39" s="82" t="n">
        <v>4.5</v>
      </c>
      <c r="AN39" s="82" t="n">
        <v>4.3</v>
      </c>
      <c r="AO39" s="82" t="n">
        <v>3.8</v>
      </c>
      <c r="AP39" s="82" t="n">
        <v>5.1</v>
      </c>
      <c r="AQ39" s="82" t="n">
        <v>4.8</v>
      </c>
      <c r="AR39" s="82" t="n">
        <v>4.6</v>
      </c>
      <c r="AS39" s="82" t="n">
        <v>3.9</v>
      </c>
      <c r="AT39" s="82" t="n">
        <v>3.6</v>
      </c>
      <c r="AU39" s="82" t="n">
        <v>3.5</v>
      </c>
      <c r="AV39" s="82" t="n">
        <v>3</v>
      </c>
      <c r="AW39" s="82" t="n">
        <v>3.2</v>
      </c>
      <c r="AX39" s="82" t="n">
        <v>2.6</v>
      </c>
      <c r="AY39" s="82" t="n">
        <v>3.2</v>
      </c>
      <c r="AZ39" s="82" t="n">
        <v>2.6</v>
      </c>
      <c r="BA39" s="82" t="n">
        <v>3.4</v>
      </c>
      <c r="BB39" s="82" t="n">
        <v>2.3</v>
      </c>
      <c r="BC39" s="82" t="n">
        <v>2.3</v>
      </c>
      <c r="BD39" s="82" t="n">
        <v>2.3</v>
      </c>
      <c r="BE39" s="82" t="n">
        <v>3.1</v>
      </c>
      <c r="BF39" s="82" t="n">
        <v>1.9</v>
      </c>
      <c r="BG39" s="82" t="n">
        <v>2.4</v>
      </c>
      <c r="BH39" s="82" t="n">
        <v>1.4</v>
      </c>
      <c r="BI39" s="82" t="n">
        <v>1.6</v>
      </c>
      <c r="BJ39" s="82" t="n">
        <v>1.2</v>
      </c>
      <c r="BK39" s="82" t="n">
        <v>1.7</v>
      </c>
      <c r="BL39" s="82" t="n">
        <v>1.3</v>
      </c>
      <c r="BM39" s="82" t="n">
        <v>1.9</v>
      </c>
      <c r="BN39" s="82" t="n">
        <v>0.5</v>
      </c>
      <c r="BO39" s="82" t="n">
        <v>1</v>
      </c>
      <c r="BP39" s="82" t="n">
        <v>0.3</v>
      </c>
      <c r="BQ39" s="82" t="n">
        <v>0.7</v>
      </c>
      <c r="BR39" s="82" t="n">
        <v>0.2</v>
      </c>
      <c r="BS39" s="82" t="n">
        <v>0.5</v>
      </c>
      <c r="BT39" s="82" t="n">
        <v>6678</v>
      </c>
      <c r="BU39" s="82" t="n">
        <v>2834</v>
      </c>
      <c r="BV39" s="82" t="n">
        <v>2936</v>
      </c>
      <c r="BW39" s="82" t="n">
        <v>11728</v>
      </c>
      <c r="BX39" s="82" t="n">
        <v>16</v>
      </c>
      <c r="BY39" s="82" t="n">
        <v>6</v>
      </c>
      <c r="BZ39" s="82" t="n">
        <v>8.6</v>
      </c>
      <c r="CA39" s="82" t="n">
        <v>27.1</v>
      </c>
      <c r="CB39" s="82" t="n">
        <v>23.2</v>
      </c>
      <c r="CC39" s="82" t="n">
        <v>9.199999999999999</v>
      </c>
      <c r="CD39" s="82" t="n">
        <v>4.3</v>
      </c>
      <c r="CE39" s="82" t="n">
        <v>3.1</v>
      </c>
      <c r="CF39" s="82" t="n">
        <v>1.8</v>
      </c>
      <c r="CG39" s="82" t="n">
        <v>0.4</v>
      </c>
      <c r="CH39" s="82" t="n">
        <v>0.2</v>
      </c>
      <c r="CI39" s="82" t="n">
        <v>0.1</v>
      </c>
      <c r="CJ39" s="82">
        <f>SUM(BT39:BW39)</f>
        <v/>
      </c>
      <c r="CK39" s="82">
        <f>F39*(1+M39/100)^9</f>
        <v/>
      </c>
      <c r="CL39" s="257">
        <f>$CK39*SUM(OFFSET($AJ39,0,(COUNTA($CL$1:CL$1)-1)*4,1,4))/100</f>
        <v/>
      </c>
      <c r="CM39" s="257">
        <f>$CK39*SUM(OFFSET($AJ39,0,(COUNTA($CL$1:CM$1)-1)*4,1,4))/100</f>
        <v/>
      </c>
      <c r="CN39" s="257">
        <f>$CK39*SUM(OFFSET($AJ39,0,(COUNTA($CL$1:CN$1)-1)*4,1,4))/100</f>
        <v/>
      </c>
      <c r="CO39" s="257">
        <f>$CK39*SUM(OFFSET($AJ39,0,(COUNTA($CL$1:CO$1)-1)*4,1,4))/100</f>
        <v/>
      </c>
      <c r="CP39" s="257">
        <f>$CK39*SUM(OFFSET($AJ39,0,(COUNTA($CL$1:CP$1)-1)*4,1,4))/100</f>
        <v/>
      </c>
      <c r="CQ39" s="257">
        <f>$CK39*SUM(OFFSET($AJ39,0,(COUNTA($CL$1:CQ$1)-1)*4,1,4))/100</f>
        <v/>
      </c>
      <c r="CR39" s="257">
        <f>$CK39*SUM(OFFSET($AJ39,0,(COUNTA($CL$1:CR$1)-1)*4,1,4))/100</f>
        <v/>
      </c>
      <c r="CS39" s="257">
        <f>$CK39*SUM(OFFSET($AJ39,0,(COUNTA($CL$1:CS$1)-1)*4,1,4))/100</f>
        <v/>
      </c>
      <c r="CT39" s="257">
        <f>$CK39*SUM(OFFSET($AJ39,0,(COUNTA($CL$1:CT$1)-1)*4,1,4))/100</f>
        <v/>
      </c>
      <c r="CU39" s="258">
        <f>IF(N39 = 0,0,F39/N39)</f>
        <v/>
      </c>
      <c r="CV39" s="258">
        <f>IF(CU39=0,0,CK39/CU39)</f>
        <v/>
      </c>
    </row>
    <row r="40">
      <c r="A40" s="82">
        <f>IF(ISERROR(OFFSET(Map!$E$2,MATCH(D40,Map!$B$3:$B$239,0),0)),OFFSET(Map!$E$2,MATCH(D40,Map!$C$3:$C$239,0),0),OFFSET(Map!$E$2,MATCH(D40,Map!$B$3:$B$239,0),0))</f>
        <v/>
      </c>
      <c r="B40" s="82" t="n">
        <v>39</v>
      </c>
      <c r="C40" s="82" t="inlineStr">
        <is>
          <t>EASTERN CAPE</t>
        </is>
      </c>
      <c r="D40" s="82" t="inlineStr">
        <is>
          <t>EC124</t>
        </is>
      </c>
      <c r="E40" s="82" t="inlineStr">
        <is>
          <t>Amahlathi</t>
        </is>
      </c>
      <c r="F40" s="82" t="n">
        <v>122778</v>
      </c>
      <c r="G40" s="82" t="n">
        <v>31.3</v>
      </c>
      <c r="H40" s="82" t="n">
        <v>60.1</v>
      </c>
      <c r="I40" s="82">
        <f>ROUND(F40*H40/100,0)</f>
        <v/>
      </c>
      <c r="J40" s="82" t="n">
        <v>8.6</v>
      </c>
      <c r="K40" s="82" t="n">
        <v>66.5</v>
      </c>
      <c r="L40" s="82" t="n">
        <v>91.40000000000001</v>
      </c>
      <c r="M40" s="82" t="n">
        <v>-1.16</v>
      </c>
      <c r="N40" s="82" t="n">
        <v>25</v>
      </c>
      <c r="O40" s="82" t="n">
        <v>36.1</v>
      </c>
      <c r="P40" s="82">
        <f>ROUND(F40*(H40/100)*(100-O40)/100,0)</f>
        <v/>
      </c>
      <c r="Q40" s="82" t="n">
        <v>47.1</v>
      </c>
      <c r="R40" s="82" t="n">
        <v>10</v>
      </c>
      <c r="S40" s="82" t="n">
        <v>4.7</v>
      </c>
      <c r="T40" s="82" t="n">
        <v>13.6</v>
      </c>
      <c r="U40" s="82" t="n">
        <v>34159</v>
      </c>
      <c r="V40" s="82" t="n">
        <v>15581</v>
      </c>
      <c r="W40" s="82" t="n">
        <v>3.5</v>
      </c>
      <c r="X40" s="82" t="n">
        <v>48.8</v>
      </c>
      <c r="Y40" s="82" t="n">
        <v>58.6</v>
      </c>
      <c r="Z40" s="82" t="n">
        <v>71.09999999999999</v>
      </c>
      <c r="AA40" s="82" t="n">
        <v>18.7</v>
      </c>
      <c r="AB40" s="82" t="n">
        <v>20.5</v>
      </c>
      <c r="AC40" s="82" t="n">
        <v>15.6</v>
      </c>
      <c r="AD40" s="82" t="n">
        <v>82.40000000000001</v>
      </c>
      <c r="AE40" s="82" t="n">
        <v>96.5</v>
      </c>
      <c r="AF40" s="82" t="n">
        <v>1.2</v>
      </c>
      <c r="AG40" s="82" t="n">
        <v>0.1</v>
      </c>
      <c r="AH40" s="82" t="n">
        <v>2</v>
      </c>
      <c r="AI40" s="82" t="n">
        <v>0.2</v>
      </c>
      <c r="AJ40" s="82" t="n">
        <v>5.9</v>
      </c>
      <c r="AK40" s="82" t="n">
        <v>5.7</v>
      </c>
      <c r="AL40" s="82" t="n">
        <v>5.2</v>
      </c>
      <c r="AM40" s="82" t="n">
        <v>5.2</v>
      </c>
      <c r="AN40" s="82" t="n">
        <v>4.8</v>
      </c>
      <c r="AO40" s="82" t="n">
        <v>4.5</v>
      </c>
      <c r="AP40" s="82" t="n">
        <v>5.6</v>
      </c>
      <c r="AQ40" s="82" t="n">
        <v>5.2</v>
      </c>
      <c r="AR40" s="82" t="n">
        <v>4.4</v>
      </c>
      <c r="AS40" s="82" t="n">
        <v>3.8</v>
      </c>
      <c r="AT40" s="82" t="n">
        <v>3.3</v>
      </c>
      <c r="AU40" s="82" t="n">
        <v>3.1</v>
      </c>
      <c r="AV40" s="82" t="n">
        <v>2.6</v>
      </c>
      <c r="AW40" s="82" t="n">
        <v>2.7</v>
      </c>
      <c r="AX40" s="82" t="n">
        <v>2.4</v>
      </c>
      <c r="AY40" s="82" t="n">
        <v>2.7</v>
      </c>
      <c r="AZ40" s="82" t="n">
        <v>2.3</v>
      </c>
      <c r="BA40" s="82" t="n">
        <v>3</v>
      </c>
      <c r="BB40" s="82" t="n">
        <v>2.3</v>
      </c>
      <c r="BC40" s="82" t="n">
        <v>2.3</v>
      </c>
      <c r="BD40" s="82" t="n">
        <v>2.2</v>
      </c>
      <c r="BE40" s="82" t="n">
        <v>3.2</v>
      </c>
      <c r="BF40" s="82" t="n">
        <v>2</v>
      </c>
      <c r="BG40" s="82" t="n">
        <v>2.6</v>
      </c>
      <c r="BH40" s="82" t="n">
        <v>1.6</v>
      </c>
      <c r="BI40" s="82" t="n">
        <v>1.9</v>
      </c>
      <c r="BJ40" s="82" t="n">
        <v>1.1</v>
      </c>
      <c r="BK40" s="82" t="n">
        <v>1.6</v>
      </c>
      <c r="BL40" s="82" t="n">
        <v>1</v>
      </c>
      <c r="BM40" s="82" t="n">
        <v>1.6</v>
      </c>
      <c r="BN40" s="82" t="n">
        <v>0.5</v>
      </c>
      <c r="BO40" s="82" t="n">
        <v>0.9</v>
      </c>
      <c r="BP40" s="82" t="n">
        <v>0.3</v>
      </c>
      <c r="BQ40" s="82" t="n">
        <v>0.7</v>
      </c>
      <c r="BR40" s="82" t="n">
        <v>0.2</v>
      </c>
      <c r="BS40" s="82" t="n">
        <v>0.7</v>
      </c>
      <c r="BT40" s="82" t="n">
        <v>17298</v>
      </c>
      <c r="BU40" s="82" t="n">
        <v>9753</v>
      </c>
      <c r="BV40" s="82" t="n">
        <v>8729</v>
      </c>
      <c r="BW40" s="82" t="n">
        <v>37954</v>
      </c>
      <c r="BX40" s="82" t="n">
        <v>14.3</v>
      </c>
      <c r="BY40" s="82" t="n">
        <v>6.1</v>
      </c>
      <c r="BZ40" s="82" t="n">
        <v>9.4</v>
      </c>
      <c r="CA40" s="82" t="n">
        <v>27.6</v>
      </c>
      <c r="CB40" s="82" t="n">
        <v>25.2</v>
      </c>
      <c r="CC40" s="82" t="n">
        <v>9</v>
      </c>
      <c r="CD40" s="82" t="n">
        <v>4.4</v>
      </c>
      <c r="CE40" s="82" t="n">
        <v>2.5</v>
      </c>
      <c r="CF40" s="82" t="n">
        <v>1.1</v>
      </c>
      <c r="CG40" s="82" t="n">
        <v>0.2</v>
      </c>
      <c r="CH40" s="82" t="n">
        <v>0.1</v>
      </c>
      <c r="CI40" s="82" t="n">
        <v>0.1</v>
      </c>
      <c r="CJ40" s="82">
        <f>SUM(BT40:BW40)</f>
        <v/>
      </c>
      <c r="CK40" s="82">
        <f>F40*(1+M40/100)^9</f>
        <v/>
      </c>
      <c r="CL40" s="257">
        <f>$CK40*SUM(OFFSET($AJ40,0,(COUNTA($CL$1:CL$1)-1)*4,1,4))/100</f>
        <v/>
      </c>
      <c r="CM40" s="257">
        <f>$CK40*SUM(OFFSET($AJ40,0,(COUNTA($CL$1:CM$1)-1)*4,1,4))/100</f>
        <v/>
      </c>
      <c r="CN40" s="257">
        <f>$CK40*SUM(OFFSET($AJ40,0,(COUNTA($CL$1:CN$1)-1)*4,1,4))/100</f>
        <v/>
      </c>
      <c r="CO40" s="257">
        <f>$CK40*SUM(OFFSET($AJ40,0,(COUNTA($CL$1:CO$1)-1)*4,1,4))/100</f>
        <v/>
      </c>
      <c r="CP40" s="257">
        <f>$CK40*SUM(OFFSET($AJ40,0,(COUNTA($CL$1:CP$1)-1)*4,1,4))/100</f>
        <v/>
      </c>
      <c r="CQ40" s="257">
        <f>$CK40*SUM(OFFSET($AJ40,0,(COUNTA($CL$1:CQ$1)-1)*4,1,4))/100</f>
        <v/>
      </c>
      <c r="CR40" s="257">
        <f>$CK40*SUM(OFFSET($AJ40,0,(COUNTA($CL$1:CR$1)-1)*4,1,4))/100</f>
        <v/>
      </c>
      <c r="CS40" s="257">
        <f>$CK40*SUM(OFFSET($AJ40,0,(COUNTA($CL$1:CS$1)-1)*4,1,4))/100</f>
        <v/>
      </c>
      <c r="CT40" s="257">
        <f>$CK40*SUM(OFFSET($AJ40,0,(COUNTA($CL$1:CT$1)-1)*4,1,4))/100</f>
        <v/>
      </c>
      <c r="CU40" s="258">
        <f>IF(N40 = 0,0,F40/N40)</f>
        <v/>
      </c>
      <c r="CV40" s="258">
        <f>IF(CU40=0,0,CK40/CU40)</f>
        <v/>
      </c>
    </row>
    <row r="41">
      <c r="A41" s="82">
        <f>IF(ISERROR(OFFSET(Map!$E$2,MATCH(D41,Map!$B$3:$B$239,0),0)),OFFSET(Map!$E$2,MATCH(D41,Map!$C$3:$C$239,0),0),OFFSET(Map!$E$2,MATCH(D41,Map!$B$3:$B$239,0),0))</f>
        <v/>
      </c>
      <c r="B41" s="82" t="n">
        <v>40</v>
      </c>
      <c r="C41" s="82" t="inlineStr">
        <is>
          <t>EASTERN CAPE</t>
        </is>
      </c>
      <c r="D41" s="82" t="inlineStr">
        <is>
          <t>EC126</t>
        </is>
      </c>
      <c r="E41" s="82" t="inlineStr">
        <is>
          <t>Ngqushwa</t>
        </is>
      </c>
      <c r="F41" s="82" t="n">
        <v>72190</v>
      </c>
      <c r="G41" s="82" t="n">
        <v>30</v>
      </c>
      <c r="H41" s="82" t="n">
        <v>58.1</v>
      </c>
      <c r="I41" s="82">
        <f>ROUND(F41*H41/100,0)</f>
        <v/>
      </c>
      <c r="J41" s="82" t="n">
        <v>11.9</v>
      </c>
      <c r="K41" s="82" t="n">
        <v>72.09999999999999</v>
      </c>
      <c r="L41" s="82" t="n">
        <v>88.90000000000001</v>
      </c>
      <c r="M41" s="82" t="n">
        <v>-1.54</v>
      </c>
      <c r="N41" s="82" t="n">
        <v>32</v>
      </c>
      <c r="O41" s="82" t="n">
        <v>52.8</v>
      </c>
      <c r="P41" s="82">
        <f>ROUND(F41*(H41/100)*(100-O41)/100,0)</f>
        <v/>
      </c>
      <c r="Q41" s="82" t="n">
        <v>64.09999999999999</v>
      </c>
      <c r="R41" s="82" t="n">
        <v>13.7</v>
      </c>
      <c r="S41" s="82" t="n">
        <v>3.9</v>
      </c>
      <c r="T41" s="82" t="n">
        <v>15</v>
      </c>
      <c r="U41" s="82" t="n">
        <v>21384</v>
      </c>
      <c r="V41" s="82" t="n">
        <v>12178</v>
      </c>
      <c r="W41" s="82" t="n">
        <v>3.2</v>
      </c>
      <c r="X41" s="82" t="n">
        <v>51</v>
      </c>
      <c r="Y41" s="82" t="n">
        <v>72.09999999999999</v>
      </c>
      <c r="Z41" s="82" t="n">
        <v>78.8</v>
      </c>
      <c r="AA41" s="82" t="n">
        <v>4.7</v>
      </c>
      <c r="AB41" s="82" t="n">
        <v>6.7</v>
      </c>
      <c r="AC41" s="82" t="n">
        <v>6.1</v>
      </c>
      <c r="AD41" s="82" t="n">
        <v>91.40000000000001</v>
      </c>
      <c r="AE41" s="82" t="n">
        <v>99.2</v>
      </c>
      <c r="AF41" s="82" t="n">
        <v>0.2</v>
      </c>
      <c r="AG41" s="82" t="n">
        <v>0.1</v>
      </c>
      <c r="AH41" s="82" t="n">
        <v>0.4</v>
      </c>
      <c r="AI41" s="82" t="n">
        <v>0.1</v>
      </c>
      <c r="AJ41" s="82" t="n">
        <v>5.6</v>
      </c>
      <c r="AK41" s="82" t="n">
        <v>5.7</v>
      </c>
      <c r="AL41" s="82" t="n">
        <v>5.2</v>
      </c>
      <c r="AM41" s="82" t="n">
        <v>4.9</v>
      </c>
      <c r="AN41" s="82" t="n">
        <v>4.6</v>
      </c>
      <c r="AO41" s="82" t="n">
        <v>4</v>
      </c>
      <c r="AP41" s="82" t="n">
        <v>5.3</v>
      </c>
      <c r="AQ41" s="82" t="n">
        <v>4.6</v>
      </c>
      <c r="AR41" s="82" t="n">
        <v>3.8</v>
      </c>
      <c r="AS41" s="82" t="n">
        <v>3.4</v>
      </c>
      <c r="AT41" s="82" t="n">
        <v>2.9</v>
      </c>
      <c r="AU41" s="82" t="n">
        <v>2.9</v>
      </c>
      <c r="AV41" s="82" t="n">
        <v>2.4</v>
      </c>
      <c r="AW41" s="82" t="n">
        <v>2.5</v>
      </c>
      <c r="AX41" s="82" t="n">
        <v>2.4</v>
      </c>
      <c r="AY41" s="82" t="n">
        <v>2.8</v>
      </c>
      <c r="AZ41" s="82" t="n">
        <v>2.1</v>
      </c>
      <c r="BA41" s="82" t="n">
        <v>2.9</v>
      </c>
      <c r="BB41" s="82" t="n">
        <v>2.2</v>
      </c>
      <c r="BC41" s="82" t="n">
        <v>2.2</v>
      </c>
      <c r="BD41" s="82" t="n">
        <v>2.3</v>
      </c>
      <c r="BE41" s="82" t="n">
        <v>3.1</v>
      </c>
      <c r="BF41" s="82" t="n">
        <v>2.2</v>
      </c>
      <c r="BG41" s="82" t="n">
        <v>2.8</v>
      </c>
      <c r="BH41" s="82" t="n">
        <v>1.8</v>
      </c>
      <c r="BI41" s="82" t="n">
        <v>2.5</v>
      </c>
      <c r="BJ41" s="82" t="n">
        <v>1.4</v>
      </c>
      <c r="BK41" s="82" t="n">
        <v>2.1</v>
      </c>
      <c r="BL41" s="82" t="n">
        <v>1.3</v>
      </c>
      <c r="BM41" s="82" t="n">
        <v>2.1</v>
      </c>
      <c r="BN41" s="82" t="n">
        <v>0.7</v>
      </c>
      <c r="BO41" s="82" t="n">
        <v>1.6</v>
      </c>
      <c r="BP41" s="82" t="n">
        <v>0.4</v>
      </c>
      <c r="BQ41" s="82" t="n">
        <v>1</v>
      </c>
      <c r="BR41" s="82" t="n">
        <v>0.4</v>
      </c>
      <c r="BS41" s="82" t="n">
        <v>0.8</v>
      </c>
      <c r="BT41" s="82" t="n">
        <v>6344</v>
      </c>
      <c r="BU41" s="82" t="n">
        <v>7099</v>
      </c>
      <c r="BV41" s="82" t="n">
        <v>5820</v>
      </c>
      <c r="BW41" s="82" t="n">
        <v>22688</v>
      </c>
      <c r="BX41" s="82" t="n">
        <v>16.1</v>
      </c>
      <c r="BY41" s="82" t="n">
        <v>7</v>
      </c>
      <c r="BZ41" s="82" t="n">
        <v>9.300000000000001</v>
      </c>
      <c r="CA41" s="82" t="n">
        <v>31.3</v>
      </c>
      <c r="CB41" s="82" t="n">
        <v>22.6</v>
      </c>
      <c r="CC41" s="82" t="n">
        <v>7.8</v>
      </c>
      <c r="CD41" s="82" t="n">
        <v>3.4</v>
      </c>
      <c r="CE41" s="82" t="n">
        <v>1.6</v>
      </c>
      <c r="CF41" s="82" t="n">
        <v>0.6</v>
      </c>
      <c r="CG41" s="82" t="n">
        <v>0.1</v>
      </c>
      <c r="CH41" s="82" t="n">
        <v>0.1</v>
      </c>
      <c r="CI41" s="82" t="n">
        <v>0.1</v>
      </c>
      <c r="CJ41" s="82">
        <f>SUM(BT41:BW41)</f>
        <v/>
      </c>
      <c r="CK41" s="82">
        <f>F41*(1+M41/100)^9</f>
        <v/>
      </c>
      <c r="CL41" s="257">
        <f>$CK41*SUM(OFFSET($AJ41,0,(COUNTA($CL$1:CL$1)-1)*4,1,4))/100</f>
        <v/>
      </c>
      <c r="CM41" s="257">
        <f>$CK41*SUM(OFFSET($AJ41,0,(COUNTA($CL$1:CM$1)-1)*4,1,4))/100</f>
        <v/>
      </c>
      <c r="CN41" s="257">
        <f>$CK41*SUM(OFFSET($AJ41,0,(COUNTA($CL$1:CN$1)-1)*4,1,4))/100</f>
        <v/>
      </c>
      <c r="CO41" s="257">
        <f>$CK41*SUM(OFFSET($AJ41,0,(COUNTA($CL$1:CO$1)-1)*4,1,4))/100</f>
        <v/>
      </c>
      <c r="CP41" s="257">
        <f>$CK41*SUM(OFFSET($AJ41,0,(COUNTA($CL$1:CP$1)-1)*4,1,4))/100</f>
        <v/>
      </c>
      <c r="CQ41" s="257">
        <f>$CK41*SUM(OFFSET($AJ41,0,(COUNTA($CL$1:CQ$1)-1)*4,1,4))/100</f>
        <v/>
      </c>
      <c r="CR41" s="257">
        <f>$CK41*SUM(OFFSET($AJ41,0,(COUNTA($CL$1:CR$1)-1)*4,1,4))/100</f>
        <v/>
      </c>
      <c r="CS41" s="257">
        <f>$CK41*SUM(OFFSET($AJ41,0,(COUNTA($CL$1:CS$1)-1)*4,1,4))/100</f>
        <v/>
      </c>
      <c r="CT41" s="257">
        <f>$CK41*SUM(OFFSET($AJ41,0,(COUNTA($CL$1:CT$1)-1)*4,1,4))/100</f>
        <v/>
      </c>
      <c r="CU41" s="258">
        <f>IF(N41 = 0,0,F41/N41)</f>
        <v/>
      </c>
      <c r="CV41" s="258">
        <f>IF(CU41=0,0,CK41/CU41)</f>
        <v/>
      </c>
    </row>
    <row r="42">
      <c r="A42" s="82">
        <f>IF(ISERROR(OFFSET(Map!$E$2,MATCH(D42,Map!$B$3:$B$239,0),0)),OFFSET(Map!$E$2,MATCH(D42,Map!$C$3:$C$239,0),0),OFFSET(Map!$E$2,MATCH(D42,Map!$B$3:$B$239,0),0))</f>
        <v/>
      </c>
      <c r="B42" s="82" t="n">
        <v>41</v>
      </c>
      <c r="C42" s="82" t="inlineStr">
        <is>
          <t>EASTERN CAPE</t>
        </is>
      </c>
      <c r="D42" s="82" t="inlineStr">
        <is>
          <t>EC127</t>
        </is>
      </c>
      <c r="E42" s="82" t="inlineStr">
        <is>
          <t>Nkonkobe</t>
        </is>
      </c>
      <c r="F42" s="82" t="n">
        <v>127115</v>
      </c>
      <c r="G42" s="82" t="n">
        <v>28.8</v>
      </c>
      <c r="H42" s="82" t="n">
        <v>62</v>
      </c>
      <c r="I42" s="82">
        <f>ROUND(F42*H42/100,0)</f>
        <v/>
      </c>
      <c r="J42" s="82" t="n">
        <v>9.199999999999999</v>
      </c>
      <c r="K42" s="82" t="n">
        <v>61.3</v>
      </c>
      <c r="L42" s="82" t="n">
        <v>92.7</v>
      </c>
      <c r="M42" s="82" t="n">
        <v>-0.21</v>
      </c>
      <c r="N42" s="82" t="n">
        <v>35</v>
      </c>
      <c r="O42" s="82" t="n">
        <v>48.1</v>
      </c>
      <c r="P42" s="82">
        <f>ROUND(F42*(H42/100)*(100-O42)/100,0)</f>
        <v/>
      </c>
      <c r="Q42" s="82" t="n">
        <v>59.6</v>
      </c>
      <c r="R42" s="82" t="n">
        <v>7.2</v>
      </c>
      <c r="S42" s="82" t="n">
        <v>7.1</v>
      </c>
      <c r="T42" s="82" t="n">
        <v>17</v>
      </c>
      <c r="U42" s="82" t="n">
        <v>35355</v>
      </c>
      <c r="V42" s="82" t="n">
        <v>13984</v>
      </c>
      <c r="W42" s="82" t="n">
        <v>3.4</v>
      </c>
      <c r="X42" s="82" t="n">
        <v>49.5</v>
      </c>
      <c r="Y42" s="82" t="n">
        <v>70.7</v>
      </c>
      <c r="Z42" s="82" t="n">
        <v>57.2</v>
      </c>
      <c r="AA42" s="82" t="n">
        <v>30.2</v>
      </c>
      <c r="AB42" s="82" t="n">
        <v>24</v>
      </c>
      <c r="AC42" s="82" t="n">
        <v>20.1</v>
      </c>
      <c r="AD42" s="82" t="n">
        <v>88.40000000000001</v>
      </c>
      <c r="AE42" s="82" t="n">
        <v>94.5</v>
      </c>
      <c r="AF42" s="82" t="n">
        <v>4</v>
      </c>
      <c r="AG42" s="82" t="n">
        <v>0.2</v>
      </c>
      <c r="AH42" s="82" t="n">
        <v>1</v>
      </c>
      <c r="AI42" s="82" t="n">
        <v>0.3</v>
      </c>
      <c r="AJ42" s="82" t="n">
        <v>5.4</v>
      </c>
      <c r="AK42" s="82" t="n">
        <v>5.3</v>
      </c>
      <c r="AL42" s="82" t="n">
        <v>5</v>
      </c>
      <c r="AM42" s="82" t="n">
        <v>4.8</v>
      </c>
      <c r="AN42" s="82" t="n">
        <v>4.4</v>
      </c>
      <c r="AO42" s="82" t="n">
        <v>3.9</v>
      </c>
      <c r="AP42" s="82" t="n">
        <v>5.2</v>
      </c>
      <c r="AQ42" s="82" t="n">
        <v>4.6</v>
      </c>
      <c r="AR42" s="82" t="n">
        <v>5.1</v>
      </c>
      <c r="AS42" s="82" t="n">
        <v>4.9</v>
      </c>
      <c r="AT42" s="82" t="n">
        <v>3.6</v>
      </c>
      <c r="AU42" s="82" t="n">
        <v>3.4</v>
      </c>
      <c r="AV42" s="82" t="n">
        <v>2.6</v>
      </c>
      <c r="AW42" s="82" t="n">
        <v>2.6</v>
      </c>
      <c r="AX42" s="82" t="n">
        <v>2.5</v>
      </c>
      <c r="AY42" s="82" t="n">
        <v>2.9</v>
      </c>
      <c r="AZ42" s="82" t="n">
        <v>2.5</v>
      </c>
      <c r="BA42" s="82" t="n">
        <v>3.1</v>
      </c>
      <c r="BB42" s="82" t="n">
        <v>2.4</v>
      </c>
      <c r="BC42" s="82" t="n">
        <v>2.4</v>
      </c>
      <c r="BD42" s="82" t="n">
        <v>2.3</v>
      </c>
      <c r="BE42" s="82" t="n">
        <v>2.9</v>
      </c>
      <c r="BF42" s="82" t="n">
        <v>1.9</v>
      </c>
      <c r="BG42" s="82" t="n">
        <v>2.5</v>
      </c>
      <c r="BH42" s="82" t="n">
        <v>1.6</v>
      </c>
      <c r="BI42" s="82" t="n">
        <v>2.1</v>
      </c>
      <c r="BJ42" s="82" t="n">
        <v>1.2</v>
      </c>
      <c r="BK42" s="82" t="n">
        <v>1.7</v>
      </c>
      <c r="BL42" s="82" t="n">
        <v>1</v>
      </c>
      <c r="BM42" s="82" t="n">
        <v>1.5</v>
      </c>
      <c r="BN42" s="82" t="n">
        <v>0.5</v>
      </c>
      <c r="BO42" s="82" t="n">
        <v>1</v>
      </c>
      <c r="BP42" s="82" t="n">
        <v>0.4</v>
      </c>
      <c r="BQ42" s="82" t="n">
        <v>0.8</v>
      </c>
      <c r="BR42" s="82" t="n">
        <v>0.3</v>
      </c>
      <c r="BS42" s="82" t="n">
        <v>0.8</v>
      </c>
      <c r="BT42" s="82" t="n">
        <v>14270</v>
      </c>
      <c r="BU42" s="82" t="n">
        <v>13229</v>
      </c>
      <c r="BV42" s="82" t="n">
        <v>9553</v>
      </c>
      <c r="BW42" s="82" t="n">
        <v>41770</v>
      </c>
      <c r="BX42" s="82" t="n">
        <v>18.7</v>
      </c>
      <c r="BY42" s="82" t="n">
        <v>6.5</v>
      </c>
      <c r="BZ42" s="82" t="n">
        <v>8.800000000000001</v>
      </c>
      <c r="CA42" s="82" t="n">
        <v>26.4</v>
      </c>
      <c r="CB42" s="82" t="n">
        <v>21.5</v>
      </c>
      <c r="CC42" s="82" t="n">
        <v>8.1</v>
      </c>
      <c r="CD42" s="82" t="n">
        <v>5</v>
      </c>
      <c r="CE42" s="82" t="n">
        <v>3.1</v>
      </c>
      <c r="CF42" s="82" t="n">
        <v>1.4</v>
      </c>
      <c r="CG42" s="82" t="n">
        <v>0.3</v>
      </c>
      <c r="CH42" s="82" t="n">
        <v>0.1</v>
      </c>
      <c r="CI42" s="82" t="n">
        <v>0.1</v>
      </c>
      <c r="CJ42" s="82">
        <f>SUM(BT42:BW42)</f>
        <v/>
      </c>
      <c r="CK42" s="82">
        <f>F42*(1+M42/100)^9</f>
        <v/>
      </c>
      <c r="CL42" s="257">
        <f>$CK42*SUM(OFFSET($AJ42,0,(COUNTA($CL$1:CL$1)-1)*4,1,4))/100</f>
        <v/>
      </c>
      <c r="CM42" s="257">
        <f>$CK42*SUM(OFFSET($AJ42,0,(COUNTA($CL$1:CM$1)-1)*4,1,4))/100</f>
        <v/>
      </c>
      <c r="CN42" s="257">
        <f>$CK42*SUM(OFFSET($AJ42,0,(COUNTA($CL$1:CN$1)-1)*4,1,4))/100</f>
        <v/>
      </c>
      <c r="CO42" s="257">
        <f>$CK42*SUM(OFFSET($AJ42,0,(COUNTA($CL$1:CO$1)-1)*4,1,4))/100</f>
        <v/>
      </c>
      <c r="CP42" s="257">
        <f>$CK42*SUM(OFFSET($AJ42,0,(COUNTA($CL$1:CP$1)-1)*4,1,4))/100</f>
        <v/>
      </c>
      <c r="CQ42" s="257">
        <f>$CK42*SUM(OFFSET($AJ42,0,(COUNTA($CL$1:CQ$1)-1)*4,1,4))/100</f>
        <v/>
      </c>
      <c r="CR42" s="257">
        <f>$CK42*SUM(OFFSET($AJ42,0,(COUNTA($CL$1:CR$1)-1)*4,1,4))/100</f>
        <v/>
      </c>
      <c r="CS42" s="257">
        <f>$CK42*SUM(OFFSET($AJ42,0,(COUNTA($CL$1:CS$1)-1)*4,1,4))/100</f>
        <v/>
      </c>
      <c r="CT42" s="257">
        <f>$CK42*SUM(OFFSET($AJ42,0,(COUNTA($CL$1:CT$1)-1)*4,1,4))/100</f>
        <v/>
      </c>
      <c r="CU42" s="258">
        <f>IF(N42 = 0,0,F42/N42)</f>
        <v/>
      </c>
      <c r="CV42" s="258">
        <f>IF(CU42=0,0,CK42/CU42)</f>
        <v/>
      </c>
    </row>
    <row r="43">
      <c r="A43" s="82">
        <f>IF(ISERROR(OFFSET(Map!$E$2,MATCH(D43,Map!$B$3:$B$239,0),0)),OFFSET(Map!$E$2,MATCH(D43,Map!$C$3:$C$239,0),0),OFFSET(Map!$E$2,MATCH(D43,Map!$B$3:$B$239,0),0))</f>
        <v/>
      </c>
      <c r="B43" s="82" t="n">
        <v>42</v>
      </c>
      <c r="C43" s="82" t="inlineStr">
        <is>
          <t>EASTERN CAPE</t>
        </is>
      </c>
      <c r="D43" s="82" t="inlineStr">
        <is>
          <t>EC128</t>
        </is>
      </c>
      <c r="E43" s="82" t="inlineStr">
        <is>
          <t>Nxuba</t>
        </is>
      </c>
      <c r="F43" s="82" t="n">
        <v>24264</v>
      </c>
      <c r="G43" s="82" t="n">
        <v>30</v>
      </c>
      <c r="H43" s="82" t="n">
        <v>61.6</v>
      </c>
      <c r="I43" s="82">
        <f>ROUND(F43*H43/100,0)</f>
        <v/>
      </c>
      <c r="J43" s="82" t="n">
        <v>8.4</v>
      </c>
      <c r="K43" s="82" t="n">
        <v>62.4</v>
      </c>
      <c r="L43" s="82" t="n">
        <v>92.8</v>
      </c>
      <c r="M43" s="82" t="n">
        <v>-0.23</v>
      </c>
      <c r="N43" s="82" t="n">
        <v>9</v>
      </c>
      <c r="O43" s="82" t="n">
        <v>42</v>
      </c>
      <c r="P43" s="82">
        <f>ROUND(F43*(H43/100)*(100-O43)/100,0)</f>
        <v/>
      </c>
      <c r="Q43" s="82" t="n">
        <v>52.5</v>
      </c>
      <c r="R43" s="82" t="n">
        <v>6.3</v>
      </c>
      <c r="S43" s="82" t="n">
        <v>6.2</v>
      </c>
      <c r="T43" s="82" t="n">
        <v>15.1</v>
      </c>
      <c r="U43" s="82" t="n">
        <v>6711</v>
      </c>
      <c r="V43" s="82" t="n">
        <v>2147</v>
      </c>
      <c r="W43" s="82" t="n">
        <v>3.5</v>
      </c>
      <c r="X43" s="82" t="n">
        <v>45.3</v>
      </c>
      <c r="Y43" s="82" t="n">
        <v>88.7</v>
      </c>
      <c r="Z43" s="82" t="n">
        <v>53</v>
      </c>
      <c r="AA43" s="82" t="n">
        <v>62.8</v>
      </c>
      <c r="AB43" s="82" t="n">
        <v>68.59999999999999</v>
      </c>
      <c r="AC43" s="82" t="n">
        <v>43.2</v>
      </c>
      <c r="AD43" s="82" t="n">
        <v>92.2</v>
      </c>
      <c r="AE43" s="82" t="n">
        <v>73.5</v>
      </c>
      <c r="AF43" s="82" t="n">
        <v>20.6</v>
      </c>
      <c r="AG43" s="82" t="n">
        <v>0.3</v>
      </c>
      <c r="AH43" s="82" t="n">
        <v>4.9</v>
      </c>
      <c r="AI43" s="82" t="n">
        <v>0.7</v>
      </c>
      <c r="AJ43" s="82" t="n">
        <v>5.5</v>
      </c>
      <c r="AK43" s="82" t="n">
        <v>5.6</v>
      </c>
      <c r="AL43" s="82" t="n">
        <v>5</v>
      </c>
      <c r="AM43" s="82" t="n">
        <v>4.9</v>
      </c>
      <c r="AN43" s="82" t="n">
        <v>4.6</v>
      </c>
      <c r="AO43" s="82" t="n">
        <v>4.4</v>
      </c>
      <c r="AP43" s="82" t="n">
        <v>5</v>
      </c>
      <c r="AQ43" s="82" t="n">
        <v>4.8</v>
      </c>
      <c r="AR43" s="82" t="n">
        <v>3.9</v>
      </c>
      <c r="AS43" s="82" t="n">
        <v>3.8</v>
      </c>
      <c r="AT43" s="82" t="n">
        <v>3.7</v>
      </c>
      <c r="AU43" s="82" t="n">
        <v>3.6</v>
      </c>
      <c r="AV43" s="82" t="n">
        <v>3</v>
      </c>
      <c r="AW43" s="82" t="n">
        <v>3.1</v>
      </c>
      <c r="AX43" s="82" t="n">
        <v>3</v>
      </c>
      <c r="AY43" s="82" t="n">
        <v>3</v>
      </c>
      <c r="AZ43" s="82" t="n">
        <v>2.6</v>
      </c>
      <c r="BA43" s="82" t="n">
        <v>3.1</v>
      </c>
      <c r="BB43" s="82" t="n">
        <v>2.6</v>
      </c>
      <c r="BC43" s="82" t="n">
        <v>2.6</v>
      </c>
      <c r="BD43" s="82" t="n">
        <v>2.2</v>
      </c>
      <c r="BE43" s="82" t="n">
        <v>2.8</v>
      </c>
      <c r="BF43" s="82" t="n">
        <v>2.2</v>
      </c>
      <c r="BG43" s="82" t="n">
        <v>2.6</v>
      </c>
      <c r="BH43" s="82" t="n">
        <v>1.4</v>
      </c>
      <c r="BI43" s="82" t="n">
        <v>1.8</v>
      </c>
      <c r="BJ43" s="82" t="n">
        <v>1.3</v>
      </c>
      <c r="BK43" s="82" t="n">
        <v>1.5</v>
      </c>
      <c r="BL43" s="82" t="n">
        <v>1</v>
      </c>
      <c r="BM43" s="82" t="n">
        <v>1.6</v>
      </c>
      <c r="BN43" s="82" t="n">
        <v>0.5</v>
      </c>
      <c r="BO43" s="82" t="n">
        <v>1</v>
      </c>
      <c r="BP43" s="82" t="n">
        <v>0.3</v>
      </c>
      <c r="BQ43" s="82" t="n">
        <v>0.5</v>
      </c>
      <c r="BR43" s="82" t="n">
        <v>0.2</v>
      </c>
      <c r="BS43" s="82" t="n">
        <v>0.5</v>
      </c>
      <c r="BT43" s="82" t="n">
        <v>4785</v>
      </c>
      <c r="BU43" s="82" t="n">
        <v>3471</v>
      </c>
      <c r="BV43" s="82" t="n">
        <v>1443</v>
      </c>
      <c r="BW43" s="82" t="n">
        <v>5239</v>
      </c>
      <c r="BX43" s="82" t="n">
        <v>12.9</v>
      </c>
      <c r="BY43" s="82" t="n">
        <v>5.6</v>
      </c>
      <c r="BZ43" s="82" t="n">
        <v>8.699999999999999</v>
      </c>
      <c r="CA43" s="82" t="n">
        <v>25.9</v>
      </c>
      <c r="CB43" s="82" t="n">
        <v>23.3</v>
      </c>
      <c r="CC43" s="82" t="n">
        <v>11.1</v>
      </c>
      <c r="CD43" s="82" t="n">
        <v>6</v>
      </c>
      <c r="CE43" s="82" t="n">
        <v>3.9</v>
      </c>
      <c r="CF43" s="82" t="n">
        <v>1.9</v>
      </c>
      <c r="CG43" s="82" t="n">
        <v>0.4</v>
      </c>
      <c r="CH43" s="82" t="n">
        <v>0.2</v>
      </c>
      <c r="CI43" s="82" t="n">
        <v>0.1</v>
      </c>
      <c r="CJ43" s="82">
        <f>SUM(BT43:BW43)</f>
        <v/>
      </c>
      <c r="CK43" s="82">
        <f>F43*(1+M43/100)^9</f>
        <v/>
      </c>
      <c r="CL43" s="257">
        <f>$CK43*SUM(OFFSET($AJ43,0,(COUNTA($CL$1:CL$1)-1)*4,1,4))/100</f>
        <v/>
      </c>
      <c r="CM43" s="257">
        <f>$CK43*SUM(OFFSET($AJ43,0,(COUNTA($CL$1:CM$1)-1)*4,1,4))/100</f>
        <v/>
      </c>
      <c r="CN43" s="257">
        <f>$CK43*SUM(OFFSET($AJ43,0,(COUNTA($CL$1:CN$1)-1)*4,1,4))/100</f>
        <v/>
      </c>
      <c r="CO43" s="257">
        <f>$CK43*SUM(OFFSET($AJ43,0,(COUNTA($CL$1:CO$1)-1)*4,1,4))/100</f>
        <v/>
      </c>
      <c r="CP43" s="257">
        <f>$CK43*SUM(OFFSET($AJ43,0,(COUNTA($CL$1:CP$1)-1)*4,1,4))/100</f>
        <v/>
      </c>
      <c r="CQ43" s="257">
        <f>$CK43*SUM(OFFSET($AJ43,0,(COUNTA($CL$1:CQ$1)-1)*4,1,4))/100</f>
        <v/>
      </c>
      <c r="CR43" s="257">
        <f>$CK43*SUM(OFFSET($AJ43,0,(COUNTA($CL$1:CR$1)-1)*4,1,4))/100</f>
        <v/>
      </c>
      <c r="CS43" s="257">
        <f>$CK43*SUM(OFFSET($AJ43,0,(COUNTA($CL$1:CS$1)-1)*4,1,4))/100</f>
        <v/>
      </c>
      <c r="CT43" s="257">
        <f>$CK43*SUM(OFFSET($AJ43,0,(COUNTA($CL$1:CT$1)-1)*4,1,4))/100</f>
        <v/>
      </c>
      <c r="CU43" s="258">
        <f>IF(N43 = 0,0,F43/N43)</f>
        <v/>
      </c>
      <c r="CV43" s="258">
        <f>IF(CU43=0,0,CK43/CU43)</f>
        <v/>
      </c>
    </row>
    <row r="44">
      <c r="A44" s="82">
        <f>IF(ISERROR(OFFSET(Map!$E$2,MATCH(D44,Map!$B$3:$B$239,0),0)),OFFSET(Map!$E$2,MATCH(D44,Map!$C$3:$C$239,0),0),OFFSET(Map!$E$2,MATCH(D44,Map!$B$3:$B$239,0),0))</f>
        <v/>
      </c>
      <c r="B44" s="82" t="n">
        <v>43</v>
      </c>
      <c r="C44" s="82" t="inlineStr">
        <is>
          <t>EASTERN CAPE</t>
        </is>
      </c>
      <c r="D44" s="82" t="inlineStr">
        <is>
          <t>EC131</t>
        </is>
      </c>
      <c r="E44" s="82" t="inlineStr">
        <is>
          <t>Inxuba Yethemba</t>
        </is>
      </c>
      <c r="F44" s="82" t="n">
        <v>65560</v>
      </c>
      <c r="G44" s="82" t="n">
        <v>29.1</v>
      </c>
      <c r="H44" s="82" t="n">
        <v>64.59999999999999</v>
      </c>
      <c r="I44" s="82">
        <f>ROUND(F44*H44/100,0)</f>
        <v/>
      </c>
      <c r="J44" s="82" t="n">
        <v>6.2</v>
      </c>
      <c r="K44" s="82" t="n">
        <v>54.7</v>
      </c>
      <c r="L44" s="82" t="n">
        <v>93.5</v>
      </c>
      <c r="M44" s="82" t="n">
        <v>0.83</v>
      </c>
      <c r="N44" s="82" t="n">
        <v>6</v>
      </c>
      <c r="O44" s="82" t="n">
        <v>25.7</v>
      </c>
      <c r="P44" s="82">
        <f>ROUND(F44*(H44/100)*(100-O44)/100,0)</f>
        <v/>
      </c>
      <c r="Q44" s="82" t="n">
        <v>33.2</v>
      </c>
      <c r="R44" s="82" t="n">
        <v>10.7</v>
      </c>
      <c r="S44" s="82" t="n">
        <v>8.800000000000001</v>
      </c>
      <c r="T44" s="82" t="n">
        <v>20</v>
      </c>
      <c r="U44" s="82" t="n">
        <v>18463</v>
      </c>
      <c r="V44" s="82" t="n">
        <v>3342</v>
      </c>
      <c r="W44" s="82" t="n">
        <v>3.4</v>
      </c>
      <c r="X44" s="82" t="n">
        <v>40.9</v>
      </c>
      <c r="Y44" s="82" t="n">
        <v>97</v>
      </c>
      <c r="Z44" s="82" t="n">
        <v>46.7</v>
      </c>
      <c r="AA44" s="82" t="n">
        <v>87.3</v>
      </c>
      <c r="AB44" s="82" t="n">
        <v>83.2</v>
      </c>
      <c r="AC44" s="82" t="n">
        <v>68.2</v>
      </c>
      <c r="AD44" s="82" t="n">
        <v>95.59999999999999</v>
      </c>
      <c r="AE44" s="82" t="n">
        <v>56.2</v>
      </c>
      <c r="AF44" s="82" t="n">
        <v>32.2</v>
      </c>
      <c r="AG44" s="82" t="n">
        <v>0.3</v>
      </c>
      <c r="AH44" s="82" t="n">
        <v>10.5</v>
      </c>
      <c r="AI44" s="82" t="n">
        <v>0.8</v>
      </c>
      <c r="AJ44" s="82" t="n">
        <v>5.3</v>
      </c>
      <c r="AK44" s="82" t="n">
        <v>5.3</v>
      </c>
      <c r="AL44" s="82" t="n">
        <v>4.6</v>
      </c>
      <c r="AM44" s="82" t="n">
        <v>4.9</v>
      </c>
      <c r="AN44" s="82" t="n">
        <v>4.5</v>
      </c>
      <c r="AO44" s="82" t="n">
        <v>4.5</v>
      </c>
      <c r="AP44" s="82" t="n">
        <v>4.7</v>
      </c>
      <c r="AQ44" s="82" t="n">
        <v>4.4</v>
      </c>
      <c r="AR44" s="82" t="n">
        <v>4.5</v>
      </c>
      <c r="AS44" s="82" t="n">
        <v>4.1</v>
      </c>
      <c r="AT44" s="82" t="n">
        <v>4.1</v>
      </c>
      <c r="AU44" s="82" t="n">
        <v>4.2</v>
      </c>
      <c r="AV44" s="82" t="n">
        <v>3.2</v>
      </c>
      <c r="AW44" s="82" t="n">
        <v>3.4</v>
      </c>
      <c r="AX44" s="82" t="n">
        <v>3.3</v>
      </c>
      <c r="AY44" s="82" t="n">
        <v>3.4</v>
      </c>
      <c r="AZ44" s="82" t="n">
        <v>3</v>
      </c>
      <c r="BA44" s="82" t="n">
        <v>3.4</v>
      </c>
      <c r="BB44" s="82" t="n">
        <v>2.7</v>
      </c>
      <c r="BC44" s="82" t="n">
        <v>2.7</v>
      </c>
      <c r="BD44" s="82" t="n">
        <v>2.5</v>
      </c>
      <c r="BE44" s="82" t="n">
        <v>2.9</v>
      </c>
      <c r="BF44" s="82" t="n">
        <v>2</v>
      </c>
      <c r="BG44" s="82" t="n">
        <v>2.4</v>
      </c>
      <c r="BH44" s="82" t="n">
        <v>1.5</v>
      </c>
      <c r="BI44" s="82" t="n">
        <v>1.9</v>
      </c>
      <c r="BJ44" s="82" t="n">
        <v>1</v>
      </c>
      <c r="BK44" s="82" t="n">
        <v>1.4</v>
      </c>
      <c r="BL44" s="82" t="n">
        <v>0.7</v>
      </c>
      <c r="BM44" s="82" t="n">
        <v>1</v>
      </c>
      <c r="BN44" s="82" t="n">
        <v>0.4</v>
      </c>
      <c r="BO44" s="82" t="n">
        <v>0.6</v>
      </c>
      <c r="BP44" s="82" t="n">
        <v>0.2</v>
      </c>
      <c r="BQ44" s="82" t="n">
        <v>0.4</v>
      </c>
      <c r="BR44" s="82" t="n">
        <v>0.2</v>
      </c>
      <c r="BS44" s="82" t="n">
        <v>0.4</v>
      </c>
      <c r="BT44" s="82" t="n">
        <v>16835</v>
      </c>
      <c r="BU44" s="82" t="n">
        <v>5816</v>
      </c>
      <c r="BV44" s="82" t="n">
        <v>2656</v>
      </c>
      <c r="BW44" s="82" t="n">
        <v>17064</v>
      </c>
      <c r="BX44" s="82" t="n">
        <v>10.8</v>
      </c>
      <c r="BY44" s="82" t="n">
        <v>4.1</v>
      </c>
      <c r="BZ44" s="82" t="n">
        <v>6.5</v>
      </c>
      <c r="CA44" s="82" t="n">
        <v>21.7</v>
      </c>
      <c r="CB44" s="82" t="n">
        <v>22.4</v>
      </c>
      <c r="CC44" s="82" t="n">
        <v>13.5</v>
      </c>
      <c r="CD44" s="82" t="n">
        <v>9.6</v>
      </c>
      <c r="CE44" s="82" t="n">
        <v>6.8</v>
      </c>
      <c r="CF44" s="82" t="n">
        <v>3.1</v>
      </c>
      <c r="CG44" s="82" t="n">
        <v>0.8</v>
      </c>
      <c r="CH44" s="82" t="n">
        <v>0.3</v>
      </c>
      <c r="CI44" s="82" t="n">
        <v>0.3</v>
      </c>
      <c r="CJ44" s="82">
        <f>SUM(BT44:BW44)</f>
        <v/>
      </c>
      <c r="CK44" s="82">
        <f>F44*(1+M44/100)^9</f>
        <v/>
      </c>
      <c r="CL44" s="257">
        <f>$CK44*SUM(OFFSET($AJ44,0,(COUNTA($CL$1:CL$1)-1)*4,1,4))/100</f>
        <v/>
      </c>
      <c r="CM44" s="257">
        <f>$CK44*SUM(OFFSET($AJ44,0,(COUNTA($CL$1:CM$1)-1)*4,1,4))/100</f>
        <v/>
      </c>
      <c r="CN44" s="257">
        <f>$CK44*SUM(OFFSET($AJ44,0,(COUNTA($CL$1:CN$1)-1)*4,1,4))/100</f>
        <v/>
      </c>
      <c r="CO44" s="257">
        <f>$CK44*SUM(OFFSET($AJ44,0,(COUNTA($CL$1:CO$1)-1)*4,1,4))/100</f>
        <v/>
      </c>
      <c r="CP44" s="257">
        <f>$CK44*SUM(OFFSET($AJ44,0,(COUNTA($CL$1:CP$1)-1)*4,1,4))/100</f>
        <v/>
      </c>
      <c r="CQ44" s="257">
        <f>$CK44*SUM(OFFSET($AJ44,0,(COUNTA($CL$1:CQ$1)-1)*4,1,4))/100</f>
        <v/>
      </c>
      <c r="CR44" s="257">
        <f>$CK44*SUM(OFFSET($AJ44,0,(COUNTA($CL$1:CR$1)-1)*4,1,4))/100</f>
        <v/>
      </c>
      <c r="CS44" s="257">
        <f>$CK44*SUM(OFFSET($AJ44,0,(COUNTA($CL$1:CS$1)-1)*4,1,4))/100</f>
        <v/>
      </c>
      <c r="CT44" s="257">
        <f>$CK44*SUM(OFFSET($AJ44,0,(COUNTA($CL$1:CT$1)-1)*4,1,4))/100</f>
        <v/>
      </c>
      <c r="CU44" s="258">
        <f>IF(N44 = 0,0,F44/N44)</f>
        <v/>
      </c>
      <c r="CV44" s="258">
        <f>IF(CU44=0,0,CK44/CU44)</f>
        <v/>
      </c>
    </row>
    <row r="45">
      <c r="A45" s="82">
        <f>IF(ISERROR(OFFSET(Map!$E$2,MATCH(D45,Map!$B$3:$B$239,0),0)),OFFSET(Map!$E$2,MATCH(D45,Map!$C$3:$C$239,0),0),OFFSET(Map!$E$2,MATCH(D45,Map!$B$3:$B$239,0),0))</f>
        <v/>
      </c>
      <c r="B45" s="82" t="n">
        <v>44</v>
      </c>
      <c r="C45" s="82" t="inlineStr">
        <is>
          <t>EASTERN CAPE</t>
        </is>
      </c>
      <c r="D45" s="82" t="inlineStr">
        <is>
          <t>EC132</t>
        </is>
      </c>
      <c r="E45" s="82" t="inlineStr">
        <is>
          <t>Tsolwana</t>
        </is>
      </c>
      <c r="F45" s="82" t="n">
        <v>33281</v>
      </c>
      <c r="G45" s="82" t="n">
        <v>33.1</v>
      </c>
      <c r="H45" s="82" t="n">
        <v>58.6</v>
      </c>
      <c r="I45" s="82">
        <f>ROUND(F45*H45/100,0)</f>
        <v/>
      </c>
      <c r="J45" s="82" t="n">
        <v>8.199999999999999</v>
      </c>
      <c r="K45" s="82" t="n">
        <v>70.5</v>
      </c>
      <c r="L45" s="82" t="n">
        <v>88.8</v>
      </c>
      <c r="M45" s="82" t="n">
        <v>0.23</v>
      </c>
      <c r="N45" s="82" t="n">
        <v>5</v>
      </c>
      <c r="O45" s="82" t="n">
        <v>38.2</v>
      </c>
      <c r="P45" s="82">
        <f>ROUND(F45*(H45/100)*(100-O45)/100,0)</f>
        <v/>
      </c>
      <c r="Q45" s="82" t="n">
        <v>46.9</v>
      </c>
      <c r="R45" s="82" t="n">
        <v>16</v>
      </c>
      <c r="S45" s="82" t="n">
        <v>5</v>
      </c>
      <c r="T45" s="82" t="n">
        <v>13.9</v>
      </c>
      <c r="U45" s="82" t="n">
        <v>9494</v>
      </c>
      <c r="V45" s="82" t="n">
        <v>3298</v>
      </c>
      <c r="W45" s="82" t="n">
        <v>3.5</v>
      </c>
      <c r="X45" s="82" t="n">
        <v>48.7</v>
      </c>
      <c r="Y45" s="82" t="n">
        <v>87.7</v>
      </c>
      <c r="Z45" s="82" t="n">
        <v>68.5</v>
      </c>
      <c r="AA45" s="82" t="n">
        <v>17.7</v>
      </c>
      <c r="AB45" s="82" t="n">
        <v>26.6</v>
      </c>
      <c r="AC45" s="82" t="n">
        <v>17.1</v>
      </c>
      <c r="AD45" s="82" t="n">
        <v>88</v>
      </c>
      <c r="AE45" s="82" t="n">
        <v>91</v>
      </c>
      <c r="AF45" s="82" t="n">
        <v>5.8</v>
      </c>
      <c r="AG45" s="82" t="n">
        <v>0.1</v>
      </c>
      <c r="AH45" s="82" t="n">
        <v>2.8</v>
      </c>
      <c r="AI45" s="82" t="n">
        <v>0.3</v>
      </c>
      <c r="AJ45" s="82" t="n">
        <v>5.9</v>
      </c>
      <c r="AK45" s="82" t="n">
        <v>5.8</v>
      </c>
      <c r="AL45" s="82" t="n">
        <v>5.5</v>
      </c>
      <c r="AM45" s="82" t="n">
        <v>5.7</v>
      </c>
      <c r="AN45" s="82" t="n">
        <v>5.5</v>
      </c>
      <c r="AO45" s="82" t="n">
        <v>4.8</v>
      </c>
      <c r="AP45" s="82" t="n">
        <v>5.5</v>
      </c>
      <c r="AQ45" s="82" t="n">
        <v>5.2</v>
      </c>
      <c r="AR45" s="82" t="n">
        <v>4.3</v>
      </c>
      <c r="AS45" s="82" t="n">
        <v>4.3</v>
      </c>
      <c r="AT45" s="82" t="n">
        <v>3.4</v>
      </c>
      <c r="AU45" s="82" t="n">
        <v>3.4</v>
      </c>
      <c r="AV45" s="82" t="n">
        <v>2.5</v>
      </c>
      <c r="AW45" s="82" t="n">
        <v>2.8</v>
      </c>
      <c r="AX45" s="82" t="n">
        <v>2.4</v>
      </c>
      <c r="AY45" s="82" t="n">
        <v>2.9</v>
      </c>
      <c r="AZ45" s="82" t="n">
        <v>2.1</v>
      </c>
      <c r="BA45" s="82" t="n">
        <v>2.8</v>
      </c>
      <c r="BB45" s="82" t="n">
        <v>2</v>
      </c>
      <c r="BC45" s="82" t="n">
        <v>2</v>
      </c>
      <c r="BD45" s="82" t="n">
        <v>1.8</v>
      </c>
      <c r="BE45" s="82" t="n">
        <v>2.7</v>
      </c>
      <c r="BF45" s="82" t="n">
        <v>1.7</v>
      </c>
      <c r="BG45" s="82" t="n">
        <v>2.7</v>
      </c>
      <c r="BH45" s="82" t="n">
        <v>1.4</v>
      </c>
      <c r="BI45" s="82" t="n">
        <v>2.1</v>
      </c>
      <c r="BJ45" s="82" t="n">
        <v>1.1</v>
      </c>
      <c r="BK45" s="82" t="n">
        <v>1.5</v>
      </c>
      <c r="BL45" s="82" t="n">
        <v>1</v>
      </c>
      <c r="BM45" s="82" t="n">
        <v>1.5</v>
      </c>
      <c r="BN45" s="82" t="n">
        <v>0.5</v>
      </c>
      <c r="BO45" s="82" t="n">
        <v>1.1</v>
      </c>
      <c r="BP45" s="82" t="n">
        <v>0.3</v>
      </c>
      <c r="BQ45" s="82" t="n">
        <v>0.6</v>
      </c>
      <c r="BR45" s="82" t="n">
        <v>0.3</v>
      </c>
      <c r="BS45" s="82" t="n">
        <v>0.5</v>
      </c>
      <c r="BT45" s="82" t="n">
        <v>4405</v>
      </c>
      <c r="BU45" s="82" t="n">
        <v>2720</v>
      </c>
      <c r="BV45" s="82" t="n">
        <v>1811</v>
      </c>
      <c r="BW45" s="82" t="n">
        <v>10580</v>
      </c>
      <c r="BX45" s="82" t="n">
        <v>15.3</v>
      </c>
      <c r="BY45" s="82" t="n">
        <v>6.7</v>
      </c>
      <c r="BZ45" s="82" t="n">
        <v>10.4</v>
      </c>
      <c r="CA45" s="82" t="n">
        <v>27.9</v>
      </c>
      <c r="CB45" s="82" t="n">
        <v>22.9</v>
      </c>
      <c r="CC45" s="82" t="n">
        <v>8.5</v>
      </c>
      <c r="CD45" s="82" t="n">
        <v>4.4</v>
      </c>
      <c r="CE45" s="82" t="n">
        <v>2.4</v>
      </c>
      <c r="CF45" s="82" t="n">
        <v>1.1</v>
      </c>
      <c r="CG45" s="82" t="n">
        <v>0.2</v>
      </c>
      <c r="CH45" s="82" t="n">
        <v>0.1</v>
      </c>
      <c r="CI45" s="82" t="n">
        <v>0.1</v>
      </c>
      <c r="CJ45" s="82">
        <f>SUM(BT45:BW45)</f>
        <v/>
      </c>
      <c r="CK45" s="82">
        <f>F45*(1+M45/100)^9</f>
        <v/>
      </c>
      <c r="CL45" s="257">
        <f>$CK45*SUM(OFFSET($AJ45,0,(COUNTA($CL$1:CL$1)-1)*4,1,4))/100</f>
        <v/>
      </c>
      <c r="CM45" s="257">
        <f>$CK45*SUM(OFFSET($AJ45,0,(COUNTA($CL$1:CM$1)-1)*4,1,4))/100</f>
        <v/>
      </c>
      <c r="CN45" s="257">
        <f>$CK45*SUM(OFFSET($AJ45,0,(COUNTA($CL$1:CN$1)-1)*4,1,4))/100</f>
        <v/>
      </c>
      <c r="CO45" s="257">
        <f>$CK45*SUM(OFFSET($AJ45,0,(COUNTA($CL$1:CO$1)-1)*4,1,4))/100</f>
        <v/>
      </c>
      <c r="CP45" s="257">
        <f>$CK45*SUM(OFFSET($AJ45,0,(COUNTA($CL$1:CP$1)-1)*4,1,4))/100</f>
        <v/>
      </c>
      <c r="CQ45" s="257">
        <f>$CK45*SUM(OFFSET($AJ45,0,(COUNTA($CL$1:CQ$1)-1)*4,1,4))/100</f>
        <v/>
      </c>
      <c r="CR45" s="257">
        <f>$CK45*SUM(OFFSET($AJ45,0,(COUNTA($CL$1:CR$1)-1)*4,1,4))/100</f>
        <v/>
      </c>
      <c r="CS45" s="257">
        <f>$CK45*SUM(OFFSET($AJ45,0,(COUNTA($CL$1:CS$1)-1)*4,1,4))/100</f>
        <v/>
      </c>
      <c r="CT45" s="257">
        <f>$CK45*SUM(OFFSET($AJ45,0,(COUNTA($CL$1:CT$1)-1)*4,1,4))/100</f>
        <v/>
      </c>
      <c r="CU45" s="258">
        <f>IF(N45 = 0,0,F45/N45)</f>
        <v/>
      </c>
      <c r="CV45" s="258">
        <f>IF(CU45=0,0,CK45/CU45)</f>
        <v/>
      </c>
    </row>
    <row r="46">
      <c r="A46" s="82">
        <f>IF(ISERROR(OFFSET(Map!$E$2,MATCH(D46,Map!$B$3:$B$239,0),0)),OFFSET(Map!$E$2,MATCH(D46,Map!$C$3:$C$239,0),0),OFFSET(Map!$E$2,MATCH(D46,Map!$B$3:$B$239,0),0))</f>
        <v/>
      </c>
      <c r="B46" s="82" t="n">
        <v>45</v>
      </c>
      <c r="C46" s="82" t="inlineStr">
        <is>
          <t>EASTERN CAPE</t>
        </is>
      </c>
      <c r="D46" s="82" t="inlineStr">
        <is>
          <t>EC133</t>
        </is>
      </c>
      <c r="E46" s="82" t="inlineStr">
        <is>
          <t>Inkwanca</t>
        </is>
      </c>
      <c r="F46" s="82" t="n">
        <v>21971</v>
      </c>
      <c r="G46" s="82" t="n">
        <v>31</v>
      </c>
      <c r="H46" s="82" t="n">
        <v>62.6</v>
      </c>
      <c r="I46" s="82">
        <f>ROUND(F46*H46/100,0)</f>
        <v/>
      </c>
      <c r="J46" s="82" t="n">
        <v>6.5</v>
      </c>
      <c r="K46" s="82" t="n">
        <v>59.9</v>
      </c>
      <c r="L46" s="82" t="n">
        <v>94.5</v>
      </c>
      <c r="M46" s="82" t="n">
        <v>0.82</v>
      </c>
      <c r="N46" s="82" t="n">
        <v>6</v>
      </c>
      <c r="O46" s="82" t="n">
        <v>39.3</v>
      </c>
      <c r="P46" s="82">
        <f>ROUND(F46*(H46/100)*(100-O46)/100,0)</f>
        <v/>
      </c>
      <c r="Q46" s="82" t="n">
        <v>47.6</v>
      </c>
      <c r="R46" s="82" t="n">
        <v>13.4</v>
      </c>
      <c r="S46" s="82" t="n">
        <v>7.2</v>
      </c>
      <c r="T46" s="82" t="n">
        <v>15.2</v>
      </c>
      <c r="U46" s="82" t="n">
        <v>6228</v>
      </c>
      <c r="V46" s="82" t="n">
        <v>1899</v>
      </c>
      <c r="W46" s="82" t="n">
        <v>3.4</v>
      </c>
      <c r="X46" s="82" t="n">
        <v>44.6</v>
      </c>
      <c r="Y46" s="82" t="n">
        <v>97.3</v>
      </c>
      <c r="Z46" s="82" t="n">
        <v>45.8</v>
      </c>
      <c r="AA46" s="82" t="n">
        <v>86.09999999999999</v>
      </c>
      <c r="AB46" s="82" t="n">
        <v>83.2</v>
      </c>
      <c r="AC46" s="82" t="n">
        <v>29.7</v>
      </c>
      <c r="AD46" s="82" t="n">
        <v>91.7</v>
      </c>
      <c r="AE46" s="82" t="n">
        <v>89.09999999999999</v>
      </c>
      <c r="AF46" s="82" t="n">
        <v>4.1</v>
      </c>
      <c r="AG46" s="82" t="n">
        <v>0.2</v>
      </c>
      <c r="AH46" s="82" t="n">
        <v>6.2</v>
      </c>
      <c r="AI46" s="82" t="n">
        <v>0.5</v>
      </c>
      <c r="AJ46" s="82" t="n">
        <v>5.9</v>
      </c>
      <c r="AK46" s="82" t="n">
        <v>5.9</v>
      </c>
      <c r="AL46" s="82" t="n">
        <v>5.3</v>
      </c>
      <c r="AM46" s="82" t="n">
        <v>4.7</v>
      </c>
      <c r="AN46" s="82" t="n">
        <v>4.7</v>
      </c>
      <c r="AO46" s="82" t="n">
        <v>4.4</v>
      </c>
      <c r="AP46" s="82" t="n">
        <v>4.8</v>
      </c>
      <c r="AQ46" s="82" t="n">
        <v>4.7</v>
      </c>
      <c r="AR46" s="82" t="n">
        <v>4.9</v>
      </c>
      <c r="AS46" s="82" t="n">
        <v>4.8</v>
      </c>
      <c r="AT46" s="82" t="n">
        <v>4</v>
      </c>
      <c r="AU46" s="82" t="n">
        <v>4.1</v>
      </c>
      <c r="AV46" s="82" t="n">
        <v>3.4</v>
      </c>
      <c r="AW46" s="82" t="n">
        <v>3.1</v>
      </c>
      <c r="AX46" s="82" t="n">
        <v>2.8</v>
      </c>
      <c r="AY46" s="82" t="n">
        <v>3.1</v>
      </c>
      <c r="AZ46" s="82" t="n">
        <v>2.4</v>
      </c>
      <c r="BA46" s="82" t="n">
        <v>2.8</v>
      </c>
      <c r="BB46" s="82" t="n">
        <v>2.2</v>
      </c>
      <c r="BC46" s="82" t="n">
        <v>2.2</v>
      </c>
      <c r="BD46" s="82" t="n">
        <v>2</v>
      </c>
      <c r="BE46" s="82" t="n">
        <v>2.7</v>
      </c>
      <c r="BF46" s="82" t="n">
        <v>1.9</v>
      </c>
      <c r="BG46" s="82" t="n">
        <v>2.4</v>
      </c>
      <c r="BH46" s="82" t="n">
        <v>1.6</v>
      </c>
      <c r="BI46" s="82" t="n">
        <v>1.8</v>
      </c>
      <c r="BJ46" s="82" t="n">
        <v>0.9</v>
      </c>
      <c r="BK46" s="82" t="n">
        <v>1</v>
      </c>
      <c r="BL46" s="82" t="n">
        <v>0.7</v>
      </c>
      <c r="BM46" s="82" t="n">
        <v>1.4</v>
      </c>
      <c r="BN46" s="82" t="n">
        <v>0.4</v>
      </c>
      <c r="BO46" s="82" t="n">
        <v>0.6</v>
      </c>
      <c r="BP46" s="82" t="n">
        <v>0.2</v>
      </c>
      <c r="BQ46" s="82" t="n">
        <v>0.5</v>
      </c>
      <c r="BR46" s="82" t="n">
        <v>0.2</v>
      </c>
      <c r="BS46" s="82" t="n">
        <v>0.5</v>
      </c>
      <c r="BT46" s="82" t="n">
        <v>4073</v>
      </c>
      <c r="BU46" s="82" t="n">
        <v>2639</v>
      </c>
      <c r="BV46" s="82" t="n">
        <v>1154</v>
      </c>
      <c r="BW46" s="82" t="n">
        <v>5877</v>
      </c>
      <c r="BX46" s="82" t="n">
        <v>12</v>
      </c>
      <c r="BY46" s="82" t="n">
        <v>4.4</v>
      </c>
      <c r="BZ46" s="82" t="n">
        <v>7.7</v>
      </c>
      <c r="CA46" s="82" t="n">
        <v>30</v>
      </c>
      <c r="CB46" s="82" t="n">
        <v>24.3</v>
      </c>
      <c r="CC46" s="82" t="n">
        <v>10.3</v>
      </c>
      <c r="CD46" s="82" t="n">
        <v>5.6</v>
      </c>
      <c r="CE46" s="82" t="n">
        <v>3.1</v>
      </c>
      <c r="CF46" s="82" t="n">
        <v>1.8</v>
      </c>
      <c r="CG46" s="82" t="n">
        <v>0.4</v>
      </c>
      <c r="CH46" s="82" t="n">
        <v>0.3</v>
      </c>
      <c r="CI46" s="82" t="n">
        <v>0.1</v>
      </c>
      <c r="CJ46" s="82">
        <f>SUM(BT46:BW46)</f>
        <v/>
      </c>
      <c r="CK46" s="82">
        <f>F46*(1+M46/100)^9</f>
        <v/>
      </c>
      <c r="CL46" s="257">
        <f>$CK46*SUM(OFFSET($AJ46,0,(COUNTA($CL$1:CL$1)-1)*4,1,4))/100</f>
        <v/>
      </c>
      <c r="CM46" s="257">
        <f>$CK46*SUM(OFFSET($AJ46,0,(COUNTA($CL$1:CM$1)-1)*4,1,4))/100</f>
        <v/>
      </c>
      <c r="CN46" s="257">
        <f>$CK46*SUM(OFFSET($AJ46,0,(COUNTA($CL$1:CN$1)-1)*4,1,4))/100</f>
        <v/>
      </c>
      <c r="CO46" s="257">
        <f>$CK46*SUM(OFFSET($AJ46,0,(COUNTA($CL$1:CO$1)-1)*4,1,4))/100</f>
        <v/>
      </c>
      <c r="CP46" s="257">
        <f>$CK46*SUM(OFFSET($AJ46,0,(COUNTA($CL$1:CP$1)-1)*4,1,4))/100</f>
        <v/>
      </c>
      <c r="CQ46" s="257">
        <f>$CK46*SUM(OFFSET($AJ46,0,(COUNTA($CL$1:CQ$1)-1)*4,1,4))/100</f>
        <v/>
      </c>
      <c r="CR46" s="257">
        <f>$CK46*SUM(OFFSET($AJ46,0,(COUNTA($CL$1:CR$1)-1)*4,1,4))/100</f>
        <v/>
      </c>
      <c r="CS46" s="257">
        <f>$CK46*SUM(OFFSET($AJ46,0,(COUNTA($CL$1:CS$1)-1)*4,1,4))/100</f>
        <v/>
      </c>
      <c r="CT46" s="257">
        <f>$CK46*SUM(OFFSET($AJ46,0,(COUNTA($CL$1:CT$1)-1)*4,1,4))/100</f>
        <v/>
      </c>
      <c r="CU46" s="258">
        <f>IF(N46 = 0,0,F46/N46)</f>
        <v/>
      </c>
      <c r="CV46" s="258">
        <f>IF(CU46=0,0,CK46/CU46)</f>
        <v/>
      </c>
    </row>
    <row r="47">
      <c r="A47" s="82">
        <f>IF(ISERROR(OFFSET(Map!$E$2,MATCH(D47,Map!$B$3:$B$239,0),0)),OFFSET(Map!$E$2,MATCH(D47,Map!$C$3:$C$239,0),0),OFFSET(Map!$E$2,MATCH(D47,Map!$B$3:$B$239,0),0))</f>
        <v/>
      </c>
      <c r="B47" s="82" t="n">
        <v>46</v>
      </c>
      <c r="C47" s="82" t="inlineStr">
        <is>
          <t>EASTERN CAPE</t>
        </is>
      </c>
      <c r="D47" s="82" t="inlineStr">
        <is>
          <t>EC134</t>
        </is>
      </c>
      <c r="E47" s="82" t="inlineStr">
        <is>
          <t>Lukhanji</t>
        </is>
      </c>
      <c r="F47" s="82" t="n">
        <v>190723</v>
      </c>
      <c r="G47" s="82" t="n">
        <v>30.5</v>
      </c>
      <c r="H47" s="82" t="n">
        <v>62.6</v>
      </c>
      <c r="I47" s="82">
        <f>ROUND(F47*H47/100,0)</f>
        <v/>
      </c>
      <c r="J47" s="82" t="n">
        <v>6.9</v>
      </c>
      <c r="K47" s="82" t="n">
        <v>59.8</v>
      </c>
      <c r="L47" s="82" t="n">
        <v>90.5</v>
      </c>
      <c r="M47" s="82" t="n">
        <v>0.48</v>
      </c>
      <c r="N47" s="82" t="n">
        <v>50</v>
      </c>
      <c r="O47" s="82" t="n">
        <v>36.8</v>
      </c>
      <c r="P47" s="82">
        <f>ROUND(F47*(H47/100)*(100-O47)/100,0)</f>
        <v/>
      </c>
      <c r="Q47" s="82" t="n">
        <v>47.3</v>
      </c>
      <c r="R47" s="82" t="n">
        <v>7.8</v>
      </c>
      <c r="S47" s="82" t="n">
        <v>11.4</v>
      </c>
      <c r="T47" s="82" t="n">
        <v>22.1</v>
      </c>
      <c r="U47" s="82" t="n">
        <v>51173</v>
      </c>
      <c r="V47" s="82" t="n">
        <v>15132</v>
      </c>
      <c r="W47" s="82" t="n">
        <v>3.5</v>
      </c>
      <c r="X47" s="82" t="n">
        <v>48.6</v>
      </c>
      <c r="Y47" s="82" t="n">
        <v>88.40000000000001</v>
      </c>
      <c r="Z47" s="82" t="n">
        <v>59.8</v>
      </c>
      <c r="AA47" s="82" t="n">
        <v>64.90000000000001</v>
      </c>
      <c r="AB47" s="82" t="n">
        <v>57.6</v>
      </c>
      <c r="AC47" s="82" t="n">
        <v>49.9</v>
      </c>
      <c r="AD47" s="82" t="n">
        <v>90.90000000000001</v>
      </c>
      <c r="AE47" s="82" t="n">
        <v>92.59999999999999</v>
      </c>
      <c r="AF47" s="82" t="n">
        <v>3.8</v>
      </c>
      <c r="AG47" s="82" t="n">
        <v>0.5</v>
      </c>
      <c r="AH47" s="82" t="n">
        <v>2.7</v>
      </c>
      <c r="AI47" s="82" t="n">
        <v>0.4</v>
      </c>
      <c r="AJ47" s="82" t="n">
        <v>5.4</v>
      </c>
      <c r="AK47" s="82" t="n">
        <v>5.4</v>
      </c>
      <c r="AL47" s="82" t="n">
        <v>5.3</v>
      </c>
      <c r="AM47" s="82" t="n">
        <v>5.2</v>
      </c>
      <c r="AN47" s="82" t="n">
        <v>4.8</v>
      </c>
      <c r="AO47" s="82" t="n">
        <v>4.4</v>
      </c>
      <c r="AP47" s="82" t="n">
        <v>5.3</v>
      </c>
      <c r="AQ47" s="82" t="n">
        <v>5.1</v>
      </c>
      <c r="AR47" s="82" t="n">
        <v>4.8</v>
      </c>
      <c r="AS47" s="82" t="n">
        <v>4.7</v>
      </c>
      <c r="AT47" s="82" t="n">
        <v>4</v>
      </c>
      <c r="AU47" s="82" t="n">
        <v>4</v>
      </c>
      <c r="AV47" s="82" t="n">
        <v>3</v>
      </c>
      <c r="AW47" s="82" t="n">
        <v>3.2</v>
      </c>
      <c r="AX47" s="82" t="n">
        <v>2.7</v>
      </c>
      <c r="AY47" s="82" t="n">
        <v>3.1</v>
      </c>
      <c r="AZ47" s="82" t="n">
        <v>2.4</v>
      </c>
      <c r="BA47" s="82" t="n">
        <v>3</v>
      </c>
      <c r="BB47" s="82" t="n">
        <v>2.2</v>
      </c>
      <c r="BC47" s="82" t="n">
        <v>2.2</v>
      </c>
      <c r="BD47" s="82" t="n">
        <v>2.1</v>
      </c>
      <c r="BE47" s="82" t="n">
        <v>2.8</v>
      </c>
      <c r="BF47" s="82" t="n">
        <v>1.7</v>
      </c>
      <c r="BG47" s="82" t="n">
        <v>2.3</v>
      </c>
      <c r="BH47" s="82" t="n">
        <v>1.4</v>
      </c>
      <c r="BI47" s="82" t="n">
        <v>1.8</v>
      </c>
      <c r="BJ47" s="82" t="n">
        <v>0.9</v>
      </c>
      <c r="BK47" s="82" t="n">
        <v>1.2</v>
      </c>
      <c r="BL47" s="82" t="n">
        <v>0.8</v>
      </c>
      <c r="BM47" s="82" t="n">
        <v>1.3</v>
      </c>
      <c r="BN47" s="82" t="n">
        <v>0.4</v>
      </c>
      <c r="BO47" s="82" t="n">
        <v>0.8</v>
      </c>
      <c r="BP47" s="82" t="n">
        <v>0.3</v>
      </c>
      <c r="BQ47" s="82" t="n">
        <v>0.5</v>
      </c>
      <c r="BR47" s="82" t="n">
        <v>0.2</v>
      </c>
      <c r="BS47" s="82" t="n">
        <v>0.5</v>
      </c>
      <c r="BT47" s="82" t="n">
        <v>33651</v>
      </c>
      <c r="BU47" s="82" t="n">
        <v>19612</v>
      </c>
      <c r="BV47" s="82" t="n">
        <v>10066</v>
      </c>
      <c r="BW47" s="82" t="n">
        <v>55991</v>
      </c>
      <c r="BX47" s="82" t="n">
        <v>14.3</v>
      </c>
      <c r="BY47" s="82" t="n">
        <v>5.4</v>
      </c>
      <c r="BZ47" s="82" t="n">
        <v>8.4</v>
      </c>
      <c r="CA47" s="82" t="n">
        <v>21.9</v>
      </c>
      <c r="CB47" s="82" t="n">
        <v>21.3</v>
      </c>
      <c r="CC47" s="82" t="n">
        <v>10.8</v>
      </c>
      <c r="CD47" s="82" t="n">
        <v>7.8</v>
      </c>
      <c r="CE47" s="82" t="n">
        <v>6</v>
      </c>
      <c r="CF47" s="82" t="n">
        <v>3.1</v>
      </c>
      <c r="CG47" s="82" t="n">
        <v>0.7</v>
      </c>
      <c r="CH47" s="82" t="n">
        <v>0.2</v>
      </c>
      <c r="CI47" s="82" t="n">
        <v>0.2</v>
      </c>
      <c r="CJ47" s="82">
        <f>SUM(BT47:BW47)</f>
        <v/>
      </c>
      <c r="CK47" s="82">
        <f>F47*(1+M47/100)^9</f>
        <v/>
      </c>
      <c r="CL47" s="257">
        <f>$CK47*SUM(OFFSET($AJ47,0,(COUNTA($CL$1:CL$1)-1)*4,1,4))/100</f>
        <v/>
      </c>
      <c r="CM47" s="257">
        <f>$CK47*SUM(OFFSET($AJ47,0,(COUNTA($CL$1:CM$1)-1)*4,1,4))/100</f>
        <v/>
      </c>
      <c r="CN47" s="257">
        <f>$CK47*SUM(OFFSET($AJ47,0,(COUNTA($CL$1:CN$1)-1)*4,1,4))/100</f>
        <v/>
      </c>
      <c r="CO47" s="257">
        <f>$CK47*SUM(OFFSET($AJ47,0,(COUNTA($CL$1:CO$1)-1)*4,1,4))/100</f>
        <v/>
      </c>
      <c r="CP47" s="257">
        <f>$CK47*SUM(OFFSET($AJ47,0,(COUNTA($CL$1:CP$1)-1)*4,1,4))/100</f>
        <v/>
      </c>
      <c r="CQ47" s="257">
        <f>$CK47*SUM(OFFSET($AJ47,0,(COUNTA($CL$1:CQ$1)-1)*4,1,4))/100</f>
        <v/>
      </c>
      <c r="CR47" s="257">
        <f>$CK47*SUM(OFFSET($AJ47,0,(COUNTA($CL$1:CR$1)-1)*4,1,4))/100</f>
        <v/>
      </c>
      <c r="CS47" s="257">
        <f>$CK47*SUM(OFFSET($AJ47,0,(COUNTA($CL$1:CS$1)-1)*4,1,4))/100</f>
        <v/>
      </c>
      <c r="CT47" s="257">
        <f>$CK47*SUM(OFFSET($AJ47,0,(COUNTA($CL$1:CT$1)-1)*4,1,4))/100</f>
        <v/>
      </c>
      <c r="CU47" s="258">
        <f>IF(N47 = 0,0,F47/N47)</f>
        <v/>
      </c>
      <c r="CV47" s="258">
        <f>IF(CU47=0,0,CK47/CU47)</f>
        <v/>
      </c>
    </row>
    <row r="48">
      <c r="A48" s="82">
        <f>IF(ISERROR(OFFSET(Map!$E$2,MATCH(D48,Map!$B$3:$B$239,0),0)),OFFSET(Map!$E$2,MATCH(D48,Map!$C$3:$C$239,0),0),OFFSET(Map!$E$2,MATCH(D48,Map!$B$3:$B$239,0),0))</f>
        <v/>
      </c>
      <c r="B48" s="82" t="n">
        <v>47</v>
      </c>
      <c r="C48" s="82" t="inlineStr">
        <is>
          <t>EASTERN CAPE</t>
        </is>
      </c>
      <c r="D48" s="82" t="inlineStr">
        <is>
          <t>EC135</t>
        </is>
      </c>
      <c r="E48" s="82" t="inlineStr">
        <is>
          <t>Intsika Yethu</t>
        </is>
      </c>
      <c r="F48" s="82" t="n">
        <v>145372</v>
      </c>
      <c r="G48" s="82" t="n">
        <v>36.1</v>
      </c>
      <c r="H48" s="82" t="n">
        <v>53.9</v>
      </c>
      <c r="I48" s="82">
        <f>ROUND(F48*H48/100,0)</f>
        <v/>
      </c>
      <c r="J48" s="82" t="n">
        <v>10</v>
      </c>
      <c r="K48" s="82" t="n">
        <v>85.59999999999999</v>
      </c>
      <c r="L48" s="82" t="n">
        <v>89.8</v>
      </c>
      <c r="M48" s="82" t="n">
        <v>-0.63</v>
      </c>
      <c r="N48" s="82" t="n">
        <v>54</v>
      </c>
      <c r="O48" s="82" t="n">
        <v>46.6</v>
      </c>
      <c r="P48" s="82">
        <f>ROUND(F48*(H48/100)*(100-O48)/100,0)</f>
        <v/>
      </c>
      <c r="Q48" s="82" t="n">
        <v>56.4</v>
      </c>
      <c r="R48" s="82" t="n">
        <v>14.6</v>
      </c>
      <c r="S48" s="82" t="n">
        <v>5.1</v>
      </c>
      <c r="T48" s="82" t="n">
        <v>10.1</v>
      </c>
      <c r="U48" s="82" t="n">
        <v>40448</v>
      </c>
      <c r="V48" s="82" t="n">
        <v>23639</v>
      </c>
      <c r="W48" s="82" t="n">
        <v>3.5</v>
      </c>
      <c r="X48" s="82" t="n">
        <v>54.6</v>
      </c>
      <c r="Y48" s="82" t="n">
        <v>32.9</v>
      </c>
      <c r="Z48" s="82" t="n">
        <v>71</v>
      </c>
      <c r="AA48" s="82" t="n">
        <v>2.3</v>
      </c>
      <c r="AB48" s="82" t="n">
        <v>2.8</v>
      </c>
      <c r="AC48" s="82" t="n">
        <v>2.5</v>
      </c>
      <c r="AD48" s="82" t="n">
        <v>64.3</v>
      </c>
      <c r="AE48" s="82" t="n">
        <v>99.40000000000001</v>
      </c>
      <c r="AF48" s="82" t="n">
        <v>0.2</v>
      </c>
      <c r="AG48" s="82" t="n">
        <v>0.1</v>
      </c>
      <c r="AH48" s="82" t="n">
        <v>0.1</v>
      </c>
      <c r="AI48" s="82" t="n">
        <v>0.1</v>
      </c>
      <c r="AJ48" s="82" t="n">
        <v>6.2</v>
      </c>
      <c r="AK48" s="82" t="n">
        <v>5.9</v>
      </c>
      <c r="AL48" s="82" t="n">
        <v>6.3</v>
      </c>
      <c r="AM48" s="82" t="n">
        <v>6.1</v>
      </c>
      <c r="AN48" s="82" t="n">
        <v>6.2</v>
      </c>
      <c r="AO48" s="82" t="n">
        <v>5.5</v>
      </c>
      <c r="AP48" s="82" t="n">
        <v>6.5</v>
      </c>
      <c r="AQ48" s="82" t="n">
        <v>5.6</v>
      </c>
      <c r="AR48" s="82" t="n">
        <v>3.8</v>
      </c>
      <c r="AS48" s="82" t="n">
        <v>3.4</v>
      </c>
      <c r="AT48" s="82" t="n">
        <v>2.8</v>
      </c>
      <c r="AU48" s="82" t="n">
        <v>2.5</v>
      </c>
      <c r="AV48" s="82" t="n">
        <v>1.9</v>
      </c>
      <c r="AW48" s="82" t="n">
        <v>2.1</v>
      </c>
      <c r="AX48" s="82" t="n">
        <v>1.8</v>
      </c>
      <c r="AY48" s="82" t="n">
        <v>2.2</v>
      </c>
      <c r="AZ48" s="82" t="n">
        <v>1.5</v>
      </c>
      <c r="BA48" s="82" t="n">
        <v>2.5</v>
      </c>
      <c r="BB48" s="82" t="n">
        <v>1.6</v>
      </c>
      <c r="BC48" s="82" t="n">
        <v>1.6</v>
      </c>
      <c r="BD48" s="82" t="n">
        <v>1.8</v>
      </c>
      <c r="BE48" s="82" t="n">
        <v>2.9</v>
      </c>
      <c r="BF48" s="82" t="n">
        <v>1.7</v>
      </c>
      <c r="BG48" s="82" t="n">
        <v>2.7</v>
      </c>
      <c r="BH48" s="82" t="n">
        <v>1.6</v>
      </c>
      <c r="BI48" s="82" t="n">
        <v>2.4</v>
      </c>
      <c r="BJ48" s="82" t="n">
        <v>1.3</v>
      </c>
      <c r="BK48" s="82" t="n">
        <v>1.7</v>
      </c>
      <c r="BL48" s="82" t="n">
        <v>1.1</v>
      </c>
      <c r="BM48" s="82" t="n">
        <v>1.8</v>
      </c>
      <c r="BN48" s="82" t="n">
        <v>0.6</v>
      </c>
      <c r="BO48" s="82" t="n">
        <v>1.2</v>
      </c>
      <c r="BP48" s="82" t="n">
        <v>0.4</v>
      </c>
      <c r="BQ48" s="82" t="n">
        <v>1</v>
      </c>
      <c r="BR48" s="82" t="n">
        <v>0.3</v>
      </c>
      <c r="BS48" s="82" t="n">
        <v>0.7</v>
      </c>
      <c r="BT48" s="82" t="n">
        <v>10740</v>
      </c>
      <c r="BU48" s="82" t="n">
        <v>9363</v>
      </c>
      <c r="BV48" s="82" t="n">
        <v>8159</v>
      </c>
      <c r="BW48" s="82" t="n">
        <v>50079</v>
      </c>
      <c r="BX48" s="82" t="n">
        <v>15.2</v>
      </c>
      <c r="BY48" s="82" t="n">
        <v>6.6</v>
      </c>
      <c r="BZ48" s="82" t="n">
        <v>11.5</v>
      </c>
      <c r="CA48" s="82" t="n">
        <v>30.2</v>
      </c>
      <c r="CB48" s="82" t="n">
        <v>23.4</v>
      </c>
      <c r="CC48" s="82" t="n">
        <v>6.6</v>
      </c>
      <c r="CD48" s="82" t="n">
        <v>3.4</v>
      </c>
      <c r="CE48" s="82" t="n">
        <v>2.1</v>
      </c>
      <c r="CF48" s="82" t="n">
        <v>0.7</v>
      </c>
      <c r="CG48" s="82" t="n">
        <v>0.1</v>
      </c>
      <c r="CH48" s="82" t="n">
        <v>0.1</v>
      </c>
      <c r="CI48" s="82" t="n">
        <v>0.1</v>
      </c>
      <c r="CJ48" s="82">
        <f>SUM(BT48:BW48)</f>
        <v/>
      </c>
      <c r="CK48" s="82">
        <f>F48*(1+M48/100)^9</f>
        <v/>
      </c>
      <c r="CL48" s="257">
        <f>$CK48*SUM(OFFSET($AJ48,0,(COUNTA($CL$1:CL$1)-1)*4,1,4))/100</f>
        <v/>
      </c>
      <c r="CM48" s="257">
        <f>$CK48*SUM(OFFSET($AJ48,0,(COUNTA($CL$1:CM$1)-1)*4,1,4))/100</f>
        <v/>
      </c>
      <c r="CN48" s="257">
        <f>$CK48*SUM(OFFSET($AJ48,0,(COUNTA($CL$1:CN$1)-1)*4,1,4))/100</f>
        <v/>
      </c>
      <c r="CO48" s="257">
        <f>$CK48*SUM(OFFSET($AJ48,0,(COUNTA($CL$1:CO$1)-1)*4,1,4))/100</f>
        <v/>
      </c>
      <c r="CP48" s="257">
        <f>$CK48*SUM(OFFSET($AJ48,0,(COUNTA($CL$1:CP$1)-1)*4,1,4))/100</f>
        <v/>
      </c>
      <c r="CQ48" s="257">
        <f>$CK48*SUM(OFFSET($AJ48,0,(COUNTA($CL$1:CQ$1)-1)*4,1,4))/100</f>
        <v/>
      </c>
      <c r="CR48" s="257">
        <f>$CK48*SUM(OFFSET($AJ48,0,(COUNTA($CL$1:CR$1)-1)*4,1,4))/100</f>
        <v/>
      </c>
      <c r="CS48" s="257">
        <f>$CK48*SUM(OFFSET($AJ48,0,(COUNTA($CL$1:CS$1)-1)*4,1,4))/100</f>
        <v/>
      </c>
      <c r="CT48" s="257">
        <f>$CK48*SUM(OFFSET($AJ48,0,(COUNTA($CL$1:CT$1)-1)*4,1,4))/100</f>
        <v/>
      </c>
      <c r="CU48" s="258">
        <f>IF(N48 = 0,0,F48/N48)</f>
        <v/>
      </c>
      <c r="CV48" s="258">
        <f>IF(CU48=0,0,CK48/CU48)</f>
        <v/>
      </c>
    </row>
    <row r="49">
      <c r="A49" s="82">
        <f>IF(ISERROR(OFFSET(Map!$E$2,MATCH(D49,Map!$B$3:$B$239,0),0)),OFFSET(Map!$E$2,MATCH(D49,Map!$C$3:$C$239,0),0),OFFSET(Map!$E$2,MATCH(D49,Map!$B$3:$B$239,0),0))</f>
        <v/>
      </c>
      <c r="B49" s="82" t="n">
        <v>48</v>
      </c>
      <c r="C49" s="82" t="inlineStr">
        <is>
          <t>EASTERN CAPE</t>
        </is>
      </c>
      <c r="D49" s="82" t="inlineStr">
        <is>
          <t>EC136</t>
        </is>
      </c>
      <c r="E49" s="82" t="inlineStr">
        <is>
          <t>Emalahleni</t>
        </is>
      </c>
      <c r="F49" s="82" t="n">
        <v>119460</v>
      </c>
      <c r="G49" s="82" t="n">
        <v>35.1</v>
      </c>
      <c r="H49" s="82" t="n">
        <v>55</v>
      </c>
      <c r="I49" s="82">
        <f>ROUND(F49*H49/100,0)</f>
        <v/>
      </c>
      <c r="J49" s="82" t="n">
        <v>9.9</v>
      </c>
      <c r="K49" s="82" t="n">
        <v>81.8</v>
      </c>
      <c r="L49" s="82" t="n">
        <v>90.09999999999999</v>
      </c>
      <c r="M49" s="82" t="n">
        <v>-0.2</v>
      </c>
      <c r="N49" s="82" t="n">
        <v>35</v>
      </c>
      <c r="O49" s="82" t="n">
        <v>46.3</v>
      </c>
      <c r="P49" s="82">
        <f>ROUND(F49*(H49/100)*(100-O49)/100,0)</f>
        <v/>
      </c>
      <c r="Q49" s="82" t="n">
        <v>55.3</v>
      </c>
      <c r="R49" s="82" t="n">
        <v>18.8</v>
      </c>
      <c r="S49" s="82" t="n">
        <v>3.8</v>
      </c>
      <c r="T49" s="82" t="n">
        <v>11</v>
      </c>
      <c r="U49" s="82" t="n">
        <v>31681</v>
      </c>
      <c r="V49" s="82" t="n">
        <v>16335</v>
      </c>
      <c r="W49" s="82" t="n">
        <v>3.7</v>
      </c>
      <c r="X49" s="82" t="n">
        <v>53.8</v>
      </c>
      <c r="Y49" s="82" t="n">
        <v>56.1</v>
      </c>
      <c r="Z49" s="82" t="n">
        <v>61.3</v>
      </c>
      <c r="AA49" s="82" t="n">
        <v>11.8</v>
      </c>
      <c r="AB49" s="82" t="n">
        <v>8.300000000000001</v>
      </c>
      <c r="AC49" s="82" t="n">
        <v>8.699999999999999</v>
      </c>
      <c r="AD49" s="82" t="n">
        <v>78.5</v>
      </c>
      <c r="AE49" s="82" t="n">
        <v>98.5</v>
      </c>
      <c r="AF49" s="82" t="n">
        <v>0.6</v>
      </c>
      <c r="AG49" s="82" t="n">
        <v>0.1</v>
      </c>
      <c r="AH49" s="82" t="n">
        <v>0.6</v>
      </c>
      <c r="AI49" s="82" t="n">
        <v>0.2</v>
      </c>
      <c r="AJ49" s="82" t="n">
        <v>6.1</v>
      </c>
      <c r="AK49" s="82" t="n">
        <v>5.9</v>
      </c>
      <c r="AL49" s="82" t="n">
        <v>6.3</v>
      </c>
      <c r="AM49" s="82" t="n">
        <v>5.9</v>
      </c>
      <c r="AN49" s="82" t="n">
        <v>5.7</v>
      </c>
      <c r="AO49" s="82" t="n">
        <v>5.1</v>
      </c>
      <c r="AP49" s="82" t="n">
        <v>6.5</v>
      </c>
      <c r="AQ49" s="82" t="n">
        <v>5.8</v>
      </c>
      <c r="AR49" s="82" t="n">
        <v>4.1</v>
      </c>
      <c r="AS49" s="82" t="n">
        <v>3.8</v>
      </c>
      <c r="AT49" s="82" t="n">
        <v>2.8</v>
      </c>
      <c r="AU49" s="82" t="n">
        <v>2.6</v>
      </c>
      <c r="AV49" s="82" t="n">
        <v>2.1</v>
      </c>
      <c r="AW49" s="82" t="n">
        <v>2.1</v>
      </c>
      <c r="AX49" s="82" t="n">
        <v>2</v>
      </c>
      <c r="AY49" s="82" t="n">
        <v>2.2</v>
      </c>
      <c r="AZ49" s="82" t="n">
        <v>1.6</v>
      </c>
      <c r="BA49" s="82" t="n">
        <v>2.4</v>
      </c>
      <c r="BB49" s="82" t="n">
        <v>1.6</v>
      </c>
      <c r="BC49" s="82" t="n">
        <v>1.6</v>
      </c>
      <c r="BD49" s="82" t="n">
        <v>1.9</v>
      </c>
      <c r="BE49" s="82" t="n">
        <v>2.9</v>
      </c>
      <c r="BF49" s="82" t="n">
        <v>1.7</v>
      </c>
      <c r="BG49" s="82" t="n">
        <v>2.5</v>
      </c>
      <c r="BH49" s="82" t="n">
        <v>1.6</v>
      </c>
      <c r="BI49" s="82" t="n">
        <v>2.2</v>
      </c>
      <c r="BJ49" s="82" t="n">
        <v>1.1</v>
      </c>
      <c r="BK49" s="82" t="n">
        <v>1.6</v>
      </c>
      <c r="BL49" s="82" t="n">
        <v>1.2</v>
      </c>
      <c r="BM49" s="82" t="n">
        <v>2</v>
      </c>
      <c r="BN49" s="82" t="n">
        <v>0.6</v>
      </c>
      <c r="BO49" s="82" t="n">
        <v>1.2</v>
      </c>
      <c r="BP49" s="82" t="n">
        <v>0.4</v>
      </c>
      <c r="BQ49" s="82" t="n">
        <v>0.8</v>
      </c>
      <c r="BR49" s="82" t="n">
        <v>0.3</v>
      </c>
      <c r="BS49" s="82" t="n">
        <v>0.7</v>
      </c>
      <c r="BT49" s="82" t="n">
        <v>9344</v>
      </c>
      <c r="BU49" s="82" t="n">
        <v>8070</v>
      </c>
      <c r="BV49" s="82" t="n">
        <v>6861</v>
      </c>
      <c r="BW49" s="82" t="n">
        <v>41449</v>
      </c>
      <c r="BX49" s="82" t="n">
        <v>15.2</v>
      </c>
      <c r="BY49" s="82" t="n">
        <v>6.4</v>
      </c>
      <c r="BZ49" s="82" t="n">
        <v>10.9</v>
      </c>
      <c r="CA49" s="82" t="n">
        <v>29.7</v>
      </c>
      <c r="CB49" s="82" t="n">
        <v>24.7</v>
      </c>
      <c r="CC49" s="82" t="n">
        <v>7.2</v>
      </c>
      <c r="CD49" s="82" t="n">
        <v>3.1</v>
      </c>
      <c r="CE49" s="82" t="n">
        <v>1.7</v>
      </c>
      <c r="CF49" s="82" t="n">
        <v>0.7</v>
      </c>
      <c r="CG49" s="82" t="n">
        <v>0.1</v>
      </c>
      <c r="CH49" s="82" t="n">
        <v>0.1</v>
      </c>
      <c r="CI49" s="82" t="n">
        <v>0.1</v>
      </c>
      <c r="CJ49" s="82">
        <f>SUM(BT49:BW49)</f>
        <v/>
      </c>
      <c r="CK49" s="82">
        <f>F49*(1+M49/100)^9</f>
        <v/>
      </c>
      <c r="CL49" s="257">
        <f>$CK49*SUM(OFFSET($AJ49,0,(COUNTA($CL$1:CL$1)-1)*4,1,4))/100</f>
        <v/>
      </c>
      <c r="CM49" s="257">
        <f>$CK49*SUM(OFFSET($AJ49,0,(COUNTA($CL$1:CM$1)-1)*4,1,4))/100</f>
        <v/>
      </c>
      <c r="CN49" s="257">
        <f>$CK49*SUM(OFFSET($AJ49,0,(COUNTA($CL$1:CN$1)-1)*4,1,4))/100</f>
        <v/>
      </c>
      <c r="CO49" s="257">
        <f>$CK49*SUM(OFFSET($AJ49,0,(COUNTA($CL$1:CO$1)-1)*4,1,4))/100</f>
        <v/>
      </c>
      <c r="CP49" s="257">
        <f>$CK49*SUM(OFFSET($AJ49,0,(COUNTA($CL$1:CP$1)-1)*4,1,4))/100</f>
        <v/>
      </c>
      <c r="CQ49" s="257">
        <f>$CK49*SUM(OFFSET($AJ49,0,(COUNTA($CL$1:CQ$1)-1)*4,1,4))/100</f>
        <v/>
      </c>
      <c r="CR49" s="257">
        <f>$CK49*SUM(OFFSET($AJ49,0,(COUNTA($CL$1:CR$1)-1)*4,1,4))/100</f>
        <v/>
      </c>
      <c r="CS49" s="257">
        <f>$CK49*SUM(OFFSET($AJ49,0,(COUNTA($CL$1:CS$1)-1)*4,1,4))/100</f>
        <v/>
      </c>
      <c r="CT49" s="257">
        <f>$CK49*SUM(OFFSET($AJ49,0,(COUNTA($CL$1:CT$1)-1)*4,1,4))/100</f>
        <v/>
      </c>
      <c r="CU49" s="258">
        <f>IF(N49 = 0,0,F49/N49)</f>
        <v/>
      </c>
      <c r="CV49" s="258">
        <f>IF(CU49=0,0,CK49/CU49)</f>
        <v/>
      </c>
    </row>
    <row r="50">
      <c r="A50" s="82">
        <f>IF(ISERROR(OFFSET(Map!$E$2,MATCH(D50,Map!$B$3:$B$239,0),0)),OFFSET(Map!$E$2,MATCH(D50,Map!$C$3:$C$239,0),0),OFFSET(Map!$E$2,MATCH(D50,Map!$B$3:$B$239,0),0))</f>
        <v/>
      </c>
      <c r="B50" s="82" t="n">
        <v>49</v>
      </c>
      <c r="C50" s="82" t="inlineStr">
        <is>
          <t>EASTERN CAPE</t>
        </is>
      </c>
      <c r="D50" s="82" t="inlineStr">
        <is>
          <t>EC137</t>
        </is>
      </c>
      <c r="E50" s="82" t="inlineStr">
        <is>
          <t>Engcobo</t>
        </is>
      </c>
      <c r="F50" s="82" t="n">
        <v>155513</v>
      </c>
      <c r="G50" s="82" t="n">
        <v>39.5</v>
      </c>
      <c r="H50" s="82" t="n">
        <v>52.9</v>
      </c>
      <c r="I50" s="82">
        <f>ROUND(F50*H50/100,0)</f>
        <v/>
      </c>
      <c r="J50" s="82" t="n">
        <v>7.6</v>
      </c>
      <c r="K50" s="82" t="n">
        <v>89.2</v>
      </c>
      <c r="L50" s="82" t="n">
        <v>86.09999999999999</v>
      </c>
      <c r="M50" s="82" t="n">
        <v>-0.42</v>
      </c>
      <c r="N50" s="82" t="n">
        <v>63</v>
      </c>
      <c r="O50" s="82" t="n">
        <v>45.7</v>
      </c>
      <c r="P50" s="82">
        <f>ROUND(F50*(H50/100)*(100-O50)/100,0)</f>
        <v/>
      </c>
      <c r="Q50" s="82" t="n">
        <v>55.3</v>
      </c>
      <c r="R50" s="82" t="n">
        <v>19.7</v>
      </c>
      <c r="S50" s="82" t="n">
        <v>5.2</v>
      </c>
      <c r="T50" s="82" t="n">
        <v>9.6</v>
      </c>
      <c r="U50" s="82" t="n">
        <v>37214</v>
      </c>
      <c r="V50" s="82" t="n">
        <v>22187</v>
      </c>
      <c r="W50" s="82" t="n">
        <v>4</v>
      </c>
      <c r="X50" s="82" t="n">
        <v>57.7</v>
      </c>
      <c r="Y50" s="82" t="n">
        <v>30.7</v>
      </c>
      <c r="Z50" s="82" t="n">
        <v>63.8</v>
      </c>
      <c r="AA50" s="82" t="n">
        <v>3.8</v>
      </c>
      <c r="AB50" s="82" t="n">
        <v>2.9</v>
      </c>
      <c r="AC50" s="82" t="n">
        <v>3</v>
      </c>
      <c r="AD50" s="82" t="n">
        <v>50.9</v>
      </c>
      <c r="AE50" s="82" t="n">
        <v>99.59999999999999</v>
      </c>
      <c r="AF50" s="82" t="n">
        <v>0.1</v>
      </c>
      <c r="AG50" s="82" t="n">
        <v>0.1</v>
      </c>
      <c r="AH50" s="82" t="n">
        <v>0.1</v>
      </c>
      <c r="AI50" s="82" t="n">
        <v>0.1</v>
      </c>
      <c r="AJ50" s="82" t="n">
        <v>6.8</v>
      </c>
      <c r="AK50" s="82" t="n">
        <v>6.6</v>
      </c>
      <c r="AL50" s="82" t="n">
        <v>6.7</v>
      </c>
      <c r="AM50" s="82" t="n">
        <v>6.4</v>
      </c>
      <c r="AN50" s="82" t="n">
        <v>6.8</v>
      </c>
      <c r="AO50" s="82" t="n">
        <v>6.3</v>
      </c>
      <c r="AP50" s="82" t="n">
        <v>6.7</v>
      </c>
      <c r="AQ50" s="82" t="n">
        <v>6.1</v>
      </c>
      <c r="AR50" s="82" t="n">
        <v>3.4</v>
      </c>
      <c r="AS50" s="82" t="n">
        <v>4.1</v>
      </c>
      <c r="AT50" s="82" t="n">
        <v>2.5</v>
      </c>
      <c r="AU50" s="82" t="n">
        <v>3.1</v>
      </c>
      <c r="AV50" s="82" t="n">
        <v>1.8</v>
      </c>
      <c r="AW50" s="82" t="n">
        <v>2.5</v>
      </c>
      <c r="AX50" s="82" t="n">
        <v>1.7</v>
      </c>
      <c r="AY50" s="82" t="n">
        <v>2.7</v>
      </c>
      <c r="AZ50" s="82" t="n">
        <v>1.5</v>
      </c>
      <c r="BA50" s="82" t="n">
        <v>2.5</v>
      </c>
      <c r="BB50" s="82" t="n">
        <v>1.4</v>
      </c>
      <c r="BC50" s="82" t="n">
        <v>1.4</v>
      </c>
      <c r="BD50" s="82" t="n">
        <v>1.4</v>
      </c>
      <c r="BE50" s="82" t="n">
        <v>2.5</v>
      </c>
      <c r="BF50" s="82" t="n">
        <v>1.3</v>
      </c>
      <c r="BG50" s="82" t="n">
        <v>2.1</v>
      </c>
      <c r="BH50" s="82" t="n">
        <v>1.3</v>
      </c>
      <c r="BI50" s="82" t="n">
        <v>1.7</v>
      </c>
      <c r="BJ50" s="82" t="n">
        <v>0.9</v>
      </c>
      <c r="BK50" s="82" t="n">
        <v>1.3</v>
      </c>
      <c r="BL50" s="82" t="n">
        <v>1</v>
      </c>
      <c r="BM50" s="82" t="n">
        <v>1.4</v>
      </c>
      <c r="BN50" s="82" t="n">
        <v>0.5</v>
      </c>
      <c r="BO50" s="82" t="n">
        <v>1</v>
      </c>
      <c r="BP50" s="82" t="n">
        <v>0.4</v>
      </c>
      <c r="BQ50" s="82" t="n">
        <v>0.6</v>
      </c>
      <c r="BR50" s="82" t="n">
        <v>0.2</v>
      </c>
      <c r="BS50" s="82" t="n">
        <v>0.4</v>
      </c>
      <c r="BT50" s="82" t="n">
        <v>11461</v>
      </c>
      <c r="BU50" s="82" t="n">
        <v>9627</v>
      </c>
      <c r="BV50" s="82" t="n">
        <v>7708</v>
      </c>
      <c r="BW50" s="82" t="n">
        <v>53416</v>
      </c>
      <c r="BX50" s="82" t="n">
        <v>15.3</v>
      </c>
      <c r="BY50" s="82" t="n">
        <v>7.8</v>
      </c>
      <c r="BZ50" s="82" t="n">
        <v>14.1</v>
      </c>
      <c r="CA50" s="82" t="n">
        <v>27.1</v>
      </c>
      <c r="CB50" s="82" t="n">
        <v>21.4</v>
      </c>
      <c r="CC50" s="82" t="n">
        <v>6.9</v>
      </c>
      <c r="CD50" s="82" t="n">
        <v>3.6</v>
      </c>
      <c r="CE50" s="82" t="n">
        <v>2.5</v>
      </c>
      <c r="CF50" s="82" t="n">
        <v>0.9</v>
      </c>
      <c r="CG50" s="82" t="n">
        <v>0.2</v>
      </c>
      <c r="CH50" s="82" t="n">
        <v>0.1</v>
      </c>
      <c r="CI50" s="82" t="n">
        <v>0.1</v>
      </c>
      <c r="CJ50" s="82">
        <f>SUM(BT50:BW50)</f>
        <v/>
      </c>
      <c r="CK50" s="82">
        <f>F50*(1+M50/100)^9</f>
        <v/>
      </c>
      <c r="CL50" s="257">
        <f>$CK50*SUM(OFFSET($AJ50,0,(COUNTA($CL$1:CL$1)-1)*4,1,4))/100</f>
        <v/>
      </c>
      <c r="CM50" s="257">
        <f>$CK50*SUM(OFFSET($AJ50,0,(COUNTA($CL$1:CM$1)-1)*4,1,4))/100</f>
        <v/>
      </c>
      <c r="CN50" s="257">
        <f>$CK50*SUM(OFFSET($AJ50,0,(COUNTA($CL$1:CN$1)-1)*4,1,4))/100</f>
        <v/>
      </c>
      <c r="CO50" s="257">
        <f>$CK50*SUM(OFFSET($AJ50,0,(COUNTA($CL$1:CO$1)-1)*4,1,4))/100</f>
        <v/>
      </c>
      <c r="CP50" s="257">
        <f>$CK50*SUM(OFFSET($AJ50,0,(COUNTA($CL$1:CP$1)-1)*4,1,4))/100</f>
        <v/>
      </c>
      <c r="CQ50" s="257">
        <f>$CK50*SUM(OFFSET($AJ50,0,(COUNTA($CL$1:CQ$1)-1)*4,1,4))/100</f>
        <v/>
      </c>
      <c r="CR50" s="257">
        <f>$CK50*SUM(OFFSET($AJ50,0,(COUNTA($CL$1:CR$1)-1)*4,1,4))/100</f>
        <v/>
      </c>
      <c r="CS50" s="257">
        <f>$CK50*SUM(OFFSET($AJ50,0,(COUNTA($CL$1:CS$1)-1)*4,1,4))/100</f>
        <v/>
      </c>
      <c r="CT50" s="257">
        <f>$CK50*SUM(OFFSET($AJ50,0,(COUNTA($CL$1:CT$1)-1)*4,1,4))/100</f>
        <v/>
      </c>
      <c r="CU50" s="258">
        <f>IF(N50 = 0,0,F50/N50)</f>
        <v/>
      </c>
      <c r="CV50" s="258">
        <f>IF(CU50=0,0,CK50/CU50)</f>
        <v/>
      </c>
    </row>
    <row r="51">
      <c r="A51" s="82">
        <f>IF(ISERROR(OFFSET(Map!$E$2,MATCH(D51,Map!$B$3:$B$239,0),0)),OFFSET(Map!$E$2,MATCH(D51,Map!$C$3:$C$239,0),0),OFFSET(Map!$E$2,MATCH(D51,Map!$B$3:$B$239,0),0))</f>
        <v/>
      </c>
      <c r="B51" s="82" t="n">
        <v>50</v>
      </c>
      <c r="C51" s="82" t="inlineStr">
        <is>
          <t>EASTERN CAPE</t>
        </is>
      </c>
      <c r="D51" s="82" t="inlineStr">
        <is>
          <t>EC138</t>
        </is>
      </c>
      <c r="E51" s="82" t="inlineStr">
        <is>
          <t>Sakhisizwe</t>
        </is>
      </c>
      <c r="F51" s="82" t="n">
        <v>63582</v>
      </c>
      <c r="G51" s="82" t="n">
        <v>35</v>
      </c>
      <c r="H51" s="82" t="n">
        <v>57.5</v>
      </c>
      <c r="I51" s="82">
        <f>ROUND(F51*H51/100,0)</f>
        <v/>
      </c>
      <c r="J51" s="82" t="n">
        <v>7.5</v>
      </c>
      <c r="K51" s="82" t="n">
        <v>73.8</v>
      </c>
      <c r="L51" s="82" t="n">
        <v>93</v>
      </c>
      <c r="M51" s="82" t="n">
        <v>-0.44</v>
      </c>
      <c r="N51" s="82" t="n">
        <v>27</v>
      </c>
      <c r="O51" s="82" t="n">
        <v>38.8</v>
      </c>
      <c r="P51" s="82">
        <f>ROUND(F51*(H51/100)*(100-O51)/100,0)</f>
        <v/>
      </c>
      <c r="Q51" s="82" t="n">
        <v>48.6</v>
      </c>
      <c r="R51" s="82" t="n">
        <v>12.7</v>
      </c>
      <c r="S51" s="82" t="n">
        <v>6.4</v>
      </c>
      <c r="T51" s="82" t="n">
        <v>14.1</v>
      </c>
      <c r="U51" s="82" t="n">
        <v>16151</v>
      </c>
      <c r="V51" s="82" t="n">
        <v>7658</v>
      </c>
      <c r="W51" s="82" t="n">
        <v>3.7</v>
      </c>
      <c r="X51" s="82" t="n">
        <v>51.9</v>
      </c>
      <c r="Y51" s="82" t="n">
        <v>64.09999999999999</v>
      </c>
      <c r="Z51" s="82" t="n">
        <v>41.3</v>
      </c>
      <c r="AA51" s="82" t="n">
        <v>20.2</v>
      </c>
      <c r="AB51" s="82" t="n">
        <v>14.5</v>
      </c>
      <c r="AC51" s="82" t="n">
        <v>17.9</v>
      </c>
      <c r="AD51" s="82" t="n">
        <v>79.09999999999999</v>
      </c>
      <c r="AE51" s="82" t="n">
        <v>97.7</v>
      </c>
      <c r="AF51" s="82" t="n">
        <v>0.8</v>
      </c>
      <c r="AG51" s="82" t="n">
        <v>0.2</v>
      </c>
      <c r="AH51" s="82" t="n">
        <v>1.1</v>
      </c>
      <c r="AI51" s="82" t="n">
        <v>0.2</v>
      </c>
      <c r="AJ51" s="82" t="n">
        <v>6.3</v>
      </c>
      <c r="AK51" s="82" t="n">
        <v>6.3</v>
      </c>
      <c r="AL51" s="82" t="n">
        <v>5.7</v>
      </c>
      <c r="AM51" s="82" t="n">
        <v>5.6</v>
      </c>
      <c r="AN51" s="82" t="n">
        <v>5.8</v>
      </c>
      <c r="AO51" s="82" t="n">
        <v>5.4</v>
      </c>
      <c r="AP51" s="82" t="n">
        <v>6.3</v>
      </c>
      <c r="AQ51" s="82" t="n">
        <v>5.6</v>
      </c>
      <c r="AR51" s="82" t="n">
        <v>4.6</v>
      </c>
      <c r="AS51" s="82" t="n">
        <v>4.1</v>
      </c>
      <c r="AT51" s="82" t="n">
        <v>3.3</v>
      </c>
      <c r="AU51" s="82" t="n">
        <v>3.1</v>
      </c>
      <c r="AV51" s="82" t="n">
        <v>2.6</v>
      </c>
      <c r="AW51" s="82" t="n">
        <v>2.6</v>
      </c>
      <c r="AX51" s="82" t="n">
        <v>2.1</v>
      </c>
      <c r="AY51" s="82" t="n">
        <v>2.6</v>
      </c>
      <c r="AZ51" s="82" t="n">
        <v>1.9</v>
      </c>
      <c r="BA51" s="82" t="n">
        <v>2.5</v>
      </c>
      <c r="BB51" s="82" t="n">
        <v>1.8</v>
      </c>
      <c r="BC51" s="82" t="n">
        <v>1.8</v>
      </c>
      <c r="BD51" s="82" t="n">
        <v>1.9</v>
      </c>
      <c r="BE51" s="82" t="n">
        <v>2.7</v>
      </c>
      <c r="BF51" s="82" t="n">
        <v>1.8</v>
      </c>
      <c r="BG51" s="82" t="n">
        <v>2.1</v>
      </c>
      <c r="BH51" s="82" t="n">
        <v>1.4</v>
      </c>
      <c r="BI51" s="82" t="n">
        <v>1.9</v>
      </c>
      <c r="BJ51" s="82" t="n">
        <v>1</v>
      </c>
      <c r="BK51" s="82" t="n">
        <v>1.2</v>
      </c>
      <c r="BL51" s="82" t="n">
        <v>0.8</v>
      </c>
      <c r="BM51" s="82" t="n">
        <v>1.3</v>
      </c>
      <c r="BN51" s="82" t="n">
        <v>0.5</v>
      </c>
      <c r="BO51" s="82" t="n">
        <v>0.9</v>
      </c>
      <c r="BP51" s="82" t="n">
        <v>0.3</v>
      </c>
      <c r="BQ51" s="82" t="n">
        <v>0.6</v>
      </c>
      <c r="BR51" s="82" t="n">
        <v>0.3</v>
      </c>
      <c r="BS51" s="82" t="n">
        <v>0.5</v>
      </c>
      <c r="BT51" s="82" t="n">
        <v>8954</v>
      </c>
      <c r="BU51" s="82" t="n">
        <v>5668</v>
      </c>
      <c r="BV51" s="82" t="n">
        <v>2819</v>
      </c>
      <c r="BW51" s="82" t="n">
        <v>19133</v>
      </c>
      <c r="BX51" s="82" t="n">
        <v>14.4</v>
      </c>
      <c r="BY51" s="82" t="n">
        <v>5.8</v>
      </c>
      <c r="BZ51" s="82" t="n">
        <v>11.6</v>
      </c>
      <c r="CA51" s="82" t="n">
        <v>26.6</v>
      </c>
      <c r="CB51" s="82" t="n">
        <v>21.8</v>
      </c>
      <c r="CC51" s="82" t="n">
        <v>8.5</v>
      </c>
      <c r="CD51" s="82" t="n">
        <v>5.3</v>
      </c>
      <c r="CE51" s="82" t="n">
        <v>3.5</v>
      </c>
      <c r="CF51" s="82" t="n">
        <v>1.7</v>
      </c>
      <c r="CG51" s="82" t="n">
        <v>0.4</v>
      </c>
      <c r="CH51" s="82" t="n">
        <v>0.2</v>
      </c>
      <c r="CI51" s="82" t="n">
        <v>0.2</v>
      </c>
      <c r="CJ51" s="82">
        <f>SUM(BT51:BW51)</f>
        <v/>
      </c>
      <c r="CK51" s="82">
        <f>F51*(1+M51/100)^9</f>
        <v/>
      </c>
      <c r="CL51" s="257">
        <f>$CK51*SUM(OFFSET($AJ51,0,(COUNTA($CL$1:CL$1)-1)*4,1,4))/100</f>
        <v/>
      </c>
      <c r="CM51" s="257">
        <f>$CK51*SUM(OFFSET($AJ51,0,(COUNTA($CL$1:CM$1)-1)*4,1,4))/100</f>
        <v/>
      </c>
      <c r="CN51" s="257">
        <f>$CK51*SUM(OFFSET($AJ51,0,(COUNTA($CL$1:CN$1)-1)*4,1,4))/100</f>
        <v/>
      </c>
      <c r="CO51" s="257">
        <f>$CK51*SUM(OFFSET($AJ51,0,(COUNTA($CL$1:CO$1)-1)*4,1,4))/100</f>
        <v/>
      </c>
      <c r="CP51" s="257">
        <f>$CK51*SUM(OFFSET($AJ51,0,(COUNTA($CL$1:CP$1)-1)*4,1,4))/100</f>
        <v/>
      </c>
      <c r="CQ51" s="257">
        <f>$CK51*SUM(OFFSET($AJ51,0,(COUNTA($CL$1:CQ$1)-1)*4,1,4))/100</f>
        <v/>
      </c>
      <c r="CR51" s="257">
        <f>$CK51*SUM(OFFSET($AJ51,0,(COUNTA($CL$1:CR$1)-1)*4,1,4))/100</f>
        <v/>
      </c>
      <c r="CS51" s="257">
        <f>$CK51*SUM(OFFSET($AJ51,0,(COUNTA($CL$1:CS$1)-1)*4,1,4))/100</f>
        <v/>
      </c>
      <c r="CT51" s="257">
        <f>$CK51*SUM(OFFSET($AJ51,0,(COUNTA($CL$1:CT$1)-1)*4,1,4))/100</f>
        <v/>
      </c>
      <c r="CU51" s="258">
        <f>IF(N51 = 0,0,F51/N51)</f>
        <v/>
      </c>
      <c r="CV51" s="258">
        <f>IF(CU51=0,0,CK51/CU51)</f>
        <v/>
      </c>
    </row>
    <row r="52">
      <c r="A52" s="82">
        <f>IF(ISERROR(OFFSET(Map!$E$2,MATCH(D52,Map!$B$3:$B$239,0),0)),OFFSET(Map!$E$2,MATCH(D52,Map!$C$3:$C$239,0),0),OFFSET(Map!$E$2,MATCH(D52,Map!$B$3:$B$239,0),0))</f>
        <v/>
      </c>
      <c r="B52" s="82" t="n">
        <v>51</v>
      </c>
      <c r="C52" s="82" t="inlineStr">
        <is>
          <t>EASTERN CAPE</t>
        </is>
      </c>
      <c r="D52" s="82" t="inlineStr">
        <is>
          <t>EC141</t>
        </is>
      </c>
      <c r="E52" s="82" t="inlineStr">
        <is>
          <t>Elundini</t>
        </is>
      </c>
      <c r="F52" s="82" t="n">
        <v>138141</v>
      </c>
      <c r="G52" s="82" t="n">
        <v>35.4</v>
      </c>
      <c r="H52" s="82" t="n">
        <v>56.4</v>
      </c>
      <c r="I52" s="82">
        <f>ROUND(F52*H52/100,0)</f>
        <v/>
      </c>
      <c r="J52" s="82" t="n">
        <v>8.300000000000001</v>
      </c>
      <c r="K52" s="82" t="n">
        <v>77.40000000000001</v>
      </c>
      <c r="L52" s="82" t="n">
        <v>90.09999999999999</v>
      </c>
      <c r="M52" s="82" t="n">
        <v>0.05</v>
      </c>
      <c r="N52" s="82" t="n">
        <v>27</v>
      </c>
      <c r="O52" s="82" t="n">
        <v>44.4</v>
      </c>
      <c r="P52" s="82">
        <f>ROUND(F52*(H52/100)*(100-O52)/100,0)</f>
        <v/>
      </c>
      <c r="Q52" s="82" t="n">
        <v>52.8</v>
      </c>
      <c r="R52" s="82" t="n">
        <v>15.9</v>
      </c>
      <c r="S52" s="82" t="n">
        <v>5.2</v>
      </c>
      <c r="T52" s="82" t="n">
        <v>11.8</v>
      </c>
      <c r="U52" s="82" t="n">
        <v>37854</v>
      </c>
      <c r="V52" s="82" t="n">
        <v>19436</v>
      </c>
      <c r="W52" s="82" t="n">
        <v>3.5</v>
      </c>
      <c r="X52" s="82" t="n">
        <v>52.1</v>
      </c>
      <c r="Y52" s="82" t="n">
        <v>33</v>
      </c>
      <c r="Z52" s="82" t="n">
        <v>61.9</v>
      </c>
      <c r="AA52" s="82" t="n">
        <v>8</v>
      </c>
      <c r="AB52" s="82" t="n">
        <v>12.3</v>
      </c>
      <c r="AC52" s="82" t="n">
        <v>10.4</v>
      </c>
      <c r="AD52" s="82" t="n">
        <v>46.3</v>
      </c>
      <c r="AE52" s="82" t="n">
        <v>98.09999999999999</v>
      </c>
      <c r="AF52" s="82" t="n">
        <v>1</v>
      </c>
      <c r="AG52" s="82" t="n">
        <v>0.1</v>
      </c>
      <c r="AH52" s="82" t="n">
        <v>0.7</v>
      </c>
      <c r="AI52" s="82" t="n">
        <v>0.1</v>
      </c>
      <c r="AJ52" s="82" t="n">
        <v>5.9</v>
      </c>
      <c r="AK52" s="82" t="n">
        <v>5.8</v>
      </c>
      <c r="AL52" s="82" t="n">
        <v>5.9</v>
      </c>
      <c r="AM52" s="82" t="n">
        <v>5.7</v>
      </c>
      <c r="AN52" s="82" t="n">
        <v>6.4</v>
      </c>
      <c r="AO52" s="82" t="n">
        <v>5.7</v>
      </c>
      <c r="AP52" s="82" t="n">
        <v>6.5</v>
      </c>
      <c r="AQ52" s="82" t="n">
        <v>5.9</v>
      </c>
      <c r="AR52" s="82" t="n">
        <v>4.7</v>
      </c>
      <c r="AS52" s="82" t="n">
        <v>4.2</v>
      </c>
      <c r="AT52" s="82" t="n">
        <v>3.2</v>
      </c>
      <c r="AU52" s="82" t="n">
        <v>3.1</v>
      </c>
      <c r="AV52" s="82" t="n">
        <v>2.3</v>
      </c>
      <c r="AW52" s="82" t="n">
        <v>2.5</v>
      </c>
      <c r="AX52" s="82" t="n">
        <v>2</v>
      </c>
      <c r="AY52" s="82" t="n">
        <v>2.5</v>
      </c>
      <c r="AZ52" s="82" t="n">
        <v>1.6</v>
      </c>
      <c r="BA52" s="82" t="n">
        <v>2.5</v>
      </c>
      <c r="BB52" s="82" t="n">
        <v>1.5</v>
      </c>
      <c r="BC52" s="82" t="n">
        <v>1.5</v>
      </c>
      <c r="BD52" s="82" t="n">
        <v>1.5</v>
      </c>
      <c r="BE52" s="82" t="n">
        <v>2.6</v>
      </c>
      <c r="BF52" s="82" t="n">
        <v>1.5</v>
      </c>
      <c r="BG52" s="82" t="n">
        <v>2.3</v>
      </c>
      <c r="BH52" s="82" t="n">
        <v>1.4</v>
      </c>
      <c r="BI52" s="82" t="n">
        <v>2</v>
      </c>
      <c r="BJ52" s="82" t="n">
        <v>1</v>
      </c>
      <c r="BK52" s="82" t="n">
        <v>1.5</v>
      </c>
      <c r="BL52" s="82" t="n">
        <v>0.8</v>
      </c>
      <c r="BM52" s="82" t="n">
        <v>1.4</v>
      </c>
      <c r="BN52" s="82" t="n">
        <v>0.6</v>
      </c>
      <c r="BO52" s="82" t="n">
        <v>1.2</v>
      </c>
      <c r="BP52" s="82" t="n">
        <v>0.3</v>
      </c>
      <c r="BQ52" s="82" t="n">
        <v>0.8</v>
      </c>
      <c r="BR52" s="82" t="n">
        <v>0.2</v>
      </c>
      <c r="BS52" s="82" t="n">
        <v>0.5</v>
      </c>
      <c r="BT52" s="82" t="n">
        <v>14207</v>
      </c>
      <c r="BU52" s="82" t="n">
        <v>11323</v>
      </c>
      <c r="BV52" s="82" t="n">
        <v>5305</v>
      </c>
      <c r="BW52" s="82" t="n">
        <v>47040</v>
      </c>
      <c r="BX52" s="82" t="n">
        <v>16.9</v>
      </c>
      <c r="BY52" s="82" t="n">
        <v>8.199999999999999</v>
      </c>
      <c r="BZ52" s="82" t="n">
        <v>12.9</v>
      </c>
      <c r="CA52" s="82" t="n">
        <v>28.5</v>
      </c>
      <c r="CB52" s="82" t="n">
        <v>19.1</v>
      </c>
      <c r="CC52" s="82" t="n">
        <v>6.6</v>
      </c>
      <c r="CD52" s="82" t="n">
        <v>4.4</v>
      </c>
      <c r="CE52" s="82" t="n">
        <v>2.3</v>
      </c>
      <c r="CF52" s="82" t="n">
        <v>0.9</v>
      </c>
      <c r="CG52" s="82" t="n">
        <v>0.1</v>
      </c>
      <c r="CH52" s="82" t="n">
        <v>0.1</v>
      </c>
      <c r="CI52" s="82" t="n">
        <v>0.1</v>
      </c>
      <c r="CJ52" s="82">
        <f>SUM(BT52:BW52)</f>
        <v/>
      </c>
      <c r="CK52" s="82">
        <f>F52*(1+M52/100)^9</f>
        <v/>
      </c>
      <c r="CL52" s="257">
        <f>$CK52*SUM(OFFSET($AJ52,0,(COUNTA($CL$1:CL$1)-1)*4,1,4))/100</f>
        <v/>
      </c>
      <c r="CM52" s="257">
        <f>$CK52*SUM(OFFSET($AJ52,0,(COUNTA($CL$1:CM$1)-1)*4,1,4))/100</f>
        <v/>
      </c>
      <c r="CN52" s="257">
        <f>$CK52*SUM(OFFSET($AJ52,0,(COUNTA($CL$1:CN$1)-1)*4,1,4))/100</f>
        <v/>
      </c>
      <c r="CO52" s="257">
        <f>$CK52*SUM(OFFSET($AJ52,0,(COUNTA($CL$1:CO$1)-1)*4,1,4))/100</f>
        <v/>
      </c>
      <c r="CP52" s="257">
        <f>$CK52*SUM(OFFSET($AJ52,0,(COUNTA($CL$1:CP$1)-1)*4,1,4))/100</f>
        <v/>
      </c>
      <c r="CQ52" s="257">
        <f>$CK52*SUM(OFFSET($AJ52,0,(COUNTA($CL$1:CQ$1)-1)*4,1,4))/100</f>
        <v/>
      </c>
      <c r="CR52" s="257">
        <f>$CK52*SUM(OFFSET($AJ52,0,(COUNTA($CL$1:CR$1)-1)*4,1,4))/100</f>
        <v/>
      </c>
      <c r="CS52" s="257">
        <f>$CK52*SUM(OFFSET($AJ52,0,(COUNTA($CL$1:CS$1)-1)*4,1,4))/100</f>
        <v/>
      </c>
      <c r="CT52" s="257">
        <f>$CK52*SUM(OFFSET($AJ52,0,(COUNTA($CL$1:CT$1)-1)*4,1,4))/100</f>
        <v/>
      </c>
      <c r="CU52" s="258">
        <f>IF(N52 = 0,0,F52/N52)</f>
        <v/>
      </c>
      <c r="CV52" s="258">
        <f>IF(CU52=0,0,CK52/CU52)</f>
        <v/>
      </c>
    </row>
    <row r="53">
      <c r="A53" s="82">
        <f>IF(ISERROR(OFFSET(Map!$E$2,MATCH(D53,Map!$B$3:$B$239,0),0)),OFFSET(Map!$E$2,MATCH(D53,Map!$C$3:$C$239,0),0),OFFSET(Map!$E$2,MATCH(D53,Map!$B$3:$B$239,0),0))</f>
        <v/>
      </c>
      <c r="B53" s="82" t="n">
        <v>52</v>
      </c>
      <c r="C53" s="82" t="inlineStr">
        <is>
          <t>EASTERN CAPE</t>
        </is>
      </c>
      <c r="D53" s="82" t="inlineStr">
        <is>
          <t>EC142</t>
        </is>
      </c>
      <c r="E53" s="82" t="inlineStr">
        <is>
          <t>Senqu</t>
        </is>
      </c>
      <c r="F53" s="82" t="n">
        <v>134150</v>
      </c>
      <c r="G53" s="82" t="n">
        <v>34</v>
      </c>
      <c r="H53" s="82" t="n">
        <v>58.3</v>
      </c>
      <c r="I53" s="82">
        <f>ROUND(F53*H53/100,0)</f>
        <v/>
      </c>
      <c r="J53" s="82" t="n">
        <v>7.7</v>
      </c>
      <c r="K53" s="82" t="n">
        <v>71.40000000000001</v>
      </c>
      <c r="L53" s="82" t="n">
        <v>88</v>
      </c>
      <c r="M53" s="82" t="n">
        <v>-0.12</v>
      </c>
      <c r="N53" s="82" t="n">
        <v>18</v>
      </c>
      <c r="O53" s="82" t="n">
        <v>35.5</v>
      </c>
      <c r="P53" s="82">
        <f>ROUND(F53*(H53/100)*(100-O53)/100,0)</f>
        <v/>
      </c>
      <c r="Q53" s="82" t="n">
        <v>43.6</v>
      </c>
      <c r="R53" s="82" t="n">
        <v>14.5</v>
      </c>
      <c r="S53" s="82" t="n">
        <v>5.4</v>
      </c>
      <c r="T53" s="82" t="n">
        <v>13.2</v>
      </c>
      <c r="U53" s="82" t="n">
        <v>38046</v>
      </c>
      <c r="V53" s="82" t="n">
        <v>17222</v>
      </c>
      <c r="W53" s="82" t="n">
        <v>3.5</v>
      </c>
      <c r="X53" s="82" t="n">
        <v>50.5</v>
      </c>
      <c r="Y53" s="82" t="n">
        <v>70.2</v>
      </c>
      <c r="Z53" s="82" t="n">
        <v>68.5</v>
      </c>
      <c r="AA53" s="82" t="n">
        <v>11.9</v>
      </c>
      <c r="AB53" s="82" t="n">
        <v>12.5</v>
      </c>
      <c r="AC53" s="82" t="n">
        <v>8.699999999999999</v>
      </c>
      <c r="AD53" s="82" t="n">
        <v>81.09999999999999</v>
      </c>
      <c r="AE53" s="82" t="n">
        <v>97.3</v>
      </c>
      <c r="AF53" s="82" t="n">
        <v>1.2</v>
      </c>
      <c r="AG53" s="82" t="n">
        <v>0.2</v>
      </c>
      <c r="AH53" s="82" t="n">
        <v>1.1</v>
      </c>
      <c r="AI53" s="82" t="n">
        <v>0.2</v>
      </c>
      <c r="AJ53" s="82" t="n">
        <v>6</v>
      </c>
      <c r="AK53" s="82" t="n">
        <v>5.8</v>
      </c>
      <c r="AL53" s="82" t="n">
        <v>5.6</v>
      </c>
      <c r="AM53" s="82" t="n">
        <v>5.7</v>
      </c>
      <c r="AN53" s="82" t="n">
        <v>5.6</v>
      </c>
      <c r="AO53" s="82" t="n">
        <v>5.3</v>
      </c>
      <c r="AP53" s="82" t="n">
        <v>6.2</v>
      </c>
      <c r="AQ53" s="82" t="n">
        <v>5.8</v>
      </c>
      <c r="AR53" s="82" t="n">
        <v>4.6</v>
      </c>
      <c r="AS53" s="82" t="n">
        <v>4.8</v>
      </c>
      <c r="AT53" s="82" t="n">
        <v>3.2</v>
      </c>
      <c r="AU53" s="82" t="n">
        <v>3.7</v>
      </c>
      <c r="AV53" s="82" t="n">
        <v>2.7</v>
      </c>
      <c r="AW53" s="82" t="n">
        <v>3</v>
      </c>
      <c r="AX53" s="82" t="n">
        <v>2.3</v>
      </c>
      <c r="AY53" s="82" t="n">
        <v>2.7</v>
      </c>
      <c r="AZ53" s="82" t="n">
        <v>1.9</v>
      </c>
      <c r="BA53" s="82" t="n">
        <v>2.4</v>
      </c>
      <c r="BB53" s="82" t="n">
        <v>1.7</v>
      </c>
      <c r="BC53" s="82" t="n">
        <v>1.7</v>
      </c>
      <c r="BD53" s="82" t="n">
        <v>1.6</v>
      </c>
      <c r="BE53" s="82" t="n">
        <v>2.4</v>
      </c>
      <c r="BF53" s="82" t="n">
        <v>1.5</v>
      </c>
      <c r="BG53" s="82" t="n">
        <v>2.2</v>
      </c>
      <c r="BH53" s="82" t="n">
        <v>1.4</v>
      </c>
      <c r="BI53" s="82" t="n">
        <v>1.9</v>
      </c>
      <c r="BJ53" s="82" t="n">
        <v>0.9</v>
      </c>
      <c r="BK53" s="82" t="n">
        <v>1.5</v>
      </c>
      <c r="BL53" s="82" t="n">
        <v>0.8</v>
      </c>
      <c r="BM53" s="82" t="n">
        <v>1.3</v>
      </c>
      <c r="BN53" s="82" t="n">
        <v>0.5</v>
      </c>
      <c r="BO53" s="82" t="n">
        <v>1.2</v>
      </c>
      <c r="BP53" s="82" t="n">
        <v>0.2</v>
      </c>
      <c r="BQ53" s="82" t="n">
        <v>0.6</v>
      </c>
      <c r="BR53" s="82" t="n">
        <v>0.2</v>
      </c>
      <c r="BS53" s="82" t="n">
        <v>0.5</v>
      </c>
      <c r="BT53" s="82" t="n">
        <v>18252</v>
      </c>
      <c r="BU53" s="82" t="n">
        <v>10037</v>
      </c>
      <c r="BV53" s="82" t="n">
        <v>7401</v>
      </c>
      <c r="BW53" s="82" t="n">
        <v>42555</v>
      </c>
      <c r="BX53" s="82" t="n">
        <v>16</v>
      </c>
      <c r="BY53" s="82" t="n">
        <v>7.2</v>
      </c>
      <c r="BZ53" s="82" t="n">
        <v>12.1</v>
      </c>
      <c r="CA53" s="82" t="n">
        <v>28.1</v>
      </c>
      <c r="CB53" s="82" t="n">
        <v>21.1</v>
      </c>
      <c r="CC53" s="82" t="n">
        <v>7.2</v>
      </c>
      <c r="CD53" s="82" t="n">
        <v>4.2</v>
      </c>
      <c r="CE53" s="82" t="n">
        <v>2.7</v>
      </c>
      <c r="CF53" s="82" t="n">
        <v>1</v>
      </c>
      <c r="CG53" s="82" t="n">
        <v>0.2</v>
      </c>
      <c r="CH53" s="82" t="n">
        <v>0.1</v>
      </c>
      <c r="CI53" s="82" t="n">
        <v>0.1</v>
      </c>
      <c r="CJ53" s="82">
        <f>SUM(BT53:BW53)</f>
        <v/>
      </c>
      <c r="CK53" s="82">
        <f>F53*(1+M53/100)^9</f>
        <v/>
      </c>
      <c r="CL53" s="257">
        <f>$CK53*SUM(OFFSET($AJ53,0,(COUNTA($CL$1:CL$1)-1)*4,1,4))/100</f>
        <v/>
      </c>
      <c r="CM53" s="257">
        <f>$CK53*SUM(OFFSET($AJ53,0,(COUNTA($CL$1:CM$1)-1)*4,1,4))/100</f>
        <v/>
      </c>
      <c r="CN53" s="257">
        <f>$CK53*SUM(OFFSET($AJ53,0,(COUNTA($CL$1:CN$1)-1)*4,1,4))/100</f>
        <v/>
      </c>
      <c r="CO53" s="257">
        <f>$CK53*SUM(OFFSET($AJ53,0,(COUNTA($CL$1:CO$1)-1)*4,1,4))/100</f>
        <v/>
      </c>
      <c r="CP53" s="257">
        <f>$CK53*SUM(OFFSET($AJ53,0,(COUNTA($CL$1:CP$1)-1)*4,1,4))/100</f>
        <v/>
      </c>
      <c r="CQ53" s="257">
        <f>$CK53*SUM(OFFSET($AJ53,0,(COUNTA($CL$1:CQ$1)-1)*4,1,4))/100</f>
        <v/>
      </c>
      <c r="CR53" s="257">
        <f>$CK53*SUM(OFFSET($AJ53,0,(COUNTA($CL$1:CR$1)-1)*4,1,4))/100</f>
        <v/>
      </c>
      <c r="CS53" s="257">
        <f>$CK53*SUM(OFFSET($AJ53,0,(COUNTA($CL$1:CS$1)-1)*4,1,4))/100</f>
        <v/>
      </c>
      <c r="CT53" s="257">
        <f>$CK53*SUM(OFFSET($AJ53,0,(COUNTA($CL$1:CT$1)-1)*4,1,4))/100</f>
        <v/>
      </c>
      <c r="CU53" s="258">
        <f>IF(N53 = 0,0,F53/N53)</f>
        <v/>
      </c>
      <c r="CV53" s="258">
        <f>IF(CU53=0,0,CK53/CU53)</f>
        <v/>
      </c>
    </row>
    <row r="54">
      <c r="A54" s="82">
        <f>IF(ISERROR(OFFSET(Map!$E$2,MATCH(D54,Map!$B$3:$B$239,0),0)),OFFSET(Map!$E$2,MATCH(D54,Map!$C$3:$C$239,0),0),OFFSET(Map!$E$2,MATCH(D54,Map!$B$3:$B$239,0),0))</f>
        <v/>
      </c>
      <c r="B54" s="82" t="n">
        <v>53</v>
      </c>
      <c r="C54" s="82" t="inlineStr">
        <is>
          <t>EASTERN CAPE</t>
        </is>
      </c>
      <c r="D54" s="82" t="inlineStr">
        <is>
          <t>EC143</t>
        </is>
      </c>
      <c r="E54" s="82" t="inlineStr">
        <is>
          <t>Maletswai</t>
        </is>
      </c>
      <c r="F54" s="82" t="n">
        <v>43800</v>
      </c>
      <c r="G54" s="82" t="n">
        <v>32.4</v>
      </c>
      <c r="H54" s="82" t="n">
        <v>62.1</v>
      </c>
      <c r="I54" s="82">
        <f>ROUND(F54*H54/100,0)</f>
        <v/>
      </c>
      <c r="J54" s="82" t="n">
        <v>5.5</v>
      </c>
      <c r="K54" s="82" t="n">
        <v>61.1</v>
      </c>
      <c r="L54" s="82" t="n">
        <v>89.90000000000001</v>
      </c>
      <c r="M54" s="82" t="n">
        <v>1.6</v>
      </c>
      <c r="N54" s="82" t="n">
        <v>10</v>
      </c>
      <c r="O54" s="82" t="n">
        <v>26.7</v>
      </c>
      <c r="P54" s="82">
        <f>ROUND(F54*(H54/100)*(100-O54)/100,0)</f>
        <v/>
      </c>
      <c r="Q54" s="82" t="n">
        <v>35</v>
      </c>
      <c r="R54" s="82" t="n">
        <v>11</v>
      </c>
      <c r="S54" s="82" t="n">
        <v>10.1</v>
      </c>
      <c r="T54" s="82" t="n">
        <v>21.8</v>
      </c>
      <c r="U54" s="82" t="n">
        <v>12105</v>
      </c>
      <c r="V54" s="82" t="n">
        <v>2533</v>
      </c>
      <c r="W54" s="82" t="n">
        <v>3.4</v>
      </c>
      <c r="X54" s="82" t="n">
        <v>44</v>
      </c>
      <c r="Y54" s="82" t="n">
        <v>85.59999999999999</v>
      </c>
      <c r="Z54" s="82" t="n">
        <v>44.5</v>
      </c>
      <c r="AA54" s="82" t="n">
        <v>70.09999999999999</v>
      </c>
      <c r="AB54" s="82" t="n">
        <v>83.5</v>
      </c>
      <c r="AC54" s="82" t="n">
        <v>49.1</v>
      </c>
      <c r="AD54" s="82" t="n">
        <v>84.2</v>
      </c>
      <c r="AE54" s="82" t="n">
        <v>85.3</v>
      </c>
      <c r="AF54" s="82" t="n">
        <v>7.4</v>
      </c>
      <c r="AG54" s="82" t="n">
        <v>0.2</v>
      </c>
      <c r="AH54" s="82" t="n">
        <v>6.7</v>
      </c>
      <c r="AI54" s="82" t="n">
        <v>0.4</v>
      </c>
      <c r="AJ54" s="82" t="n">
        <v>5.8</v>
      </c>
      <c r="AK54" s="82" t="n">
        <v>6</v>
      </c>
      <c r="AL54" s="82" t="n">
        <v>5.5</v>
      </c>
      <c r="AM54" s="82" t="n">
        <v>5.5</v>
      </c>
      <c r="AN54" s="82" t="n">
        <v>4.9</v>
      </c>
      <c r="AO54" s="82" t="n">
        <v>4.7</v>
      </c>
      <c r="AP54" s="82" t="n">
        <v>4.7</v>
      </c>
      <c r="AQ54" s="82" t="n">
        <v>4.8</v>
      </c>
      <c r="AR54" s="82" t="n">
        <v>4.5</v>
      </c>
      <c r="AS54" s="82" t="n">
        <v>5</v>
      </c>
      <c r="AT54" s="82" t="n">
        <v>4.2</v>
      </c>
      <c r="AU54" s="82" t="n">
        <v>4.9</v>
      </c>
      <c r="AV54" s="82" t="n">
        <v>3.6</v>
      </c>
      <c r="AW54" s="82" t="n">
        <v>3.7</v>
      </c>
      <c r="AX54" s="82" t="n">
        <v>3.1</v>
      </c>
      <c r="AY54" s="82" t="n">
        <v>3.5</v>
      </c>
      <c r="AZ54" s="82" t="n">
        <v>2.6</v>
      </c>
      <c r="BA54" s="82" t="n">
        <v>2.8</v>
      </c>
      <c r="BB54" s="82" t="n">
        <v>2</v>
      </c>
      <c r="BC54" s="82" t="n">
        <v>2</v>
      </c>
      <c r="BD54" s="82" t="n">
        <v>1.8</v>
      </c>
      <c r="BE54" s="82" t="n">
        <v>2.4</v>
      </c>
      <c r="BF54" s="82" t="n">
        <v>1.5</v>
      </c>
      <c r="BG54" s="82" t="n">
        <v>1.8</v>
      </c>
      <c r="BH54" s="82" t="n">
        <v>1.2</v>
      </c>
      <c r="BI54" s="82" t="n">
        <v>1.5</v>
      </c>
      <c r="BJ54" s="82" t="n">
        <v>0.8</v>
      </c>
      <c r="BK54" s="82" t="n">
        <v>1</v>
      </c>
      <c r="BL54" s="82" t="n">
        <v>0.6</v>
      </c>
      <c r="BM54" s="82" t="n">
        <v>0.9</v>
      </c>
      <c r="BN54" s="82" t="n">
        <v>0.3</v>
      </c>
      <c r="BO54" s="82" t="n">
        <v>0.6</v>
      </c>
      <c r="BP54" s="82" t="n">
        <v>0.2</v>
      </c>
      <c r="BQ54" s="82" t="n">
        <v>0.4</v>
      </c>
      <c r="BR54" s="82" t="n">
        <v>0.2</v>
      </c>
      <c r="BS54" s="82" t="n">
        <v>0.5</v>
      </c>
      <c r="BT54" s="82" t="n">
        <v>10647</v>
      </c>
      <c r="BU54" s="82" t="n">
        <v>3877</v>
      </c>
      <c r="BV54" s="82" t="n">
        <v>1583</v>
      </c>
      <c r="BW54" s="82" t="n">
        <v>11080</v>
      </c>
      <c r="BX54" s="82" t="n">
        <v>10.9</v>
      </c>
      <c r="BY54" s="82" t="n">
        <v>4.3</v>
      </c>
      <c r="BZ54" s="82" t="n">
        <v>7.7</v>
      </c>
      <c r="CA54" s="82" t="n">
        <v>21.8</v>
      </c>
      <c r="CB54" s="82" t="n">
        <v>21.3</v>
      </c>
      <c r="CC54" s="82" t="n">
        <v>12.9</v>
      </c>
      <c r="CD54" s="82" t="n">
        <v>9.800000000000001</v>
      </c>
      <c r="CE54" s="82" t="n">
        <v>6.5</v>
      </c>
      <c r="CF54" s="82" t="n">
        <v>3.4</v>
      </c>
      <c r="CG54" s="82" t="n">
        <v>0.8</v>
      </c>
      <c r="CH54" s="82" t="n">
        <v>0.3</v>
      </c>
      <c r="CI54" s="82" t="n">
        <v>0.3</v>
      </c>
      <c r="CJ54" s="82">
        <f>SUM(BT54:BW54)</f>
        <v/>
      </c>
      <c r="CK54" s="82">
        <f>F54*(1+M54/100)^9</f>
        <v/>
      </c>
      <c r="CL54" s="257">
        <f>$CK54*SUM(OFFSET($AJ54,0,(COUNTA($CL$1:CL$1)-1)*4,1,4))/100</f>
        <v/>
      </c>
      <c r="CM54" s="257">
        <f>$CK54*SUM(OFFSET($AJ54,0,(COUNTA($CL$1:CM$1)-1)*4,1,4))/100</f>
        <v/>
      </c>
      <c r="CN54" s="257">
        <f>$CK54*SUM(OFFSET($AJ54,0,(COUNTA($CL$1:CN$1)-1)*4,1,4))/100</f>
        <v/>
      </c>
      <c r="CO54" s="257">
        <f>$CK54*SUM(OFFSET($AJ54,0,(COUNTA($CL$1:CO$1)-1)*4,1,4))/100</f>
        <v/>
      </c>
      <c r="CP54" s="257">
        <f>$CK54*SUM(OFFSET($AJ54,0,(COUNTA($CL$1:CP$1)-1)*4,1,4))/100</f>
        <v/>
      </c>
      <c r="CQ54" s="257">
        <f>$CK54*SUM(OFFSET($AJ54,0,(COUNTA($CL$1:CQ$1)-1)*4,1,4))/100</f>
        <v/>
      </c>
      <c r="CR54" s="257">
        <f>$CK54*SUM(OFFSET($AJ54,0,(COUNTA($CL$1:CR$1)-1)*4,1,4))/100</f>
        <v/>
      </c>
      <c r="CS54" s="257">
        <f>$CK54*SUM(OFFSET($AJ54,0,(COUNTA($CL$1:CS$1)-1)*4,1,4))/100</f>
        <v/>
      </c>
      <c r="CT54" s="257">
        <f>$CK54*SUM(OFFSET($AJ54,0,(COUNTA($CL$1:CT$1)-1)*4,1,4))/100</f>
        <v/>
      </c>
      <c r="CU54" s="258">
        <f>IF(N54 = 0,0,F54/N54)</f>
        <v/>
      </c>
      <c r="CV54" s="258">
        <f>IF(CU54=0,0,CK54/CU54)</f>
        <v/>
      </c>
    </row>
    <row r="55">
      <c r="A55" s="82">
        <f>IF(ISERROR(OFFSET(Map!$E$2,MATCH(D55,Map!$B$3:$B$239,0),0)),OFFSET(Map!$E$2,MATCH(D55,Map!$C$3:$C$239,0),0),OFFSET(Map!$E$2,MATCH(D55,Map!$B$3:$B$239,0),0))</f>
        <v/>
      </c>
      <c r="B55" s="82" t="n">
        <v>54</v>
      </c>
      <c r="C55" s="82" t="inlineStr">
        <is>
          <t>EASTERN CAPE</t>
        </is>
      </c>
      <c r="D55" s="82" t="inlineStr">
        <is>
          <t>EC144</t>
        </is>
      </c>
      <c r="E55" s="82" t="inlineStr">
        <is>
          <t>Gariep</t>
        </is>
      </c>
      <c r="F55" s="82" t="n">
        <v>33677</v>
      </c>
      <c r="G55" s="82" t="n">
        <v>31.7</v>
      </c>
      <c r="H55" s="82" t="n">
        <v>61.8</v>
      </c>
      <c r="I55" s="82">
        <f>ROUND(F55*H55/100,0)</f>
        <v/>
      </c>
      <c r="J55" s="82" t="n">
        <v>6.5</v>
      </c>
      <c r="K55" s="82" t="n">
        <v>61.8</v>
      </c>
      <c r="L55" s="82" t="n">
        <v>95.2</v>
      </c>
      <c r="M55" s="82" t="n">
        <v>0.73</v>
      </c>
      <c r="N55" s="82" t="n">
        <v>4</v>
      </c>
      <c r="O55" s="82" t="n">
        <v>25.8</v>
      </c>
      <c r="P55" s="82">
        <f>ROUND(F55*(H55/100)*(100-O55)/100,0)</f>
        <v/>
      </c>
      <c r="Q55" s="82" t="n">
        <v>31.4</v>
      </c>
      <c r="R55" s="82" t="n">
        <v>14.9</v>
      </c>
      <c r="S55" s="82" t="n">
        <v>7.4</v>
      </c>
      <c r="T55" s="82" t="n">
        <v>16.2</v>
      </c>
      <c r="U55" s="82" t="n">
        <v>9770</v>
      </c>
      <c r="V55" s="82" t="n">
        <v>2599</v>
      </c>
      <c r="W55" s="82" t="n">
        <v>3.4</v>
      </c>
      <c r="X55" s="82" t="n">
        <v>40.3</v>
      </c>
      <c r="Y55" s="82" t="n">
        <v>96</v>
      </c>
      <c r="Z55" s="82" t="n">
        <v>52.1</v>
      </c>
      <c r="AA55" s="82" t="n">
        <v>74.40000000000001</v>
      </c>
      <c r="AB55" s="82" t="n">
        <v>80.3</v>
      </c>
      <c r="AC55" s="82" t="n">
        <v>40.9</v>
      </c>
      <c r="AD55" s="82" t="n">
        <v>90.5</v>
      </c>
      <c r="AE55" s="82" t="n">
        <v>72.90000000000001</v>
      </c>
      <c r="AF55" s="82" t="n">
        <v>17.8</v>
      </c>
      <c r="AG55" s="82" t="n">
        <v>0.3</v>
      </c>
      <c r="AH55" s="82" t="n">
        <v>8.699999999999999</v>
      </c>
      <c r="AI55" s="82" t="n">
        <v>0.4</v>
      </c>
      <c r="AJ55" s="82" t="n">
        <v>5.7</v>
      </c>
      <c r="AK55" s="82" t="n">
        <v>5.8</v>
      </c>
      <c r="AL55" s="82" t="n">
        <v>5.4</v>
      </c>
      <c r="AM55" s="82" t="n">
        <v>5.4</v>
      </c>
      <c r="AN55" s="82" t="n">
        <v>4.7</v>
      </c>
      <c r="AO55" s="82" t="n">
        <v>4.7</v>
      </c>
      <c r="AP55" s="82" t="n">
        <v>4.7</v>
      </c>
      <c r="AQ55" s="82" t="n">
        <v>4.5</v>
      </c>
      <c r="AR55" s="82" t="n">
        <v>4.7</v>
      </c>
      <c r="AS55" s="82" t="n">
        <v>4.1</v>
      </c>
      <c r="AT55" s="82" t="n">
        <v>4.1</v>
      </c>
      <c r="AU55" s="82" t="n">
        <v>3.9</v>
      </c>
      <c r="AV55" s="82" t="n">
        <v>3.4</v>
      </c>
      <c r="AW55" s="82" t="n">
        <v>3.4</v>
      </c>
      <c r="AX55" s="82" t="n">
        <v>3.1</v>
      </c>
      <c r="AY55" s="82" t="n">
        <v>3.3</v>
      </c>
      <c r="AZ55" s="82" t="n">
        <v>2.5</v>
      </c>
      <c r="BA55" s="82" t="n">
        <v>2.8</v>
      </c>
      <c r="BB55" s="82" t="n">
        <v>2.5</v>
      </c>
      <c r="BC55" s="82" t="n">
        <v>2.5</v>
      </c>
      <c r="BD55" s="82" t="n">
        <v>2.2</v>
      </c>
      <c r="BE55" s="82" t="n">
        <v>2.4</v>
      </c>
      <c r="BF55" s="82" t="n">
        <v>2</v>
      </c>
      <c r="BG55" s="82" t="n">
        <v>2.3</v>
      </c>
      <c r="BH55" s="82" t="n">
        <v>1.3</v>
      </c>
      <c r="BI55" s="82" t="n">
        <v>1.8</v>
      </c>
      <c r="BJ55" s="82" t="n">
        <v>1</v>
      </c>
      <c r="BK55" s="82" t="n">
        <v>1.1</v>
      </c>
      <c r="BL55" s="82" t="n">
        <v>0.7</v>
      </c>
      <c r="BM55" s="82" t="n">
        <v>1.2</v>
      </c>
      <c r="BN55" s="82" t="n">
        <v>0.4</v>
      </c>
      <c r="BO55" s="82" t="n">
        <v>0.7</v>
      </c>
      <c r="BP55" s="82" t="n">
        <v>0.2</v>
      </c>
      <c r="BQ55" s="82" t="n">
        <v>0.6</v>
      </c>
      <c r="BR55" s="82" t="n">
        <v>0.2</v>
      </c>
      <c r="BS55" s="82" t="n">
        <v>0.5</v>
      </c>
      <c r="BT55" s="82" t="n">
        <v>8238</v>
      </c>
      <c r="BU55" s="82" t="n">
        <v>2858</v>
      </c>
      <c r="BV55" s="82" t="n">
        <v>1523</v>
      </c>
      <c r="BW55" s="82" t="n">
        <v>8193</v>
      </c>
      <c r="BX55" s="82" t="n">
        <v>9.1</v>
      </c>
      <c r="BY55" s="82" t="n">
        <v>3.2</v>
      </c>
      <c r="BZ55" s="82" t="n">
        <v>7.9</v>
      </c>
      <c r="CA55" s="82" t="n">
        <v>26.3</v>
      </c>
      <c r="CB55" s="82" t="n">
        <v>25.8</v>
      </c>
      <c r="CC55" s="82" t="n">
        <v>12.1</v>
      </c>
      <c r="CD55" s="82" t="n">
        <v>7.5</v>
      </c>
      <c r="CE55" s="82" t="n">
        <v>4.8</v>
      </c>
      <c r="CF55" s="82" t="n">
        <v>2.1</v>
      </c>
      <c r="CG55" s="82" t="n">
        <v>0.5</v>
      </c>
      <c r="CH55" s="82" t="n">
        <v>0.2</v>
      </c>
      <c r="CI55" s="82" t="n">
        <v>0.3</v>
      </c>
      <c r="CJ55" s="82">
        <f>SUM(BT55:BW55)</f>
        <v/>
      </c>
      <c r="CK55" s="82">
        <f>F55*(1+M55/100)^9</f>
        <v/>
      </c>
      <c r="CL55" s="257">
        <f>$CK55*SUM(OFFSET($AJ55,0,(COUNTA($CL$1:CL$1)-1)*4,1,4))/100</f>
        <v/>
      </c>
      <c r="CM55" s="257">
        <f>$CK55*SUM(OFFSET($AJ55,0,(COUNTA($CL$1:CM$1)-1)*4,1,4))/100</f>
        <v/>
      </c>
      <c r="CN55" s="257">
        <f>$CK55*SUM(OFFSET($AJ55,0,(COUNTA($CL$1:CN$1)-1)*4,1,4))/100</f>
        <v/>
      </c>
      <c r="CO55" s="257">
        <f>$CK55*SUM(OFFSET($AJ55,0,(COUNTA($CL$1:CO$1)-1)*4,1,4))/100</f>
        <v/>
      </c>
      <c r="CP55" s="257">
        <f>$CK55*SUM(OFFSET($AJ55,0,(COUNTA($CL$1:CP$1)-1)*4,1,4))/100</f>
        <v/>
      </c>
      <c r="CQ55" s="257">
        <f>$CK55*SUM(OFFSET($AJ55,0,(COUNTA($CL$1:CQ$1)-1)*4,1,4))/100</f>
        <v/>
      </c>
      <c r="CR55" s="257">
        <f>$CK55*SUM(OFFSET($AJ55,0,(COUNTA($CL$1:CR$1)-1)*4,1,4))/100</f>
        <v/>
      </c>
      <c r="CS55" s="257">
        <f>$CK55*SUM(OFFSET($AJ55,0,(COUNTA($CL$1:CS$1)-1)*4,1,4))/100</f>
        <v/>
      </c>
      <c r="CT55" s="257">
        <f>$CK55*SUM(OFFSET($AJ55,0,(COUNTA($CL$1:CT$1)-1)*4,1,4))/100</f>
        <v/>
      </c>
      <c r="CU55" s="258">
        <f>IF(N55 = 0,0,F55/N55)</f>
        <v/>
      </c>
      <c r="CV55" s="258">
        <f>IF(CU55=0,0,CK55/CU55)</f>
        <v/>
      </c>
    </row>
    <row r="56">
      <c r="A56" s="82">
        <f>IF(ISERROR(OFFSET(Map!$E$2,MATCH(D56,Map!$B$3:$B$239,0),0)),OFFSET(Map!$E$2,MATCH(D56,Map!$C$3:$C$239,0),0),OFFSET(Map!$E$2,MATCH(D56,Map!$B$3:$B$239,0),0))</f>
        <v/>
      </c>
      <c r="B56" s="82" t="n">
        <v>55</v>
      </c>
      <c r="C56" s="82" t="inlineStr">
        <is>
          <t>EASTERN CAPE</t>
        </is>
      </c>
      <c r="D56" s="82" t="inlineStr">
        <is>
          <t>EC153</t>
        </is>
      </c>
      <c r="E56" s="82" t="inlineStr">
        <is>
          <t>Ingquza Hill</t>
        </is>
      </c>
      <c r="F56" s="82" t="n">
        <v>278481</v>
      </c>
      <c r="G56" s="82" t="n">
        <v>42.4</v>
      </c>
      <c r="H56" s="82" t="n">
        <v>52.2</v>
      </c>
      <c r="I56" s="82">
        <f>ROUND(F56*H56/100,0)</f>
        <v/>
      </c>
      <c r="J56" s="82" t="n">
        <v>5.4</v>
      </c>
      <c r="K56" s="82" t="n">
        <v>91.59999999999999</v>
      </c>
      <c r="L56" s="82" t="n">
        <v>86.3</v>
      </c>
      <c r="M56" s="82" t="n">
        <v>0.9</v>
      </c>
      <c r="N56" s="82" t="n">
        <v>112</v>
      </c>
      <c r="O56" s="82" t="n">
        <v>51.6</v>
      </c>
      <c r="P56" s="82">
        <f>ROUND(F56*(H56/100)*(100-O56)/100,0)</f>
        <v/>
      </c>
      <c r="Q56" s="82" t="n">
        <v>60.9</v>
      </c>
      <c r="R56" s="82" t="n">
        <v>20.8</v>
      </c>
      <c r="S56" s="82" t="n">
        <v>5.3</v>
      </c>
      <c r="T56" s="82" t="n">
        <v>12.6</v>
      </c>
      <c r="U56" s="82" t="n">
        <v>56213</v>
      </c>
      <c r="V56" s="82" t="n">
        <v>35330</v>
      </c>
      <c r="W56" s="82" t="n">
        <v>4.7</v>
      </c>
      <c r="X56" s="82" t="n">
        <v>59.1</v>
      </c>
      <c r="Y56" s="82" t="n">
        <v>40.5</v>
      </c>
      <c r="Z56" s="82" t="n">
        <v>62.3</v>
      </c>
      <c r="AA56" s="82" t="n">
        <v>2.4</v>
      </c>
      <c r="AB56" s="82" t="n">
        <v>3.2</v>
      </c>
      <c r="AC56" s="82" t="n">
        <v>3.7</v>
      </c>
      <c r="AD56" s="82" t="n">
        <v>62.8</v>
      </c>
      <c r="AE56" s="82" t="n">
        <v>99.2</v>
      </c>
      <c r="AF56" s="82" t="n">
        <v>0.4</v>
      </c>
      <c r="AG56" s="82" t="n">
        <v>0.1</v>
      </c>
      <c r="AH56" s="82" t="n">
        <v>0.1</v>
      </c>
      <c r="AI56" s="82" t="n">
        <v>0.1</v>
      </c>
      <c r="AJ56" s="82" t="n">
        <v>7.4</v>
      </c>
      <c r="AK56" s="82" t="n">
        <v>7.3</v>
      </c>
      <c r="AL56" s="82" t="n">
        <v>7</v>
      </c>
      <c r="AM56" s="82" t="n">
        <v>7</v>
      </c>
      <c r="AN56" s="82" t="n">
        <v>7.1</v>
      </c>
      <c r="AO56" s="82" t="n">
        <v>6.7</v>
      </c>
      <c r="AP56" s="82" t="n">
        <v>6.9</v>
      </c>
      <c r="AQ56" s="82" t="n">
        <v>6.8</v>
      </c>
      <c r="AR56" s="82" t="n">
        <v>4.3</v>
      </c>
      <c r="AS56" s="82" t="n">
        <v>4.4</v>
      </c>
      <c r="AT56" s="82" t="n">
        <v>3</v>
      </c>
      <c r="AU56" s="82" t="n">
        <v>3.5</v>
      </c>
      <c r="AV56" s="82" t="n">
        <v>2.2</v>
      </c>
      <c r="AW56" s="82" t="n">
        <v>2.9</v>
      </c>
      <c r="AX56" s="82" t="n">
        <v>1.7</v>
      </c>
      <c r="AY56" s="82" t="n">
        <v>2.5</v>
      </c>
      <c r="AZ56" s="82" t="n">
        <v>1.2</v>
      </c>
      <c r="BA56" s="82" t="n">
        <v>2.3</v>
      </c>
      <c r="BB56" s="82" t="n">
        <v>1.1</v>
      </c>
      <c r="BC56" s="82" t="n">
        <v>1.1</v>
      </c>
      <c r="BD56" s="82" t="n">
        <v>1.1</v>
      </c>
      <c r="BE56" s="82" t="n">
        <v>1.9</v>
      </c>
      <c r="BF56" s="82" t="n">
        <v>0.9</v>
      </c>
      <c r="BG56" s="82" t="n">
        <v>1.4</v>
      </c>
      <c r="BH56" s="82" t="n">
        <v>0.8</v>
      </c>
      <c r="BI56" s="82" t="n">
        <v>1.3</v>
      </c>
      <c r="BJ56" s="82" t="n">
        <v>0.5</v>
      </c>
      <c r="BK56" s="82" t="n">
        <v>1</v>
      </c>
      <c r="BL56" s="82" t="n">
        <v>0.5</v>
      </c>
      <c r="BM56" s="82" t="n">
        <v>1</v>
      </c>
      <c r="BN56" s="82" t="n">
        <v>0.3</v>
      </c>
      <c r="BO56" s="82" t="n">
        <v>0.8</v>
      </c>
      <c r="BP56" s="82" t="n">
        <v>0.2</v>
      </c>
      <c r="BQ56" s="82" t="n">
        <v>0.6</v>
      </c>
      <c r="BR56" s="82" t="n">
        <v>0.1</v>
      </c>
      <c r="BS56" s="82" t="n">
        <v>0.3</v>
      </c>
      <c r="BT56" s="82" t="n">
        <v>18524</v>
      </c>
      <c r="BU56" s="82" t="n">
        <v>19718</v>
      </c>
      <c r="BV56" s="82" t="n">
        <v>15327</v>
      </c>
      <c r="BW56" s="82" t="n">
        <v>91793</v>
      </c>
      <c r="BX56" s="82" t="n">
        <v>17.6</v>
      </c>
      <c r="BY56" s="82" t="n">
        <v>7.3</v>
      </c>
      <c r="BZ56" s="82" t="n">
        <v>14.2</v>
      </c>
      <c r="CA56" s="82" t="n">
        <v>24.6</v>
      </c>
      <c r="CB56" s="82" t="n">
        <v>20.3</v>
      </c>
      <c r="CC56" s="82" t="n">
        <v>7.1</v>
      </c>
      <c r="CD56" s="82" t="n">
        <v>4.5</v>
      </c>
      <c r="CE56" s="82" t="n">
        <v>3</v>
      </c>
      <c r="CF56" s="82" t="n">
        <v>1</v>
      </c>
      <c r="CG56" s="82" t="n">
        <v>0.2</v>
      </c>
      <c r="CH56" s="82" t="n">
        <v>0.1</v>
      </c>
      <c r="CI56" s="82" t="n">
        <v>0.1</v>
      </c>
      <c r="CJ56" s="82">
        <f>SUM(BT56:BW56)</f>
        <v/>
      </c>
      <c r="CK56" s="82">
        <f>F56*(1+M56/100)^9</f>
        <v/>
      </c>
      <c r="CL56" s="257">
        <f>$CK56*SUM(OFFSET($AJ56,0,(COUNTA($CL$1:CL$1)-1)*4,1,4))/100</f>
        <v/>
      </c>
      <c r="CM56" s="257">
        <f>$CK56*SUM(OFFSET($AJ56,0,(COUNTA($CL$1:CM$1)-1)*4,1,4))/100</f>
        <v/>
      </c>
      <c r="CN56" s="257">
        <f>$CK56*SUM(OFFSET($AJ56,0,(COUNTA($CL$1:CN$1)-1)*4,1,4))/100</f>
        <v/>
      </c>
      <c r="CO56" s="257">
        <f>$CK56*SUM(OFFSET($AJ56,0,(COUNTA($CL$1:CO$1)-1)*4,1,4))/100</f>
        <v/>
      </c>
      <c r="CP56" s="257">
        <f>$CK56*SUM(OFFSET($AJ56,0,(COUNTA($CL$1:CP$1)-1)*4,1,4))/100</f>
        <v/>
      </c>
      <c r="CQ56" s="257">
        <f>$CK56*SUM(OFFSET($AJ56,0,(COUNTA($CL$1:CQ$1)-1)*4,1,4))/100</f>
        <v/>
      </c>
      <c r="CR56" s="257">
        <f>$CK56*SUM(OFFSET($AJ56,0,(COUNTA($CL$1:CR$1)-1)*4,1,4))/100</f>
        <v/>
      </c>
      <c r="CS56" s="257">
        <f>$CK56*SUM(OFFSET($AJ56,0,(COUNTA($CL$1:CS$1)-1)*4,1,4))/100</f>
        <v/>
      </c>
      <c r="CT56" s="257">
        <f>$CK56*SUM(OFFSET($AJ56,0,(COUNTA($CL$1:CT$1)-1)*4,1,4))/100</f>
        <v/>
      </c>
      <c r="CU56" s="258">
        <f>IF(N56 = 0,0,F56/N56)</f>
        <v/>
      </c>
      <c r="CV56" s="258">
        <f>IF(CU56=0,0,CK56/CU56)</f>
        <v/>
      </c>
    </row>
    <row r="57">
      <c r="A57" s="82">
        <f>IF(ISERROR(OFFSET(Map!$E$2,MATCH(D57,Map!$B$3:$B$239,0),0)),OFFSET(Map!$E$2,MATCH(D57,Map!$C$3:$C$239,0),0),OFFSET(Map!$E$2,MATCH(D57,Map!$B$3:$B$239,0),0))</f>
        <v/>
      </c>
      <c r="B57" s="82" t="n">
        <v>56</v>
      </c>
      <c r="C57" s="82" t="inlineStr">
        <is>
          <t>EASTERN CAPE</t>
        </is>
      </c>
      <c r="D57" s="82" t="inlineStr">
        <is>
          <t>EC154</t>
        </is>
      </c>
      <c r="E57" s="82" t="inlineStr">
        <is>
          <t>Port St Johns</t>
        </is>
      </c>
      <c r="F57" s="82" t="n">
        <v>156136</v>
      </c>
      <c r="G57" s="82" t="n">
        <v>42.5</v>
      </c>
      <c r="H57" s="82" t="n">
        <v>51.8</v>
      </c>
      <c r="I57" s="82">
        <f>ROUND(F57*H57/100,0)</f>
        <v/>
      </c>
      <c r="J57" s="82" t="n">
        <v>5.6</v>
      </c>
      <c r="K57" s="82" t="n">
        <v>92.90000000000001</v>
      </c>
      <c r="L57" s="82" t="n">
        <v>84.40000000000001</v>
      </c>
      <c r="M57" s="82" t="n">
        <v>0.61</v>
      </c>
      <c r="N57" s="82" t="n">
        <v>121</v>
      </c>
      <c r="O57" s="82" t="n">
        <v>50.3</v>
      </c>
      <c r="P57" s="82">
        <f>ROUND(F57*(H57/100)*(100-O57)/100,0)</f>
        <v/>
      </c>
      <c r="Q57" s="82" t="n">
        <v>61</v>
      </c>
      <c r="R57" s="82" t="n">
        <v>23.5</v>
      </c>
      <c r="S57" s="82" t="n">
        <v>3.9</v>
      </c>
      <c r="T57" s="82" t="n">
        <v>11.9</v>
      </c>
      <c r="U57" s="82" t="n">
        <v>31715</v>
      </c>
      <c r="V57" s="82" t="n">
        <v>18190</v>
      </c>
      <c r="W57" s="82" t="n">
        <v>4.5</v>
      </c>
      <c r="X57" s="82" t="n">
        <v>60.1</v>
      </c>
      <c r="Y57" s="82" t="n">
        <v>24.6</v>
      </c>
      <c r="Z57" s="82" t="n">
        <v>72.90000000000001</v>
      </c>
      <c r="AA57" s="82" t="n">
        <v>1.9</v>
      </c>
      <c r="AB57" s="82" t="n">
        <v>3.1</v>
      </c>
      <c r="AC57" s="82" t="n">
        <v>2.7</v>
      </c>
      <c r="AD57" s="82" t="n">
        <v>67.8</v>
      </c>
      <c r="AE57" s="82" t="n">
        <v>99.3</v>
      </c>
      <c r="AF57" s="82" t="n">
        <v>0.4</v>
      </c>
      <c r="AG57" s="82" t="n">
        <v>0.1</v>
      </c>
      <c r="AH57" s="82" t="n">
        <v>0.2</v>
      </c>
      <c r="AI57" s="82" t="n">
        <v>0</v>
      </c>
      <c r="AJ57" s="82" t="n">
        <v>7.3</v>
      </c>
      <c r="AK57" s="82" t="n">
        <v>7.2</v>
      </c>
      <c r="AL57" s="82" t="n">
        <v>7.1</v>
      </c>
      <c r="AM57" s="82" t="n">
        <v>7.1</v>
      </c>
      <c r="AN57" s="82" t="n">
        <v>7.2</v>
      </c>
      <c r="AO57" s="82" t="n">
        <v>6.7</v>
      </c>
      <c r="AP57" s="82" t="n">
        <v>7.3</v>
      </c>
      <c r="AQ57" s="82" t="n">
        <v>7.2</v>
      </c>
      <c r="AR57" s="82" t="n">
        <v>4.1</v>
      </c>
      <c r="AS57" s="82" t="n">
        <v>4.5</v>
      </c>
      <c r="AT57" s="82" t="n">
        <v>2.6</v>
      </c>
      <c r="AU57" s="82" t="n">
        <v>3.2</v>
      </c>
      <c r="AV57" s="82" t="n">
        <v>1.8</v>
      </c>
      <c r="AW57" s="82" t="n">
        <v>2.7</v>
      </c>
      <c r="AX57" s="82" t="n">
        <v>1.5</v>
      </c>
      <c r="AY57" s="82" t="n">
        <v>2.4</v>
      </c>
      <c r="AZ57" s="82" t="n">
        <v>1.1</v>
      </c>
      <c r="BA57" s="82" t="n">
        <v>2.2</v>
      </c>
      <c r="BB57" s="82" t="n">
        <v>1.1</v>
      </c>
      <c r="BC57" s="82" t="n">
        <v>1.1</v>
      </c>
      <c r="BD57" s="82" t="n">
        <v>1.1</v>
      </c>
      <c r="BE57" s="82" t="n">
        <v>2</v>
      </c>
      <c r="BF57" s="82" t="n">
        <v>1</v>
      </c>
      <c r="BG57" s="82" t="n">
        <v>1.5</v>
      </c>
      <c r="BH57" s="82" t="n">
        <v>0.9</v>
      </c>
      <c r="BI57" s="82" t="n">
        <v>1.5</v>
      </c>
      <c r="BJ57" s="82" t="n">
        <v>0.5</v>
      </c>
      <c r="BK57" s="82" t="n">
        <v>1</v>
      </c>
      <c r="BL57" s="82" t="n">
        <v>0.6</v>
      </c>
      <c r="BM57" s="82" t="n">
        <v>1.2</v>
      </c>
      <c r="BN57" s="82" t="n">
        <v>0.3</v>
      </c>
      <c r="BO57" s="82" t="n">
        <v>0.8</v>
      </c>
      <c r="BP57" s="82" t="n">
        <v>0.2</v>
      </c>
      <c r="BQ57" s="82" t="n">
        <v>0.6</v>
      </c>
      <c r="BR57" s="82" t="n">
        <v>0.1</v>
      </c>
      <c r="BS57" s="82" t="n">
        <v>0.3</v>
      </c>
      <c r="BT57" s="82" t="n">
        <v>7989</v>
      </c>
      <c r="BU57" s="82" t="n">
        <v>8090</v>
      </c>
      <c r="BV57" s="82" t="n">
        <v>9893</v>
      </c>
      <c r="BW57" s="82" t="n">
        <v>54983</v>
      </c>
      <c r="BX57" s="82" t="n">
        <v>19.6</v>
      </c>
      <c r="BY57" s="82" t="n">
        <v>7.4</v>
      </c>
      <c r="BZ57" s="82" t="n">
        <v>14.8</v>
      </c>
      <c r="CA57" s="82" t="n">
        <v>25.6</v>
      </c>
      <c r="CB57" s="82" t="n">
        <v>20.4</v>
      </c>
      <c r="CC57" s="82" t="n">
        <v>6.3</v>
      </c>
      <c r="CD57" s="82" t="n">
        <v>3</v>
      </c>
      <c r="CE57" s="82" t="n">
        <v>1.9</v>
      </c>
      <c r="CF57" s="82" t="n">
        <v>0.7</v>
      </c>
      <c r="CG57" s="82" t="n">
        <v>0.1</v>
      </c>
      <c r="CH57" s="82" t="n">
        <v>0.1</v>
      </c>
      <c r="CI57" s="82" t="n">
        <v>0.1</v>
      </c>
      <c r="CJ57" s="82">
        <f>SUM(BT57:BW57)</f>
        <v/>
      </c>
      <c r="CK57" s="82">
        <f>F57*(1+M57/100)^9</f>
        <v/>
      </c>
      <c r="CL57" s="257">
        <f>$CK57*SUM(OFFSET($AJ57,0,(COUNTA($CL$1:CL$1)-1)*4,1,4))/100</f>
        <v/>
      </c>
      <c r="CM57" s="257">
        <f>$CK57*SUM(OFFSET($AJ57,0,(COUNTA($CL$1:CM$1)-1)*4,1,4))/100</f>
        <v/>
      </c>
      <c r="CN57" s="257">
        <f>$CK57*SUM(OFFSET($AJ57,0,(COUNTA($CL$1:CN$1)-1)*4,1,4))/100</f>
        <v/>
      </c>
      <c r="CO57" s="257">
        <f>$CK57*SUM(OFFSET($AJ57,0,(COUNTA($CL$1:CO$1)-1)*4,1,4))/100</f>
        <v/>
      </c>
      <c r="CP57" s="257">
        <f>$CK57*SUM(OFFSET($AJ57,0,(COUNTA($CL$1:CP$1)-1)*4,1,4))/100</f>
        <v/>
      </c>
      <c r="CQ57" s="257">
        <f>$CK57*SUM(OFFSET($AJ57,0,(COUNTA($CL$1:CQ$1)-1)*4,1,4))/100</f>
        <v/>
      </c>
      <c r="CR57" s="257">
        <f>$CK57*SUM(OFFSET($AJ57,0,(COUNTA($CL$1:CR$1)-1)*4,1,4))/100</f>
        <v/>
      </c>
      <c r="CS57" s="257">
        <f>$CK57*SUM(OFFSET($AJ57,0,(COUNTA($CL$1:CS$1)-1)*4,1,4))/100</f>
        <v/>
      </c>
      <c r="CT57" s="257">
        <f>$CK57*SUM(OFFSET($AJ57,0,(COUNTA($CL$1:CT$1)-1)*4,1,4))/100</f>
        <v/>
      </c>
      <c r="CU57" s="258">
        <f>IF(N57 = 0,0,F57/N57)</f>
        <v/>
      </c>
      <c r="CV57" s="258">
        <f>IF(CU57=0,0,CK57/CU57)</f>
        <v/>
      </c>
    </row>
    <row r="58">
      <c r="A58" s="82">
        <f>IF(ISERROR(OFFSET(Map!$E$2,MATCH(D58,Map!$B$3:$B$239,0),0)),OFFSET(Map!$E$2,MATCH(D58,Map!$C$3:$C$239,0),0),OFFSET(Map!$E$2,MATCH(D58,Map!$B$3:$B$239,0),0))</f>
        <v/>
      </c>
      <c r="B58" s="82" t="n">
        <v>57</v>
      </c>
      <c r="C58" s="82" t="inlineStr">
        <is>
          <t>EASTERN CAPE</t>
        </is>
      </c>
      <c r="D58" s="82" t="inlineStr">
        <is>
          <t>EC155</t>
        </is>
      </c>
      <c r="E58" s="82" t="inlineStr">
        <is>
          <t>Nyandeni</t>
        </is>
      </c>
      <c r="F58" s="82" t="n">
        <v>290390</v>
      </c>
      <c r="G58" s="82" t="n">
        <v>40.6</v>
      </c>
      <c r="H58" s="82" t="n">
        <v>54</v>
      </c>
      <c r="I58" s="82">
        <f>ROUND(F58*H58/100,0)</f>
        <v/>
      </c>
      <c r="J58" s="82" t="n">
        <v>5.4</v>
      </c>
      <c r="K58" s="82" t="n">
        <v>85.2</v>
      </c>
      <c r="L58" s="82" t="n">
        <v>86</v>
      </c>
      <c r="M58" s="82" t="n">
        <v>0.57</v>
      </c>
      <c r="N58" s="82" t="n">
        <v>117</v>
      </c>
      <c r="O58" s="82" t="n">
        <v>44.8</v>
      </c>
      <c r="P58" s="82">
        <f>ROUND(F58*(H58/100)*(100-O58)/100,0)</f>
        <v/>
      </c>
      <c r="Q58" s="82" t="n">
        <v>55</v>
      </c>
      <c r="R58" s="82" t="n">
        <v>18.2</v>
      </c>
      <c r="S58" s="82" t="n">
        <v>4.2</v>
      </c>
      <c r="T58" s="82" t="n">
        <v>15.2</v>
      </c>
      <c r="U58" s="82" t="n">
        <v>61647</v>
      </c>
      <c r="V58" s="82" t="n">
        <v>36502</v>
      </c>
      <c r="W58" s="82" t="n">
        <v>4.6</v>
      </c>
      <c r="X58" s="82" t="n">
        <v>57.6</v>
      </c>
      <c r="Y58" s="82" t="n">
        <v>33.8</v>
      </c>
      <c r="Z58" s="82" t="n">
        <v>69.90000000000001</v>
      </c>
      <c r="AA58" s="82" t="n">
        <v>1.7</v>
      </c>
      <c r="AB58" s="82" t="n">
        <v>1.8</v>
      </c>
      <c r="AC58" s="82" t="n">
        <v>2.8</v>
      </c>
      <c r="AD58" s="82" t="n">
        <v>71</v>
      </c>
      <c r="AE58" s="82" t="n">
        <v>99.40000000000001</v>
      </c>
      <c r="AF58" s="82" t="n">
        <v>0.3</v>
      </c>
      <c r="AG58" s="82" t="n">
        <v>0.1</v>
      </c>
      <c r="AH58" s="82" t="n">
        <v>0.1</v>
      </c>
      <c r="AI58" s="82" t="n">
        <v>0.1</v>
      </c>
      <c r="AJ58" s="82" t="n">
        <v>6.9</v>
      </c>
      <c r="AK58" s="82" t="n">
        <v>6.8</v>
      </c>
      <c r="AL58" s="82" t="n">
        <v>6.7</v>
      </c>
      <c r="AM58" s="82" t="n">
        <v>6.7</v>
      </c>
      <c r="AN58" s="82" t="n">
        <v>7</v>
      </c>
      <c r="AO58" s="82" t="n">
        <v>6.6</v>
      </c>
      <c r="AP58" s="82" t="n">
        <v>7.1</v>
      </c>
      <c r="AQ58" s="82" t="n">
        <v>7</v>
      </c>
      <c r="AR58" s="82" t="n">
        <v>4.5</v>
      </c>
      <c r="AS58" s="82" t="n">
        <v>4.7</v>
      </c>
      <c r="AT58" s="82" t="n">
        <v>2.9</v>
      </c>
      <c r="AU58" s="82" t="n">
        <v>3.6</v>
      </c>
      <c r="AV58" s="82" t="n">
        <v>2</v>
      </c>
      <c r="AW58" s="82" t="n">
        <v>2.9</v>
      </c>
      <c r="AX58" s="82" t="n">
        <v>1.6</v>
      </c>
      <c r="AY58" s="82" t="n">
        <v>2.6</v>
      </c>
      <c r="AZ58" s="82" t="n">
        <v>1.3</v>
      </c>
      <c r="BA58" s="82" t="n">
        <v>2.3</v>
      </c>
      <c r="BB58" s="82" t="n">
        <v>1.2</v>
      </c>
      <c r="BC58" s="82" t="n">
        <v>1.2</v>
      </c>
      <c r="BD58" s="82" t="n">
        <v>1.2</v>
      </c>
      <c r="BE58" s="82" t="n">
        <v>2</v>
      </c>
      <c r="BF58" s="82" t="n">
        <v>1</v>
      </c>
      <c r="BG58" s="82" t="n">
        <v>1.6</v>
      </c>
      <c r="BH58" s="82" t="n">
        <v>0.9</v>
      </c>
      <c r="BI58" s="82" t="n">
        <v>1.3</v>
      </c>
      <c r="BJ58" s="82" t="n">
        <v>0.6</v>
      </c>
      <c r="BK58" s="82" t="n">
        <v>0.9</v>
      </c>
      <c r="BL58" s="82" t="n">
        <v>0.6</v>
      </c>
      <c r="BM58" s="82" t="n">
        <v>1.1</v>
      </c>
      <c r="BN58" s="82" t="n">
        <v>0.3</v>
      </c>
      <c r="BO58" s="82" t="n">
        <v>0.8</v>
      </c>
      <c r="BP58" s="82" t="n">
        <v>0.2</v>
      </c>
      <c r="BQ58" s="82" t="n">
        <v>0.5</v>
      </c>
      <c r="BR58" s="82" t="n">
        <v>0.1</v>
      </c>
      <c r="BS58" s="82" t="n">
        <v>0.3</v>
      </c>
      <c r="BT58" s="82" t="n">
        <v>20672</v>
      </c>
      <c r="BU58" s="82" t="n">
        <v>16761</v>
      </c>
      <c r="BV58" s="82" t="n">
        <v>12526</v>
      </c>
      <c r="BW58" s="82" t="n">
        <v>106825</v>
      </c>
      <c r="BX58" s="82" t="n">
        <v>17.2</v>
      </c>
      <c r="BY58" s="82" t="n">
        <v>7.2</v>
      </c>
      <c r="BZ58" s="82" t="n">
        <v>15.4</v>
      </c>
      <c r="CA58" s="82" t="n">
        <v>25.6</v>
      </c>
      <c r="CB58" s="82" t="n">
        <v>20.6</v>
      </c>
      <c r="CC58" s="82" t="n">
        <v>7</v>
      </c>
      <c r="CD58" s="82" t="n">
        <v>3.8</v>
      </c>
      <c r="CE58" s="82" t="n">
        <v>2.1</v>
      </c>
      <c r="CF58" s="82" t="n">
        <v>0.8</v>
      </c>
      <c r="CG58" s="82" t="n">
        <v>0.1</v>
      </c>
      <c r="CH58" s="82" t="n">
        <v>0.1</v>
      </c>
      <c r="CI58" s="82" t="n">
        <v>0.1</v>
      </c>
      <c r="CJ58" s="82">
        <f>SUM(BT58:BW58)</f>
        <v/>
      </c>
      <c r="CK58" s="82">
        <f>F58*(1+M58/100)^9</f>
        <v/>
      </c>
      <c r="CL58" s="257">
        <f>$CK58*SUM(OFFSET($AJ58,0,(COUNTA($CL$1:CL$1)-1)*4,1,4))/100</f>
        <v/>
      </c>
      <c r="CM58" s="257">
        <f>$CK58*SUM(OFFSET($AJ58,0,(COUNTA($CL$1:CM$1)-1)*4,1,4))/100</f>
        <v/>
      </c>
      <c r="CN58" s="257">
        <f>$CK58*SUM(OFFSET($AJ58,0,(COUNTA($CL$1:CN$1)-1)*4,1,4))/100</f>
        <v/>
      </c>
      <c r="CO58" s="257">
        <f>$CK58*SUM(OFFSET($AJ58,0,(COUNTA($CL$1:CO$1)-1)*4,1,4))/100</f>
        <v/>
      </c>
      <c r="CP58" s="257">
        <f>$CK58*SUM(OFFSET($AJ58,0,(COUNTA($CL$1:CP$1)-1)*4,1,4))/100</f>
        <v/>
      </c>
      <c r="CQ58" s="257">
        <f>$CK58*SUM(OFFSET($AJ58,0,(COUNTA($CL$1:CQ$1)-1)*4,1,4))/100</f>
        <v/>
      </c>
      <c r="CR58" s="257">
        <f>$CK58*SUM(OFFSET($AJ58,0,(COUNTA($CL$1:CR$1)-1)*4,1,4))/100</f>
        <v/>
      </c>
      <c r="CS58" s="257">
        <f>$CK58*SUM(OFFSET($AJ58,0,(COUNTA($CL$1:CS$1)-1)*4,1,4))/100</f>
        <v/>
      </c>
      <c r="CT58" s="257">
        <f>$CK58*SUM(OFFSET($AJ58,0,(COUNTA($CL$1:CT$1)-1)*4,1,4))/100</f>
        <v/>
      </c>
      <c r="CU58" s="258">
        <f>IF(N58 = 0,0,F58/N58)</f>
        <v/>
      </c>
      <c r="CV58" s="258">
        <f>IF(CU58=0,0,CK58/CU58)</f>
        <v/>
      </c>
    </row>
    <row r="59">
      <c r="A59" s="82">
        <f>IF(ISERROR(OFFSET(Map!$E$2,MATCH(D59,Map!$B$3:$B$239,0),0)),OFFSET(Map!$E$2,MATCH(D59,Map!$C$3:$C$239,0),0),OFFSET(Map!$E$2,MATCH(D59,Map!$B$3:$B$239,0),0))</f>
        <v/>
      </c>
      <c r="B59" s="82" t="n">
        <v>58</v>
      </c>
      <c r="C59" s="82" t="inlineStr">
        <is>
          <t>EASTERN CAPE</t>
        </is>
      </c>
      <c r="D59" s="82" t="inlineStr">
        <is>
          <t>EC156</t>
        </is>
      </c>
      <c r="E59" s="82" t="inlineStr">
        <is>
          <t>Mhlontlo</t>
        </is>
      </c>
      <c r="F59" s="82" t="n">
        <v>188226</v>
      </c>
      <c r="G59" s="82" t="n">
        <v>38.3</v>
      </c>
      <c r="H59" s="82" t="n">
        <v>54.5</v>
      </c>
      <c r="I59" s="82">
        <f>ROUND(F59*H59/100,0)</f>
        <v/>
      </c>
      <c r="J59" s="82" t="n">
        <v>7.2</v>
      </c>
      <c r="K59" s="82" t="n">
        <v>83.5</v>
      </c>
      <c r="L59" s="82" t="n">
        <v>86.8</v>
      </c>
      <c r="M59" s="82" t="n">
        <v>-0.75</v>
      </c>
      <c r="N59" s="82" t="n">
        <v>67</v>
      </c>
      <c r="O59" s="82" t="n">
        <v>48.9</v>
      </c>
      <c r="P59" s="82">
        <f>ROUND(F59*(H59/100)*(100-O59)/100,0)</f>
        <v/>
      </c>
      <c r="Q59" s="82" t="n">
        <v>59.5</v>
      </c>
      <c r="R59" s="82" t="n">
        <v>14.7</v>
      </c>
      <c r="S59" s="82" t="n">
        <v>4.9</v>
      </c>
      <c r="T59" s="82" t="n">
        <v>12.3</v>
      </c>
      <c r="U59" s="82" t="n">
        <v>43414</v>
      </c>
      <c r="V59" s="82" t="n">
        <v>25591</v>
      </c>
      <c r="W59" s="82" t="n">
        <v>4.2</v>
      </c>
      <c r="X59" s="82" t="n">
        <v>56.9</v>
      </c>
      <c r="Y59" s="82" t="n">
        <v>34.1</v>
      </c>
      <c r="Z59" s="82" t="n">
        <v>53.9</v>
      </c>
      <c r="AA59" s="82" t="n">
        <v>2.9</v>
      </c>
      <c r="AB59" s="82" t="n">
        <v>4.8</v>
      </c>
      <c r="AC59" s="82" t="n">
        <v>4</v>
      </c>
      <c r="AD59" s="82" t="n">
        <v>72.59999999999999</v>
      </c>
      <c r="AE59" s="82" t="n">
        <v>99.40000000000001</v>
      </c>
      <c r="AF59" s="82" t="n">
        <v>0.2</v>
      </c>
      <c r="AG59" s="82" t="n">
        <v>0.1</v>
      </c>
      <c r="AH59" s="82" t="n">
        <v>0.2</v>
      </c>
      <c r="AI59" s="82" t="n">
        <v>0.1</v>
      </c>
      <c r="AJ59" s="82" t="n">
        <v>6.7</v>
      </c>
      <c r="AK59" s="82" t="n">
        <v>6.5</v>
      </c>
      <c r="AL59" s="82" t="n">
        <v>6.4</v>
      </c>
      <c r="AM59" s="82" t="n">
        <v>6.1</v>
      </c>
      <c r="AN59" s="82" t="n">
        <v>6.5</v>
      </c>
      <c r="AO59" s="82" t="n">
        <v>6</v>
      </c>
      <c r="AP59" s="82" t="n">
        <v>7</v>
      </c>
      <c r="AQ59" s="82" t="n">
        <v>6.5</v>
      </c>
      <c r="AR59" s="82" t="n">
        <v>4.5</v>
      </c>
      <c r="AS59" s="82" t="n">
        <v>4.4</v>
      </c>
      <c r="AT59" s="82" t="n">
        <v>2.7</v>
      </c>
      <c r="AU59" s="82" t="n">
        <v>3.1</v>
      </c>
      <c r="AV59" s="82" t="n">
        <v>1.9</v>
      </c>
      <c r="AW59" s="82" t="n">
        <v>2.5</v>
      </c>
      <c r="AX59" s="82" t="n">
        <v>1.7</v>
      </c>
      <c r="AY59" s="82" t="n">
        <v>2.5</v>
      </c>
      <c r="AZ59" s="82" t="n">
        <v>1.4</v>
      </c>
      <c r="BA59" s="82" t="n">
        <v>2.4</v>
      </c>
      <c r="BB59" s="82" t="n">
        <v>1.4</v>
      </c>
      <c r="BC59" s="82" t="n">
        <v>1.4</v>
      </c>
      <c r="BD59" s="82" t="n">
        <v>1.4</v>
      </c>
      <c r="BE59" s="82" t="n">
        <v>2.4</v>
      </c>
      <c r="BF59" s="82" t="n">
        <v>1.3</v>
      </c>
      <c r="BG59" s="82" t="n">
        <v>2.1</v>
      </c>
      <c r="BH59" s="82" t="n">
        <v>1.1</v>
      </c>
      <c r="BI59" s="82" t="n">
        <v>1.8</v>
      </c>
      <c r="BJ59" s="82" t="n">
        <v>0.8</v>
      </c>
      <c r="BK59" s="82" t="n">
        <v>1.3</v>
      </c>
      <c r="BL59" s="82" t="n">
        <v>0.7</v>
      </c>
      <c r="BM59" s="82" t="n">
        <v>1.2</v>
      </c>
      <c r="BN59" s="82" t="n">
        <v>0.4</v>
      </c>
      <c r="BO59" s="82" t="n">
        <v>1.1</v>
      </c>
      <c r="BP59" s="82" t="n">
        <v>0.3</v>
      </c>
      <c r="BQ59" s="82" t="n">
        <v>0.7</v>
      </c>
      <c r="BR59" s="82" t="n">
        <v>0.2</v>
      </c>
      <c r="BS59" s="82" t="n">
        <v>0.5</v>
      </c>
      <c r="BT59" s="82" t="n">
        <v>14724</v>
      </c>
      <c r="BU59" s="82" t="n">
        <v>14078</v>
      </c>
      <c r="BV59" s="82" t="n">
        <v>9722</v>
      </c>
      <c r="BW59" s="82" t="n">
        <v>64027</v>
      </c>
      <c r="BX59" s="82" t="n">
        <v>15.3</v>
      </c>
      <c r="BY59" s="82" t="n">
        <v>6.9</v>
      </c>
      <c r="BZ59" s="82" t="n">
        <v>13.4</v>
      </c>
      <c r="CA59" s="82" t="n">
        <v>26.9</v>
      </c>
      <c r="CB59" s="82" t="n">
        <v>22.7</v>
      </c>
      <c r="CC59" s="82" t="n">
        <v>7.2</v>
      </c>
      <c r="CD59" s="82" t="n">
        <v>3.9</v>
      </c>
      <c r="CE59" s="82" t="n">
        <v>2.4</v>
      </c>
      <c r="CF59" s="82" t="n">
        <v>0.9</v>
      </c>
      <c r="CG59" s="82" t="n">
        <v>0.2</v>
      </c>
      <c r="CH59" s="82" t="n">
        <v>0.1</v>
      </c>
      <c r="CI59" s="82" t="n">
        <v>0.1</v>
      </c>
      <c r="CJ59" s="82">
        <f>SUM(BT59:BW59)</f>
        <v/>
      </c>
      <c r="CK59" s="82">
        <f>F59*(1+M59/100)^9</f>
        <v/>
      </c>
      <c r="CL59" s="257">
        <f>$CK59*SUM(OFFSET($AJ59,0,(COUNTA($CL$1:CL$1)-1)*4,1,4))/100</f>
        <v/>
      </c>
      <c r="CM59" s="257">
        <f>$CK59*SUM(OFFSET($AJ59,0,(COUNTA($CL$1:CM$1)-1)*4,1,4))/100</f>
        <v/>
      </c>
      <c r="CN59" s="257">
        <f>$CK59*SUM(OFFSET($AJ59,0,(COUNTA($CL$1:CN$1)-1)*4,1,4))/100</f>
        <v/>
      </c>
      <c r="CO59" s="257">
        <f>$CK59*SUM(OFFSET($AJ59,0,(COUNTA($CL$1:CO$1)-1)*4,1,4))/100</f>
        <v/>
      </c>
      <c r="CP59" s="257">
        <f>$CK59*SUM(OFFSET($AJ59,0,(COUNTA($CL$1:CP$1)-1)*4,1,4))/100</f>
        <v/>
      </c>
      <c r="CQ59" s="257">
        <f>$CK59*SUM(OFFSET($AJ59,0,(COUNTA($CL$1:CQ$1)-1)*4,1,4))/100</f>
        <v/>
      </c>
      <c r="CR59" s="257">
        <f>$CK59*SUM(OFFSET($AJ59,0,(COUNTA($CL$1:CR$1)-1)*4,1,4))/100</f>
        <v/>
      </c>
      <c r="CS59" s="257">
        <f>$CK59*SUM(OFFSET($AJ59,0,(COUNTA($CL$1:CS$1)-1)*4,1,4))/100</f>
        <v/>
      </c>
      <c r="CT59" s="257">
        <f>$CK59*SUM(OFFSET($AJ59,0,(COUNTA($CL$1:CT$1)-1)*4,1,4))/100</f>
        <v/>
      </c>
      <c r="CU59" s="258">
        <f>IF(N59 = 0,0,F59/N59)</f>
        <v/>
      </c>
      <c r="CV59" s="258">
        <f>IF(CU59=0,0,CK59/CU59)</f>
        <v/>
      </c>
    </row>
    <row r="60">
      <c r="A60" s="82">
        <f>IF(ISERROR(OFFSET(Map!$E$2,MATCH(D60,Map!$B$3:$B$239,0),0)),OFFSET(Map!$E$2,MATCH(D60,Map!$C$3:$C$239,0),0),OFFSET(Map!$E$2,MATCH(D60,Map!$B$3:$B$239,0),0))</f>
        <v/>
      </c>
      <c r="B60" s="82" t="n">
        <v>59</v>
      </c>
      <c r="C60" s="82" t="inlineStr">
        <is>
          <t>EASTERN CAPE</t>
        </is>
      </c>
      <c r="D60" s="82" t="inlineStr">
        <is>
          <t>EC157</t>
        </is>
      </c>
      <c r="E60" s="82" t="inlineStr">
        <is>
          <t>King Sabata Dalindyebo</t>
        </is>
      </c>
      <c r="F60" s="82" t="n">
        <v>451710</v>
      </c>
      <c r="G60" s="82" t="n">
        <v>35</v>
      </c>
      <c r="H60" s="82" t="n">
        <v>59.9</v>
      </c>
      <c r="I60" s="82">
        <f>ROUND(F60*H60/100,0)</f>
        <v/>
      </c>
      <c r="J60" s="82" t="n">
        <v>5.1</v>
      </c>
      <c r="K60" s="82" t="n">
        <v>66.8</v>
      </c>
      <c r="L60" s="82" t="n">
        <v>85.3</v>
      </c>
      <c r="M60" s="82" t="n">
        <v>0.82</v>
      </c>
      <c r="N60" s="82" t="n">
        <v>149</v>
      </c>
      <c r="O60" s="82" t="n">
        <v>38.3</v>
      </c>
      <c r="P60" s="82">
        <f>ROUND(F60*(H60/100)*(100-O60)/100,0)</f>
        <v/>
      </c>
      <c r="Q60" s="82" t="n">
        <v>48.3</v>
      </c>
      <c r="R60" s="82" t="n">
        <v>14</v>
      </c>
      <c r="S60" s="82" t="n">
        <v>10.7</v>
      </c>
      <c r="T60" s="82" t="n">
        <v>18.9</v>
      </c>
      <c r="U60" s="82" t="n">
        <v>105240</v>
      </c>
      <c r="V60" s="82" t="n">
        <v>48405</v>
      </c>
      <c r="W60" s="82" t="n">
        <v>4</v>
      </c>
      <c r="X60" s="82" t="n">
        <v>57.3</v>
      </c>
      <c r="Y60" s="82" t="n">
        <v>60.3</v>
      </c>
      <c r="Z60" s="82" t="n">
        <v>55.7</v>
      </c>
      <c r="AA60" s="82" t="n">
        <v>26.1</v>
      </c>
      <c r="AB60" s="82" t="n">
        <v>24.6</v>
      </c>
      <c r="AC60" s="82" t="n">
        <v>19.1</v>
      </c>
      <c r="AD60" s="82" t="n">
        <v>73.3</v>
      </c>
      <c r="AE60" s="82" t="n">
        <v>98.5</v>
      </c>
      <c r="AF60" s="82" t="n">
        <v>0.8</v>
      </c>
      <c r="AG60" s="82" t="n">
        <v>0.3</v>
      </c>
      <c r="AH60" s="82" t="n">
        <v>0.3</v>
      </c>
      <c r="AI60" s="82" t="n">
        <v>0.2</v>
      </c>
      <c r="AJ60" s="82" t="n">
        <v>6</v>
      </c>
      <c r="AK60" s="82" t="n">
        <v>5.9</v>
      </c>
      <c r="AL60" s="82" t="n">
        <v>5.7</v>
      </c>
      <c r="AM60" s="82" t="n">
        <v>5.6</v>
      </c>
      <c r="AN60" s="82" t="n">
        <v>6</v>
      </c>
      <c r="AO60" s="82" t="n">
        <v>5.7</v>
      </c>
      <c r="AP60" s="82" t="n">
        <v>6.7</v>
      </c>
      <c r="AQ60" s="82" t="n">
        <v>6.9</v>
      </c>
      <c r="AR60" s="82" t="n">
        <v>5</v>
      </c>
      <c r="AS60" s="82" t="n">
        <v>5.6</v>
      </c>
      <c r="AT60" s="82" t="n">
        <v>3.6</v>
      </c>
      <c r="AU60" s="82" t="n">
        <v>4.3</v>
      </c>
      <c r="AV60" s="82" t="n">
        <v>2.5</v>
      </c>
      <c r="AW60" s="82" t="n">
        <v>3.2</v>
      </c>
      <c r="AX60" s="82" t="n">
        <v>2</v>
      </c>
      <c r="AY60" s="82" t="n">
        <v>3</v>
      </c>
      <c r="AZ60" s="82" t="n">
        <v>1.7</v>
      </c>
      <c r="BA60" s="82" t="n">
        <v>2.7</v>
      </c>
      <c r="BB60" s="82" t="n">
        <v>1.5</v>
      </c>
      <c r="BC60" s="82" t="n">
        <v>1.5</v>
      </c>
      <c r="BD60" s="82" t="n">
        <v>1.3</v>
      </c>
      <c r="BE60" s="82" t="n">
        <v>2.2</v>
      </c>
      <c r="BF60" s="82" t="n">
        <v>1.2</v>
      </c>
      <c r="BG60" s="82" t="n">
        <v>1.8</v>
      </c>
      <c r="BH60" s="82" t="n">
        <v>1</v>
      </c>
      <c r="BI60" s="82" t="n">
        <v>1.4</v>
      </c>
      <c r="BJ60" s="82" t="n">
        <v>0.6</v>
      </c>
      <c r="BK60" s="82" t="n">
        <v>0.8</v>
      </c>
      <c r="BL60" s="82" t="n">
        <v>0.6</v>
      </c>
      <c r="BM60" s="82" t="n">
        <v>1</v>
      </c>
      <c r="BN60" s="82" t="n">
        <v>0.3</v>
      </c>
      <c r="BO60" s="82" t="n">
        <v>0.6</v>
      </c>
      <c r="BP60" s="82" t="n">
        <v>0.2</v>
      </c>
      <c r="BQ60" s="82" t="n">
        <v>0.4</v>
      </c>
      <c r="BR60" s="82" t="n">
        <v>0.1</v>
      </c>
      <c r="BS60" s="82" t="n">
        <v>0.4</v>
      </c>
      <c r="BT60" s="82" t="n">
        <v>58980</v>
      </c>
      <c r="BU60" s="82" t="n">
        <v>36597</v>
      </c>
      <c r="BV60" s="82" t="n">
        <v>20022</v>
      </c>
      <c r="BW60" s="82" t="n">
        <v>155140</v>
      </c>
      <c r="BX60" s="82" t="n">
        <v>16.7</v>
      </c>
      <c r="BY60" s="82" t="n">
        <v>6.2</v>
      </c>
      <c r="BZ60" s="82" t="n">
        <v>11.6</v>
      </c>
      <c r="CA60" s="82" t="n">
        <v>21.3</v>
      </c>
      <c r="CB60" s="82" t="n">
        <v>19.7</v>
      </c>
      <c r="CC60" s="82" t="n">
        <v>9</v>
      </c>
      <c r="CD60" s="82" t="n">
        <v>6.9</v>
      </c>
      <c r="CE60" s="82" t="n">
        <v>5.1</v>
      </c>
      <c r="CF60" s="82" t="n">
        <v>2.6</v>
      </c>
      <c r="CG60" s="82" t="n">
        <v>0.5</v>
      </c>
      <c r="CH60" s="82" t="n">
        <v>0.2</v>
      </c>
      <c r="CI60" s="82" t="n">
        <v>0.2</v>
      </c>
      <c r="CJ60" s="82">
        <f>SUM(BT60:BW60)</f>
        <v/>
      </c>
      <c r="CK60" s="82">
        <f>F60*(1+M60/100)^9</f>
        <v/>
      </c>
      <c r="CL60" s="257">
        <f>$CK60*SUM(OFFSET($AJ60,0,(COUNTA($CL$1:CL$1)-1)*4,1,4))/100</f>
        <v/>
      </c>
      <c r="CM60" s="257">
        <f>$CK60*SUM(OFFSET($AJ60,0,(COUNTA($CL$1:CM$1)-1)*4,1,4))/100</f>
        <v/>
      </c>
      <c r="CN60" s="257">
        <f>$CK60*SUM(OFFSET($AJ60,0,(COUNTA($CL$1:CN$1)-1)*4,1,4))/100</f>
        <v/>
      </c>
      <c r="CO60" s="257">
        <f>$CK60*SUM(OFFSET($AJ60,0,(COUNTA($CL$1:CO$1)-1)*4,1,4))/100</f>
        <v/>
      </c>
      <c r="CP60" s="257">
        <f>$CK60*SUM(OFFSET($AJ60,0,(COUNTA($CL$1:CP$1)-1)*4,1,4))/100</f>
        <v/>
      </c>
      <c r="CQ60" s="257">
        <f>$CK60*SUM(OFFSET($AJ60,0,(COUNTA($CL$1:CQ$1)-1)*4,1,4))/100</f>
        <v/>
      </c>
      <c r="CR60" s="257">
        <f>$CK60*SUM(OFFSET($AJ60,0,(COUNTA($CL$1:CR$1)-1)*4,1,4))/100</f>
        <v/>
      </c>
      <c r="CS60" s="257">
        <f>$CK60*SUM(OFFSET($AJ60,0,(COUNTA($CL$1:CS$1)-1)*4,1,4))/100</f>
        <v/>
      </c>
      <c r="CT60" s="257">
        <f>$CK60*SUM(OFFSET($AJ60,0,(COUNTA($CL$1:CT$1)-1)*4,1,4))/100</f>
        <v/>
      </c>
      <c r="CU60" s="258">
        <f>IF(N60 = 0,0,F60/N60)</f>
        <v/>
      </c>
      <c r="CV60" s="258">
        <f>IF(CU60=0,0,CK60/CU60)</f>
        <v/>
      </c>
    </row>
    <row r="61">
      <c r="A61" s="82">
        <f>IF(ISERROR(OFFSET(Map!$E$2,MATCH(D61,Map!$B$3:$B$239,0),0)),OFFSET(Map!$E$2,MATCH(D61,Map!$C$3:$C$239,0),0),OFFSET(Map!$E$2,MATCH(D61,Map!$B$3:$B$239,0),0))</f>
        <v/>
      </c>
      <c r="B61" s="82" t="n">
        <v>60</v>
      </c>
      <c r="C61" s="82" t="inlineStr">
        <is>
          <t>EASTERN CAPE</t>
        </is>
      </c>
      <c r="D61" s="82" t="inlineStr">
        <is>
          <t>EC441</t>
        </is>
      </c>
      <c r="E61" s="82" t="inlineStr">
        <is>
          <t>Matatiele</t>
        </is>
      </c>
      <c r="F61" s="82" t="n">
        <v>203843</v>
      </c>
      <c r="G61" s="82" t="n">
        <v>38.4</v>
      </c>
      <c r="H61" s="82" t="n">
        <v>54.6</v>
      </c>
      <c r="I61" s="82">
        <f>ROUND(F61*H61/100,0)</f>
        <v/>
      </c>
      <c r="J61" s="82" t="n">
        <v>6.9</v>
      </c>
      <c r="K61" s="82" t="n">
        <v>83</v>
      </c>
      <c r="L61" s="82" t="n">
        <v>85</v>
      </c>
      <c r="M61" s="82" t="n">
        <v>0.46</v>
      </c>
      <c r="N61" s="82" t="n">
        <v>47</v>
      </c>
      <c r="O61" s="82" t="n">
        <v>38.7</v>
      </c>
      <c r="P61" s="82">
        <f>ROUND(F61*(H61/100)*(100-O61)/100,0)</f>
        <v/>
      </c>
      <c r="Q61" s="82" t="n">
        <v>47.2</v>
      </c>
      <c r="R61" s="82" t="n">
        <v>9.4</v>
      </c>
      <c r="S61" s="82" t="n">
        <v>5.8</v>
      </c>
      <c r="T61" s="82" t="n">
        <v>12.7</v>
      </c>
      <c r="U61" s="82" t="n">
        <v>49527</v>
      </c>
      <c r="V61" s="82" t="n">
        <v>26641</v>
      </c>
      <c r="W61" s="82" t="n">
        <v>3.7</v>
      </c>
      <c r="X61" s="82" t="n">
        <v>55.3</v>
      </c>
      <c r="Y61" s="82" t="n">
        <v>49.7</v>
      </c>
      <c r="Z61" s="82" t="n">
        <v>55.3</v>
      </c>
      <c r="AA61" s="82" t="n">
        <v>10.4</v>
      </c>
      <c r="AB61" s="82" t="n">
        <v>10.9</v>
      </c>
      <c r="AC61" s="82" t="n">
        <v>12.2</v>
      </c>
      <c r="AD61" s="82" t="n">
        <v>44.9</v>
      </c>
      <c r="AE61" s="82" t="n">
        <v>98.09999999999999</v>
      </c>
      <c r="AF61" s="82" t="n">
        <v>0.9</v>
      </c>
      <c r="AG61" s="82" t="n">
        <v>0.3</v>
      </c>
      <c r="AH61" s="82" t="n">
        <v>0.7</v>
      </c>
      <c r="AI61" s="82" t="n">
        <v>0.1</v>
      </c>
      <c r="AJ61" s="82" t="n">
        <v>6.4</v>
      </c>
      <c r="AK61" s="82" t="n">
        <v>6.3</v>
      </c>
      <c r="AL61" s="82" t="n">
        <v>6.4</v>
      </c>
      <c r="AM61" s="82" t="n">
        <v>6.2</v>
      </c>
      <c r="AN61" s="82" t="n">
        <v>6.7</v>
      </c>
      <c r="AO61" s="82" t="n">
        <v>6.4</v>
      </c>
      <c r="AP61" s="82" t="n">
        <v>6.5</v>
      </c>
      <c r="AQ61" s="82" t="n">
        <v>6.3</v>
      </c>
      <c r="AR61" s="82" t="n">
        <v>4.2</v>
      </c>
      <c r="AS61" s="82" t="n">
        <v>4.4</v>
      </c>
      <c r="AT61" s="82" t="n">
        <v>2.8</v>
      </c>
      <c r="AU61" s="82" t="n">
        <v>3.4</v>
      </c>
      <c r="AV61" s="82" t="n">
        <v>2.2</v>
      </c>
      <c r="AW61" s="82" t="n">
        <v>2.8</v>
      </c>
      <c r="AX61" s="82" t="n">
        <v>1.8</v>
      </c>
      <c r="AY61" s="82" t="n">
        <v>2.6</v>
      </c>
      <c r="AZ61" s="82" t="n">
        <v>1.4</v>
      </c>
      <c r="BA61" s="82" t="n">
        <v>2.3</v>
      </c>
      <c r="BB61" s="82" t="n">
        <v>1.5</v>
      </c>
      <c r="BC61" s="82" t="n">
        <v>1.5</v>
      </c>
      <c r="BD61" s="82" t="n">
        <v>1.4</v>
      </c>
      <c r="BE61" s="82" t="n">
        <v>2.2</v>
      </c>
      <c r="BF61" s="82" t="n">
        <v>1.3</v>
      </c>
      <c r="BG61" s="82" t="n">
        <v>2.1</v>
      </c>
      <c r="BH61" s="82" t="n">
        <v>1.2</v>
      </c>
      <c r="BI61" s="82" t="n">
        <v>1.8</v>
      </c>
      <c r="BJ61" s="82" t="n">
        <v>0.8</v>
      </c>
      <c r="BK61" s="82" t="n">
        <v>1.4</v>
      </c>
      <c r="BL61" s="82" t="n">
        <v>0.6</v>
      </c>
      <c r="BM61" s="82" t="n">
        <v>1.1</v>
      </c>
      <c r="BN61" s="82" t="n">
        <v>0.4</v>
      </c>
      <c r="BO61" s="82" t="n">
        <v>1</v>
      </c>
      <c r="BP61" s="82" t="n">
        <v>0.2</v>
      </c>
      <c r="BQ61" s="82" t="n">
        <v>0.7</v>
      </c>
      <c r="BR61" s="82" t="n">
        <v>0.2</v>
      </c>
      <c r="BS61" s="82" t="n">
        <v>0.5</v>
      </c>
      <c r="BT61" s="82" t="n">
        <v>24163</v>
      </c>
      <c r="BU61" s="82" t="n">
        <v>15243</v>
      </c>
      <c r="BV61" s="82" t="n">
        <v>8042</v>
      </c>
      <c r="BW61" s="82" t="n">
        <v>63927</v>
      </c>
      <c r="BX61" s="82" t="n">
        <v>16.8</v>
      </c>
      <c r="BY61" s="82" t="n">
        <v>7.3</v>
      </c>
      <c r="BZ61" s="82" t="n">
        <v>13.5</v>
      </c>
      <c r="CA61" s="82" t="n">
        <v>27.5</v>
      </c>
      <c r="CB61" s="82" t="n">
        <v>19.8</v>
      </c>
      <c r="CC61" s="82" t="n">
        <v>6.6</v>
      </c>
      <c r="CD61" s="82" t="n">
        <v>4.1</v>
      </c>
      <c r="CE61" s="82" t="n">
        <v>2.8</v>
      </c>
      <c r="CF61" s="82" t="n">
        <v>1.3</v>
      </c>
      <c r="CG61" s="82" t="n">
        <v>0.2</v>
      </c>
      <c r="CH61" s="82" t="n">
        <v>0.1</v>
      </c>
      <c r="CI61" s="82" t="n">
        <v>0.1</v>
      </c>
      <c r="CJ61" s="82">
        <f>SUM(BT61:BW61)</f>
        <v/>
      </c>
      <c r="CK61" s="82">
        <f>F61*(1+M61/100)^9</f>
        <v/>
      </c>
      <c r="CL61" s="257">
        <f>$CK61*SUM(OFFSET($AJ61,0,(COUNTA($CL$1:CL$1)-1)*4,1,4))/100</f>
        <v/>
      </c>
      <c r="CM61" s="257">
        <f>$CK61*SUM(OFFSET($AJ61,0,(COUNTA($CL$1:CM$1)-1)*4,1,4))/100</f>
        <v/>
      </c>
      <c r="CN61" s="257">
        <f>$CK61*SUM(OFFSET($AJ61,0,(COUNTA($CL$1:CN$1)-1)*4,1,4))/100</f>
        <v/>
      </c>
      <c r="CO61" s="257">
        <f>$CK61*SUM(OFFSET($AJ61,0,(COUNTA($CL$1:CO$1)-1)*4,1,4))/100</f>
        <v/>
      </c>
      <c r="CP61" s="257">
        <f>$CK61*SUM(OFFSET($AJ61,0,(COUNTA($CL$1:CP$1)-1)*4,1,4))/100</f>
        <v/>
      </c>
      <c r="CQ61" s="257">
        <f>$CK61*SUM(OFFSET($AJ61,0,(COUNTA($CL$1:CQ$1)-1)*4,1,4))/100</f>
        <v/>
      </c>
      <c r="CR61" s="257">
        <f>$CK61*SUM(OFFSET($AJ61,0,(COUNTA($CL$1:CR$1)-1)*4,1,4))/100</f>
        <v/>
      </c>
      <c r="CS61" s="257">
        <f>$CK61*SUM(OFFSET($AJ61,0,(COUNTA($CL$1:CS$1)-1)*4,1,4))/100</f>
        <v/>
      </c>
      <c r="CT61" s="257">
        <f>$CK61*SUM(OFFSET($AJ61,0,(COUNTA($CL$1:CT$1)-1)*4,1,4))/100</f>
        <v/>
      </c>
      <c r="CU61" s="258">
        <f>IF(N61 = 0,0,F61/N61)</f>
        <v/>
      </c>
      <c r="CV61" s="258">
        <f>IF(CU61=0,0,CK61/CU61)</f>
        <v/>
      </c>
    </row>
    <row r="62">
      <c r="A62" s="82">
        <f>IF(ISERROR(OFFSET(Map!$E$2,MATCH(D62,Map!$B$3:$B$239,0),0)),OFFSET(Map!$E$2,MATCH(D62,Map!$C$3:$C$239,0),0),OFFSET(Map!$E$2,MATCH(D62,Map!$B$3:$B$239,0),0))</f>
        <v/>
      </c>
      <c r="B62" s="82" t="n">
        <v>61</v>
      </c>
      <c r="C62" s="82" t="inlineStr">
        <is>
          <t>EASTERN CAPE</t>
        </is>
      </c>
      <c r="D62" s="82" t="inlineStr">
        <is>
          <t>EC442</t>
        </is>
      </c>
      <c r="E62" s="82" t="inlineStr">
        <is>
          <t>Umzimvubu</t>
        </is>
      </c>
      <c r="F62" s="82" t="n">
        <v>191620</v>
      </c>
      <c r="G62" s="82" t="n">
        <v>38.3</v>
      </c>
      <c r="H62" s="82" t="n">
        <v>55</v>
      </c>
      <c r="I62" s="82">
        <f>ROUND(F62*H62/100,0)</f>
        <v/>
      </c>
      <c r="J62" s="82" t="n">
        <v>6.7</v>
      </c>
      <c r="K62" s="82" t="n">
        <v>81.90000000000001</v>
      </c>
      <c r="L62" s="82" t="n">
        <v>84.8</v>
      </c>
      <c r="M62" s="82" t="n">
        <v>-0.55</v>
      </c>
      <c r="N62" s="82" t="n">
        <v>74</v>
      </c>
      <c r="O62" s="82" t="n">
        <v>45.9</v>
      </c>
      <c r="P62" s="82">
        <f>ROUND(F62*(H62/100)*(100-O62)/100,0)</f>
        <v/>
      </c>
      <c r="Q62" s="82" t="n">
        <v>54.5</v>
      </c>
      <c r="R62" s="82" t="n">
        <v>8</v>
      </c>
      <c r="S62" s="82" t="n">
        <v>6.5</v>
      </c>
      <c r="T62" s="82" t="n">
        <v>13.7</v>
      </c>
      <c r="U62" s="82" t="n">
        <v>46891</v>
      </c>
      <c r="V62" s="82" t="n">
        <v>26714</v>
      </c>
      <c r="W62" s="82" t="n">
        <v>3.8</v>
      </c>
      <c r="X62" s="82" t="n">
        <v>58.7</v>
      </c>
      <c r="Y62" s="82" t="n">
        <v>37.7</v>
      </c>
      <c r="Z62" s="82" t="n">
        <v>61.7</v>
      </c>
      <c r="AA62" s="82" t="n">
        <v>5.3</v>
      </c>
      <c r="AB62" s="82" t="n">
        <v>7.1</v>
      </c>
      <c r="AC62" s="82" t="n">
        <v>4.4</v>
      </c>
      <c r="AD62" s="82" t="n">
        <v>45.2</v>
      </c>
      <c r="AE62" s="82" t="n">
        <v>99.40000000000001</v>
      </c>
      <c r="AF62" s="82" t="n">
        <v>0.3</v>
      </c>
      <c r="AG62" s="82" t="n">
        <v>0.1</v>
      </c>
      <c r="AH62" s="82" t="n">
        <v>0.1</v>
      </c>
      <c r="AI62" s="82" t="n">
        <v>0.1</v>
      </c>
      <c r="AJ62" s="82" t="n">
        <v>6.7</v>
      </c>
      <c r="AK62" s="82" t="n">
        <v>6.4</v>
      </c>
      <c r="AL62" s="82" t="n">
        <v>6.3</v>
      </c>
      <c r="AM62" s="82" t="n">
        <v>6.3</v>
      </c>
      <c r="AN62" s="82" t="n">
        <v>6.4</v>
      </c>
      <c r="AO62" s="82" t="n">
        <v>6.1</v>
      </c>
      <c r="AP62" s="82" t="n">
        <v>6.5</v>
      </c>
      <c r="AQ62" s="82" t="n">
        <v>6.3</v>
      </c>
      <c r="AR62" s="82" t="n">
        <v>4.4</v>
      </c>
      <c r="AS62" s="82" t="n">
        <v>4.6</v>
      </c>
      <c r="AT62" s="82" t="n">
        <v>3</v>
      </c>
      <c r="AU62" s="82" t="n">
        <v>3.5</v>
      </c>
      <c r="AV62" s="82" t="n">
        <v>2.3</v>
      </c>
      <c r="AW62" s="82" t="n">
        <v>2.8</v>
      </c>
      <c r="AX62" s="82" t="n">
        <v>1.9</v>
      </c>
      <c r="AY62" s="82" t="n">
        <v>2.6</v>
      </c>
      <c r="AZ62" s="82" t="n">
        <v>1.5</v>
      </c>
      <c r="BA62" s="82" t="n">
        <v>2.3</v>
      </c>
      <c r="BB62" s="82" t="n">
        <v>1.3</v>
      </c>
      <c r="BC62" s="82" t="n">
        <v>1.3</v>
      </c>
      <c r="BD62" s="82" t="n">
        <v>1.4</v>
      </c>
      <c r="BE62" s="82" t="n">
        <v>2.2</v>
      </c>
      <c r="BF62" s="82" t="n">
        <v>1.1</v>
      </c>
      <c r="BG62" s="82" t="n">
        <v>2.1</v>
      </c>
      <c r="BH62" s="82" t="n">
        <v>1.1</v>
      </c>
      <c r="BI62" s="82" t="n">
        <v>1.8</v>
      </c>
      <c r="BJ62" s="82" t="n">
        <v>0.8</v>
      </c>
      <c r="BK62" s="82" t="n">
        <v>1.4</v>
      </c>
      <c r="BL62" s="82" t="n">
        <v>0.6</v>
      </c>
      <c r="BM62" s="82" t="n">
        <v>1.1</v>
      </c>
      <c r="BN62" s="82" t="n">
        <v>0.4</v>
      </c>
      <c r="BO62" s="82" t="n">
        <v>1</v>
      </c>
      <c r="BP62" s="82" t="n">
        <v>0.2</v>
      </c>
      <c r="BQ62" s="82" t="n">
        <v>0.7</v>
      </c>
      <c r="BR62" s="82" t="n">
        <v>0.1</v>
      </c>
      <c r="BS62" s="82" t="n">
        <v>0.4</v>
      </c>
      <c r="BT62" s="82" t="n">
        <v>18413</v>
      </c>
      <c r="BU62" s="82" t="n">
        <v>15635</v>
      </c>
      <c r="BV62" s="82" t="n">
        <v>10980</v>
      </c>
      <c r="BW62" s="82" t="n">
        <v>60331</v>
      </c>
      <c r="BX62" s="82" t="n">
        <v>16.1</v>
      </c>
      <c r="BY62" s="82" t="n">
        <v>7.2</v>
      </c>
      <c r="BZ62" s="82" t="n">
        <v>14</v>
      </c>
      <c r="CA62" s="82" t="n">
        <v>25.7</v>
      </c>
      <c r="CB62" s="82" t="n">
        <v>21.1</v>
      </c>
      <c r="CC62" s="82" t="n">
        <v>6.9</v>
      </c>
      <c r="CD62" s="82" t="n">
        <v>4.7</v>
      </c>
      <c r="CE62" s="82" t="n">
        <v>2.8</v>
      </c>
      <c r="CF62" s="82" t="n">
        <v>1</v>
      </c>
      <c r="CG62" s="82" t="n">
        <v>0.1</v>
      </c>
      <c r="CH62" s="82" t="n">
        <v>0.1</v>
      </c>
      <c r="CI62" s="82" t="n">
        <v>0.1</v>
      </c>
      <c r="CJ62" s="82">
        <f>SUM(BT62:BW62)</f>
        <v/>
      </c>
      <c r="CK62" s="82">
        <f>F62*(1+M62/100)^9</f>
        <v/>
      </c>
      <c r="CL62" s="257">
        <f>$CK62*SUM(OFFSET($AJ62,0,(COUNTA($CL$1:CL$1)-1)*4,1,4))/100</f>
        <v/>
      </c>
      <c r="CM62" s="257">
        <f>$CK62*SUM(OFFSET($AJ62,0,(COUNTA($CL$1:CM$1)-1)*4,1,4))/100</f>
        <v/>
      </c>
      <c r="CN62" s="257">
        <f>$CK62*SUM(OFFSET($AJ62,0,(COUNTA($CL$1:CN$1)-1)*4,1,4))/100</f>
        <v/>
      </c>
      <c r="CO62" s="257">
        <f>$CK62*SUM(OFFSET($AJ62,0,(COUNTA($CL$1:CO$1)-1)*4,1,4))/100</f>
        <v/>
      </c>
      <c r="CP62" s="257">
        <f>$CK62*SUM(OFFSET($AJ62,0,(COUNTA($CL$1:CP$1)-1)*4,1,4))/100</f>
        <v/>
      </c>
      <c r="CQ62" s="257">
        <f>$CK62*SUM(OFFSET($AJ62,0,(COUNTA($CL$1:CQ$1)-1)*4,1,4))/100</f>
        <v/>
      </c>
      <c r="CR62" s="257">
        <f>$CK62*SUM(OFFSET($AJ62,0,(COUNTA($CL$1:CR$1)-1)*4,1,4))/100</f>
        <v/>
      </c>
      <c r="CS62" s="257">
        <f>$CK62*SUM(OFFSET($AJ62,0,(COUNTA($CL$1:CS$1)-1)*4,1,4))/100</f>
        <v/>
      </c>
      <c r="CT62" s="257">
        <f>$CK62*SUM(OFFSET($AJ62,0,(COUNTA($CL$1:CT$1)-1)*4,1,4))/100</f>
        <v/>
      </c>
      <c r="CU62" s="258">
        <f>IF(N62 = 0,0,F62/N62)</f>
        <v/>
      </c>
      <c r="CV62" s="258">
        <f>IF(CU62=0,0,CK62/CU62)</f>
        <v/>
      </c>
    </row>
    <row r="63">
      <c r="A63" s="82">
        <f>IF(ISERROR(OFFSET(Map!$E$2,MATCH(D63,Map!$B$3:$B$239,0),0)),OFFSET(Map!$E$2,MATCH(D63,Map!$C$3:$C$239,0),0),OFFSET(Map!$E$2,MATCH(D63,Map!$B$3:$B$239,0),0))</f>
        <v/>
      </c>
      <c r="B63" s="82" t="n">
        <v>62</v>
      </c>
      <c r="C63" s="82" t="inlineStr">
        <is>
          <t>EASTERN CAPE</t>
        </is>
      </c>
      <c r="D63" s="82" t="inlineStr">
        <is>
          <t>EC443</t>
        </is>
      </c>
      <c r="E63" s="82" t="inlineStr">
        <is>
          <t>Mbizana</t>
        </is>
      </c>
      <c r="F63" s="82" t="n">
        <v>281905</v>
      </c>
      <c r="G63" s="82" t="n">
        <v>44.2</v>
      </c>
      <c r="H63" s="82" t="n">
        <v>50.6</v>
      </c>
      <c r="I63" s="82">
        <f>ROUND(F63*H63/100,0)</f>
        <v/>
      </c>
      <c r="J63" s="82" t="n">
        <v>5.2</v>
      </c>
      <c r="K63" s="82" t="n">
        <v>97.5</v>
      </c>
      <c r="L63" s="82" t="n">
        <v>83.59999999999999</v>
      </c>
      <c r="M63" s="82" t="n">
        <v>1.37</v>
      </c>
      <c r="N63" s="82" t="n">
        <v>117</v>
      </c>
      <c r="O63" s="82" t="n">
        <v>43.6</v>
      </c>
      <c r="P63" s="82">
        <f>ROUND(F63*(H63/100)*(100-O63)/100,0)</f>
        <v/>
      </c>
      <c r="Q63" s="82" t="n">
        <v>52.4</v>
      </c>
      <c r="R63" s="82" t="n">
        <v>19.4</v>
      </c>
      <c r="S63" s="82" t="n">
        <v>5.1</v>
      </c>
      <c r="T63" s="82" t="n">
        <v>13</v>
      </c>
      <c r="U63" s="82" t="n">
        <v>48447</v>
      </c>
      <c r="V63" s="82" t="n">
        <v>30533</v>
      </c>
      <c r="W63" s="82" t="n">
        <v>5</v>
      </c>
      <c r="X63" s="82" t="n">
        <v>61.7</v>
      </c>
      <c r="Y63" s="82" t="n">
        <v>43.7</v>
      </c>
      <c r="Z63" s="82" t="n">
        <v>60.4</v>
      </c>
      <c r="AA63" s="82" t="n">
        <v>1.1</v>
      </c>
      <c r="AB63" s="82" t="n">
        <v>2</v>
      </c>
      <c r="AC63" s="82" t="n">
        <v>2.3</v>
      </c>
      <c r="AD63" s="82" t="n">
        <v>60</v>
      </c>
      <c r="AE63" s="82" t="n">
        <v>99.59999999999999</v>
      </c>
      <c r="AF63" s="82" t="n">
        <v>0.2</v>
      </c>
      <c r="AG63" s="82" t="n">
        <v>0.1</v>
      </c>
      <c r="AH63" s="82" t="n">
        <v>0.1</v>
      </c>
      <c r="AI63" s="82" t="n">
        <v>0</v>
      </c>
      <c r="AJ63" s="82" t="n">
        <v>7.6</v>
      </c>
      <c r="AK63" s="82" t="n">
        <v>7.5</v>
      </c>
      <c r="AL63" s="82" t="n">
        <v>7.3</v>
      </c>
      <c r="AM63" s="82" t="n">
        <v>7</v>
      </c>
      <c r="AN63" s="82" t="n">
        <v>7.5</v>
      </c>
      <c r="AO63" s="82" t="n">
        <v>7.1</v>
      </c>
      <c r="AP63" s="82" t="n">
        <v>7</v>
      </c>
      <c r="AQ63" s="82" t="n">
        <v>7</v>
      </c>
      <c r="AR63" s="82" t="n">
        <v>4</v>
      </c>
      <c r="AS63" s="82" t="n">
        <v>4.6</v>
      </c>
      <c r="AT63" s="82" t="n">
        <v>2.6</v>
      </c>
      <c r="AU63" s="82" t="n">
        <v>3.5</v>
      </c>
      <c r="AV63" s="82" t="n">
        <v>1.7</v>
      </c>
      <c r="AW63" s="82" t="n">
        <v>2.6</v>
      </c>
      <c r="AX63" s="82" t="n">
        <v>1.4</v>
      </c>
      <c r="AY63" s="82" t="n">
        <v>2.5</v>
      </c>
      <c r="AZ63" s="82" t="n">
        <v>1.1</v>
      </c>
      <c r="BA63" s="82" t="n">
        <v>2.3</v>
      </c>
      <c r="BB63" s="82" t="n">
        <v>1</v>
      </c>
      <c r="BC63" s="82" t="n">
        <v>1</v>
      </c>
      <c r="BD63" s="82" t="n">
        <v>1.1</v>
      </c>
      <c r="BE63" s="82" t="n">
        <v>2</v>
      </c>
      <c r="BF63" s="82" t="n">
        <v>0.9</v>
      </c>
      <c r="BG63" s="82" t="n">
        <v>1.3</v>
      </c>
      <c r="BH63" s="82" t="n">
        <v>0.8</v>
      </c>
      <c r="BI63" s="82" t="n">
        <v>1.3</v>
      </c>
      <c r="BJ63" s="82" t="n">
        <v>0.5</v>
      </c>
      <c r="BK63" s="82" t="n">
        <v>1</v>
      </c>
      <c r="BL63" s="82" t="n">
        <v>0.5</v>
      </c>
      <c r="BM63" s="82" t="n">
        <v>1</v>
      </c>
      <c r="BN63" s="82" t="n">
        <v>0.3</v>
      </c>
      <c r="BO63" s="82" t="n">
        <v>0.7</v>
      </c>
      <c r="BP63" s="82" t="n">
        <v>0.2</v>
      </c>
      <c r="BQ63" s="82" t="n">
        <v>0.6</v>
      </c>
      <c r="BR63" s="82" t="n">
        <v>0.1</v>
      </c>
      <c r="BS63" s="82" t="n">
        <v>0.3</v>
      </c>
      <c r="BT63" s="82" t="n">
        <v>19338</v>
      </c>
      <c r="BU63" s="82" t="n">
        <v>14967</v>
      </c>
      <c r="BV63" s="82" t="n">
        <v>14618</v>
      </c>
      <c r="BW63" s="82" t="n">
        <v>93807</v>
      </c>
      <c r="BX63" s="82" t="n">
        <v>15.9</v>
      </c>
      <c r="BY63" s="82" t="n">
        <v>7</v>
      </c>
      <c r="BZ63" s="82" t="n">
        <v>14.9</v>
      </c>
      <c r="CA63" s="82" t="n">
        <v>25.8</v>
      </c>
      <c r="CB63" s="82" t="n">
        <v>21</v>
      </c>
      <c r="CC63" s="82" t="n">
        <v>6.9</v>
      </c>
      <c r="CD63" s="82" t="n">
        <v>4.3</v>
      </c>
      <c r="CE63" s="82" t="n">
        <v>2.5</v>
      </c>
      <c r="CF63" s="82" t="n">
        <v>1.1</v>
      </c>
      <c r="CG63" s="82" t="n">
        <v>0.2</v>
      </c>
      <c r="CH63" s="82" t="n">
        <v>0.1</v>
      </c>
      <c r="CI63" s="82" t="n">
        <v>0.1</v>
      </c>
      <c r="CJ63" s="82">
        <f>SUM(BT63:BW63)</f>
        <v/>
      </c>
      <c r="CK63" s="82">
        <f>F63*(1+M63/100)^9</f>
        <v/>
      </c>
      <c r="CL63" s="257">
        <f>$CK63*SUM(OFFSET($AJ63,0,(COUNTA($CL$1:CL$1)-1)*4,1,4))/100</f>
        <v/>
      </c>
      <c r="CM63" s="257">
        <f>$CK63*SUM(OFFSET($AJ63,0,(COUNTA($CL$1:CM$1)-1)*4,1,4))/100</f>
        <v/>
      </c>
      <c r="CN63" s="257">
        <f>$CK63*SUM(OFFSET($AJ63,0,(COUNTA($CL$1:CN$1)-1)*4,1,4))/100</f>
        <v/>
      </c>
      <c r="CO63" s="257">
        <f>$CK63*SUM(OFFSET($AJ63,0,(COUNTA($CL$1:CO$1)-1)*4,1,4))/100</f>
        <v/>
      </c>
      <c r="CP63" s="257">
        <f>$CK63*SUM(OFFSET($AJ63,0,(COUNTA($CL$1:CP$1)-1)*4,1,4))/100</f>
        <v/>
      </c>
      <c r="CQ63" s="257">
        <f>$CK63*SUM(OFFSET($AJ63,0,(COUNTA($CL$1:CQ$1)-1)*4,1,4))/100</f>
        <v/>
      </c>
      <c r="CR63" s="257">
        <f>$CK63*SUM(OFFSET($AJ63,0,(COUNTA($CL$1:CR$1)-1)*4,1,4))/100</f>
        <v/>
      </c>
      <c r="CS63" s="257">
        <f>$CK63*SUM(OFFSET($AJ63,0,(COUNTA($CL$1:CS$1)-1)*4,1,4))/100</f>
        <v/>
      </c>
      <c r="CT63" s="257">
        <f>$CK63*SUM(OFFSET($AJ63,0,(COUNTA($CL$1:CT$1)-1)*4,1,4))/100</f>
        <v/>
      </c>
      <c r="CU63" s="258">
        <f>IF(N63 = 0,0,F63/N63)</f>
        <v/>
      </c>
      <c r="CV63" s="258">
        <f>IF(CU63=0,0,CK63/CU63)</f>
        <v/>
      </c>
    </row>
    <row r="64">
      <c r="A64" s="82">
        <f>IF(ISERROR(OFFSET(Map!$E$2,MATCH(D64,Map!$B$3:$B$239,0),0)),OFFSET(Map!$E$2,MATCH(D64,Map!$C$3:$C$239,0),0),OFFSET(Map!$E$2,MATCH(D64,Map!$B$3:$B$239,0),0))</f>
        <v/>
      </c>
      <c r="B64" s="82" t="n">
        <v>63</v>
      </c>
      <c r="C64" s="82" t="inlineStr">
        <is>
          <t>EASTERN CAPE</t>
        </is>
      </c>
      <c r="D64" s="82" t="inlineStr">
        <is>
          <t>EC444</t>
        </is>
      </c>
      <c r="E64" s="82" t="inlineStr">
        <is>
          <t>Ntabankulu</t>
        </is>
      </c>
      <c r="F64" s="82" t="n">
        <v>123976</v>
      </c>
      <c r="G64" s="82" t="n">
        <v>41.5</v>
      </c>
      <c r="H64" s="82" t="n">
        <v>52.2</v>
      </c>
      <c r="I64" s="82">
        <f>ROUND(F64*H64/100,0)</f>
        <v/>
      </c>
      <c r="J64" s="82" t="n">
        <v>6.3</v>
      </c>
      <c r="K64" s="82" t="n">
        <v>91.7</v>
      </c>
      <c r="L64" s="82" t="n">
        <v>83.8</v>
      </c>
      <c r="M64" s="82" t="n">
        <v>-0.55</v>
      </c>
      <c r="N64" s="82" t="n">
        <v>90</v>
      </c>
      <c r="O64" s="82" t="n">
        <v>50.6</v>
      </c>
      <c r="P64" s="82">
        <f>ROUND(F64*(H64/100)*(100-O64)/100,0)</f>
        <v/>
      </c>
      <c r="Q64" s="82" t="n">
        <v>60.7</v>
      </c>
      <c r="R64" s="82" t="n">
        <v>17.9</v>
      </c>
      <c r="S64" s="82" t="n">
        <v>3.9</v>
      </c>
      <c r="T64" s="82" t="n">
        <v>9.699999999999999</v>
      </c>
      <c r="U64" s="82" t="n">
        <v>24397</v>
      </c>
      <c r="V64" s="82" t="n">
        <v>15679</v>
      </c>
      <c r="W64" s="82" t="n">
        <v>4.6</v>
      </c>
      <c r="X64" s="82" t="n">
        <v>60.4</v>
      </c>
      <c r="Y64" s="82" t="n">
        <v>24.8</v>
      </c>
      <c r="Z64" s="82" t="n">
        <v>64.40000000000001</v>
      </c>
      <c r="AA64" s="82" t="n">
        <v>2.2</v>
      </c>
      <c r="AB64" s="82" t="n">
        <v>4</v>
      </c>
      <c r="AC64" s="82" t="n">
        <v>2.7</v>
      </c>
      <c r="AD64" s="82" t="n">
        <v>23.3</v>
      </c>
      <c r="AE64" s="82" t="n">
        <v>99.40000000000001</v>
      </c>
      <c r="AF64" s="82" t="n">
        <v>0.4</v>
      </c>
      <c r="AG64" s="82" t="n">
        <v>0.1</v>
      </c>
      <c r="AH64" s="82" t="n">
        <v>0.1</v>
      </c>
      <c r="AI64" s="82" t="n">
        <v>0.1</v>
      </c>
      <c r="AJ64" s="82" t="n">
        <v>7.2</v>
      </c>
      <c r="AK64" s="82" t="n">
        <v>7.2</v>
      </c>
      <c r="AL64" s="82" t="n">
        <v>6.8</v>
      </c>
      <c r="AM64" s="82" t="n">
        <v>6.9</v>
      </c>
      <c r="AN64" s="82" t="n">
        <v>6.9</v>
      </c>
      <c r="AO64" s="82" t="n">
        <v>6.5</v>
      </c>
      <c r="AP64" s="82" t="n">
        <v>6.6</v>
      </c>
      <c r="AQ64" s="82" t="n">
        <v>6.8</v>
      </c>
      <c r="AR64" s="82" t="n">
        <v>4.4</v>
      </c>
      <c r="AS64" s="82" t="n">
        <v>4.6</v>
      </c>
      <c r="AT64" s="82" t="n">
        <v>2.9</v>
      </c>
      <c r="AU64" s="82" t="n">
        <v>3.4</v>
      </c>
      <c r="AV64" s="82" t="n">
        <v>2</v>
      </c>
      <c r="AW64" s="82" t="n">
        <v>2.5</v>
      </c>
      <c r="AX64" s="82" t="n">
        <v>1.5</v>
      </c>
      <c r="AY64" s="82" t="n">
        <v>2.4</v>
      </c>
      <c r="AZ64" s="82" t="n">
        <v>1.1</v>
      </c>
      <c r="BA64" s="82" t="n">
        <v>2.2</v>
      </c>
      <c r="BB64" s="82" t="n">
        <v>1.1</v>
      </c>
      <c r="BC64" s="82" t="n">
        <v>1.1</v>
      </c>
      <c r="BD64" s="82" t="n">
        <v>1.1</v>
      </c>
      <c r="BE64" s="82" t="n">
        <v>2</v>
      </c>
      <c r="BF64" s="82" t="n">
        <v>1</v>
      </c>
      <c r="BG64" s="82" t="n">
        <v>1.8</v>
      </c>
      <c r="BH64" s="82" t="n">
        <v>0.9</v>
      </c>
      <c r="BI64" s="82" t="n">
        <v>1.6</v>
      </c>
      <c r="BJ64" s="82" t="n">
        <v>0.6</v>
      </c>
      <c r="BK64" s="82" t="n">
        <v>1.1</v>
      </c>
      <c r="BL64" s="82" t="n">
        <v>0.5</v>
      </c>
      <c r="BM64" s="82" t="n">
        <v>1.1</v>
      </c>
      <c r="BN64" s="82" t="n">
        <v>0.3</v>
      </c>
      <c r="BO64" s="82" t="n">
        <v>0.9</v>
      </c>
      <c r="BP64" s="82" t="n">
        <v>0.3</v>
      </c>
      <c r="BQ64" s="82" t="n">
        <v>0.7</v>
      </c>
      <c r="BR64" s="82" t="n">
        <v>0.2</v>
      </c>
      <c r="BS64" s="82" t="n">
        <v>0.5</v>
      </c>
      <c r="BT64" s="82" t="n">
        <v>6795</v>
      </c>
      <c r="BU64" s="82" t="n">
        <v>6971</v>
      </c>
      <c r="BV64" s="82" t="n">
        <v>7410</v>
      </c>
      <c r="BW64" s="82" t="n">
        <v>43487</v>
      </c>
      <c r="BX64" s="82" t="n">
        <v>15.7</v>
      </c>
      <c r="BY64" s="82" t="n">
        <v>7.1</v>
      </c>
      <c r="BZ64" s="82" t="n">
        <v>14.2</v>
      </c>
      <c r="CA64" s="82" t="n">
        <v>27.8</v>
      </c>
      <c r="CB64" s="82" t="n">
        <v>22.1</v>
      </c>
      <c r="CC64" s="82" t="n">
        <v>6.6</v>
      </c>
      <c r="CD64" s="82" t="n">
        <v>3.5</v>
      </c>
      <c r="CE64" s="82" t="n">
        <v>1.9</v>
      </c>
      <c r="CF64" s="82" t="n">
        <v>0.8</v>
      </c>
      <c r="CG64" s="82" t="n">
        <v>0.1</v>
      </c>
      <c r="CH64" s="82" t="n">
        <v>0.1</v>
      </c>
      <c r="CI64" s="82" t="n">
        <v>0.1</v>
      </c>
      <c r="CJ64" s="82">
        <f>SUM(BT64:BW64)</f>
        <v/>
      </c>
      <c r="CK64" s="82">
        <f>F64*(1+M64/100)^9</f>
        <v/>
      </c>
      <c r="CL64" s="257">
        <f>$CK64*SUM(OFFSET($AJ64,0,(COUNTA($CL$1:CL$1)-1)*4,1,4))/100</f>
        <v/>
      </c>
      <c r="CM64" s="257">
        <f>$CK64*SUM(OFFSET($AJ64,0,(COUNTA($CL$1:CM$1)-1)*4,1,4))/100</f>
        <v/>
      </c>
      <c r="CN64" s="257">
        <f>$CK64*SUM(OFFSET($AJ64,0,(COUNTA($CL$1:CN$1)-1)*4,1,4))/100</f>
        <v/>
      </c>
      <c r="CO64" s="257">
        <f>$CK64*SUM(OFFSET($AJ64,0,(COUNTA($CL$1:CO$1)-1)*4,1,4))/100</f>
        <v/>
      </c>
      <c r="CP64" s="257">
        <f>$CK64*SUM(OFFSET($AJ64,0,(COUNTA($CL$1:CP$1)-1)*4,1,4))/100</f>
        <v/>
      </c>
      <c r="CQ64" s="257">
        <f>$CK64*SUM(OFFSET($AJ64,0,(COUNTA($CL$1:CQ$1)-1)*4,1,4))/100</f>
        <v/>
      </c>
      <c r="CR64" s="257">
        <f>$CK64*SUM(OFFSET($AJ64,0,(COUNTA($CL$1:CR$1)-1)*4,1,4))/100</f>
        <v/>
      </c>
      <c r="CS64" s="257">
        <f>$CK64*SUM(OFFSET($AJ64,0,(COUNTA($CL$1:CS$1)-1)*4,1,4))/100</f>
        <v/>
      </c>
      <c r="CT64" s="257">
        <f>$CK64*SUM(OFFSET($AJ64,0,(COUNTA($CL$1:CT$1)-1)*4,1,4))/100</f>
        <v/>
      </c>
      <c r="CU64" s="258">
        <f>IF(N64 = 0,0,F64/N64)</f>
        <v/>
      </c>
      <c r="CV64" s="258">
        <f>IF(CU64=0,0,CK64/CU64)</f>
        <v/>
      </c>
    </row>
    <row r="65">
      <c r="A65" s="82">
        <f>IF(ISERROR(OFFSET(Map!$E$2,MATCH(D65,Map!$B$3:$B$239,0),0)),OFFSET(Map!$E$2,MATCH(D65,Map!$C$3:$C$239,0),0),OFFSET(Map!$E$2,MATCH(D65,Map!$B$3:$B$239,0),0))</f>
        <v/>
      </c>
      <c r="B65" s="82" t="n">
        <v>64</v>
      </c>
      <c r="C65" s="82" t="inlineStr">
        <is>
          <t>EASTERN CAPE</t>
        </is>
      </c>
      <c r="D65" s="82" t="inlineStr">
        <is>
          <t>NMA</t>
        </is>
      </c>
      <c r="E65" s="82" t="inlineStr">
        <is>
          <t>Nelson Mandela Bay</t>
        </is>
      </c>
      <c r="F65" s="82" t="n">
        <v>1152115</v>
      </c>
      <c r="G65" s="82" t="n">
        <v>25.5</v>
      </c>
      <c r="H65" s="82" t="n">
        <v>68.5</v>
      </c>
      <c r="I65" s="82">
        <f>ROUND(F65*H65/100,0)</f>
        <v/>
      </c>
      <c r="J65" s="82" t="n">
        <v>6</v>
      </c>
      <c r="K65" s="82" t="n">
        <v>46</v>
      </c>
      <c r="L65" s="82" t="n">
        <v>92.3</v>
      </c>
      <c r="M65" s="82" t="n">
        <v>1.36</v>
      </c>
      <c r="N65" s="82" t="n">
        <v>588</v>
      </c>
      <c r="O65" s="82" t="n">
        <v>36.6</v>
      </c>
      <c r="P65" s="82">
        <f>ROUND(F65*(H65/100)*(100-O65)/100,0)</f>
        <v/>
      </c>
      <c r="Q65" s="82" t="n">
        <v>47.3</v>
      </c>
      <c r="R65" s="82" t="n">
        <v>3</v>
      </c>
      <c r="S65" s="82" t="n">
        <v>12</v>
      </c>
      <c r="T65" s="82" t="n">
        <v>30.5</v>
      </c>
      <c r="U65" s="82" t="n">
        <v>324292</v>
      </c>
      <c r="V65" s="82" t="n">
        <v>14165</v>
      </c>
      <c r="W65" s="82" t="n">
        <v>3.4</v>
      </c>
      <c r="X65" s="82" t="n">
        <v>40.6</v>
      </c>
      <c r="Y65" s="82" t="n">
        <v>87.2</v>
      </c>
      <c r="Z65" s="82" t="n">
        <v>61.4</v>
      </c>
      <c r="AA65" s="82" t="n">
        <v>87.40000000000001</v>
      </c>
      <c r="AB65" s="82" t="n">
        <v>82.90000000000001</v>
      </c>
      <c r="AC65" s="82" t="n">
        <v>74.09999999999999</v>
      </c>
      <c r="AD65" s="82" t="n">
        <v>90.5</v>
      </c>
      <c r="AE65" s="82" t="n">
        <v>60.1</v>
      </c>
      <c r="AF65" s="82" t="n">
        <v>23.6</v>
      </c>
      <c r="AG65" s="82" t="n">
        <v>1.1</v>
      </c>
      <c r="AH65" s="82" t="n">
        <v>14.4</v>
      </c>
      <c r="AI65" s="82" t="n">
        <v>0.8</v>
      </c>
      <c r="AJ65" s="82" t="n">
        <v>4.9</v>
      </c>
      <c r="AK65" s="82" t="n">
        <v>4.7</v>
      </c>
      <c r="AL65" s="82" t="n">
        <v>4.3</v>
      </c>
      <c r="AM65" s="82" t="n">
        <v>4.2</v>
      </c>
      <c r="AN65" s="82" t="n">
        <v>3.8</v>
      </c>
      <c r="AO65" s="82" t="n">
        <v>3.7</v>
      </c>
      <c r="AP65" s="82" t="n">
        <v>4.3</v>
      </c>
      <c r="AQ65" s="82" t="n">
        <v>4.4</v>
      </c>
      <c r="AR65" s="82" t="n">
        <v>4.9</v>
      </c>
      <c r="AS65" s="82" t="n">
        <v>5.1</v>
      </c>
      <c r="AT65" s="82" t="n">
        <v>4.6</v>
      </c>
      <c r="AU65" s="82" t="n">
        <v>4.7</v>
      </c>
      <c r="AV65" s="82" t="n">
        <v>3.7</v>
      </c>
      <c r="AW65" s="82" t="n">
        <v>3.9</v>
      </c>
      <c r="AX65" s="82" t="n">
        <v>3.4</v>
      </c>
      <c r="AY65" s="82" t="n">
        <v>3.7</v>
      </c>
      <c r="AZ65" s="82" t="n">
        <v>3.1</v>
      </c>
      <c r="BA65" s="82" t="n">
        <v>3.5</v>
      </c>
      <c r="BB65" s="82" t="n">
        <v>2.8</v>
      </c>
      <c r="BC65" s="82" t="n">
        <v>2.8</v>
      </c>
      <c r="BD65" s="82" t="n">
        <v>2.4</v>
      </c>
      <c r="BE65" s="82" t="n">
        <v>3</v>
      </c>
      <c r="BF65" s="82" t="n">
        <v>2</v>
      </c>
      <c r="BG65" s="82" t="n">
        <v>2.4</v>
      </c>
      <c r="BH65" s="82" t="n">
        <v>1.5</v>
      </c>
      <c r="BI65" s="82" t="n">
        <v>1.8</v>
      </c>
      <c r="BJ65" s="82" t="n">
        <v>0.9</v>
      </c>
      <c r="BK65" s="82" t="n">
        <v>1.3</v>
      </c>
      <c r="BL65" s="82" t="n">
        <v>0.6</v>
      </c>
      <c r="BM65" s="82" t="n">
        <v>1</v>
      </c>
      <c r="BN65" s="82" t="n">
        <v>0.4</v>
      </c>
      <c r="BO65" s="82" t="n">
        <v>0.7</v>
      </c>
      <c r="BP65" s="82" t="n">
        <v>0.2</v>
      </c>
      <c r="BQ65" s="82" t="n">
        <v>0.4</v>
      </c>
      <c r="BR65" s="82" t="n">
        <v>0.1</v>
      </c>
      <c r="BS65" s="82" t="n">
        <v>0.3</v>
      </c>
      <c r="BT65" s="82" t="n">
        <v>290155</v>
      </c>
      <c r="BU65" s="82" t="n">
        <v>167229</v>
      </c>
      <c r="BV65" s="82" t="n">
        <v>41859</v>
      </c>
      <c r="BW65" s="82" t="n">
        <v>289969</v>
      </c>
      <c r="BX65" s="82" t="n">
        <v>15.8</v>
      </c>
      <c r="BY65" s="82" t="n">
        <v>4.4</v>
      </c>
      <c r="BZ65" s="82" t="n">
        <v>6.1</v>
      </c>
      <c r="CA65" s="82" t="n">
        <v>15.9</v>
      </c>
      <c r="CB65" s="82" t="n">
        <v>17.2</v>
      </c>
      <c r="CC65" s="82" t="n">
        <v>12.9</v>
      </c>
      <c r="CD65" s="82" t="n">
        <v>10.7</v>
      </c>
      <c r="CE65" s="82" t="n">
        <v>9</v>
      </c>
      <c r="CF65" s="82" t="n">
        <v>5.6</v>
      </c>
      <c r="CG65" s="82" t="n">
        <v>1.6</v>
      </c>
      <c r="CH65" s="82" t="n">
        <v>0.4</v>
      </c>
      <c r="CI65" s="82" t="n">
        <v>0.3</v>
      </c>
      <c r="CJ65" s="82">
        <f>SUM(BT65:BW65)</f>
        <v/>
      </c>
      <c r="CK65" s="82">
        <f>F65*(1+M65/100)^9</f>
        <v/>
      </c>
      <c r="CL65" s="257">
        <f>$CK65*SUM(OFFSET($AJ65,0,(COUNTA($CL$1:CL$1)-1)*4,1,4))/100</f>
        <v/>
      </c>
      <c r="CM65" s="257">
        <f>$CK65*SUM(OFFSET($AJ65,0,(COUNTA($CL$1:CM$1)-1)*4,1,4))/100</f>
        <v/>
      </c>
      <c r="CN65" s="257">
        <f>$CK65*SUM(OFFSET($AJ65,0,(COUNTA($CL$1:CN$1)-1)*4,1,4))/100</f>
        <v/>
      </c>
      <c r="CO65" s="257">
        <f>$CK65*SUM(OFFSET($AJ65,0,(COUNTA($CL$1:CO$1)-1)*4,1,4))/100</f>
        <v/>
      </c>
      <c r="CP65" s="257">
        <f>$CK65*SUM(OFFSET($AJ65,0,(COUNTA($CL$1:CP$1)-1)*4,1,4))/100</f>
        <v/>
      </c>
      <c r="CQ65" s="257">
        <f>$CK65*SUM(OFFSET($AJ65,0,(COUNTA($CL$1:CQ$1)-1)*4,1,4))/100</f>
        <v/>
      </c>
      <c r="CR65" s="257">
        <f>$CK65*SUM(OFFSET($AJ65,0,(COUNTA($CL$1:CR$1)-1)*4,1,4))/100</f>
        <v/>
      </c>
      <c r="CS65" s="257">
        <f>$CK65*SUM(OFFSET($AJ65,0,(COUNTA($CL$1:CS$1)-1)*4,1,4))/100</f>
        <v/>
      </c>
      <c r="CT65" s="257">
        <f>$CK65*SUM(OFFSET($AJ65,0,(COUNTA($CL$1:CT$1)-1)*4,1,4))/100</f>
        <v/>
      </c>
      <c r="CU65" s="258">
        <f>IF(N65 = 0,0,F65/N65)</f>
        <v/>
      </c>
      <c r="CV65" s="258">
        <f>IF(CU65=0,0,CK65/CU65)</f>
        <v/>
      </c>
    </row>
    <row r="66">
      <c r="A66" s="82">
        <f>IF(ISERROR(OFFSET(Map!$E$2,MATCH(D66,Map!$B$3:$B$239,0),0)),OFFSET(Map!$E$2,MATCH(D66,Map!$C$3:$C$239,0),0),OFFSET(Map!$E$2,MATCH(D66,Map!$B$3:$B$239,0),0))</f>
        <v/>
      </c>
      <c r="B66" s="82" t="n">
        <v>65</v>
      </c>
      <c r="C66" s="82" t="inlineStr">
        <is>
          <t>FREE STATE</t>
        </is>
      </c>
      <c r="D66" s="82" t="inlineStr">
        <is>
          <t>FS161</t>
        </is>
      </c>
      <c r="E66" s="82" t="inlineStr">
        <is>
          <t>Letsemeng</t>
        </is>
      </c>
      <c r="F66" s="82" t="n">
        <v>38628</v>
      </c>
      <c r="G66" s="82" t="n">
        <v>29.7</v>
      </c>
      <c r="H66" s="82" t="n">
        <v>64.8</v>
      </c>
      <c r="I66" s="82">
        <f>ROUND(F66*H66/100,0)</f>
        <v/>
      </c>
      <c r="J66" s="82" t="n">
        <v>5.4</v>
      </c>
      <c r="K66" s="82" t="n">
        <v>54.2</v>
      </c>
      <c r="L66" s="82" t="n">
        <v>105.7</v>
      </c>
      <c r="M66" s="82" t="n">
        <v>-1.04</v>
      </c>
      <c r="N66" s="82" t="n">
        <v>4</v>
      </c>
      <c r="O66" s="82" t="n">
        <v>22.3</v>
      </c>
      <c r="P66" s="82">
        <f>ROUND(F66*(H66/100)*(100-O66)/100,0)</f>
        <v/>
      </c>
      <c r="Q66" s="82" t="n">
        <v>27.7</v>
      </c>
      <c r="R66" s="82" t="n">
        <v>17.7</v>
      </c>
      <c r="S66" s="82" t="n">
        <v>4.8</v>
      </c>
      <c r="T66" s="82" t="n">
        <v>18.7</v>
      </c>
      <c r="U66" s="82" t="n">
        <v>11242</v>
      </c>
      <c r="V66" s="82" t="n">
        <v>2631</v>
      </c>
      <c r="W66" s="82" t="n">
        <v>3.3</v>
      </c>
      <c r="X66" s="82" t="n">
        <v>33.5</v>
      </c>
      <c r="Y66" s="82" t="n">
        <v>83.2</v>
      </c>
      <c r="Z66" s="82" t="n">
        <v>54</v>
      </c>
      <c r="AA66" s="82" t="n">
        <v>72.8</v>
      </c>
      <c r="AB66" s="82" t="n">
        <v>68</v>
      </c>
      <c r="AC66" s="82" t="n">
        <v>49.8</v>
      </c>
      <c r="AD66" s="82" t="n">
        <v>92.8</v>
      </c>
      <c r="AE66" s="82" t="n">
        <v>67.8</v>
      </c>
      <c r="AF66" s="82" t="n">
        <v>23.4</v>
      </c>
      <c r="AG66" s="82" t="n">
        <v>0.3</v>
      </c>
      <c r="AH66" s="82" t="n">
        <v>8.1</v>
      </c>
      <c r="AI66" s="82" t="n">
        <v>0.4</v>
      </c>
      <c r="AJ66" s="82" t="n">
        <v>5.4</v>
      </c>
      <c r="AK66" s="82" t="n">
        <v>5.5</v>
      </c>
      <c r="AL66" s="82" t="n">
        <v>4.9</v>
      </c>
      <c r="AM66" s="82" t="n">
        <v>4.7</v>
      </c>
      <c r="AN66" s="82" t="n">
        <v>4.8</v>
      </c>
      <c r="AO66" s="82" t="n">
        <v>4.5</v>
      </c>
      <c r="AP66" s="82" t="n">
        <v>4.7</v>
      </c>
      <c r="AQ66" s="82" t="n">
        <v>4.6</v>
      </c>
      <c r="AR66" s="82" t="n">
        <v>5.1</v>
      </c>
      <c r="AS66" s="82" t="n">
        <v>4.3</v>
      </c>
      <c r="AT66" s="82" t="n">
        <v>4.9</v>
      </c>
      <c r="AU66" s="82" t="n">
        <v>3.6</v>
      </c>
      <c r="AV66" s="82" t="n">
        <v>4.4</v>
      </c>
      <c r="AW66" s="82" t="n">
        <v>3.4</v>
      </c>
      <c r="AX66" s="82" t="n">
        <v>3.6</v>
      </c>
      <c r="AY66" s="82" t="n">
        <v>3.3</v>
      </c>
      <c r="AZ66" s="82" t="n">
        <v>3</v>
      </c>
      <c r="BA66" s="82" t="n">
        <v>3.1</v>
      </c>
      <c r="BB66" s="82" t="n">
        <v>2.7</v>
      </c>
      <c r="BC66" s="82" t="n">
        <v>2.7</v>
      </c>
      <c r="BD66" s="82" t="n">
        <v>2.4</v>
      </c>
      <c r="BE66" s="82" t="n">
        <v>2.4</v>
      </c>
      <c r="BF66" s="82" t="n">
        <v>1.7</v>
      </c>
      <c r="BG66" s="82" t="n">
        <v>2</v>
      </c>
      <c r="BH66" s="82" t="n">
        <v>1.5</v>
      </c>
      <c r="BI66" s="82" t="n">
        <v>1.5</v>
      </c>
      <c r="BJ66" s="82" t="n">
        <v>0.9</v>
      </c>
      <c r="BK66" s="82" t="n">
        <v>1</v>
      </c>
      <c r="BL66" s="82" t="n">
        <v>0.6</v>
      </c>
      <c r="BM66" s="82" t="n">
        <v>0.9</v>
      </c>
      <c r="BN66" s="82" t="n">
        <v>0.4</v>
      </c>
      <c r="BO66" s="82" t="n">
        <v>0.6</v>
      </c>
      <c r="BP66" s="82" t="n">
        <v>0.2</v>
      </c>
      <c r="BQ66" s="82" t="n">
        <v>0.3</v>
      </c>
      <c r="BR66" s="82" t="n">
        <v>0.2</v>
      </c>
      <c r="BS66" s="82" t="n">
        <v>0.3</v>
      </c>
      <c r="BT66" s="82" t="n">
        <v>9164</v>
      </c>
      <c r="BU66" s="82" t="n">
        <v>2624</v>
      </c>
      <c r="BV66" s="82" t="n">
        <v>1745</v>
      </c>
      <c r="BW66" s="82" t="n">
        <v>11518</v>
      </c>
      <c r="BX66" s="82" t="n">
        <v>10.2</v>
      </c>
      <c r="BY66" s="82" t="n">
        <v>4.2</v>
      </c>
      <c r="BZ66" s="82" t="n">
        <v>7.4</v>
      </c>
      <c r="CA66" s="82" t="n">
        <v>23.9</v>
      </c>
      <c r="CB66" s="82" t="n">
        <v>24.6</v>
      </c>
      <c r="CC66" s="82" t="n">
        <v>14.1</v>
      </c>
      <c r="CD66" s="82" t="n">
        <v>8</v>
      </c>
      <c r="CE66" s="82" t="n">
        <v>4.5</v>
      </c>
      <c r="CF66" s="82" t="n">
        <v>2.3</v>
      </c>
      <c r="CG66" s="82" t="n">
        <v>0.5</v>
      </c>
      <c r="CH66" s="82" t="n">
        <v>0.2</v>
      </c>
      <c r="CI66" s="82" t="n">
        <v>0.1</v>
      </c>
      <c r="CJ66" s="82">
        <f>SUM(BT66:BW66)</f>
        <v/>
      </c>
      <c r="CK66" s="82">
        <f>F66*(1+M66/100)^9</f>
        <v/>
      </c>
      <c r="CL66" s="257">
        <f>$CK66*SUM(OFFSET($AJ66,0,(COUNTA($CL$1:CL$1)-1)*4,1,4))/100</f>
        <v/>
      </c>
      <c r="CM66" s="257">
        <f>$CK66*SUM(OFFSET($AJ66,0,(COUNTA($CL$1:CM$1)-1)*4,1,4))/100</f>
        <v/>
      </c>
      <c r="CN66" s="257">
        <f>$CK66*SUM(OFFSET($AJ66,0,(COUNTA($CL$1:CN$1)-1)*4,1,4))/100</f>
        <v/>
      </c>
      <c r="CO66" s="257">
        <f>$CK66*SUM(OFFSET($AJ66,0,(COUNTA($CL$1:CO$1)-1)*4,1,4))/100</f>
        <v/>
      </c>
      <c r="CP66" s="257">
        <f>$CK66*SUM(OFFSET($AJ66,0,(COUNTA($CL$1:CP$1)-1)*4,1,4))/100</f>
        <v/>
      </c>
      <c r="CQ66" s="257">
        <f>$CK66*SUM(OFFSET($AJ66,0,(COUNTA($CL$1:CQ$1)-1)*4,1,4))/100</f>
        <v/>
      </c>
      <c r="CR66" s="257">
        <f>$CK66*SUM(OFFSET($AJ66,0,(COUNTA($CL$1:CR$1)-1)*4,1,4))/100</f>
        <v/>
      </c>
      <c r="CS66" s="257">
        <f>$CK66*SUM(OFFSET($AJ66,0,(COUNTA($CL$1:CS$1)-1)*4,1,4))/100</f>
        <v/>
      </c>
      <c r="CT66" s="257">
        <f>$CK66*SUM(OFFSET($AJ66,0,(COUNTA($CL$1:CT$1)-1)*4,1,4))/100</f>
        <v/>
      </c>
      <c r="CU66" s="258">
        <f>IF(N66 = 0,0,F66/N66)</f>
        <v/>
      </c>
      <c r="CV66" s="258">
        <f>IF(CU66=0,0,CK66/CU66)</f>
        <v/>
      </c>
    </row>
    <row r="67">
      <c r="A67" s="82">
        <f>IF(ISERROR(OFFSET(Map!$E$2,MATCH(D67,Map!$B$3:$B$239,0),0)),OFFSET(Map!$E$2,MATCH(D67,Map!$C$3:$C$239,0),0),OFFSET(Map!$E$2,MATCH(D67,Map!$B$3:$B$239,0),0))</f>
        <v/>
      </c>
      <c r="B67" s="82" t="n">
        <v>66</v>
      </c>
      <c r="C67" s="82" t="inlineStr">
        <is>
          <t>FREE STATE</t>
        </is>
      </c>
      <c r="D67" s="82" t="inlineStr">
        <is>
          <t>FS162</t>
        </is>
      </c>
      <c r="E67" s="82" t="inlineStr">
        <is>
          <t>Kopanong</t>
        </is>
      </c>
      <c r="F67" s="82" t="n">
        <v>49171</v>
      </c>
      <c r="G67" s="82" t="n">
        <v>29.7</v>
      </c>
      <c r="H67" s="82" t="n">
        <v>63.5</v>
      </c>
      <c r="I67" s="82">
        <f>ROUND(F67*H67/100,0)</f>
        <v/>
      </c>
      <c r="J67" s="82" t="n">
        <v>6.8</v>
      </c>
      <c r="K67" s="82" t="n">
        <v>57.4</v>
      </c>
      <c r="L67" s="82" t="n">
        <v>96</v>
      </c>
      <c r="M67" s="82" t="n">
        <v>-1.31</v>
      </c>
      <c r="N67" s="82" t="n">
        <v>3</v>
      </c>
      <c r="O67" s="82" t="n">
        <v>27</v>
      </c>
      <c r="P67" s="82">
        <f>ROUND(F67*(H67/100)*(100-O67)/100,0)</f>
        <v/>
      </c>
      <c r="Q67" s="82" t="n">
        <v>33.6</v>
      </c>
      <c r="R67" s="82" t="n">
        <v>13.4</v>
      </c>
      <c r="S67" s="82" t="n">
        <v>6.4</v>
      </c>
      <c r="T67" s="82" t="n">
        <v>20.7</v>
      </c>
      <c r="U67" s="82" t="n">
        <v>15643</v>
      </c>
      <c r="V67" s="82" t="n">
        <v>3696</v>
      </c>
      <c r="W67" s="82" t="n">
        <v>3</v>
      </c>
      <c r="X67" s="82" t="n">
        <v>38.1</v>
      </c>
      <c r="Y67" s="82" t="n">
        <v>91.40000000000001</v>
      </c>
      <c r="Z67" s="82" t="n">
        <v>50.8</v>
      </c>
      <c r="AA67" s="82" t="n">
        <v>82.09999999999999</v>
      </c>
      <c r="AB67" s="82" t="n">
        <v>76.5</v>
      </c>
      <c r="AC67" s="82" t="n">
        <v>46.7</v>
      </c>
      <c r="AD67" s="82" t="n">
        <v>92.59999999999999</v>
      </c>
      <c r="AE67" s="82" t="n">
        <v>71.5</v>
      </c>
      <c r="AF67" s="82" t="n">
        <v>18.2</v>
      </c>
      <c r="AG67" s="82" t="n">
        <v>0.4</v>
      </c>
      <c r="AH67" s="82" t="n">
        <v>9.4</v>
      </c>
      <c r="AI67" s="82" t="n">
        <v>0.5</v>
      </c>
      <c r="AJ67" s="82" t="n">
        <v>5.4</v>
      </c>
      <c r="AK67" s="82" t="n">
        <v>5.4</v>
      </c>
      <c r="AL67" s="82" t="n">
        <v>5.1</v>
      </c>
      <c r="AM67" s="82" t="n">
        <v>5.1</v>
      </c>
      <c r="AN67" s="82" t="n">
        <v>4.3</v>
      </c>
      <c r="AO67" s="82" t="n">
        <v>4.3</v>
      </c>
      <c r="AP67" s="82" t="n">
        <v>4.5</v>
      </c>
      <c r="AQ67" s="82" t="n">
        <v>4.4</v>
      </c>
      <c r="AR67" s="82" t="n">
        <v>4.7</v>
      </c>
      <c r="AS67" s="82" t="n">
        <v>4.5</v>
      </c>
      <c r="AT67" s="82" t="n">
        <v>4.6</v>
      </c>
      <c r="AU67" s="82" t="n">
        <v>4.1</v>
      </c>
      <c r="AV67" s="82" t="n">
        <v>3.6</v>
      </c>
      <c r="AW67" s="82" t="n">
        <v>3.3</v>
      </c>
      <c r="AX67" s="82" t="n">
        <v>3.1</v>
      </c>
      <c r="AY67" s="82" t="n">
        <v>3.3</v>
      </c>
      <c r="AZ67" s="82" t="n">
        <v>3</v>
      </c>
      <c r="BA67" s="82" t="n">
        <v>3.1</v>
      </c>
      <c r="BB67" s="82" t="n">
        <v>2.5</v>
      </c>
      <c r="BC67" s="82" t="n">
        <v>2.5</v>
      </c>
      <c r="BD67" s="82" t="n">
        <v>2.1</v>
      </c>
      <c r="BE67" s="82" t="n">
        <v>2.4</v>
      </c>
      <c r="BF67" s="82" t="n">
        <v>1.9</v>
      </c>
      <c r="BG67" s="82" t="n">
        <v>2.2</v>
      </c>
      <c r="BH67" s="82" t="n">
        <v>1.5</v>
      </c>
      <c r="BI67" s="82" t="n">
        <v>2</v>
      </c>
      <c r="BJ67" s="82" t="n">
        <v>1</v>
      </c>
      <c r="BK67" s="82" t="n">
        <v>1.3</v>
      </c>
      <c r="BL67" s="82" t="n">
        <v>0.8</v>
      </c>
      <c r="BM67" s="82" t="n">
        <v>1.1</v>
      </c>
      <c r="BN67" s="82" t="n">
        <v>0.5</v>
      </c>
      <c r="BO67" s="82" t="n">
        <v>0.7</v>
      </c>
      <c r="BP67" s="82" t="n">
        <v>0.3</v>
      </c>
      <c r="BQ67" s="82" t="n">
        <v>0.4</v>
      </c>
      <c r="BR67" s="82" t="n">
        <v>0.2</v>
      </c>
      <c r="BS67" s="82" t="n">
        <v>0.5</v>
      </c>
      <c r="BT67" s="82" t="n">
        <v>11336</v>
      </c>
      <c r="BU67" s="82" t="n">
        <v>4193</v>
      </c>
      <c r="BV67" s="82" t="n">
        <v>2078</v>
      </c>
      <c r="BW67" s="82" t="n">
        <v>13625</v>
      </c>
      <c r="BX67" s="82" t="n">
        <v>11.3</v>
      </c>
      <c r="BY67" s="82" t="n">
        <v>4.8</v>
      </c>
      <c r="BZ67" s="82" t="n">
        <v>6.8</v>
      </c>
      <c r="CA67" s="82" t="n">
        <v>26.2</v>
      </c>
      <c r="CB67" s="82" t="n">
        <v>22.5</v>
      </c>
      <c r="CC67" s="82" t="n">
        <v>13</v>
      </c>
      <c r="CD67" s="82" t="n">
        <v>7.6</v>
      </c>
      <c r="CE67" s="82" t="n">
        <v>4.6</v>
      </c>
      <c r="CF67" s="82" t="n">
        <v>1.9</v>
      </c>
      <c r="CG67" s="82" t="n">
        <v>0.7</v>
      </c>
      <c r="CH67" s="82" t="n">
        <v>0.3</v>
      </c>
      <c r="CI67" s="82" t="n">
        <v>0.2</v>
      </c>
      <c r="CJ67" s="82">
        <f>SUM(BT67:BW67)</f>
        <v/>
      </c>
      <c r="CK67" s="82">
        <f>F67*(1+M67/100)^9</f>
        <v/>
      </c>
      <c r="CL67" s="257">
        <f>$CK67*SUM(OFFSET($AJ67,0,(COUNTA($CL$1:CL$1)-1)*4,1,4))/100</f>
        <v/>
      </c>
      <c r="CM67" s="257">
        <f>$CK67*SUM(OFFSET($AJ67,0,(COUNTA($CL$1:CM$1)-1)*4,1,4))/100</f>
        <v/>
      </c>
      <c r="CN67" s="257">
        <f>$CK67*SUM(OFFSET($AJ67,0,(COUNTA($CL$1:CN$1)-1)*4,1,4))/100</f>
        <v/>
      </c>
      <c r="CO67" s="257">
        <f>$CK67*SUM(OFFSET($AJ67,0,(COUNTA($CL$1:CO$1)-1)*4,1,4))/100</f>
        <v/>
      </c>
      <c r="CP67" s="257">
        <f>$CK67*SUM(OFFSET($AJ67,0,(COUNTA($CL$1:CP$1)-1)*4,1,4))/100</f>
        <v/>
      </c>
      <c r="CQ67" s="257">
        <f>$CK67*SUM(OFFSET($AJ67,0,(COUNTA($CL$1:CQ$1)-1)*4,1,4))/100</f>
        <v/>
      </c>
      <c r="CR67" s="257">
        <f>$CK67*SUM(OFFSET($AJ67,0,(COUNTA($CL$1:CR$1)-1)*4,1,4))/100</f>
        <v/>
      </c>
      <c r="CS67" s="257">
        <f>$CK67*SUM(OFFSET($AJ67,0,(COUNTA($CL$1:CS$1)-1)*4,1,4))/100</f>
        <v/>
      </c>
      <c r="CT67" s="257">
        <f>$CK67*SUM(OFFSET($AJ67,0,(COUNTA($CL$1:CT$1)-1)*4,1,4))/100</f>
        <v/>
      </c>
      <c r="CU67" s="258">
        <f>IF(N67 = 0,0,F67/N67)</f>
        <v/>
      </c>
      <c r="CV67" s="258">
        <f>IF(CU67=0,0,CK67/CU67)</f>
        <v/>
      </c>
    </row>
    <row r="68">
      <c r="A68" s="82">
        <f>IF(ISERROR(OFFSET(Map!$E$2,MATCH(D68,Map!$B$3:$B$239,0),0)),OFFSET(Map!$E$2,MATCH(D68,Map!$C$3:$C$239,0),0),OFFSET(Map!$E$2,MATCH(D68,Map!$B$3:$B$239,0),0))</f>
        <v/>
      </c>
      <c r="B68" s="82" t="n">
        <v>67</v>
      </c>
      <c r="C68" s="82" t="inlineStr">
        <is>
          <t>FREE STATE</t>
        </is>
      </c>
      <c r="D68" s="82" t="inlineStr">
        <is>
          <t>FS163</t>
        </is>
      </c>
      <c r="E68" s="82" t="inlineStr">
        <is>
          <t>Mohokare</t>
        </is>
      </c>
      <c r="F68" s="82" t="n">
        <v>34146</v>
      </c>
      <c r="G68" s="82" t="n">
        <v>32.2</v>
      </c>
      <c r="H68" s="82" t="n">
        <v>61.4</v>
      </c>
      <c r="I68" s="82">
        <f>ROUND(F68*H68/100,0)</f>
        <v/>
      </c>
      <c r="J68" s="82" t="n">
        <v>6.4</v>
      </c>
      <c r="K68" s="82" t="n">
        <v>62.9</v>
      </c>
      <c r="L68" s="82" t="n">
        <v>91.5</v>
      </c>
      <c r="M68" s="82" t="n">
        <v>-0.62</v>
      </c>
      <c r="N68" s="82" t="n">
        <v>4</v>
      </c>
      <c r="O68" s="82" t="n">
        <v>31.4</v>
      </c>
      <c r="P68" s="82">
        <f>ROUND(F68*(H68/100)*(100-O68)/100,0)</f>
        <v/>
      </c>
      <c r="Q68" s="82" t="n">
        <v>40</v>
      </c>
      <c r="R68" s="82" t="n">
        <v>11</v>
      </c>
      <c r="S68" s="82" t="n">
        <v>6.1</v>
      </c>
      <c r="T68" s="82" t="n">
        <v>17.9</v>
      </c>
      <c r="U68" s="82" t="n">
        <v>10793</v>
      </c>
      <c r="V68" s="82" t="n">
        <v>2423</v>
      </c>
      <c r="W68" s="82" t="n">
        <v>3.1</v>
      </c>
      <c r="X68" s="82" t="n">
        <v>41.9</v>
      </c>
      <c r="Y68" s="82" t="n">
        <v>86.59999999999999</v>
      </c>
      <c r="Z68" s="82" t="n">
        <v>44.3</v>
      </c>
      <c r="AA68" s="82" t="n">
        <v>70.5</v>
      </c>
      <c r="AB68" s="82" t="n">
        <v>63</v>
      </c>
      <c r="AC68" s="82" t="n">
        <v>37.2</v>
      </c>
      <c r="AD68" s="82" t="n">
        <v>89.7</v>
      </c>
      <c r="AE68" s="82" t="n">
        <v>90.8</v>
      </c>
      <c r="AF68" s="82" t="n">
        <v>2.3</v>
      </c>
      <c r="AG68" s="82" t="n">
        <v>0.3</v>
      </c>
      <c r="AH68" s="82" t="n">
        <v>6.5</v>
      </c>
      <c r="AI68" s="82" t="n">
        <v>0.2</v>
      </c>
      <c r="AJ68" s="82" t="n">
        <v>5.9</v>
      </c>
      <c r="AK68" s="82" t="n">
        <v>5.6</v>
      </c>
      <c r="AL68" s="82" t="n">
        <v>5.4</v>
      </c>
      <c r="AM68" s="82" t="n">
        <v>5.7</v>
      </c>
      <c r="AN68" s="82" t="n">
        <v>4.9</v>
      </c>
      <c r="AO68" s="82" t="n">
        <v>4.6</v>
      </c>
      <c r="AP68" s="82" t="n">
        <v>4.7</v>
      </c>
      <c r="AQ68" s="82" t="n">
        <v>4.8</v>
      </c>
      <c r="AR68" s="82" t="n">
        <v>5</v>
      </c>
      <c r="AS68" s="82" t="n">
        <v>4.8</v>
      </c>
      <c r="AT68" s="82" t="n">
        <v>4.2</v>
      </c>
      <c r="AU68" s="82" t="n">
        <v>4.5</v>
      </c>
      <c r="AV68" s="82" t="n">
        <v>3.3</v>
      </c>
      <c r="AW68" s="82" t="n">
        <v>3.4</v>
      </c>
      <c r="AX68" s="82" t="n">
        <v>2.8</v>
      </c>
      <c r="AY68" s="82" t="n">
        <v>3.3</v>
      </c>
      <c r="AZ68" s="82" t="n">
        <v>2.4</v>
      </c>
      <c r="BA68" s="82" t="n">
        <v>2.8</v>
      </c>
      <c r="BB68" s="82" t="n">
        <v>2.1</v>
      </c>
      <c r="BC68" s="82" t="n">
        <v>2.1</v>
      </c>
      <c r="BD68" s="82" t="n">
        <v>1.7</v>
      </c>
      <c r="BE68" s="82" t="n">
        <v>2.2</v>
      </c>
      <c r="BF68" s="82" t="n">
        <v>1.6</v>
      </c>
      <c r="BG68" s="82" t="n">
        <v>2.1</v>
      </c>
      <c r="BH68" s="82" t="n">
        <v>1.3</v>
      </c>
      <c r="BI68" s="82" t="n">
        <v>1.7</v>
      </c>
      <c r="BJ68" s="82" t="n">
        <v>0.9</v>
      </c>
      <c r="BK68" s="82" t="n">
        <v>1.1</v>
      </c>
      <c r="BL68" s="82" t="n">
        <v>0.8</v>
      </c>
      <c r="BM68" s="82" t="n">
        <v>1.2</v>
      </c>
      <c r="BN68" s="82" t="n">
        <v>0.3</v>
      </c>
      <c r="BO68" s="82" t="n">
        <v>0.9</v>
      </c>
      <c r="BP68" s="82" t="n">
        <v>0.2</v>
      </c>
      <c r="BQ68" s="82" t="n">
        <v>0.5</v>
      </c>
      <c r="BR68" s="82" t="n">
        <v>0.1</v>
      </c>
      <c r="BS68" s="82" t="n">
        <v>0.4</v>
      </c>
      <c r="BT68" s="82" t="n">
        <v>7672</v>
      </c>
      <c r="BU68" s="82" t="n">
        <v>3518</v>
      </c>
      <c r="BV68" s="82" t="n">
        <v>1571</v>
      </c>
      <c r="BW68" s="82" t="n">
        <v>8200</v>
      </c>
      <c r="BX68" s="82" t="n">
        <v>11</v>
      </c>
      <c r="BY68" s="82" t="n">
        <v>6.1</v>
      </c>
      <c r="BZ68" s="82" t="n">
        <v>10.2</v>
      </c>
      <c r="CA68" s="82" t="n">
        <v>26.8</v>
      </c>
      <c r="CB68" s="82" t="n">
        <v>21.9</v>
      </c>
      <c r="CC68" s="82" t="n">
        <v>9.9</v>
      </c>
      <c r="CD68" s="82" t="n">
        <v>7.2</v>
      </c>
      <c r="CE68" s="82" t="n">
        <v>4.3</v>
      </c>
      <c r="CF68" s="82" t="n">
        <v>1.8</v>
      </c>
      <c r="CG68" s="82" t="n">
        <v>0.5</v>
      </c>
      <c r="CH68" s="82" t="n">
        <v>0.2</v>
      </c>
      <c r="CI68" s="82" t="n">
        <v>0.2</v>
      </c>
      <c r="CJ68" s="82">
        <f>SUM(BT68:BW68)</f>
        <v/>
      </c>
      <c r="CK68" s="82">
        <f>F68*(1+M68/100)^9</f>
        <v/>
      </c>
      <c r="CL68" s="257">
        <f>$CK68*SUM(OFFSET($AJ68,0,(COUNTA($CL$1:CL$1)-1)*4,1,4))/100</f>
        <v/>
      </c>
      <c r="CM68" s="257">
        <f>$CK68*SUM(OFFSET($AJ68,0,(COUNTA($CL$1:CM$1)-1)*4,1,4))/100</f>
        <v/>
      </c>
      <c r="CN68" s="257">
        <f>$CK68*SUM(OFFSET($AJ68,0,(COUNTA($CL$1:CN$1)-1)*4,1,4))/100</f>
        <v/>
      </c>
      <c r="CO68" s="257">
        <f>$CK68*SUM(OFFSET($AJ68,0,(COUNTA($CL$1:CO$1)-1)*4,1,4))/100</f>
        <v/>
      </c>
      <c r="CP68" s="257">
        <f>$CK68*SUM(OFFSET($AJ68,0,(COUNTA($CL$1:CP$1)-1)*4,1,4))/100</f>
        <v/>
      </c>
      <c r="CQ68" s="257">
        <f>$CK68*SUM(OFFSET($AJ68,0,(COUNTA($CL$1:CQ$1)-1)*4,1,4))/100</f>
        <v/>
      </c>
      <c r="CR68" s="257">
        <f>$CK68*SUM(OFFSET($AJ68,0,(COUNTA($CL$1:CR$1)-1)*4,1,4))/100</f>
        <v/>
      </c>
      <c r="CS68" s="257">
        <f>$CK68*SUM(OFFSET($AJ68,0,(COUNTA($CL$1:CS$1)-1)*4,1,4))/100</f>
        <v/>
      </c>
      <c r="CT68" s="257">
        <f>$CK68*SUM(OFFSET($AJ68,0,(COUNTA($CL$1:CT$1)-1)*4,1,4))/100</f>
        <v/>
      </c>
      <c r="CU68" s="258">
        <f>IF(N68 = 0,0,F68/N68)</f>
        <v/>
      </c>
      <c r="CV68" s="258">
        <f>IF(CU68=0,0,CK68/CU68)</f>
        <v/>
      </c>
    </row>
    <row r="69">
      <c r="A69" s="82">
        <f>IF(ISERROR(OFFSET(Map!$E$2,MATCH(D69,Map!$B$3:$B$239,0),0)),OFFSET(Map!$E$2,MATCH(D69,Map!$C$3:$C$239,0),0),OFFSET(Map!$E$2,MATCH(D69,Map!$B$3:$B$239,0),0))</f>
        <v/>
      </c>
      <c r="B69" s="82" t="n">
        <v>68</v>
      </c>
      <c r="C69" s="82" t="inlineStr">
        <is>
          <t>FREE STATE</t>
        </is>
      </c>
      <c r="D69" s="82" t="inlineStr">
        <is>
          <t>FS164</t>
        </is>
      </c>
      <c r="E69" s="82" t="inlineStr">
        <is>
          <t>Naledi</t>
        </is>
      </c>
      <c r="F69" s="82" t="n">
        <v>24314</v>
      </c>
      <c r="G69" s="82" t="n">
        <v>32.5</v>
      </c>
      <c r="H69" s="82" t="n">
        <v>60.7</v>
      </c>
      <c r="I69" s="82">
        <f>ROUND(F69*H69/100,0)</f>
        <v/>
      </c>
      <c r="J69" s="82" t="n">
        <v>6.8</v>
      </c>
      <c r="K69" s="82" t="n">
        <v>64.7</v>
      </c>
      <c r="L69" s="82" t="n">
        <v>88.40000000000001</v>
      </c>
      <c r="M69" s="82" t="n">
        <v>-1.22</v>
      </c>
      <c r="N69" s="82" t="n">
        <v>7</v>
      </c>
      <c r="O69" s="82" t="n">
        <v>26.4</v>
      </c>
      <c r="P69" s="82">
        <f>ROUND(F69*(H69/100)*(100-O69)/100,0)</f>
        <v/>
      </c>
      <c r="Q69" s="82" t="n">
        <v>34.8</v>
      </c>
      <c r="R69" s="82" t="n">
        <v>6.8</v>
      </c>
      <c r="S69" s="82" t="n">
        <v>5.2</v>
      </c>
      <c r="T69" s="82" t="n">
        <v>18.6</v>
      </c>
      <c r="U69" s="82" t="n">
        <v>7690</v>
      </c>
      <c r="V69" s="82" t="n">
        <v>2937</v>
      </c>
      <c r="W69" s="82" t="n">
        <v>3.1</v>
      </c>
      <c r="X69" s="82" t="n">
        <v>48.3</v>
      </c>
      <c r="Y69" s="82" t="n">
        <v>84.90000000000001</v>
      </c>
      <c r="Z69" s="82" t="n">
        <v>67.40000000000001</v>
      </c>
      <c r="AA69" s="82" t="n">
        <v>84.90000000000001</v>
      </c>
      <c r="AB69" s="82" t="n">
        <v>46</v>
      </c>
      <c r="AC69" s="82" t="n">
        <v>31.5</v>
      </c>
      <c r="AD69" s="82" t="n">
        <v>93.8</v>
      </c>
      <c r="AE69" s="82" t="n">
        <v>92.40000000000001</v>
      </c>
      <c r="AF69" s="82" t="n">
        <v>1.9</v>
      </c>
      <c r="AG69" s="82" t="n">
        <v>0.5</v>
      </c>
      <c r="AH69" s="82" t="n">
        <v>4.9</v>
      </c>
      <c r="AI69" s="82" t="n">
        <v>0.3</v>
      </c>
      <c r="AJ69" s="82" t="n">
        <v>6</v>
      </c>
      <c r="AK69" s="82" t="n">
        <v>5.7</v>
      </c>
      <c r="AL69" s="82" t="n">
        <v>5.5</v>
      </c>
      <c r="AM69" s="82" t="n">
        <v>5.3</v>
      </c>
      <c r="AN69" s="82" t="n">
        <v>5.2</v>
      </c>
      <c r="AO69" s="82" t="n">
        <v>4.7</v>
      </c>
      <c r="AP69" s="82" t="n">
        <v>5.2</v>
      </c>
      <c r="AQ69" s="82" t="n">
        <v>5.2</v>
      </c>
      <c r="AR69" s="82" t="n">
        <v>4.7</v>
      </c>
      <c r="AS69" s="82" t="n">
        <v>4.8</v>
      </c>
      <c r="AT69" s="82" t="n">
        <v>3.6</v>
      </c>
      <c r="AU69" s="82" t="n">
        <v>4.2</v>
      </c>
      <c r="AV69" s="82" t="n">
        <v>3.3</v>
      </c>
      <c r="AW69" s="82" t="n">
        <v>3.6</v>
      </c>
      <c r="AX69" s="82" t="n">
        <v>2.5</v>
      </c>
      <c r="AY69" s="82" t="n">
        <v>3.4</v>
      </c>
      <c r="AZ69" s="82" t="n">
        <v>2.5</v>
      </c>
      <c r="BA69" s="82" t="n">
        <v>2.8</v>
      </c>
      <c r="BB69" s="82" t="n">
        <v>1.8</v>
      </c>
      <c r="BC69" s="82" t="n">
        <v>1.8</v>
      </c>
      <c r="BD69" s="82" t="n">
        <v>1.5</v>
      </c>
      <c r="BE69" s="82" t="n">
        <v>2.3</v>
      </c>
      <c r="BF69" s="82" t="n">
        <v>1.6</v>
      </c>
      <c r="BG69" s="82" t="n">
        <v>2.2</v>
      </c>
      <c r="BH69" s="82" t="n">
        <v>1.2</v>
      </c>
      <c r="BI69" s="82" t="n">
        <v>1.9</v>
      </c>
      <c r="BJ69" s="82" t="n">
        <v>0.9</v>
      </c>
      <c r="BK69" s="82" t="n">
        <v>1.3</v>
      </c>
      <c r="BL69" s="82" t="n">
        <v>0.7</v>
      </c>
      <c r="BM69" s="82" t="n">
        <v>1.2</v>
      </c>
      <c r="BN69" s="82" t="n">
        <v>0.4</v>
      </c>
      <c r="BO69" s="82" t="n">
        <v>0.9</v>
      </c>
      <c r="BP69" s="82" t="n">
        <v>0.2</v>
      </c>
      <c r="BQ69" s="82" t="n">
        <v>0.5</v>
      </c>
      <c r="BR69" s="82" t="n">
        <v>0.2</v>
      </c>
      <c r="BS69" s="82" t="n">
        <v>0.4</v>
      </c>
      <c r="BT69" s="82" t="n">
        <v>4729</v>
      </c>
      <c r="BU69" s="82" t="n">
        <v>1697</v>
      </c>
      <c r="BV69" s="82" t="n">
        <v>1791</v>
      </c>
      <c r="BW69" s="82" t="n">
        <v>6542</v>
      </c>
      <c r="BX69" s="82" t="n">
        <v>14.2</v>
      </c>
      <c r="BY69" s="82" t="n">
        <v>6.4</v>
      </c>
      <c r="BZ69" s="82" t="n">
        <v>10.5</v>
      </c>
      <c r="CA69" s="82" t="n">
        <v>25.9</v>
      </c>
      <c r="CB69" s="82" t="n">
        <v>22.3</v>
      </c>
      <c r="CC69" s="82" t="n">
        <v>8.9</v>
      </c>
      <c r="CD69" s="82" t="n">
        <v>5.6</v>
      </c>
      <c r="CE69" s="82" t="n">
        <v>3.8</v>
      </c>
      <c r="CF69" s="82" t="n">
        <v>1.3</v>
      </c>
      <c r="CG69" s="82" t="n">
        <v>0.3</v>
      </c>
      <c r="CH69" s="82" t="n">
        <v>0.4</v>
      </c>
      <c r="CI69" s="82" t="n">
        <v>0.2</v>
      </c>
      <c r="CJ69" s="82">
        <f>SUM(BT69:BW69)</f>
        <v/>
      </c>
      <c r="CK69" s="82">
        <f>F69*(1+M69/100)^9</f>
        <v/>
      </c>
      <c r="CL69" s="257">
        <f>$CK69*SUM(OFFSET($AJ69,0,(COUNTA($CL$1:CL$1)-1)*4,1,4))/100</f>
        <v/>
      </c>
      <c r="CM69" s="257">
        <f>$CK69*SUM(OFFSET($AJ69,0,(COUNTA($CL$1:CM$1)-1)*4,1,4))/100</f>
        <v/>
      </c>
      <c r="CN69" s="257">
        <f>$CK69*SUM(OFFSET($AJ69,0,(COUNTA($CL$1:CN$1)-1)*4,1,4))/100</f>
        <v/>
      </c>
      <c r="CO69" s="257">
        <f>$CK69*SUM(OFFSET($AJ69,0,(COUNTA($CL$1:CO$1)-1)*4,1,4))/100</f>
        <v/>
      </c>
      <c r="CP69" s="257">
        <f>$CK69*SUM(OFFSET($AJ69,0,(COUNTA($CL$1:CP$1)-1)*4,1,4))/100</f>
        <v/>
      </c>
      <c r="CQ69" s="257">
        <f>$CK69*SUM(OFFSET($AJ69,0,(COUNTA($CL$1:CQ$1)-1)*4,1,4))/100</f>
        <v/>
      </c>
      <c r="CR69" s="257">
        <f>$CK69*SUM(OFFSET($AJ69,0,(COUNTA($CL$1:CR$1)-1)*4,1,4))/100</f>
        <v/>
      </c>
      <c r="CS69" s="257">
        <f>$CK69*SUM(OFFSET($AJ69,0,(COUNTA($CL$1:CS$1)-1)*4,1,4))/100</f>
        <v/>
      </c>
      <c r="CT69" s="257">
        <f>$CK69*SUM(OFFSET($AJ69,0,(COUNTA($CL$1:CT$1)-1)*4,1,4))/100</f>
        <v/>
      </c>
      <c r="CU69" s="258">
        <f>IF(N69 = 0,0,F69/N69)</f>
        <v/>
      </c>
      <c r="CV69" s="258">
        <f>IF(CU69=0,0,CK69/CU69)</f>
        <v/>
      </c>
    </row>
    <row r="70">
      <c r="A70" s="82">
        <f>IF(ISERROR(OFFSET(Map!$E$2,MATCH(D70,Map!$B$3:$B$239,0),0)),OFFSET(Map!$E$2,MATCH(D70,Map!$C$3:$C$239,0),0),OFFSET(Map!$E$2,MATCH(D70,Map!$B$3:$B$239,0),0))</f>
        <v/>
      </c>
      <c r="B70" s="82" t="n">
        <v>69</v>
      </c>
      <c r="C70" s="82" t="inlineStr">
        <is>
          <t>FREE STATE</t>
        </is>
      </c>
      <c r="D70" s="82" t="inlineStr">
        <is>
          <t>FS181</t>
        </is>
      </c>
      <c r="E70" s="82" t="inlineStr">
        <is>
          <t>Masilonyana</t>
        </is>
      </c>
      <c r="F70" s="82" t="n">
        <v>63334</v>
      </c>
      <c r="G70" s="82" t="n">
        <v>29.8</v>
      </c>
      <c r="H70" s="82" t="n">
        <v>64.40000000000001</v>
      </c>
      <c r="I70" s="82">
        <f>ROUND(F70*H70/100,0)</f>
        <v/>
      </c>
      <c r="J70" s="82" t="n">
        <v>5.8</v>
      </c>
      <c r="K70" s="82" t="n">
        <v>55.3</v>
      </c>
      <c r="L70" s="82" t="n">
        <v>101.9</v>
      </c>
      <c r="M70" s="82" t="n">
        <v>-0.17</v>
      </c>
      <c r="N70" s="82" t="n">
        <v>9</v>
      </c>
      <c r="O70" s="82" t="n">
        <v>38.8</v>
      </c>
      <c r="P70" s="82">
        <f>ROUND(F70*(H70/100)*(100-O70)/100,0)</f>
        <v/>
      </c>
      <c r="Q70" s="82" t="n">
        <v>49.8</v>
      </c>
      <c r="R70" s="82" t="n">
        <v>8.800000000000001</v>
      </c>
      <c r="S70" s="82" t="n">
        <v>4.5</v>
      </c>
      <c r="T70" s="82" t="n">
        <v>23.1</v>
      </c>
      <c r="U70" s="82" t="n">
        <v>17575</v>
      </c>
      <c r="V70" s="82" t="n">
        <v>4428</v>
      </c>
      <c r="W70" s="82" t="n">
        <v>3.3</v>
      </c>
      <c r="X70" s="82" t="n">
        <v>42.7</v>
      </c>
      <c r="Y70" s="82" t="n">
        <v>82.90000000000001</v>
      </c>
      <c r="Z70" s="82" t="n">
        <v>62.3</v>
      </c>
      <c r="AA70" s="82" t="n">
        <v>70.5</v>
      </c>
      <c r="AB70" s="82" t="n">
        <v>53.9</v>
      </c>
      <c r="AC70" s="82" t="n">
        <v>28.9</v>
      </c>
      <c r="AD70" s="82" t="n">
        <v>93.2</v>
      </c>
      <c r="AE70" s="82" t="n">
        <v>91.59999999999999</v>
      </c>
      <c r="AF70" s="82" t="n">
        <v>1.1</v>
      </c>
      <c r="AG70" s="82" t="n">
        <v>0.3</v>
      </c>
      <c r="AH70" s="82" t="n">
        <v>6.7</v>
      </c>
      <c r="AI70" s="82" t="n">
        <v>0.3</v>
      </c>
      <c r="AJ70" s="82" t="n">
        <v>5.4</v>
      </c>
      <c r="AK70" s="82" t="n">
        <v>5.5</v>
      </c>
      <c r="AL70" s="82" t="n">
        <v>5</v>
      </c>
      <c r="AM70" s="82" t="n">
        <v>5</v>
      </c>
      <c r="AN70" s="82" t="n">
        <v>4.6</v>
      </c>
      <c r="AO70" s="82" t="n">
        <v>4.3</v>
      </c>
      <c r="AP70" s="82" t="n">
        <v>4.5</v>
      </c>
      <c r="AQ70" s="82" t="n">
        <v>4.7</v>
      </c>
      <c r="AR70" s="82" t="n">
        <v>4.9</v>
      </c>
      <c r="AS70" s="82" t="n">
        <v>4.6</v>
      </c>
      <c r="AT70" s="82" t="n">
        <v>4.4</v>
      </c>
      <c r="AU70" s="82" t="n">
        <v>4</v>
      </c>
      <c r="AV70" s="82" t="n">
        <v>3.9</v>
      </c>
      <c r="AW70" s="82" t="n">
        <v>3.4</v>
      </c>
      <c r="AX70" s="82" t="n">
        <v>3.3</v>
      </c>
      <c r="AY70" s="82" t="n">
        <v>3.3</v>
      </c>
      <c r="AZ70" s="82" t="n">
        <v>3.4</v>
      </c>
      <c r="BA70" s="82" t="n">
        <v>2.8</v>
      </c>
      <c r="BB70" s="82" t="n">
        <v>3.1</v>
      </c>
      <c r="BC70" s="82" t="n">
        <v>3.1</v>
      </c>
      <c r="BD70" s="82" t="n">
        <v>2.7</v>
      </c>
      <c r="BE70" s="82" t="n">
        <v>2.2</v>
      </c>
      <c r="BF70" s="82" t="n">
        <v>1.8</v>
      </c>
      <c r="BG70" s="82" t="n">
        <v>2</v>
      </c>
      <c r="BH70" s="82" t="n">
        <v>1.2</v>
      </c>
      <c r="BI70" s="82" t="n">
        <v>1.6</v>
      </c>
      <c r="BJ70" s="82" t="n">
        <v>0.8</v>
      </c>
      <c r="BK70" s="82" t="n">
        <v>1.2</v>
      </c>
      <c r="BL70" s="82" t="n">
        <v>0.6</v>
      </c>
      <c r="BM70" s="82" t="n">
        <v>1</v>
      </c>
      <c r="BN70" s="82" t="n">
        <v>0.4</v>
      </c>
      <c r="BO70" s="82" t="n">
        <v>0.7</v>
      </c>
      <c r="BP70" s="82" t="n">
        <v>0.2</v>
      </c>
      <c r="BQ70" s="82" t="n">
        <v>0.4</v>
      </c>
      <c r="BR70" s="82" t="n">
        <v>0.2</v>
      </c>
      <c r="BS70" s="82" t="n">
        <v>0.4</v>
      </c>
      <c r="BT70" s="82" t="n">
        <v>11406</v>
      </c>
      <c r="BU70" s="82" t="n">
        <v>7227</v>
      </c>
      <c r="BV70" s="82" t="n">
        <v>2763</v>
      </c>
      <c r="BW70" s="82" t="n">
        <v>19381</v>
      </c>
      <c r="BX70" s="82" t="n">
        <v>14.8</v>
      </c>
      <c r="BY70" s="82" t="n">
        <v>5.9</v>
      </c>
      <c r="BZ70" s="82" t="n">
        <v>9</v>
      </c>
      <c r="CA70" s="82" t="n">
        <v>23.4</v>
      </c>
      <c r="CB70" s="82" t="n">
        <v>22.3</v>
      </c>
      <c r="CC70" s="82" t="n">
        <v>13</v>
      </c>
      <c r="CD70" s="82" t="n">
        <v>6.1</v>
      </c>
      <c r="CE70" s="82" t="n">
        <v>3.3</v>
      </c>
      <c r="CF70" s="82" t="n">
        <v>1.5</v>
      </c>
      <c r="CG70" s="82" t="n">
        <v>0.4</v>
      </c>
      <c r="CH70" s="82" t="n">
        <v>0.2</v>
      </c>
      <c r="CI70" s="82" t="n">
        <v>0.2</v>
      </c>
      <c r="CJ70" s="82">
        <f>SUM(BT70:BW70)</f>
        <v/>
      </c>
      <c r="CK70" s="82">
        <f>F70*(1+M70/100)^9</f>
        <v/>
      </c>
      <c r="CL70" s="257">
        <f>$CK70*SUM(OFFSET($AJ70,0,(COUNTA($CL$1:CL$1)-1)*4,1,4))/100</f>
        <v/>
      </c>
      <c r="CM70" s="257">
        <f>$CK70*SUM(OFFSET($AJ70,0,(COUNTA($CL$1:CM$1)-1)*4,1,4))/100</f>
        <v/>
      </c>
      <c r="CN70" s="257">
        <f>$CK70*SUM(OFFSET($AJ70,0,(COUNTA($CL$1:CN$1)-1)*4,1,4))/100</f>
        <v/>
      </c>
      <c r="CO70" s="257">
        <f>$CK70*SUM(OFFSET($AJ70,0,(COUNTA($CL$1:CO$1)-1)*4,1,4))/100</f>
        <v/>
      </c>
      <c r="CP70" s="257">
        <f>$CK70*SUM(OFFSET($AJ70,0,(COUNTA($CL$1:CP$1)-1)*4,1,4))/100</f>
        <v/>
      </c>
      <c r="CQ70" s="257">
        <f>$CK70*SUM(OFFSET($AJ70,0,(COUNTA($CL$1:CQ$1)-1)*4,1,4))/100</f>
        <v/>
      </c>
      <c r="CR70" s="257">
        <f>$CK70*SUM(OFFSET($AJ70,0,(COUNTA($CL$1:CR$1)-1)*4,1,4))/100</f>
        <v/>
      </c>
      <c r="CS70" s="257">
        <f>$CK70*SUM(OFFSET($AJ70,0,(COUNTA($CL$1:CS$1)-1)*4,1,4))/100</f>
        <v/>
      </c>
      <c r="CT70" s="257">
        <f>$CK70*SUM(OFFSET($AJ70,0,(COUNTA($CL$1:CT$1)-1)*4,1,4))/100</f>
        <v/>
      </c>
      <c r="CU70" s="258">
        <f>IF(N70 = 0,0,F70/N70)</f>
        <v/>
      </c>
      <c r="CV70" s="258">
        <f>IF(CU70=0,0,CK70/CU70)</f>
        <v/>
      </c>
    </row>
    <row r="71">
      <c r="A71" s="82">
        <f>IF(ISERROR(OFFSET(Map!$E$2,MATCH(D71,Map!$B$3:$B$239,0),0)),OFFSET(Map!$E$2,MATCH(D71,Map!$C$3:$C$239,0),0),OFFSET(Map!$E$2,MATCH(D71,Map!$B$3:$B$239,0),0))</f>
        <v/>
      </c>
      <c r="B71" s="82" t="n">
        <v>70</v>
      </c>
      <c r="C71" s="82" t="inlineStr">
        <is>
          <t>FREE STATE</t>
        </is>
      </c>
      <c r="D71" s="82" t="inlineStr">
        <is>
          <t>FS182</t>
        </is>
      </c>
      <c r="E71" s="82" t="inlineStr">
        <is>
          <t>Tokologo</t>
        </is>
      </c>
      <c r="F71" s="82" t="n">
        <v>28986</v>
      </c>
      <c r="G71" s="82" t="n">
        <v>31.2</v>
      </c>
      <c r="H71" s="82" t="n">
        <v>62.9</v>
      </c>
      <c r="I71" s="82">
        <f>ROUND(F71*H71/100,0)</f>
        <v/>
      </c>
      <c r="J71" s="82" t="n">
        <v>5.9</v>
      </c>
      <c r="K71" s="82" t="n">
        <v>58.9</v>
      </c>
      <c r="L71" s="82" t="n">
        <v>98.90000000000001</v>
      </c>
      <c r="M71" s="82" t="n">
        <v>-1.13</v>
      </c>
      <c r="N71" s="82" t="n">
        <v>3</v>
      </c>
      <c r="O71" s="82" t="n">
        <v>27.5</v>
      </c>
      <c r="P71" s="82">
        <f>ROUND(F71*(H71/100)*(100-O71)/100,0)</f>
        <v/>
      </c>
      <c r="Q71" s="82" t="n">
        <v>35.8</v>
      </c>
      <c r="R71" s="82" t="n">
        <v>20.8</v>
      </c>
      <c r="S71" s="82" t="n">
        <v>5.1</v>
      </c>
      <c r="T71" s="82" t="n">
        <v>17.8</v>
      </c>
      <c r="U71" s="82" t="n">
        <v>8698</v>
      </c>
      <c r="V71" s="82" t="n">
        <v>1824</v>
      </c>
      <c r="W71" s="82" t="n">
        <v>3.2</v>
      </c>
      <c r="X71" s="82" t="n">
        <v>33.2</v>
      </c>
      <c r="Y71" s="82" t="n">
        <v>83.8</v>
      </c>
      <c r="Z71" s="82" t="n">
        <v>31.6</v>
      </c>
      <c r="AA71" s="82" t="n">
        <v>18.5</v>
      </c>
      <c r="AB71" s="82" t="n">
        <v>45.1</v>
      </c>
      <c r="AC71" s="82" t="n">
        <v>22.7</v>
      </c>
      <c r="AD71" s="82" t="n">
        <v>84.2</v>
      </c>
      <c r="AE71" s="82" t="n">
        <v>84.5</v>
      </c>
      <c r="AF71" s="82" t="n">
        <v>4.6</v>
      </c>
      <c r="AG71" s="82" t="n">
        <v>0.7</v>
      </c>
      <c r="AH71" s="82" t="n">
        <v>9.9</v>
      </c>
      <c r="AI71" s="82" t="n">
        <v>0.3</v>
      </c>
      <c r="AJ71" s="82" t="n">
        <v>5.7</v>
      </c>
      <c r="AK71" s="82" t="n">
        <v>5.4</v>
      </c>
      <c r="AL71" s="82" t="n">
        <v>5.4</v>
      </c>
      <c r="AM71" s="82" t="n">
        <v>4.9</v>
      </c>
      <c r="AN71" s="82" t="n">
        <v>4.9</v>
      </c>
      <c r="AO71" s="82" t="n">
        <v>4.9</v>
      </c>
      <c r="AP71" s="82" t="n">
        <v>4.5</v>
      </c>
      <c r="AQ71" s="82" t="n">
        <v>5.1</v>
      </c>
      <c r="AR71" s="82" t="n">
        <v>4.7</v>
      </c>
      <c r="AS71" s="82" t="n">
        <v>4.4</v>
      </c>
      <c r="AT71" s="82" t="n">
        <v>4.1</v>
      </c>
      <c r="AU71" s="82" t="n">
        <v>3.8</v>
      </c>
      <c r="AV71" s="82" t="n">
        <v>3.9</v>
      </c>
      <c r="AW71" s="82" t="n">
        <v>3.5</v>
      </c>
      <c r="AX71" s="82" t="n">
        <v>3.5</v>
      </c>
      <c r="AY71" s="82" t="n">
        <v>3.5</v>
      </c>
      <c r="AZ71" s="82" t="n">
        <v>2.9</v>
      </c>
      <c r="BA71" s="82" t="n">
        <v>2.7</v>
      </c>
      <c r="BB71" s="82" t="n">
        <v>2.5</v>
      </c>
      <c r="BC71" s="82" t="n">
        <v>2.5</v>
      </c>
      <c r="BD71" s="82" t="n">
        <v>2.2</v>
      </c>
      <c r="BE71" s="82" t="n">
        <v>2.3</v>
      </c>
      <c r="BF71" s="82" t="n">
        <v>1.8</v>
      </c>
      <c r="BG71" s="82" t="n">
        <v>2.1</v>
      </c>
      <c r="BH71" s="82" t="n">
        <v>1.2</v>
      </c>
      <c r="BI71" s="82" t="n">
        <v>1.6</v>
      </c>
      <c r="BJ71" s="82" t="n">
        <v>1.1</v>
      </c>
      <c r="BK71" s="82" t="n">
        <v>1.1</v>
      </c>
      <c r="BL71" s="82" t="n">
        <v>0.5</v>
      </c>
      <c r="BM71" s="82" t="n">
        <v>0.8</v>
      </c>
      <c r="BN71" s="82" t="n">
        <v>0.4</v>
      </c>
      <c r="BO71" s="82" t="n">
        <v>0.7</v>
      </c>
      <c r="BP71" s="82" t="n">
        <v>0.2</v>
      </c>
      <c r="BQ71" s="82" t="n">
        <v>0.4</v>
      </c>
      <c r="BR71" s="82" t="n">
        <v>0.1</v>
      </c>
      <c r="BS71" s="82" t="n">
        <v>0.4</v>
      </c>
      <c r="BT71" s="82" t="n">
        <v>6618</v>
      </c>
      <c r="BU71" s="82" t="n">
        <v>2504</v>
      </c>
      <c r="BV71" s="82" t="n">
        <v>973</v>
      </c>
      <c r="BW71" s="82" t="n">
        <v>8141</v>
      </c>
      <c r="BX71" s="82" t="n">
        <v>10.2</v>
      </c>
      <c r="BY71" s="82" t="n">
        <v>4.7</v>
      </c>
      <c r="BZ71" s="82" t="n">
        <v>8.300000000000001</v>
      </c>
      <c r="CA71" s="82" t="n">
        <v>28.2</v>
      </c>
      <c r="CB71" s="82" t="n">
        <v>24.7</v>
      </c>
      <c r="CC71" s="82" t="n">
        <v>11.1</v>
      </c>
      <c r="CD71" s="82" t="n">
        <v>6.3</v>
      </c>
      <c r="CE71" s="82" t="n">
        <v>4.1</v>
      </c>
      <c r="CF71" s="82" t="n">
        <v>1.9</v>
      </c>
      <c r="CG71" s="82" t="n">
        <v>0.4</v>
      </c>
      <c r="CH71" s="82" t="n">
        <v>0.1</v>
      </c>
      <c r="CI71" s="82" t="n">
        <v>0.1</v>
      </c>
      <c r="CJ71" s="82">
        <f>SUM(BT71:BW71)</f>
        <v/>
      </c>
      <c r="CK71" s="82">
        <f>F71*(1+M71/100)^9</f>
        <v/>
      </c>
      <c r="CL71" s="257">
        <f>$CK71*SUM(OFFSET($AJ71,0,(COUNTA($CL$1:CL$1)-1)*4,1,4))/100</f>
        <v/>
      </c>
      <c r="CM71" s="257">
        <f>$CK71*SUM(OFFSET($AJ71,0,(COUNTA($CL$1:CM$1)-1)*4,1,4))/100</f>
        <v/>
      </c>
      <c r="CN71" s="257">
        <f>$CK71*SUM(OFFSET($AJ71,0,(COUNTA($CL$1:CN$1)-1)*4,1,4))/100</f>
        <v/>
      </c>
      <c r="CO71" s="257">
        <f>$CK71*SUM(OFFSET($AJ71,0,(COUNTA($CL$1:CO$1)-1)*4,1,4))/100</f>
        <v/>
      </c>
      <c r="CP71" s="257">
        <f>$CK71*SUM(OFFSET($AJ71,0,(COUNTA($CL$1:CP$1)-1)*4,1,4))/100</f>
        <v/>
      </c>
      <c r="CQ71" s="257">
        <f>$CK71*SUM(OFFSET($AJ71,0,(COUNTA($CL$1:CQ$1)-1)*4,1,4))/100</f>
        <v/>
      </c>
      <c r="CR71" s="257">
        <f>$CK71*SUM(OFFSET($AJ71,0,(COUNTA($CL$1:CR$1)-1)*4,1,4))/100</f>
        <v/>
      </c>
      <c r="CS71" s="257">
        <f>$CK71*SUM(OFFSET($AJ71,0,(COUNTA($CL$1:CS$1)-1)*4,1,4))/100</f>
        <v/>
      </c>
      <c r="CT71" s="257">
        <f>$CK71*SUM(OFFSET($AJ71,0,(COUNTA($CL$1:CT$1)-1)*4,1,4))/100</f>
        <v/>
      </c>
      <c r="CU71" s="258">
        <f>IF(N71 = 0,0,F71/N71)</f>
        <v/>
      </c>
      <c r="CV71" s="258">
        <f>IF(CU71=0,0,CK71/CU71)</f>
        <v/>
      </c>
    </row>
    <row r="72">
      <c r="A72" s="82">
        <f>IF(ISERROR(OFFSET(Map!$E$2,MATCH(D72,Map!$B$3:$B$239,0),0)),OFFSET(Map!$E$2,MATCH(D72,Map!$C$3:$C$239,0),0),OFFSET(Map!$E$2,MATCH(D72,Map!$B$3:$B$239,0),0))</f>
        <v/>
      </c>
      <c r="B72" s="82" t="n">
        <v>71</v>
      </c>
      <c r="C72" s="82" t="inlineStr">
        <is>
          <t>FREE STATE</t>
        </is>
      </c>
      <c r="D72" s="82" t="inlineStr">
        <is>
          <t>FS183</t>
        </is>
      </c>
      <c r="E72" s="82" t="inlineStr">
        <is>
          <t>Tswelopele</t>
        </is>
      </c>
      <c r="F72" s="82" t="n">
        <v>47625</v>
      </c>
      <c r="G72" s="82" t="n">
        <v>33.8</v>
      </c>
      <c r="H72" s="82" t="n">
        <v>60.8</v>
      </c>
      <c r="I72" s="82">
        <f>ROUND(F72*H72/100,0)</f>
        <v/>
      </c>
      <c r="J72" s="82" t="n">
        <v>5.4</v>
      </c>
      <c r="K72" s="82" t="n">
        <v>64.5</v>
      </c>
      <c r="L72" s="82" t="n">
        <v>92.3</v>
      </c>
      <c r="M72" s="82" t="n">
        <v>-1.2</v>
      </c>
      <c r="N72" s="82" t="n">
        <v>7</v>
      </c>
      <c r="O72" s="82" t="n">
        <v>34.8</v>
      </c>
      <c r="P72" s="82">
        <f>ROUND(F72*(H72/100)*(100-O72)/100,0)</f>
        <v/>
      </c>
      <c r="Q72" s="82" t="n">
        <v>46.2</v>
      </c>
      <c r="R72" s="82" t="n">
        <v>13.2</v>
      </c>
      <c r="S72" s="82" t="n">
        <v>5.3</v>
      </c>
      <c r="T72" s="82" t="n">
        <v>20.5</v>
      </c>
      <c r="U72" s="82" t="n">
        <v>11992</v>
      </c>
      <c r="V72" s="82" t="n">
        <v>3024</v>
      </c>
      <c r="W72" s="82" t="n">
        <v>3.8</v>
      </c>
      <c r="X72" s="82" t="n">
        <v>39.5</v>
      </c>
      <c r="Y72" s="82" t="n">
        <v>80.40000000000001</v>
      </c>
      <c r="Z72" s="82" t="n">
        <v>59.7</v>
      </c>
      <c r="AA72" s="82" t="n">
        <v>76.8</v>
      </c>
      <c r="AB72" s="82" t="n">
        <v>76.7</v>
      </c>
      <c r="AC72" s="82" t="n">
        <v>31.9</v>
      </c>
      <c r="AD72" s="82" t="n">
        <v>91.90000000000001</v>
      </c>
      <c r="AE72" s="82" t="n">
        <v>91.2</v>
      </c>
      <c r="AF72" s="82" t="n">
        <v>1.2</v>
      </c>
      <c r="AG72" s="82" t="n">
        <v>0.4</v>
      </c>
      <c r="AH72" s="82" t="n">
        <v>6.9</v>
      </c>
      <c r="AI72" s="82" t="n">
        <v>0.3</v>
      </c>
      <c r="AJ72" s="82" t="n">
        <v>6.1</v>
      </c>
      <c r="AK72" s="82" t="n">
        <v>6.2</v>
      </c>
      <c r="AL72" s="82" t="n">
        <v>5.5</v>
      </c>
      <c r="AM72" s="82" t="n">
        <v>5.5</v>
      </c>
      <c r="AN72" s="82" t="n">
        <v>5.3</v>
      </c>
      <c r="AO72" s="82" t="n">
        <v>5.2</v>
      </c>
      <c r="AP72" s="82" t="n">
        <v>4.5</v>
      </c>
      <c r="AQ72" s="82" t="n">
        <v>4.7</v>
      </c>
      <c r="AR72" s="82" t="n">
        <v>5.2</v>
      </c>
      <c r="AS72" s="82" t="n">
        <v>4.9</v>
      </c>
      <c r="AT72" s="82" t="n">
        <v>4.3</v>
      </c>
      <c r="AU72" s="82" t="n">
        <v>4.5</v>
      </c>
      <c r="AV72" s="82" t="n">
        <v>3.2</v>
      </c>
      <c r="AW72" s="82" t="n">
        <v>3.4</v>
      </c>
      <c r="AX72" s="82" t="n">
        <v>2.6</v>
      </c>
      <c r="AY72" s="82" t="n">
        <v>3</v>
      </c>
      <c r="AZ72" s="82" t="n">
        <v>2.4</v>
      </c>
      <c r="BA72" s="82" t="n">
        <v>2.9</v>
      </c>
      <c r="BB72" s="82" t="n">
        <v>2.2</v>
      </c>
      <c r="BC72" s="82" t="n">
        <v>2.2</v>
      </c>
      <c r="BD72" s="82" t="n">
        <v>1.8</v>
      </c>
      <c r="BE72" s="82" t="n">
        <v>2.2</v>
      </c>
      <c r="BF72" s="82" t="n">
        <v>1.7</v>
      </c>
      <c r="BG72" s="82" t="n">
        <v>2</v>
      </c>
      <c r="BH72" s="82" t="n">
        <v>1.1</v>
      </c>
      <c r="BI72" s="82" t="n">
        <v>1.5</v>
      </c>
      <c r="BJ72" s="82" t="n">
        <v>0.9</v>
      </c>
      <c r="BK72" s="82" t="n">
        <v>1.1</v>
      </c>
      <c r="BL72" s="82" t="n">
        <v>0.5</v>
      </c>
      <c r="BM72" s="82" t="n">
        <v>0.9</v>
      </c>
      <c r="BN72" s="82" t="n">
        <v>0.4</v>
      </c>
      <c r="BO72" s="82" t="n">
        <v>0.7</v>
      </c>
      <c r="BP72" s="82" t="n">
        <v>0.2</v>
      </c>
      <c r="BQ72" s="82" t="n">
        <v>0.4</v>
      </c>
      <c r="BR72" s="82" t="n">
        <v>0.1</v>
      </c>
      <c r="BS72" s="82" t="n">
        <v>0.3</v>
      </c>
      <c r="BT72" s="82" t="n">
        <v>9694</v>
      </c>
      <c r="BU72" s="82" t="n">
        <v>5174</v>
      </c>
      <c r="BV72" s="82" t="n">
        <v>2364</v>
      </c>
      <c r="BW72" s="82" t="n">
        <v>11727</v>
      </c>
      <c r="BX72" s="82" t="n">
        <v>9.9</v>
      </c>
      <c r="BY72" s="82" t="n">
        <v>5.3</v>
      </c>
      <c r="BZ72" s="82" t="n">
        <v>9.4</v>
      </c>
      <c r="CA72" s="82" t="n">
        <v>23.9</v>
      </c>
      <c r="CB72" s="82" t="n">
        <v>26.3</v>
      </c>
      <c r="CC72" s="82" t="n">
        <v>12.2</v>
      </c>
      <c r="CD72" s="82" t="n">
        <v>6.5</v>
      </c>
      <c r="CE72" s="82" t="n">
        <v>4.1</v>
      </c>
      <c r="CF72" s="82" t="n">
        <v>1.6</v>
      </c>
      <c r="CG72" s="82" t="n">
        <v>0.4</v>
      </c>
      <c r="CH72" s="82" t="n">
        <v>0.2</v>
      </c>
      <c r="CI72" s="82" t="n">
        <v>0.3</v>
      </c>
      <c r="CJ72" s="82">
        <f>SUM(BT72:BW72)</f>
        <v/>
      </c>
      <c r="CK72" s="82">
        <f>F72*(1+M72/100)^9</f>
        <v/>
      </c>
      <c r="CL72" s="257">
        <f>$CK72*SUM(OFFSET($AJ72,0,(COUNTA($CL$1:CL$1)-1)*4,1,4))/100</f>
        <v/>
      </c>
      <c r="CM72" s="257">
        <f>$CK72*SUM(OFFSET($AJ72,0,(COUNTA($CL$1:CM$1)-1)*4,1,4))/100</f>
        <v/>
      </c>
      <c r="CN72" s="257">
        <f>$CK72*SUM(OFFSET($AJ72,0,(COUNTA($CL$1:CN$1)-1)*4,1,4))/100</f>
        <v/>
      </c>
      <c r="CO72" s="257">
        <f>$CK72*SUM(OFFSET($AJ72,0,(COUNTA($CL$1:CO$1)-1)*4,1,4))/100</f>
        <v/>
      </c>
      <c r="CP72" s="257">
        <f>$CK72*SUM(OFFSET($AJ72,0,(COUNTA($CL$1:CP$1)-1)*4,1,4))/100</f>
        <v/>
      </c>
      <c r="CQ72" s="257">
        <f>$CK72*SUM(OFFSET($AJ72,0,(COUNTA($CL$1:CQ$1)-1)*4,1,4))/100</f>
        <v/>
      </c>
      <c r="CR72" s="257">
        <f>$CK72*SUM(OFFSET($AJ72,0,(COUNTA($CL$1:CR$1)-1)*4,1,4))/100</f>
        <v/>
      </c>
      <c r="CS72" s="257">
        <f>$CK72*SUM(OFFSET($AJ72,0,(COUNTA($CL$1:CS$1)-1)*4,1,4))/100</f>
        <v/>
      </c>
      <c r="CT72" s="257">
        <f>$CK72*SUM(OFFSET($AJ72,0,(COUNTA($CL$1:CT$1)-1)*4,1,4))/100</f>
        <v/>
      </c>
      <c r="CU72" s="258">
        <f>IF(N72 = 0,0,F72/N72)</f>
        <v/>
      </c>
      <c r="CV72" s="258">
        <f>IF(CU72=0,0,CK72/CU72)</f>
        <v/>
      </c>
    </row>
    <row r="73">
      <c r="A73" s="82">
        <f>IF(ISERROR(OFFSET(Map!$E$2,MATCH(D73,Map!$B$3:$B$239,0),0)),OFFSET(Map!$E$2,MATCH(D73,Map!$C$3:$C$239,0),0),OFFSET(Map!$E$2,MATCH(D73,Map!$B$3:$B$239,0),0))</f>
        <v/>
      </c>
      <c r="B73" s="82" t="n">
        <v>72</v>
      </c>
      <c r="C73" s="82" t="inlineStr">
        <is>
          <t>FREE STATE</t>
        </is>
      </c>
      <c r="D73" s="82" t="inlineStr">
        <is>
          <t>FS184</t>
        </is>
      </c>
      <c r="E73" s="82" t="inlineStr">
        <is>
          <t>Matjhabeng</t>
        </is>
      </c>
      <c r="F73" s="82" t="n">
        <v>406461</v>
      </c>
      <c r="G73" s="82" t="n">
        <v>27.3</v>
      </c>
      <c r="H73" s="82" t="n">
        <v>68.09999999999999</v>
      </c>
      <c r="I73" s="82">
        <f>ROUND(F73*H73/100,0)</f>
        <v/>
      </c>
      <c r="J73" s="82" t="n">
        <v>4.7</v>
      </c>
      <c r="K73" s="82" t="n">
        <v>46.9</v>
      </c>
      <c r="L73" s="82" t="n">
        <v>98.3</v>
      </c>
      <c r="M73" s="82" t="n">
        <v>-0.04</v>
      </c>
      <c r="N73" s="82" t="n">
        <v>79</v>
      </c>
      <c r="O73" s="82" t="n">
        <v>37</v>
      </c>
      <c r="P73" s="82">
        <f>ROUND(F73*(H73/100)*(100-O73)/100,0)</f>
        <v/>
      </c>
      <c r="Q73" s="82" t="n">
        <v>49.7</v>
      </c>
      <c r="R73" s="82" t="n">
        <v>4.6</v>
      </c>
      <c r="S73" s="82" t="n">
        <v>9</v>
      </c>
      <c r="T73" s="82" t="n">
        <v>28</v>
      </c>
      <c r="U73" s="82" t="n">
        <v>123195</v>
      </c>
      <c r="V73" s="82" t="n">
        <v>16810</v>
      </c>
      <c r="W73" s="82" t="n">
        <v>3.1</v>
      </c>
      <c r="X73" s="82" t="n">
        <v>39.8</v>
      </c>
      <c r="Y73" s="82" t="n">
        <v>78.5</v>
      </c>
      <c r="Z73" s="82" t="n">
        <v>58.5</v>
      </c>
      <c r="AA73" s="82" t="n">
        <v>81.09999999999999</v>
      </c>
      <c r="AB73" s="82" t="n">
        <v>86.3</v>
      </c>
      <c r="AC73" s="82" t="n">
        <v>54.8</v>
      </c>
      <c r="AD73" s="82" t="n">
        <v>91.09999999999999</v>
      </c>
      <c r="AE73" s="82" t="n">
        <v>87.7</v>
      </c>
      <c r="AF73" s="82" t="n">
        <v>2.1</v>
      </c>
      <c r="AG73" s="82" t="n">
        <v>0.4</v>
      </c>
      <c r="AH73" s="82" t="n">
        <v>9.6</v>
      </c>
      <c r="AI73" s="82" t="n">
        <v>0.2</v>
      </c>
      <c r="AJ73" s="82" t="n">
        <v>5.2</v>
      </c>
      <c r="AK73" s="82" t="n">
        <v>5.2</v>
      </c>
      <c r="AL73" s="82" t="n">
        <v>4.3</v>
      </c>
      <c r="AM73" s="82" t="n">
        <v>4.3</v>
      </c>
      <c r="AN73" s="82" t="n">
        <v>4.2</v>
      </c>
      <c r="AO73" s="82" t="n">
        <v>4.1</v>
      </c>
      <c r="AP73" s="82" t="n">
        <v>4.5</v>
      </c>
      <c r="AQ73" s="82" t="n">
        <v>4.6</v>
      </c>
      <c r="AR73" s="82" t="n">
        <v>5.4</v>
      </c>
      <c r="AS73" s="82" t="n">
        <v>5.1</v>
      </c>
      <c r="AT73" s="82" t="n">
        <v>5</v>
      </c>
      <c r="AU73" s="82" t="n">
        <v>4.5</v>
      </c>
      <c r="AV73" s="82" t="n">
        <v>3.9</v>
      </c>
      <c r="AW73" s="82" t="n">
        <v>3.7</v>
      </c>
      <c r="AX73" s="82" t="n">
        <v>3.1</v>
      </c>
      <c r="AY73" s="82" t="n">
        <v>3.4</v>
      </c>
      <c r="AZ73" s="82" t="n">
        <v>2.9</v>
      </c>
      <c r="BA73" s="82" t="n">
        <v>3.4</v>
      </c>
      <c r="BB73" s="82" t="n">
        <v>3.2</v>
      </c>
      <c r="BC73" s="82" t="n">
        <v>3.2</v>
      </c>
      <c r="BD73" s="82" t="n">
        <v>2.8</v>
      </c>
      <c r="BE73" s="82" t="n">
        <v>2.7</v>
      </c>
      <c r="BF73" s="82" t="n">
        <v>1.9</v>
      </c>
      <c r="BG73" s="82" t="n">
        <v>2</v>
      </c>
      <c r="BH73" s="82" t="n">
        <v>1.2</v>
      </c>
      <c r="BI73" s="82" t="n">
        <v>1.4</v>
      </c>
      <c r="BJ73" s="82" t="n">
        <v>0.8</v>
      </c>
      <c r="BK73" s="82" t="n">
        <v>1</v>
      </c>
      <c r="BL73" s="82" t="n">
        <v>0.5</v>
      </c>
      <c r="BM73" s="82" t="n">
        <v>0.8</v>
      </c>
      <c r="BN73" s="82" t="n">
        <v>0.3</v>
      </c>
      <c r="BO73" s="82" t="n">
        <v>0.6</v>
      </c>
      <c r="BP73" s="82" t="n">
        <v>0.1</v>
      </c>
      <c r="BQ73" s="82" t="n">
        <v>0.3</v>
      </c>
      <c r="BR73" s="82" t="n">
        <v>0.1</v>
      </c>
      <c r="BS73" s="82" t="n">
        <v>0.2</v>
      </c>
      <c r="BT73" s="82" t="n">
        <v>99650</v>
      </c>
      <c r="BU73" s="82" t="n">
        <v>58524</v>
      </c>
      <c r="BV73" s="82" t="n">
        <v>13290</v>
      </c>
      <c r="BW73" s="82" t="n">
        <v>105159</v>
      </c>
      <c r="BX73" s="82" t="n">
        <v>16.3</v>
      </c>
      <c r="BY73" s="82" t="n">
        <v>5.4</v>
      </c>
      <c r="BZ73" s="82" t="n">
        <v>7.4</v>
      </c>
      <c r="CA73" s="82" t="n">
        <v>17.4</v>
      </c>
      <c r="CB73" s="82" t="n">
        <v>18.2</v>
      </c>
      <c r="CC73" s="82" t="n">
        <v>15.3</v>
      </c>
      <c r="CD73" s="82" t="n">
        <v>9.5</v>
      </c>
      <c r="CE73" s="82" t="n">
        <v>6.5</v>
      </c>
      <c r="CF73" s="82" t="n">
        <v>3.1</v>
      </c>
      <c r="CG73" s="82" t="n">
        <v>0.7</v>
      </c>
      <c r="CH73" s="82" t="n">
        <v>0.2</v>
      </c>
      <c r="CI73" s="82" t="n">
        <v>0.2</v>
      </c>
      <c r="CJ73" s="82">
        <f>SUM(BT73:BW73)</f>
        <v/>
      </c>
      <c r="CK73" s="82">
        <f>F73*(1+M73/100)^9</f>
        <v/>
      </c>
      <c r="CL73" s="257">
        <f>$CK73*SUM(OFFSET($AJ73,0,(COUNTA($CL$1:CL$1)-1)*4,1,4))/100</f>
        <v/>
      </c>
      <c r="CM73" s="257">
        <f>$CK73*SUM(OFFSET($AJ73,0,(COUNTA($CL$1:CM$1)-1)*4,1,4))/100</f>
        <v/>
      </c>
      <c r="CN73" s="257">
        <f>$CK73*SUM(OFFSET($AJ73,0,(COUNTA($CL$1:CN$1)-1)*4,1,4))/100</f>
        <v/>
      </c>
      <c r="CO73" s="257">
        <f>$CK73*SUM(OFFSET($AJ73,0,(COUNTA($CL$1:CO$1)-1)*4,1,4))/100</f>
        <v/>
      </c>
      <c r="CP73" s="257">
        <f>$CK73*SUM(OFFSET($AJ73,0,(COUNTA($CL$1:CP$1)-1)*4,1,4))/100</f>
        <v/>
      </c>
      <c r="CQ73" s="257">
        <f>$CK73*SUM(OFFSET($AJ73,0,(COUNTA($CL$1:CQ$1)-1)*4,1,4))/100</f>
        <v/>
      </c>
      <c r="CR73" s="257">
        <f>$CK73*SUM(OFFSET($AJ73,0,(COUNTA($CL$1:CR$1)-1)*4,1,4))/100</f>
        <v/>
      </c>
      <c r="CS73" s="257">
        <f>$CK73*SUM(OFFSET($AJ73,0,(COUNTA($CL$1:CS$1)-1)*4,1,4))/100</f>
        <v/>
      </c>
      <c r="CT73" s="257">
        <f>$CK73*SUM(OFFSET($AJ73,0,(COUNTA($CL$1:CT$1)-1)*4,1,4))/100</f>
        <v/>
      </c>
      <c r="CU73" s="258">
        <f>IF(N73 = 0,0,F73/N73)</f>
        <v/>
      </c>
      <c r="CV73" s="258">
        <f>IF(CU73=0,0,CK73/CU73)</f>
        <v/>
      </c>
    </row>
    <row r="74">
      <c r="A74" s="82">
        <f>IF(ISERROR(OFFSET(Map!$E$2,MATCH(D74,Map!$B$3:$B$239,0),0)),OFFSET(Map!$E$2,MATCH(D74,Map!$C$3:$C$239,0),0),OFFSET(Map!$E$2,MATCH(D74,Map!$B$3:$B$239,0),0))</f>
        <v/>
      </c>
      <c r="B74" s="82" t="n">
        <v>73</v>
      </c>
      <c r="C74" s="82" t="inlineStr">
        <is>
          <t>FREE STATE</t>
        </is>
      </c>
      <c r="D74" s="82" t="inlineStr">
        <is>
          <t>FS185</t>
        </is>
      </c>
      <c r="E74" s="82" t="inlineStr">
        <is>
          <t>Nala</t>
        </is>
      </c>
      <c r="F74" s="82" t="n">
        <v>81220</v>
      </c>
      <c r="G74" s="82" t="n">
        <v>32.7</v>
      </c>
      <c r="H74" s="82" t="n">
        <v>61.6</v>
      </c>
      <c r="I74" s="82">
        <f>ROUND(F74*H74/100,0)</f>
        <v/>
      </c>
      <c r="J74" s="82" t="n">
        <v>5.8</v>
      </c>
      <c r="K74" s="82" t="n">
        <v>62.4</v>
      </c>
      <c r="L74" s="82" t="n">
        <v>91.8</v>
      </c>
      <c r="M74" s="82" t="n">
        <v>-1.9</v>
      </c>
      <c r="N74" s="82" t="n">
        <v>20</v>
      </c>
      <c r="O74" s="82" t="n">
        <v>35.9</v>
      </c>
      <c r="P74" s="82">
        <f>ROUND(F74*(H74/100)*(100-O74)/100,0)</f>
        <v/>
      </c>
      <c r="Q74" s="82" t="n">
        <v>47.6</v>
      </c>
      <c r="R74" s="82" t="n">
        <v>7.9</v>
      </c>
      <c r="S74" s="82" t="n">
        <v>5.6</v>
      </c>
      <c r="T74" s="82" t="n">
        <v>22.2</v>
      </c>
      <c r="U74" s="82" t="n">
        <v>21703</v>
      </c>
      <c r="V74" s="82" t="n">
        <v>5131</v>
      </c>
      <c r="W74" s="82" t="n">
        <v>3.7</v>
      </c>
      <c r="X74" s="82" t="n">
        <v>40.5</v>
      </c>
      <c r="Y74" s="82" t="n">
        <v>77.59999999999999</v>
      </c>
      <c r="Z74" s="82" t="n">
        <v>63.9</v>
      </c>
      <c r="AA74" s="82" t="n">
        <v>69.7</v>
      </c>
      <c r="AB74" s="82" t="n">
        <v>79.5</v>
      </c>
      <c r="AC74" s="82" t="n">
        <v>40.4</v>
      </c>
      <c r="AD74" s="82" t="n">
        <v>90.3</v>
      </c>
      <c r="AE74" s="82" t="n">
        <v>93.09999999999999</v>
      </c>
      <c r="AF74" s="82" t="n">
        <v>0.6</v>
      </c>
      <c r="AG74" s="82" t="n">
        <v>0.3</v>
      </c>
      <c r="AH74" s="82" t="n">
        <v>5.8</v>
      </c>
      <c r="AI74" s="82" t="n">
        <v>0.2</v>
      </c>
      <c r="AJ74" s="82" t="n">
        <v>6.1</v>
      </c>
      <c r="AK74" s="82" t="n">
        <v>6.3</v>
      </c>
      <c r="AL74" s="82" t="n">
        <v>5.5</v>
      </c>
      <c r="AM74" s="82" t="n">
        <v>5.3</v>
      </c>
      <c r="AN74" s="82" t="n">
        <v>4.7</v>
      </c>
      <c r="AO74" s="82" t="n">
        <v>4.8</v>
      </c>
      <c r="AP74" s="82" t="n">
        <v>4.6</v>
      </c>
      <c r="AQ74" s="82" t="n">
        <v>4.7</v>
      </c>
      <c r="AR74" s="82" t="n">
        <v>4.7</v>
      </c>
      <c r="AS74" s="82" t="n">
        <v>4.9</v>
      </c>
      <c r="AT74" s="82" t="n">
        <v>4.2</v>
      </c>
      <c r="AU74" s="82" t="n">
        <v>4.4</v>
      </c>
      <c r="AV74" s="82" t="n">
        <v>3.3</v>
      </c>
      <c r="AW74" s="82" t="n">
        <v>3.6</v>
      </c>
      <c r="AX74" s="82" t="n">
        <v>2.8</v>
      </c>
      <c r="AY74" s="82" t="n">
        <v>3.1</v>
      </c>
      <c r="AZ74" s="82" t="n">
        <v>2.3</v>
      </c>
      <c r="BA74" s="82" t="n">
        <v>2.8</v>
      </c>
      <c r="BB74" s="82" t="n">
        <v>2.2</v>
      </c>
      <c r="BC74" s="82" t="n">
        <v>2.2</v>
      </c>
      <c r="BD74" s="82" t="n">
        <v>2</v>
      </c>
      <c r="BE74" s="82" t="n">
        <v>2.3</v>
      </c>
      <c r="BF74" s="82" t="n">
        <v>1.7</v>
      </c>
      <c r="BG74" s="82" t="n">
        <v>2.3</v>
      </c>
      <c r="BH74" s="82" t="n">
        <v>1.5</v>
      </c>
      <c r="BI74" s="82" t="n">
        <v>1.7</v>
      </c>
      <c r="BJ74" s="82" t="n">
        <v>1</v>
      </c>
      <c r="BK74" s="82" t="n">
        <v>1.3</v>
      </c>
      <c r="BL74" s="82" t="n">
        <v>0.6</v>
      </c>
      <c r="BM74" s="82" t="n">
        <v>0.9</v>
      </c>
      <c r="BN74" s="82" t="n">
        <v>0.3</v>
      </c>
      <c r="BO74" s="82" t="n">
        <v>0.7</v>
      </c>
      <c r="BP74" s="82" t="n">
        <v>0.2</v>
      </c>
      <c r="BQ74" s="82" t="n">
        <v>0.4</v>
      </c>
      <c r="BR74" s="82" t="n">
        <v>0.1</v>
      </c>
      <c r="BS74" s="82" t="n">
        <v>0.3</v>
      </c>
      <c r="BT74" s="82" t="n">
        <v>15786</v>
      </c>
      <c r="BU74" s="82" t="n">
        <v>8825</v>
      </c>
      <c r="BV74" s="82" t="n">
        <v>4588</v>
      </c>
      <c r="BW74" s="82" t="n">
        <v>20798</v>
      </c>
      <c r="BX74" s="82" t="n">
        <v>12.5</v>
      </c>
      <c r="BY74" s="82" t="n">
        <v>5.3</v>
      </c>
      <c r="BZ74" s="82" t="n">
        <v>9.699999999999999</v>
      </c>
      <c r="CA74" s="82" t="n">
        <v>24.6</v>
      </c>
      <c r="CB74" s="82" t="n">
        <v>24.5</v>
      </c>
      <c r="CC74" s="82" t="n">
        <v>11.2</v>
      </c>
      <c r="CD74" s="82" t="n">
        <v>6</v>
      </c>
      <c r="CE74" s="82" t="n">
        <v>3.7</v>
      </c>
      <c r="CF74" s="82" t="n">
        <v>1.7</v>
      </c>
      <c r="CG74" s="82" t="n">
        <v>0.4</v>
      </c>
      <c r="CH74" s="82" t="n">
        <v>0.2</v>
      </c>
      <c r="CI74" s="82" t="n">
        <v>0.2</v>
      </c>
      <c r="CJ74" s="82">
        <f>SUM(BT74:BW74)</f>
        <v/>
      </c>
      <c r="CK74" s="82">
        <f>F74*(1+M74/100)^9</f>
        <v/>
      </c>
      <c r="CL74" s="257">
        <f>$CK74*SUM(OFFSET($AJ74,0,(COUNTA($CL$1:CL$1)-1)*4,1,4))/100</f>
        <v/>
      </c>
      <c r="CM74" s="257">
        <f>$CK74*SUM(OFFSET($AJ74,0,(COUNTA($CL$1:CM$1)-1)*4,1,4))/100</f>
        <v/>
      </c>
      <c r="CN74" s="257">
        <f>$CK74*SUM(OFFSET($AJ74,0,(COUNTA($CL$1:CN$1)-1)*4,1,4))/100</f>
        <v/>
      </c>
      <c r="CO74" s="257">
        <f>$CK74*SUM(OFFSET($AJ74,0,(COUNTA($CL$1:CO$1)-1)*4,1,4))/100</f>
        <v/>
      </c>
      <c r="CP74" s="257">
        <f>$CK74*SUM(OFFSET($AJ74,0,(COUNTA($CL$1:CP$1)-1)*4,1,4))/100</f>
        <v/>
      </c>
      <c r="CQ74" s="257">
        <f>$CK74*SUM(OFFSET($AJ74,0,(COUNTA($CL$1:CQ$1)-1)*4,1,4))/100</f>
        <v/>
      </c>
      <c r="CR74" s="257">
        <f>$CK74*SUM(OFFSET($AJ74,0,(COUNTA($CL$1:CR$1)-1)*4,1,4))/100</f>
        <v/>
      </c>
      <c r="CS74" s="257">
        <f>$CK74*SUM(OFFSET($AJ74,0,(COUNTA($CL$1:CS$1)-1)*4,1,4))/100</f>
        <v/>
      </c>
      <c r="CT74" s="257">
        <f>$CK74*SUM(OFFSET($AJ74,0,(COUNTA($CL$1:CT$1)-1)*4,1,4))/100</f>
        <v/>
      </c>
      <c r="CU74" s="258">
        <f>IF(N74 = 0,0,F74/N74)</f>
        <v/>
      </c>
      <c r="CV74" s="258">
        <f>IF(CU74=0,0,CK74/CU74)</f>
        <v/>
      </c>
    </row>
    <row r="75">
      <c r="A75" s="82">
        <f>IF(ISERROR(OFFSET(Map!$E$2,MATCH(D75,Map!$B$3:$B$239,0),0)),OFFSET(Map!$E$2,MATCH(D75,Map!$C$3:$C$239,0),0),OFFSET(Map!$E$2,MATCH(D75,Map!$B$3:$B$239,0),0))</f>
        <v/>
      </c>
      <c r="B75" s="82" t="n">
        <v>74</v>
      </c>
      <c r="C75" s="82" t="inlineStr">
        <is>
          <t>FREE STATE</t>
        </is>
      </c>
      <c r="D75" s="82" t="inlineStr">
        <is>
          <t>FS191</t>
        </is>
      </c>
      <c r="E75" s="82" t="inlineStr">
        <is>
          <t>Setsoto</t>
        </is>
      </c>
      <c r="F75" s="82" t="n">
        <v>112597</v>
      </c>
      <c r="G75" s="82" t="n">
        <v>32.1</v>
      </c>
      <c r="H75" s="82" t="n">
        <v>62.1</v>
      </c>
      <c r="I75" s="82">
        <f>ROUND(F75*H75/100,0)</f>
        <v/>
      </c>
      <c r="J75" s="82" t="n">
        <v>5.8</v>
      </c>
      <c r="K75" s="82" t="n">
        <v>61.1</v>
      </c>
      <c r="L75" s="82" t="n">
        <v>87.8</v>
      </c>
      <c r="M75" s="82" t="n">
        <v>-0.9</v>
      </c>
      <c r="N75" s="82" t="n">
        <v>19</v>
      </c>
      <c r="O75" s="82" t="n">
        <v>35.7</v>
      </c>
      <c r="P75" s="82">
        <f>ROUND(F75*(H75/100)*(100-O75)/100,0)</f>
        <v/>
      </c>
      <c r="Q75" s="82" t="n">
        <v>46.1</v>
      </c>
      <c r="R75" s="82" t="n">
        <v>8.699999999999999</v>
      </c>
      <c r="S75" s="82" t="n">
        <v>6.9</v>
      </c>
      <c r="T75" s="82" t="n">
        <v>22.6</v>
      </c>
      <c r="U75" s="82" t="n">
        <v>33687</v>
      </c>
      <c r="V75" s="82" t="n">
        <v>9817</v>
      </c>
      <c r="W75" s="82" t="n">
        <v>3.3</v>
      </c>
      <c r="X75" s="82" t="n">
        <v>46.4</v>
      </c>
      <c r="Y75" s="82" t="n">
        <v>70.2</v>
      </c>
      <c r="Z75" s="82" t="n">
        <v>62</v>
      </c>
      <c r="AA75" s="82" t="n">
        <v>56.6</v>
      </c>
      <c r="AB75" s="82" t="n">
        <v>55</v>
      </c>
      <c r="AC75" s="82" t="n">
        <v>31.4</v>
      </c>
      <c r="AD75" s="82" t="n">
        <v>88.59999999999999</v>
      </c>
      <c r="AE75" s="82" t="n">
        <v>92.3</v>
      </c>
      <c r="AF75" s="82" t="n">
        <v>1</v>
      </c>
      <c r="AG75" s="82" t="n">
        <v>0.8</v>
      </c>
      <c r="AH75" s="82" t="n">
        <v>5.7</v>
      </c>
      <c r="AI75" s="82" t="n">
        <v>0.2</v>
      </c>
      <c r="AJ75" s="82" t="n">
        <v>5.9</v>
      </c>
      <c r="AK75" s="82" t="n">
        <v>5.8</v>
      </c>
      <c r="AL75" s="82" t="n">
        <v>5.5</v>
      </c>
      <c r="AM75" s="82" t="n">
        <v>5.5</v>
      </c>
      <c r="AN75" s="82" t="n">
        <v>4.8</v>
      </c>
      <c r="AO75" s="82" t="n">
        <v>4.7</v>
      </c>
      <c r="AP75" s="82" t="n">
        <v>5</v>
      </c>
      <c r="AQ75" s="82" t="n">
        <v>5</v>
      </c>
      <c r="AR75" s="82" t="n">
        <v>4.7</v>
      </c>
      <c r="AS75" s="82" t="n">
        <v>4.8</v>
      </c>
      <c r="AT75" s="82" t="n">
        <v>4.2</v>
      </c>
      <c r="AU75" s="82" t="n">
        <v>4.5</v>
      </c>
      <c r="AV75" s="82" t="n">
        <v>3.4</v>
      </c>
      <c r="AW75" s="82" t="n">
        <v>3.8</v>
      </c>
      <c r="AX75" s="82" t="n">
        <v>2.8</v>
      </c>
      <c r="AY75" s="82" t="n">
        <v>3.4</v>
      </c>
      <c r="AZ75" s="82" t="n">
        <v>2.3</v>
      </c>
      <c r="BA75" s="82" t="n">
        <v>3</v>
      </c>
      <c r="BB75" s="82" t="n">
        <v>2</v>
      </c>
      <c r="BC75" s="82" t="n">
        <v>2</v>
      </c>
      <c r="BD75" s="82" t="n">
        <v>1.7</v>
      </c>
      <c r="BE75" s="82" t="n">
        <v>2.3</v>
      </c>
      <c r="BF75" s="82" t="n">
        <v>1.5</v>
      </c>
      <c r="BG75" s="82" t="n">
        <v>2.1</v>
      </c>
      <c r="BH75" s="82" t="n">
        <v>1.1</v>
      </c>
      <c r="BI75" s="82" t="n">
        <v>1.7</v>
      </c>
      <c r="BJ75" s="82" t="n">
        <v>0.8</v>
      </c>
      <c r="BK75" s="82" t="n">
        <v>1.3</v>
      </c>
      <c r="BL75" s="82" t="n">
        <v>0.5</v>
      </c>
      <c r="BM75" s="82" t="n">
        <v>1</v>
      </c>
      <c r="BN75" s="82" t="n">
        <v>0.3</v>
      </c>
      <c r="BO75" s="82" t="n">
        <v>0.8</v>
      </c>
      <c r="BP75" s="82" t="n">
        <v>0.2</v>
      </c>
      <c r="BQ75" s="82" t="n">
        <v>0.4</v>
      </c>
      <c r="BR75" s="82" t="n">
        <v>0.1</v>
      </c>
      <c r="BS75" s="82" t="n">
        <v>0.4</v>
      </c>
      <c r="BT75" s="82" t="n">
        <v>21493</v>
      </c>
      <c r="BU75" s="82" t="n">
        <v>11918</v>
      </c>
      <c r="BV75" s="82" t="n">
        <v>5365</v>
      </c>
      <c r="BW75" s="82" t="n">
        <v>31111</v>
      </c>
      <c r="BX75" s="82" t="n">
        <v>12.7</v>
      </c>
      <c r="BY75" s="82" t="n">
        <v>6.9</v>
      </c>
      <c r="BZ75" s="82" t="n">
        <v>11.3</v>
      </c>
      <c r="CA75" s="82" t="n">
        <v>24.9</v>
      </c>
      <c r="CB75" s="82" t="n">
        <v>22.2</v>
      </c>
      <c r="CC75" s="82" t="n">
        <v>9.800000000000001</v>
      </c>
      <c r="CD75" s="82" t="n">
        <v>5.8</v>
      </c>
      <c r="CE75" s="82" t="n">
        <v>4.2</v>
      </c>
      <c r="CF75" s="82" t="n">
        <v>1.7</v>
      </c>
      <c r="CG75" s="82" t="n">
        <v>0.3</v>
      </c>
      <c r="CH75" s="82" t="n">
        <v>0.2</v>
      </c>
      <c r="CI75" s="82" t="n">
        <v>0.1</v>
      </c>
      <c r="CJ75" s="82">
        <f>SUM(BT75:BW75)</f>
        <v/>
      </c>
      <c r="CK75" s="82">
        <f>F75*(1+M75/100)^9</f>
        <v/>
      </c>
      <c r="CL75" s="257">
        <f>$CK75*SUM(OFFSET($AJ75,0,(COUNTA($CL$1:CL$1)-1)*4,1,4))/100</f>
        <v/>
      </c>
      <c r="CM75" s="257">
        <f>$CK75*SUM(OFFSET($AJ75,0,(COUNTA($CL$1:CM$1)-1)*4,1,4))/100</f>
        <v/>
      </c>
      <c r="CN75" s="257">
        <f>$CK75*SUM(OFFSET($AJ75,0,(COUNTA($CL$1:CN$1)-1)*4,1,4))/100</f>
        <v/>
      </c>
      <c r="CO75" s="257">
        <f>$CK75*SUM(OFFSET($AJ75,0,(COUNTA($CL$1:CO$1)-1)*4,1,4))/100</f>
        <v/>
      </c>
      <c r="CP75" s="257">
        <f>$CK75*SUM(OFFSET($AJ75,0,(COUNTA($CL$1:CP$1)-1)*4,1,4))/100</f>
        <v/>
      </c>
      <c r="CQ75" s="257">
        <f>$CK75*SUM(OFFSET($AJ75,0,(COUNTA($CL$1:CQ$1)-1)*4,1,4))/100</f>
        <v/>
      </c>
      <c r="CR75" s="257">
        <f>$CK75*SUM(OFFSET($AJ75,0,(COUNTA($CL$1:CR$1)-1)*4,1,4))/100</f>
        <v/>
      </c>
      <c r="CS75" s="257">
        <f>$CK75*SUM(OFFSET($AJ75,0,(COUNTA($CL$1:CS$1)-1)*4,1,4))/100</f>
        <v/>
      </c>
      <c r="CT75" s="257">
        <f>$CK75*SUM(OFFSET($AJ75,0,(COUNTA($CL$1:CT$1)-1)*4,1,4))/100</f>
        <v/>
      </c>
      <c r="CU75" s="258">
        <f>IF(N75 = 0,0,F75/N75)</f>
        <v/>
      </c>
      <c r="CV75" s="258">
        <f>IF(CU75=0,0,CK75/CU75)</f>
        <v/>
      </c>
    </row>
    <row r="76">
      <c r="A76" s="82">
        <f>IF(ISERROR(OFFSET(Map!$E$2,MATCH(D76,Map!$B$3:$B$239,0),0)),OFFSET(Map!$E$2,MATCH(D76,Map!$C$3:$C$239,0),0),OFFSET(Map!$E$2,MATCH(D76,Map!$B$3:$B$239,0),0))</f>
        <v/>
      </c>
      <c r="B76" s="82" t="n">
        <v>75</v>
      </c>
      <c r="C76" s="82" t="inlineStr">
        <is>
          <t>FREE STATE</t>
        </is>
      </c>
      <c r="D76" s="82" t="inlineStr">
        <is>
          <t>FS192</t>
        </is>
      </c>
      <c r="E76" s="82" t="inlineStr">
        <is>
          <t>Dihlabeng</t>
        </is>
      </c>
      <c r="F76" s="82" t="n">
        <v>128704</v>
      </c>
      <c r="G76" s="82" t="n">
        <v>29.4</v>
      </c>
      <c r="H76" s="82" t="n">
        <v>65.2</v>
      </c>
      <c r="I76" s="82">
        <f>ROUND(F76*H76/100,0)</f>
        <v/>
      </c>
      <c r="J76" s="82" t="n">
        <v>5.4</v>
      </c>
      <c r="K76" s="82" t="n">
        <v>53.5</v>
      </c>
      <c r="L76" s="82" t="n">
        <v>90.5</v>
      </c>
      <c r="M76" s="82" t="n">
        <v>-0.05</v>
      </c>
      <c r="N76" s="82" t="n">
        <v>26</v>
      </c>
      <c r="O76" s="82" t="n">
        <v>28.7</v>
      </c>
      <c r="P76" s="82">
        <f>ROUND(F76*(H76/100)*(100-O76)/100,0)</f>
        <v/>
      </c>
      <c r="Q76" s="82" t="n">
        <v>38.9</v>
      </c>
      <c r="R76" s="82" t="n">
        <v>8.9</v>
      </c>
      <c r="S76" s="82" t="n">
        <v>10.6</v>
      </c>
      <c r="T76" s="82" t="n">
        <v>26.3</v>
      </c>
      <c r="U76" s="82" t="n">
        <v>38593</v>
      </c>
      <c r="V76" s="82" t="n">
        <v>11089</v>
      </c>
      <c r="W76" s="82" t="n">
        <v>3.2</v>
      </c>
      <c r="X76" s="82" t="n">
        <v>41.1</v>
      </c>
      <c r="Y76" s="82" t="n">
        <v>76.7</v>
      </c>
      <c r="Z76" s="82" t="n">
        <v>47.5</v>
      </c>
      <c r="AA76" s="82" t="n">
        <v>74.2</v>
      </c>
      <c r="AB76" s="82" t="n">
        <v>80.2</v>
      </c>
      <c r="AC76" s="82" t="n">
        <v>43.8</v>
      </c>
      <c r="AD76" s="82" t="n">
        <v>84.8</v>
      </c>
      <c r="AE76" s="82" t="n">
        <v>87.40000000000001</v>
      </c>
      <c r="AF76" s="82" t="n">
        <v>1.5</v>
      </c>
      <c r="AG76" s="82" t="n">
        <v>0.5</v>
      </c>
      <c r="AH76" s="82" t="n">
        <v>10.4</v>
      </c>
      <c r="AI76" s="82" t="n">
        <v>0.2</v>
      </c>
      <c r="AJ76" s="82" t="n">
        <v>5.2</v>
      </c>
      <c r="AK76" s="82" t="n">
        <v>5.5</v>
      </c>
      <c r="AL76" s="82" t="n">
        <v>4.8</v>
      </c>
      <c r="AM76" s="82" t="n">
        <v>4.8</v>
      </c>
      <c r="AN76" s="82" t="n">
        <v>4.7</v>
      </c>
      <c r="AO76" s="82" t="n">
        <v>4.4</v>
      </c>
      <c r="AP76" s="82" t="n">
        <v>4.3</v>
      </c>
      <c r="AQ76" s="82" t="n">
        <v>4.4</v>
      </c>
      <c r="AR76" s="82" t="n">
        <v>4.7</v>
      </c>
      <c r="AS76" s="82" t="n">
        <v>4.7</v>
      </c>
      <c r="AT76" s="82" t="n">
        <v>4.7</v>
      </c>
      <c r="AU76" s="82" t="n">
        <v>4.8</v>
      </c>
      <c r="AV76" s="82" t="n">
        <v>3.9</v>
      </c>
      <c r="AW76" s="82" t="n">
        <v>4.2</v>
      </c>
      <c r="AX76" s="82" t="n">
        <v>3.3</v>
      </c>
      <c r="AY76" s="82" t="n">
        <v>3.6</v>
      </c>
      <c r="AZ76" s="82" t="n">
        <v>2.8</v>
      </c>
      <c r="BA76" s="82" t="n">
        <v>3.2</v>
      </c>
      <c r="BB76" s="82" t="n">
        <v>2.3</v>
      </c>
      <c r="BC76" s="82" t="n">
        <v>2.3</v>
      </c>
      <c r="BD76" s="82" t="n">
        <v>2</v>
      </c>
      <c r="BE76" s="82" t="n">
        <v>2.5</v>
      </c>
      <c r="BF76" s="82" t="n">
        <v>1.6</v>
      </c>
      <c r="BG76" s="82" t="n">
        <v>2.1</v>
      </c>
      <c r="BH76" s="82" t="n">
        <v>1.2</v>
      </c>
      <c r="BI76" s="82" t="n">
        <v>1.8</v>
      </c>
      <c r="BJ76" s="82" t="n">
        <v>0.8</v>
      </c>
      <c r="BK76" s="82" t="n">
        <v>1.1</v>
      </c>
      <c r="BL76" s="82" t="n">
        <v>0.5</v>
      </c>
      <c r="BM76" s="82" t="n">
        <v>0.9</v>
      </c>
      <c r="BN76" s="82" t="n">
        <v>0.3</v>
      </c>
      <c r="BO76" s="82" t="n">
        <v>0.7</v>
      </c>
      <c r="BP76" s="82" t="n">
        <v>0.2</v>
      </c>
      <c r="BQ76" s="82" t="n">
        <v>0.4</v>
      </c>
      <c r="BR76" s="82" t="n">
        <v>0.1</v>
      </c>
      <c r="BS76" s="82" t="n">
        <v>0.4</v>
      </c>
      <c r="BT76" s="82" t="n">
        <v>33843</v>
      </c>
      <c r="BU76" s="82" t="n">
        <v>13653</v>
      </c>
      <c r="BV76" s="82" t="n">
        <v>4889</v>
      </c>
      <c r="BW76" s="82" t="n">
        <v>31467</v>
      </c>
      <c r="BX76" s="82" t="n">
        <v>6.3</v>
      </c>
      <c r="BY76" s="82" t="n">
        <v>4.9</v>
      </c>
      <c r="BZ76" s="82" t="n">
        <v>8</v>
      </c>
      <c r="CA76" s="82" t="n">
        <v>22.1</v>
      </c>
      <c r="CB76" s="82" t="n">
        <v>24.5</v>
      </c>
      <c r="CC76" s="82" t="n">
        <v>14.1</v>
      </c>
      <c r="CD76" s="82" t="n">
        <v>8.9</v>
      </c>
      <c r="CE76" s="82" t="n">
        <v>6.4</v>
      </c>
      <c r="CF76" s="82" t="n">
        <v>3.6</v>
      </c>
      <c r="CG76" s="82" t="n">
        <v>0.9</v>
      </c>
      <c r="CH76" s="82" t="n">
        <v>0.3</v>
      </c>
      <c r="CI76" s="82" t="n">
        <v>0.2</v>
      </c>
      <c r="CJ76" s="82">
        <f>SUM(BT76:BW76)</f>
        <v/>
      </c>
      <c r="CK76" s="82">
        <f>F76*(1+M76/100)^9</f>
        <v/>
      </c>
      <c r="CL76" s="257">
        <f>$CK76*SUM(OFFSET($AJ76,0,(COUNTA($CL$1:CL$1)-1)*4,1,4))/100</f>
        <v/>
      </c>
      <c r="CM76" s="257">
        <f>$CK76*SUM(OFFSET($AJ76,0,(COUNTA($CL$1:CM$1)-1)*4,1,4))/100</f>
        <v/>
      </c>
      <c r="CN76" s="257">
        <f>$CK76*SUM(OFFSET($AJ76,0,(COUNTA($CL$1:CN$1)-1)*4,1,4))/100</f>
        <v/>
      </c>
      <c r="CO76" s="257">
        <f>$CK76*SUM(OFFSET($AJ76,0,(COUNTA($CL$1:CO$1)-1)*4,1,4))/100</f>
        <v/>
      </c>
      <c r="CP76" s="257">
        <f>$CK76*SUM(OFFSET($AJ76,0,(COUNTA($CL$1:CP$1)-1)*4,1,4))/100</f>
        <v/>
      </c>
      <c r="CQ76" s="257">
        <f>$CK76*SUM(OFFSET($AJ76,0,(COUNTA($CL$1:CQ$1)-1)*4,1,4))/100</f>
        <v/>
      </c>
      <c r="CR76" s="257">
        <f>$CK76*SUM(OFFSET($AJ76,0,(COUNTA($CL$1:CR$1)-1)*4,1,4))/100</f>
        <v/>
      </c>
      <c r="CS76" s="257">
        <f>$CK76*SUM(OFFSET($AJ76,0,(COUNTA($CL$1:CS$1)-1)*4,1,4))/100</f>
        <v/>
      </c>
      <c r="CT76" s="257">
        <f>$CK76*SUM(OFFSET($AJ76,0,(COUNTA($CL$1:CT$1)-1)*4,1,4))/100</f>
        <v/>
      </c>
      <c r="CU76" s="258">
        <f>IF(N76 = 0,0,F76/N76)</f>
        <v/>
      </c>
      <c r="CV76" s="258">
        <f>IF(CU76=0,0,CK76/CU76)</f>
        <v/>
      </c>
    </row>
    <row r="77">
      <c r="A77" s="82">
        <f>IF(ISERROR(OFFSET(Map!$E$2,MATCH(D77,Map!$B$3:$B$239,0),0)),OFFSET(Map!$E$2,MATCH(D77,Map!$C$3:$C$239,0),0),OFFSET(Map!$E$2,MATCH(D77,Map!$B$3:$B$239,0),0))</f>
        <v/>
      </c>
      <c r="B77" s="82" t="n">
        <v>76</v>
      </c>
      <c r="C77" s="82" t="inlineStr">
        <is>
          <t>FREE STATE</t>
        </is>
      </c>
      <c r="D77" s="82" t="inlineStr">
        <is>
          <t>FS193</t>
        </is>
      </c>
      <c r="E77" s="82" t="inlineStr">
        <is>
          <t>Nketoana</t>
        </is>
      </c>
      <c r="F77" s="82" t="n">
        <v>60324</v>
      </c>
      <c r="G77" s="82" t="n">
        <v>32.3</v>
      </c>
      <c r="H77" s="82" t="n">
        <v>61.9</v>
      </c>
      <c r="I77" s="82">
        <f>ROUND(F77*H77/100,0)</f>
        <v/>
      </c>
      <c r="J77" s="82" t="n">
        <v>5.8</v>
      </c>
      <c r="K77" s="82" t="n">
        <v>61.6</v>
      </c>
      <c r="L77" s="82" t="n">
        <v>90.2</v>
      </c>
      <c r="M77" s="82" t="n">
        <v>-0.27</v>
      </c>
      <c r="N77" s="82" t="n">
        <v>11</v>
      </c>
      <c r="O77" s="82" t="n">
        <v>30.4</v>
      </c>
      <c r="P77" s="82">
        <f>ROUND(F77*(H77/100)*(100-O77)/100,0)</f>
        <v/>
      </c>
      <c r="Q77" s="82" t="n">
        <v>41.6</v>
      </c>
      <c r="R77" s="82" t="n">
        <v>12.7</v>
      </c>
      <c r="S77" s="82" t="n">
        <v>6.7</v>
      </c>
      <c r="T77" s="82" t="n">
        <v>20.4</v>
      </c>
      <c r="U77" s="82" t="n">
        <v>17318</v>
      </c>
      <c r="V77" s="82" t="n">
        <v>5493</v>
      </c>
      <c r="W77" s="82" t="n">
        <v>3.4</v>
      </c>
      <c r="X77" s="82" t="n">
        <v>40.7</v>
      </c>
      <c r="Y77" s="82" t="n">
        <v>73.5</v>
      </c>
      <c r="Z77" s="82" t="n">
        <v>57.5</v>
      </c>
      <c r="AA77" s="82" t="n">
        <v>61.1</v>
      </c>
      <c r="AB77" s="82" t="n">
        <v>72.2</v>
      </c>
      <c r="AC77" s="82" t="n">
        <v>28.2</v>
      </c>
      <c r="AD77" s="82" t="n">
        <v>84.7</v>
      </c>
      <c r="AE77" s="82" t="n">
        <v>91.40000000000001</v>
      </c>
      <c r="AF77" s="82" t="n">
        <v>0.3</v>
      </c>
      <c r="AG77" s="82" t="n">
        <v>0.2</v>
      </c>
      <c r="AH77" s="82" t="n">
        <v>7.8</v>
      </c>
      <c r="AI77" s="82" t="n">
        <v>0.2</v>
      </c>
      <c r="AJ77" s="82" t="n">
        <v>5.8</v>
      </c>
      <c r="AK77" s="82" t="n">
        <v>6</v>
      </c>
      <c r="AL77" s="82" t="n">
        <v>5.4</v>
      </c>
      <c r="AM77" s="82" t="n">
        <v>5.5</v>
      </c>
      <c r="AN77" s="82" t="n">
        <v>4.8</v>
      </c>
      <c r="AO77" s="82" t="n">
        <v>4.9</v>
      </c>
      <c r="AP77" s="82" t="n">
        <v>4.9</v>
      </c>
      <c r="AQ77" s="82" t="n">
        <v>4.8</v>
      </c>
      <c r="AR77" s="82" t="n">
        <v>4.9</v>
      </c>
      <c r="AS77" s="82" t="n">
        <v>4.8</v>
      </c>
      <c r="AT77" s="82" t="n">
        <v>4.2</v>
      </c>
      <c r="AU77" s="82" t="n">
        <v>4.4</v>
      </c>
      <c r="AV77" s="82" t="n">
        <v>3.4</v>
      </c>
      <c r="AW77" s="82" t="n">
        <v>3.6</v>
      </c>
      <c r="AX77" s="82" t="n">
        <v>2.8</v>
      </c>
      <c r="AY77" s="82" t="n">
        <v>3.1</v>
      </c>
      <c r="AZ77" s="82" t="n">
        <v>2.2</v>
      </c>
      <c r="BA77" s="82" t="n">
        <v>2.7</v>
      </c>
      <c r="BB77" s="82" t="n">
        <v>2.2</v>
      </c>
      <c r="BC77" s="82" t="n">
        <v>2.2</v>
      </c>
      <c r="BD77" s="82" t="n">
        <v>1.8</v>
      </c>
      <c r="BE77" s="82" t="n">
        <v>2.4</v>
      </c>
      <c r="BF77" s="82" t="n">
        <v>1.6</v>
      </c>
      <c r="BG77" s="82" t="n">
        <v>2.2</v>
      </c>
      <c r="BH77" s="82" t="n">
        <v>1.4</v>
      </c>
      <c r="BI77" s="82" t="n">
        <v>1.7</v>
      </c>
      <c r="BJ77" s="82" t="n">
        <v>0.9</v>
      </c>
      <c r="BK77" s="82" t="n">
        <v>1.2</v>
      </c>
      <c r="BL77" s="82" t="n">
        <v>0.5</v>
      </c>
      <c r="BM77" s="82" t="n">
        <v>0.9</v>
      </c>
      <c r="BN77" s="82" t="n">
        <v>0.3</v>
      </c>
      <c r="BO77" s="82" t="n">
        <v>0.7</v>
      </c>
      <c r="BP77" s="82" t="n">
        <v>0.2</v>
      </c>
      <c r="BQ77" s="82" t="n">
        <v>0.5</v>
      </c>
      <c r="BR77" s="82" t="n">
        <v>0.2</v>
      </c>
      <c r="BS77" s="82" t="n">
        <v>0.4</v>
      </c>
      <c r="BT77" s="82" t="n">
        <v>13406</v>
      </c>
      <c r="BU77" s="82" t="n">
        <v>5855</v>
      </c>
      <c r="BV77" s="82" t="n">
        <v>3007</v>
      </c>
      <c r="BW77" s="82" t="n">
        <v>15063</v>
      </c>
      <c r="BX77" s="82" t="n">
        <v>7.2</v>
      </c>
      <c r="BY77" s="82" t="n">
        <v>5.6</v>
      </c>
      <c r="BZ77" s="82" t="n">
        <v>9.800000000000001</v>
      </c>
      <c r="CA77" s="82" t="n">
        <v>25.5</v>
      </c>
      <c r="CB77" s="82" t="n">
        <v>26.6</v>
      </c>
      <c r="CC77" s="82" t="n">
        <v>12.2</v>
      </c>
      <c r="CD77" s="82" t="n">
        <v>6.5</v>
      </c>
      <c r="CE77" s="82" t="n">
        <v>4</v>
      </c>
      <c r="CF77" s="82" t="n">
        <v>1.7</v>
      </c>
      <c r="CG77" s="82" t="n">
        <v>0.5</v>
      </c>
      <c r="CH77" s="82" t="n">
        <v>0.2</v>
      </c>
      <c r="CI77" s="82" t="n">
        <v>0.2</v>
      </c>
      <c r="CJ77" s="82">
        <f>SUM(BT77:BW77)</f>
        <v/>
      </c>
      <c r="CK77" s="82">
        <f>F77*(1+M77/100)^9</f>
        <v/>
      </c>
      <c r="CL77" s="257">
        <f>$CK77*SUM(OFFSET($AJ77,0,(COUNTA($CL$1:CL$1)-1)*4,1,4))/100</f>
        <v/>
      </c>
      <c r="CM77" s="257">
        <f>$CK77*SUM(OFFSET($AJ77,0,(COUNTA($CL$1:CM$1)-1)*4,1,4))/100</f>
        <v/>
      </c>
      <c r="CN77" s="257">
        <f>$CK77*SUM(OFFSET($AJ77,0,(COUNTA($CL$1:CN$1)-1)*4,1,4))/100</f>
        <v/>
      </c>
      <c r="CO77" s="257">
        <f>$CK77*SUM(OFFSET($AJ77,0,(COUNTA($CL$1:CO$1)-1)*4,1,4))/100</f>
        <v/>
      </c>
      <c r="CP77" s="257">
        <f>$CK77*SUM(OFFSET($AJ77,0,(COUNTA($CL$1:CP$1)-1)*4,1,4))/100</f>
        <v/>
      </c>
      <c r="CQ77" s="257">
        <f>$CK77*SUM(OFFSET($AJ77,0,(COUNTA($CL$1:CQ$1)-1)*4,1,4))/100</f>
        <v/>
      </c>
      <c r="CR77" s="257">
        <f>$CK77*SUM(OFFSET($AJ77,0,(COUNTA($CL$1:CR$1)-1)*4,1,4))/100</f>
        <v/>
      </c>
      <c r="CS77" s="257">
        <f>$CK77*SUM(OFFSET($AJ77,0,(COUNTA($CL$1:CS$1)-1)*4,1,4))/100</f>
        <v/>
      </c>
      <c r="CT77" s="257">
        <f>$CK77*SUM(OFFSET($AJ77,0,(COUNTA($CL$1:CT$1)-1)*4,1,4))/100</f>
        <v/>
      </c>
      <c r="CU77" s="258">
        <f>IF(N77 = 0,0,F77/N77)</f>
        <v/>
      </c>
      <c r="CV77" s="258">
        <f>IF(CU77=0,0,CK77/CU77)</f>
        <v/>
      </c>
    </row>
    <row r="78">
      <c r="A78" s="82">
        <f>IF(ISERROR(OFFSET(Map!$E$2,MATCH(D78,Map!$B$3:$B$239,0),0)),OFFSET(Map!$E$2,MATCH(D78,Map!$C$3:$C$239,0),0),OFFSET(Map!$E$2,MATCH(D78,Map!$B$3:$B$239,0),0))</f>
        <v/>
      </c>
      <c r="B78" s="82" t="n">
        <v>77</v>
      </c>
      <c r="C78" s="82" t="inlineStr">
        <is>
          <t>FREE STATE</t>
        </is>
      </c>
      <c r="D78" s="82" t="inlineStr">
        <is>
          <t>FS194</t>
        </is>
      </c>
      <c r="E78" s="82" t="inlineStr">
        <is>
          <t>Maluti a Phofung</t>
        </is>
      </c>
      <c r="F78" s="82" t="n">
        <v>335784</v>
      </c>
      <c r="G78" s="82" t="n">
        <v>32.7</v>
      </c>
      <c r="H78" s="82" t="n">
        <v>62</v>
      </c>
      <c r="I78" s="82">
        <f>ROUND(F78*H78/100,0)</f>
        <v/>
      </c>
      <c r="J78" s="82" t="n">
        <v>5.3</v>
      </c>
      <c r="K78" s="82" t="n">
        <v>61.2</v>
      </c>
      <c r="L78" s="82" t="n">
        <v>83.90000000000001</v>
      </c>
      <c r="M78" s="82" t="n">
        <v>-0.71</v>
      </c>
      <c r="N78" s="82" t="n">
        <v>77</v>
      </c>
      <c r="O78" s="82" t="n">
        <v>41.8</v>
      </c>
      <c r="P78" s="82">
        <f>ROUND(F78*(H78/100)*(100-O78)/100,0)</f>
        <v/>
      </c>
      <c r="Q78" s="82" t="n">
        <v>53</v>
      </c>
      <c r="R78" s="82" t="n">
        <v>8.9</v>
      </c>
      <c r="S78" s="82" t="n">
        <v>7.9</v>
      </c>
      <c r="T78" s="82" t="n">
        <v>26.8</v>
      </c>
      <c r="U78" s="82" t="n">
        <v>100228</v>
      </c>
      <c r="V78" s="82" t="n">
        <v>51733</v>
      </c>
      <c r="W78" s="82" t="n">
        <v>3.3</v>
      </c>
      <c r="X78" s="82" t="n">
        <v>50.9</v>
      </c>
      <c r="Y78" s="82" t="n">
        <v>80.40000000000001</v>
      </c>
      <c r="Z78" s="82" t="n">
        <v>72.3</v>
      </c>
      <c r="AA78" s="82" t="n">
        <v>30.3</v>
      </c>
      <c r="AB78" s="82" t="n">
        <v>24.8</v>
      </c>
      <c r="AC78" s="82" t="n">
        <v>31.9</v>
      </c>
      <c r="AD78" s="82" t="n">
        <v>89</v>
      </c>
      <c r="AE78" s="82" t="n">
        <v>98.2</v>
      </c>
      <c r="AF78" s="82" t="n">
        <v>0.2</v>
      </c>
      <c r="AG78" s="82" t="n">
        <v>0.2</v>
      </c>
      <c r="AH78" s="82" t="n">
        <v>1.3</v>
      </c>
      <c r="AI78" s="82" t="n">
        <v>0.1</v>
      </c>
      <c r="AJ78" s="82" t="n">
        <v>5.8</v>
      </c>
      <c r="AK78" s="82" t="n">
        <v>5.8</v>
      </c>
      <c r="AL78" s="82" t="n">
        <v>5.5</v>
      </c>
      <c r="AM78" s="82" t="n">
        <v>5.5</v>
      </c>
      <c r="AN78" s="82" t="n">
        <v>5.1</v>
      </c>
      <c r="AO78" s="82" t="n">
        <v>4.9</v>
      </c>
      <c r="AP78" s="82" t="n">
        <v>5.9</v>
      </c>
      <c r="AQ78" s="82" t="n">
        <v>5.7</v>
      </c>
      <c r="AR78" s="82" t="n">
        <v>4.9</v>
      </c>
      <c r="AS78" s="82" t="n">
        <v>5.3</v>
      </c>
      <c r="AT78" s="82" t="n">
        <v>3.7</v>
      </c>
      <c r="AU78" s="82" t="n">
        <v>4.6</v>
      </c>
      <c r="AV78" s="82" t="n">
        <v>2.8</v>
      </c>
      <c r="AW78" s="82" t="n">
        <v>3.6</v>
      </c>
      <c r="AX78" s="82" t="n">
        <v>2.4</v>
      </c>
      <c r="AY78" s="82" t="n">
        <v>3.2</v>
      </c>
      <c r="AZ78" s="82" t="n">
        <v>2</v>
      </c>
      <c r="BA78" s="82" t="n">
        <v>3.1</v>
      </c>
      <c r="BB78" s="82" t="n">
        <v>1.9</v>
      </c>
      <c r="BC78" s="82" t="n">
        <v>1.9</v>
      </c>
      <c r="BD78" s="82" t="n">
        <v>1.5</v>
      </c>
      <c r="BE78" s="82" t="n">
        <v>2.5</v>
      </c>
      <c r="BF78" s="82" t="n">
        <v>1.3</v>
      </c>
      <c r="BG78" s="82" t="n">
        <v>2.1</v>
      </c>
      <c r="BH78" s="82" t="n">
        <v>1</v>
      </c>
      <c r="BI78" s="82" t="n">
        <v>1.6</v>
      </c>
      <c r="BJ78" s="82" t="n">
        <v>0.7</v>
      </c>
      <c r="BK78" s="82" t="n">
        <v>1.1</v>
      </c>
      <c r="BL78" s="82" t="n">
        <v>0.5</v>
      </c>
      <c r="BM78" s="82" t="n">
        <v>0.9</v>
      </c>
      <c r="BN78" s="82" t="n">
        <v>0.3</v>
      </c>
      <c r="BO78" s="82" t="n">
        <v>0.7</v>
      </c>
      <c r="BP78" s="82" t="n">
        <v>0.2</v>
      </c>
      <c r="BQ78" s="82" t="n">
        <v>0.5</v>
      </c>
      <c r="BR78" s="82" t="n">
        <v>0.1</v>
      </c>
      <c r="BS78" s="82" t="n">
        <v>0.4</v>
      </c>
      <c r="BT78" s="82" t="n">
        <v>52867</v>
      </c>
      <c r="BU78" s="82" t="n">
        <v>38002</v>
      </c>
      <c r="BV78" s="82" t="n">
        <v>18379</v>
      </c>
      <c r="BW78" s="82" t="n">
        <v>99048</v>
      </c>
      <c r="BX78" s="82" t="n">
        <v>13.5</v>
      </c>
      <c r="BY78" s="82" t="n">
        <v>9</v>
      </c>
      <c r="BZ78" s="82" t="n">
        <v>13.7</v>
      </c>
      <c r="CA78" s="82" t="n">
        <v>23.7</v>
      </c>
      <c r="CB78" s="82" t="n">
        <v>20.7</v>
      </c>
      <c r="CC78" s="82" t="n">
        <v>9</v>
      </c>
      <c r="CD78" s="82" t="n">
        <v>5.2</v>
      </c>
      <c r="CE78" s="82" t="n">
        <v>3.3</v>
      </c>
      <c r="CF78" s="82" t="n">
        <v>1.4</v>
      </c>
      <c r="CG78" s="82" t="n">
        <v>0.3</v>
      </c>
      <c r="CH78" s="82" t="n">
        <v>0.1</v>
      </c>
      <c r="CI78" s="82" t="n">
        <v>0.1</v>
      </c>
      <c r="CJ78" s="82">
        <f>SUM(BT78:BW78)</f>
        <v/>
      </c>
      <c r="CK78" s="82">
        <f>F78*(1+M78/100)^9</f>
        <v/>
      </c>
      <c r="CL78" s="257">
        <f>$CK78*SUM(OFFSET($AJ78,0,(COUNTA($CL$1:CL$1)-1)*4,1,4))/100</f>
        <v/>
      </c>
      <c r="CM78" s="257">
        <f>$CK78*SUM(OFFSET($AJ78,0,(COUNTA($CL$1:CM$1)-1)*4,1,4))/100</f>
        <v/>
      </c>
      <c r="CN78" s="257">
        <f>$CK78*SUM(OFFSET($AJ78,0,(COUNTA($CL$1:CN$1)-1)*4,1,4))/100</f>
        <v/>
      </c>
      <c r="CO78" s="257">
        <f>$CK78*SUM(OFFSET($AJ78,0,(COUNTA($CL$1:CO$1)-1)*4,1,4))/100</f>
        <v/>
      </c>
      <c r="CP78" s="257">
        <f>$CK78*SUM(OFFSET($AJ78,0,(COUNTA($CL$1:CP$1)-1)*4,1,4))/100</f>
        <v/>
      </c>
      <c r="CQ78" s="257">
        <f>$CK78*SUM(OFFSET($AJ78,0,(COUNTA($CL$1:CQ$1)-1)*4,1,4))/100</f>
        <v/>
      </c>
      <c r="CR78" s="257">
        <f>$CK78*SUM(OFFSET($AJ78,0,(COUNTA($CL$1:CR$1)-1)*4,1,4))/100</f>
        <v/>
      </c>
      <c r="CS78" s="257">
        <f>$CK78*SUM(OFFSET($AJ78,0,(COUNTA($CL$1:CS$1)-1)*4,1,4))/100</f>
        <v/>
      </c>
      <c r="CT78" s="257">
        <f>$CK78*SUM(OFFSET($AJ78,0,(COUNTA($CL$1:CT$1)-1)*4,1,4))/100</f>
        <v/>
      </c>
      <c r="CU78" s="258">
        <f>IF(N78 = 0,0,F78/N78)</f>
        <v/>
      </c>
      <c r="CV78" s="258">
        <f>IF(CU78=0,0,CK78/CU78)</f>
        <v/>
      </c>
    </row>
    <row r="79">
      <c r="A79" s="82">
        <f>IF(ISERROR(OFFSET(Map!$E$2,MATCH(D79,Map!$B$3:$B$239,0),0)),OFFSET(Map!$E$2,MATCH(D79,Map!$C$3:$C$239,0),0),OFFSET(Map!$E$2,MATCH(D79,Map!$B$3:$B$239,0),0))</f>
        <v/>
      </c>
      <c r="B79" s="82" t="n">
        <v>78</v>
      </c>
      <c r="C79" s="82" t="inlineStr">
        <is>
          <t>FREE STATE</t>
        </is>
      </c>
      <c r="D79" s="82" t="inlineStr">
        <is>
          <t>FS195</t>
        </is>
      </c>
      <c r="E79" s="82" t="inlineStr">
        <is>
          <t>Phumelela</t>
        </is>
      </c>
      <c r="F79" s="82" t="n">
        <v>47772</v>
      </c>
      <c r="G79" s="82" t="n">
        <v>31.7</v>
      </c>
      <c r="H79" s="82" t="n">
        <v>62.3</v>
      </c>
      <c r="I79" s="82">
        <f>ROUND(F79*H79/100,0)</f>
        <v/>
      </c>
      <c r="J79" s="82" t="n">
        <v>6</v>
      </c>
      <c r="K79" s="82" t="n">
        <v>60.5</v>
      </c>
      <c r="L79" s="82" t="n">
        <v>94.09999999999999</v>
      </c>
      <c r="M79" s="82" t="n">
        <v>-0.83</v>
      </c>
      <c r="N79" s="82" t="n">
        <v>6</v>
      </c>
      <c r="O79" s="82" t="n">
        <v>25.3</v>
      </c>
      <c r="P79" s="82">
        <f>ROUND(F79*(H79/100)*(100-O79)/100,0)</f>
        <v/>
      </c>
      <c r="Q79" s="82" t="n">
        <v>34.6</v>
      </c>
      <c r="R79" s="82" t="n">
        <v>11.3</v>
      </c>
      <c r="S79" s="82" t="n">
        <v>6.5</v>
      </c>
      <c r="T79" s="82" t="n">
        <v>19.4</v>
      </c>
      <c r="U79" s="82" t="n">
        <v>12888</v>
      </c>
      <c r="V79" s="82" t="n">
        <v>4762</v>
      </c>
      <c r="W79" s="82" t="n">
        <v>3.6</v>
      </c>
      <c r="X79" s="82" t="n">
        <v>39.3</v>
      </c>
      <c r="Y79" s="82" t="n">
        <v>73</v>
      </c>
      <c r="Z79" s="82" t="n">
        <v>50.2</v>
      </c>
      <c r="AA79" s="82" t="n">
        <v>59.3</v>
      </c>
      <c r="AB79" s="82" t="n">
        <v>65.09999999999999</v>
      </c>
      <c r="AC79" s="82" t="n">
        <v>30.6</v>
      </c>
      <c r="AD79" s="82" t="n">
        <v>74.90000000000001</v>
      </c>
      <c r="AE79" s="82" t="n">
        <v>91.59999999999999</v>
      </c>
      <c r="AF79" s="82" t="n">
        <v>0.4</v>
      </c>
      <c r="AG79" s="82" t="n">
        <v>0.3</v>
      </c>
      <c r="AH79" s="82" t="n">
        <v>7.3</v>
      </c>
      <c r="AI79" s="82" t="n">
        <v>0.3</v>
      </c>
      <c r="AJ79" s="82" t="n">
        <v>5.5</v>
      </c>
      <c r="AK79" s="82" t="n">
        <v>5.4</v>
      </c>
      <c r="AL79" s="82" t="n">
        <v>5.3</v>
      </c>
      <c r="AM79" s="82" t="n">
        <v>5.5</v>
      </c>
      <c r="AN79" s="82" t="n">
        <v>5</v>
      </c>
      <c r="AO79" s="82" t="n">
        <v>4.9</v>
      </c>
      <c r="AP79" s="82" t="n">
        <v>4.7</v>
      </c>
      <c r="AQ79" s="82" t="n">
        <v>4.8</v>
      </c>
      <c r="AR79" s="82" t="n">
        <v>4.9</v>
      </c>
      <c r="AS79" s="82" t="n">
        <v>4.8</v>
      </c>
      <c r="AT79" s="82" t="n">
        <v>4.1</v>
      </c>
      <c r="AU79" s="82" t="n">
        <v>4.2</v>
      </c>
      <c r="AV79" s="82" t="n">
        <v>3.6</v>
      </c>
      <c r="AW79" s="82" t="n">
        <v>3.3</v>
      </c>
      <c r="AX79" s="82" t="n">
        <v>2.9</v>
      </c>
      <c r="AY79" s="82" t="n">
        <v>3.1</v>
      </c>
      <c r="AZ79" s="82" t="n">
        <v>2.6</v>
      </c>
      <c r="BA79" s="82" t="n">
        <v>2.8</v>
      </c>
      <c r="BB79" s="82" t="n">
        <v>2.2</v>
      </c>
      <c r="BC79" s="82" t="n">
        <v>2.2</v>
      </c>
      <c r="BD79" s="82" t="n">
        <v>2</v>
      </c>
      <c r="BE79" s="82" t="n">
        <v>2.6</v>
      </c>
      <c r="BF79" s="82" t="n">
        <v>1.8</v>
      </c>
      <c r="BG79" s="82" t="n">
        <v>2.1</v>
      </c>
      <c r="BH79" s="82" t="n">
        <v>1.3</v>
      </c>
      <c r="BI79" s="82" t="n">
        <v>1.6</v>
      </c>
      <c r="BJ79" s="82" t="n">
        <v>0.9</v>
      </c>
      <c r="BK79" s="82" t="n">
        <v>1.2</v>
      </c>
      <c r="BL79" s="82" t="n">
        <v>0.7</v>
      </c>
      <c r="BM79" s="82" t="n">
        <v>1</v>
      </c>
      <c r="BN79" s="82" t="n">
        <v>0.4</v>
      </c>
      <c r="BO79" s="82" t="n">
        <v>0.7</v>
      </c>
      <c r="BP79" s="82" t="n">
        <v>0.2</v>
      </c>
      <c r="BQ79" s="82" t="n">
        <v>0.5</v>
      </c>
      <c r="BR79" s="82" t="n">
        <v>0.2</v>
      </c>
      <c r="BS79" s="82" t="n">
        <v>0.3</v>
      </c>
      <c r="BT79" s="82" t="n">
        <v>10681</v>
      </c>
      <c r="BU79" s="82" t="n">
        <v>3624</v>
      </c>
      <c r="BV79" s="82" t="n">
        <v>3125</v>
      </c>
      <c r="BW79" s="82" t="n">
        <v>12336</v>
      </c>
      <c r="BX79" s="82" t="n">
        <v>9.4</v>
      </c>
      <c r="BY79" s="82" t="n">
        <v>5</v>
      </c>
      <c r="BZ79" s="82" t="n">
        <v>8.300000000000001</v>
      </c>
      <c r="CA79" s="82" t="n">
        <v>25.8</v>
      </c>
      <c r="CB79" s="82" t="n">
        <v>25.5</v>
      </c>
      <c r="CC79" s="82" t="n">
        <v>13.7</v>
      </c>
      <c r="CD79" s="82" t="n">
        <v>6.3</v>
      </c>
      <c r="CE79" s="82" t="n">
        <v>3.6</v>
      </c>
      <c r="CF79" s="82" t="n">
        <v>1.6</v>
      </c>
      <c r="CG79" s="82" t="n">
        <v>0.4</v>
      </c>
      <c r="CH79" s="82" t="n">
        <v>0.2</v>
      </c>
      <c r="CI79" s="82" t="n">
        <v>0.1</v>
      </c>
      <c r="CJ79" s="82">
        <f>SUM(BT79:BW79)</f>
        <v/>
      </c>
      <c r="CK79" s="82">
        <f>F79*(1+M79/100)^9</f>
        <v/>
      </c>
      <c r="CL79" s="257">
        <f>$CK79*SUM(OFFSET($AJ79,0,(COUNTA($CL$1:CL$1)-1)*4,1,4))/100</f>
        <v/>
      </c>
      <c r="CM79" s="257">
        <f>$CK79*SUM(OFFSET($AJ79,0,(COUNTA($CL$1:CM$1)-1)*4,1,4))/100</f>
        <v/>
      </c>
      <c r="CN79" s="257">
        <f>$CK79*SUM(OFFSET($AJ79,0,(COUNTA($CL$1:CN$1)-1)*4,1,4))/100</f>
        <v/>
      </c>
      <c r="CO79" s="257">
        <f>$CK79*SUM(OFFSET($AJ79,0,(COUNTA($CL$1:CO$1)-1)*4,1,4))/100</f>
        <v/>
      </c>
      <c r="CP79" s="257">
        <f>$CK79*SUM(OFFSET($AJ79,0,(COUNTA($CL$1:CP$1)-1)*4,1,4))/100</f>
        <v/>
      </c>
      <c r="CQ79" s="257">
        <f>$CK79*SUM(OFFSET($AJ79,0,(COUNTA($CL$1:CQ$1)-1)*4,1,4))/100</f>
        <v/>
      </c>
      <c r="CR79" s="257">
        <f>$CK79*SUM(OFFSET($AJ79,0,(COUNTA($CL$1:CR$1)-1)*4,1,4))/100</f>
        <v/>
      </c>
      <c r="CS79" s="257">
        <f>$CK79*SUM(OFFSET($AJ79,0,(COUNTA($CL$1:CS$1)-1)*4,1,4))/100</f>
        <v/>
      </c>
      <c r="CT79" s="257">
        <f>$CK79*SUM(OFFSET($AJ79,0,(COUNTA($CL$1:CT$1)-1)*4,1,4))/100</f>
        <v/>
      </c>
      <c r="CU79" s="258">
        <f>IF(N79 = 0,0,F79/N79)</f>
        <v/>
      </c>
      <c r="CV79" s="258">
        <f>IF(CU79=0,0,CK79/CU79)</f>
        <v/>
      </c>
    </row>
    <row r="80">
      <c r="A80" s="82">
        <f>IF(ISERROR(OFFSET(Map!$E$2,MATCH(D80,Map!$B$3:$B$239,0),0)),OFFSET(Map!$E$2,MATCH(D80,Map!$C$3:$C$239,0),0),OFFSET(Map!$E$2,MATCH(D80,Map!$B$3:$B$239,0),0))</f>
        <v/>
      </c>
      <c r="B80" s="82" t="n">
        <v>79</v>
      </c>
      <c r="C80" s="82" t="inlineStr">
        <is>
          <t>FREE STATE</t>
        </is>
      </c>
      <c r="D80" s="82" t="inlineStr">
        <is>
          <t>FS196</t>
        </is>
      </c>
      <c r="E80" s="82" t="inlineStr">
        <is>
          <t>Mantsopa</t>
        </is>
      </c>
      <c r="F80" s="82" t="n">
        <v>51056</v>
      </c>
      <c r="G80" s="82" t="n">
        <v>31.8</v>
      </c>
      <c r="H80" s="82" t="n">
        <v>62.8</v>
      </c>
      <c r="I80" s="82">
        <f>ROUND(F80*H80/100,0)</f>
        <v/>
      </c>
      <c r="J80" s="82" t="n">
        <v>5.4</v>
      </c>
      <c r="K80" s="82" t="n">
        <v>59.2</v>
      </c>
      <c r="L80" s="82" t="n">
        <v>91.59999999999999</v>
      </c>
      <c r="M80" s="82" t="n">
        <v>-0.8100000000000001</v>
      </c>
      <c r="N80" s="82" t="n">
        <v>12</v>
      </c>
      <c r="O80" s="82" t="n">
        <v>29.2</v>
      </c>
      <c r="P80" s="82">
        <f>ROUND(F80*(H80/100)*(100-O80)/100,0)</f>
        <v/>
      </c>
      <c r="Q80" s="82" t="n">
        <v>38.2</v>
      </c>
      <c r="R80" s="82" t="n">
        <v>5.7</v>
      </c>
      <c r="S80" s="82" t="n">
        <v>8.6</v>
      </c>
      <c r="T80" s="82" t="n">
        <v>22.9</v>
      </c>
      <c r="U80" s="82" t="n">
        <v>15170</v>
      </c>
      <c r="V80" s="82" t="n">
        <v>3934</v>
      </c>
      <c r="W80" s="82" t="n">
        <v>3.3</v>
      </c>
      <c r="X80" s="82" t="n">
        <v>43.2</v>
      </c>
      <c r="Y80" s="82" t="n">
        <v>81.8</v>
      </c>
      <c r="Z80" s="82" t="n">
        <v>56.2</v>
      </c>
      <c r="AA80" s="82" t="n">
        <v>67.5</v>
      </c>
      <c r="AB80" s="82" t="n">
        <v>78.2</v>
      </c>
      <c r="AC80" s="82" t="n">
        <v>33.2</v>
      </c>
      <c r="AD80" s="82" t="n">
        <v>91</v>
      </c>
      <c r="AE80" s="82" t="n">
        <v>88.40000000000001</v>
      </c>
      <c r="AF80" s="82" t="n">
        <v>3.9</v>
      </c>
      <c r="AG80" s="82" t="n">
        <v>0.6</v>
      </c>
      <c r="AH80" s="82" t="n">
        <v>6.6</v>
      </c>
      <c r="AI80" s="82" t="n">
        <v>0.5</v>
      </c>
      <c r="AJ80" s="82" t="n">
        <v>6</v>
      </c>
      <c r="AK80" s="82" t="n">
        <v>5.8</v>
      </c>
      <c r="AL80" s="82" t="n">
        <v>5.4</v>
      </c>
      <c r="AM80" s="82" t="n">
        <v>5.2</v>
      </c>
      <c r="AN80" s="82" t="n">
        <v>4.7</v>
      </c>
      <c r="AO80" s="82" t="n">
        <v>4.8</v>
      </c>
      <c r="AP80" s="82" t="n">
        <v>5</v>
      </c>
      <c r="AQ80" s="82" t="n">
        <v>5</v>
      </c>
      <c r="AR80" s="82" t="n">
        <v>4.7</v>
      </c>
      <c r="AS80" s="82" t="n">
        <v>4.8</v>
      </c>
      <c r="AT80" s="82" t="n">
        <v>4.5</v>
      </c>
      <c r="AU80" s="82" t="n">
        <v>4.4</v>
      </c>
      <c r="AV80" s="82" t="n">
        <v>3.5</v>
      </c>
      <c r="AW80" s="82" t="n">
        <v>3.6</v>
      </c>
      <c r="AX80" s="82" t="n">
        <v>2.8</v>
      </c>
      <c r="AY80" s="82" t="n">
        <v>3.3</v>
      </c>
      <c r="AZ80" s="82" t="n">
        <v>2.6</v>
      </c>
      <c r="BA80" s="82" t="n">
        <v>2.9</v>
      </c>
      <c r="BB80" s="82" t="n">
        <v>2.1</v>
      </c>
      <c r="BC80" s="82" t="n">
        <v>2.1</v>
      </c>
      <c r="BD80" s="82" t="n">
        <v>1.8</v>
      </c>
      <c r="BE80" s="82" t="n">
        <v>2.4</v>
      </c>
      <c r="BF80" s="82" t="n">
        <v>1.6</v>
      </c>
      <c r="BG80" s="82" t="n">
        <v>2.2</v>
      </c>
      <c r="BH80" s="82" t="n">
        <v>1.1</v>
      </c>
      <c r="BI80" s="82" t="n">
        <v>1.7</v>
      </c>
      <c r="BJ80" s="82" t="n">
        <v>0.8</v>
      </c>
      <c r="BK80" s="82" t="n">
        <v>1.1</v>
      </c>
      <c r="BL80" s="82" t="n">
        <v>0.6</v>
      </c>
      <c r="BM80" s="82" t="n">
        <v>1</v>
      </c>
      <c r="BN80" s="82" t="n">
        <v>0.3</v>
      </c>
      <c r="BO80" s="82" t="n">
        <v>0.7</v>
      </c>
      <c r="BP80" s="82" t="n">
        <v>0.2</v>
      </c>
      <c r="BQ80" s="82" t="n">
        <v>0.4</v>
      </c>
      <c r="BR80" s="82" t="n">
        <v>0.1</v>
      </c>
      <c r="BS80" s="82" t="n">
        <v>0.4</v>
      </c>
      <c r="BT80" s="82" t="n">
        <v>11838</v>
      </c>
      <c r="BU80" s="82" t="n">
        <v>4888</v>
      </c>
      <c r="BV80" s="82" t="n">
        <v>2089</v>
      </c>
      <c r="BW80" s="82" t="n">
        <v>13249</v>
      </c>
      <c r="BX80" s="82" t="n">
        <v>9.4</v>
      </c>
      <c r="BY80" s="82" t="n">
        <v>5.9</v>
      </c>
      <c r="BZ80" s="82" t="n">
        <v>8.5</v>
      </c>
      <c r="CA80" s="82" t="n">
        <v>24.2</v>
      </c>
      <c r="CB80" s="82" t="n">
        <v>24.6</v>
      </c>
      <c r="CC80" s="82" t="n">
        <v>12.2</v>
      </c>
      <c r="CD80" s="82" t="n">
        <v>7</v>
      </c>
      <c r="CE80" s="82" t="n">
        <v>4.9</v>
      </c>
      <c r="CF80" s="82" t="n">
        <v>2.3</v>
      </c>
      <c r="CG80" s="82" t="n">
        <v>0.7</v>
      </c>
      <c r="CH80" s="82" t="n">
        <v>0.2</v>
      </c>
      <c r="CI80" s="82" t="n">
        <v>0.1</v>
      </c>
      <c r="CJ80" s="82">
        <f>SUM(BT80:BW80)</f>
        <v/>
      </c>
      <c r="CK80" s="82">
        <f>F80*(1+M80/100)^9</f>
        <v/>
      </c>
      <c r="CL80" s="257">
        <f>$CK80*SUM(OFFSET($AJ80,0,(COUNTA($CL$1:CL$1)-1)*4,1,4))/100</f>
        <v/>
      </c>
      <c r="CM80" s="257">
        <f>$CK80*SUM(OFFSET($AJ80,0,(COUNTA($CL$1:CM$1)-1)*4,1,4))/100</f>
        <v/>
      </c>
      <c r="CN80" s="257">
        <f>$CK80*SUM(OFFSET($AJ80,0,(COUNTA($CL$1:CN$1)-1)*4,1,4))/100</f>
        <v/>
      </c>
      <c r="CO80" s="257">
        <f>$CK80*SUM(OFFSET($AJ80,0,(COUNTA($CL$1:CO$1)-1)*4,1,4))/100</f>
        <v/>
      </c>
      <c r="CP80" s="257">
        <f>$CK80*SUM(OFFSET($AJ80,0,(COUNTA($CL$1:CP$1)-1)*4,1,4))/100</f>
        <v/>
      </c>
      <c r="CQ80" s="257">
        <f>$CK80*SUM(OFFSET($AJ80,0,(COUNTA($CL$1:CQ$1)-1)*4,1,4))/100</f>
        <v/>
      </c>
      <c r="CR80" s="257">
        <f>$CK80*SUM(OFFSET($AJ80,0,(COUNTA($CL$1:CR$1)-1)*4,1,4))/100</f>
        <v/>
      </c>
      <c r="CS80" s="257">
        <f>$CK80*SUM(OFFSET($AJ80,0,(COUNTA($CL$1:CS$1)-1)*4,1,4))/100</f>
        <v/>
      </c>
      <c r="CT80" s="257">
        <f>$CK80*SUM(OFFSET($AJ80,0,(COUNTA($CL$1:CT$1)-1)*4,1,4))/100</f>
        <v/>
      </c>
      <c r="CU80" s="258">
        <f>IF(N80 = 0,0,F80/N80)</f>
        <v/>
      </c>
      <c r="CV80" s="258">
        <f>IF(CU80=0,0,CK80/CU80)</f>
        <v/>
      </c>
    </row>
    <row r="81">
      <c r="A81" s="82">
        <f>IF(ISERROR(OFFSET(Map!$E$2,MATCH(D81,Map!$B$3:$B$239,0),0)),OFFSET(Map!$E$2,MATCH(D81,Map!$C$3:$C$239,0),0),OFFSET(Map!$E$2,MATCH(D81,Map!$B$3:$B$239,0),0))</f>
        <v/>
      </c>
      <c r="B81" s="82" t="n">
        <v>80</v>
      </c>
      <c r="C81" s="82" t="inlineStr">
        <is>
          <t>FREE STATE</t>
        </is>
      </c>
      <c r="D81" s="82" t="inlineStr">
        <is>
          <t>FS201</t>
        </is>
      </c>
      <c r="E81" s="82" t="inlineStr">
        <is>
          <t>Moqhaka</t>
        </is>
      </c>
      <c r="F81" s="82" t="n">
        <v>160532</v>
      </c>
      <c r="G81" s="82" t="n">
        <v>27</v>
      </c>
      <c r="H81" s="82" t="n">
        <v>66.40000000000001</v>
      </c>
      <c r="I81" s="82">
        <f>ROUND(F81*H81/100,0)</f>
        <v/>
      </c>
      <c r="J81" s="82" t="n">
        <v>6.5</v>
      </c>
      <c r="K81" s="82" t="n">
        <v>50.5</v>
      </c>
      <c r="L81" s="82" t="n">
        <v>98.09999999999999</v>
      </c>
      <c r="M81" s="82" t="n">
        <v>-0.45</v>
      </c>
      <c r="N81" s="82" t="n">
        <v>20</v>
      </c>
      <c r="O81" s="82" t="n">
        <v>35.2</v>
      </c>
      <c r="P81" s="82">
        <f>ROUND(F81*(H81/100)*(100-O81)/100,0)</f>
        <v/>
      </c>
      <c r="Q81" s="82" t="n">
        <v>47.2</v>
      </c>
      <c r="R81" s="82" t="n">
        <v>5.4</v>
      </c>
      <c r="S81" s="82" t="n">
        <v>8.6</v>
      </c>
      <c r="T81" s="82" t="n">
        <v>27.8</v>
      </c>
      <c r="U81" s="82" t="n">
        <v>45661</v>
      </c>
      <c r="V81" s="82" t="n">
        <v>7221</v>
      </c>
      <c r="W81" s="82" t="n">
        <v>3.2</v>
      </c>
      <c r="X81" s="82" t="n">
        <v>40.9</v>
      </c>
      <c r="Y81" s="82" t="n">
        <v>88.7</v>
      </c>
      <c r="Z81" s="82" t="n">
        <v>56.1</v>
      </c>
      <c r="AA81" s="82" t="n">
        <v>85.59999999999999</v>
      </c>
      <c r="AB81" s="82" t="n">
        <v>84.90000000000001</v>
      </c>
      <c r="AC81" s="82" t="n">
        <v>57.7</v>
      </c>
      <c r="AD81" s="82" t="n">
        <v>93.3</v>
      </c>
      <c r="AE81" s="82" t="n">
        <v>87.2</v>
      </c>
      <c r="AF81" s="82" t="n">
        <v>2.9</v>
      </c>
      <c r="AG81" s="82" t="n">
        <v>0.3</v>
      </c>
      <c r="AH81" s="82" t="n">
        <v>9.300000000000001</v>
      </c>
      <c r="AI81" s="82" t="n">
        <v>0.3</v>
      </c>
      <c r="AJ81" s="82" t="n">
        <v>5.1</v>
      </c>
      <c r="AK81" s="82" t="n">
        <v>5.1</v>
      </c>
      <c r="AL81" s="82" t="n">
        <v>4.4</v>
      </c>
      <c r="AM81" s="82" t="n">
        <v>4.3</v>
      </c>
      <c r="AN81" s="82" t="n">
        <v>4.1</v>
      </c>
      <c r="AO81" s="82" t="n">
        <v>4</v>
      </c>
      <c r="AP81" s="82" t="n">
        <v>4.6</v>
      </c>
      <c r="AQ81" s="82" t="n">
        <v>4.4</v>
      </c>
      <c r="AR81" s="82" t="n">
        <v>5.1</v>
      </c>
      <c r="AS81" s="82" t="n">
        <v>4.5</v>
      </c>
      <c r="AT81" s="82" t="n">
        <v>4.5</v>
      </c>
      <c r="AU81" s="82" t="n">
        <v>4.1</v>
      </c>
      <c r="AV81" s="82" t="n">
        <v>3.9</v>
      </c>
      <c r="AW81" s="82" t="n">
        <v>3.6</v>
      </c>
      <c r="AX81" s="82" t="n">
        <v>3.4</v>
      </c>
      <c r="AY81" s="82" t="n">
        <v>3.3</v>
      </c>
      <c r="AZ81" s="82" t="n">
        <v>3.2</v>
      </c>
      <c r="BA81" s="82" t="n">
        <v>3</v>
      </c>
      <c r="BB81" s="82" t="n">
        <v>3</v>
      </c>
      <c r="BC81" s="82" t="n">
        <v>3</v>
      </c>
      <c r="BD81" s="82" t="n">
        <v>2.5</v>
      </c>
      <c r="BE81" s="82" t="n">
        <v>2.7</v>
      </c>
      <c r="BF81" s="82" t="n">
        <v>1.9</v>
      </c>
      <c r="BG81" s="82" t="n">
        <v>2.4</v>
      </c>
      <c r="BH81" s="82" t="n">
        <v>1.5</v>
      </c>
      <c r="BI81" s="82" t="n">
        <v>2</v>
      </c>
      <c r="BJ81" s="82" t="n">
        <v>1</v>
      </c>
      <c r="BK81" s="82" t="n">
        <v>1.3</v>
      </c>
      <c r="BL81" s="82" t="n">
        <v>0.6</v>
      </c>
      <c r="BM81" s="82" t="n">
        <v>1.1</v>
      </c>
      <c r="BN81" s="82" t="n">
        <v>0.4</v>
      </c>
      <c r="BO81" s="82" t="n">
        <v>0.8</v>
      </c>
      <c r="BP81" s="82" t="n">
        <v>0.2</v>
      </c>
      <c r="BQ81" s="82" t="n">
        <v>0.5</v>
      </c>
      <c r="BR81" s="82" t="n">
        <v>0.2</v>
      </c>
      <c r="BS81" s="82" t="n">
        <v>0.4</v>
      </c>
      <c r="BT81" s="82" t="n">
        <v>36040</v>
      </c>
      <c r="BU81" s="82" t="n">
        <v>19554</v>
      </c>
      <c r="BV81" s="82" t="n">
        <v>3933</v>
      </c>
      <c r="BW81" s="82" t="n">
        <v>47141</v>
      </c>
      <c r="BX81" s="82" t="n">
        <v>8.4</v>
      </c>
      <c r="BY81" s="82" t="n">
        <v>5</v>
      </c>
      <c r="BZ81" s="82" t="n">
        <v>7.4</v>
      </c>
      <c r="CA81" s="82" t="n">
        <v>22.7</v>
      </c>
      <c r="CB81" s="82" t="n">
        <v>23.9</v>
      </c>
      <c r="CC81" s="82" t="n">
        <v>13.9</v>
      </c>
      <c r="CD81" s="82" t="n">
        <v>8.800000000000001</v>
      </c>
      <c r="CE81" s="82" t="n">
        <v>6</v>
      </c>
      <c r="CF81" s="82" t="n">
        <v>2.7</v>
      </c>
      <c r="CG81" s="82" t="n">
        <v>0.6</v>
      </c>
      <c r="CH81" s="82" t="n">
        <v>0.2</v>
      </c>
      <c r="CI81" s="82" t="n">
        <v>0.2</v>
      </c>
      <c r="CJ81" s="82">
        <f>SUM(BT81:BW81)</f>
        <v/>
      </c>
      <c r="CK81" s="82">
        <f>F81*(1+M81/100)^9</f>
        <v/>
      </c>
      <c r="CL81" s="257">
        <f>$CK81*SUM(OFFSET($AJ81,0,(COUNTA($CL$1:CL$1)-1)*4,1,4))/100</f>
        <v/>
      </c>
      <c r="CM81" s="257">
        <f>$CK81*SUM(OFFSET($AJ81,0,(COUNTA($CL$1:CM$1)-1)*4,1,4))/100</f>
        <v/>
      </c>
      <c r="CN81" s="257">
        <f>$CK81*SUM(OFFSET($AJ81,0,(COUNTA($CL$1:CN$1)-1)*4,1,4))/100</f>
        <v/>
      </c>
      <c r="CO81" s="257">
        <f>$CK81*SUM(OFFSET($AJ81,0,(COUNTA($CL$1:CO$1)-1)*4,1,4))/100</f>
        <v/>
      </c>
      <c r="CP81" s="257">
        <f>$CK81*SUM(OFFSET($AJ81,0,(COUNTA($CL$1:CP$1)-1)*4,1,4))/100</f>
        <v/>
      </c>
      <c r="CQ81" s="257">
        <f>$CK81*SUM(OFFSET($AJ81,0,(COUNTA($CL$1:CQ$1)-1)*4,1,4))/100</f>
        <v/>
      </c>
      <c r="CR81" s="257">
        <f>$CK81*SUM(OFFSET($AJ81,0,(COUNTA($CL$1:CR$1)-1)*4,1,4))/100</f>
        <v/>
      </c>
      <c r="CS81" s="257">
        <f>$CK81*SUM(OFFSET($AJ81,0,(COUNTA($CL$1:CS$1)-1)*4,1,4))/100</f>
        <v/>
      </c>
      <c r="CT81" s="257">
        <f>$CK81*SUM(OFFSET($AJ81,0,(COUNTA($CL$1:CT$1)-1)*4,1,4))/100</f>
        <v/>
      </c>
      <c r="CU81" s="258">
        <f>IF(N81 = 0,0,F81/N81)</f>
        <v/>
      </c>
      <c r="CV81" s="258">
        <f>IF(CU81=0,0,CK81/CU81)</f>
        <v/>
      </c>
    </row>
    <row r="82">
      <c r="A82" s="82">
        <f>IF(ISERROR(OFFSET(Map!$E$2,MATCH(D82,Map!$B$3:$B$239,0),0)),OFFSET(Map!$E$2,MATCH(D82,Map!$C$3:$C$239,0),0),OFFSET(Map!$E$2,MATCH(D82,Map!$B$3:$B$239,0),0))</f>
        <v/>
      </c>
      <c r="B82" s="82" t="n">
        <v>81</v>
      </c>
      <c r="C82" s="82" t="inlineStr">
        <is>
          <t>FREE STATE</t>
        </is>
      </c>
      <c r="D82" s="82" t="inlineStr">
        <is>
          <t>FS203</t>
        </is>
      </c>
      <c r="E82" s="82" t="inlineStr">
        <is>
          <t>Ngwathe</t>
        </is>
      </c>
      <c r="F82" s="82" t="n">
        <v>120520</v>
      </c>
      <c r="G82" s="82" t="n">
        <v>30.1</v>
      </c>
      <c r="H82" s="82" t="n">
        <v>62.4</v>
      </c>
      <c r="I82" s="82">
        <f>ROUND(F82*H82/100,0)</f>
        <v/>
      </c>
      <c r="J82" s="82" t="n">
        <v>7.5</v>
      </c>
      <c r="K82" s="82" t="n">
        <v>60.2</v>
      </c>
      <c r="L82" s="82" t="n">
        <v>91</v>
      </c>
      <c r="M82" s="82" t="n">
        <v>0.14</v>
      </c>
      <c r="N82" s="82" t="n">
        <v>17</v>
      </c>
      <c r="O82" s="82" t="n">
        <v>35.2</v>
      </c>
      <c r="P82" s="82">
        <f>ROUND(F82*(H82/100)*(100-O82)/100,0)</f>
        <v/>
      </c>
      <c r="Q82" s="82" t="n">
        <v>45.1</v>
      </c>
      <c r="R82" s="82" t="n">
        <v>8.5</v>
      </c>
      <c r="S82" s="82" t="n">
        <v>6.4</v>
      </c>
      <c r="T82" s="82" t="n">
        <v>25.8</v>
      </c>
      <c r="U82" s="82" t="n">
        <v>37102</v>
      </c>
      <c r="V82" s="82" t="n">
        <v>8908</v>
      </c>
      <c r="W82" s="82" t="n">
        <v>3.2</v>
      </c>
      <c r="X82" s="82" t="n">
        <v>41.8</v>
      </c>
      <c r="Y82" s="82" t="n">
        <v>81.3</v>
      </c>
      <c r="Z82" s="82" t="n">
        <v>66.3</v>
      </c>
      <c r="AA82" s="82" t="n">
        <v>74.5</v>
      </c>
      <c r="AB82" s="82" t="n">
        <v>81.90000000000001</v>
      </c>
      <c r="AC82" s="82" t="n">
        <v>44.7</v>
      </c>
      <c r="AD82" s="82" t="n">
        <v>92</v>
      </c>
      <c r="AE82" s="82" t="n">
        <v>86.5</v>
      </c>
      <c r="AF82" s="82" t="n">
        <v>2.6</v>
      </c>
      <c r="AG82" s="82" t="n">
        <v>0.3</v>
      </c>
      <c r="AH82" s="82" t="n">
        <v>10.3</v>
      </c>
      <c r="AI82" s="82" t="n">
        <v>0.3</v>
      </c>
      <c r="AJ82" s="82" t="n">
        <v>5.6</v>
      </c>
      <c r="AK82" s="82" t="n">
        <v>5.6</v>
      </c>
      <c r="AL82" s="82" t="n">
        <v>5</v>
      </c>
      <c r="AM82" s="82" t="n">
        <v>5</v>
      </c>
      <c r="AN82" s="82" t="n">
        <v>4.5</v>
      </c>
      <c r="AO82" s="82" t="n">
        <v>4.5</v>
      </c>
      <c r="AP82" s="82" t="n">
        <v>4.4</v>
      </c>
      <c r="AQ82" s="82" t="n">
        <v>4.5</v>
      </c>
      <c r="AR82" s="82" t="n">
        <v>4.7</v>
      </c>
      <c r="AS82" s="82" t="n">
        <v>4.6</v>
      </c>
      <c r="AT82" s="82" t="n">
        <v>4.3</v>
      </c>
      <c r="AU82" s="82" t="n">
        <v>4.2</v>
      </c>
      <c r="AV82" s="82" t="n">
        <v>3.5</v>
      </c>
      <c r="AW82" s="82" t="n">
        <v>3.6</v>
      </c>
      <c r="AX82" s="82" t="n">
        <v>2.9</v>
      </c>
      <c r="AY82" s="82" t="n">
        <v>3.3</v>
      </c>
      <c r="AZ82" s="82" t="n">
        <v>2.6</v>
      </c>
      <c r="BA82" s="82" t="n">
        <v>3</v>
      </c>
      <c r="BB82" s="82" t="n">
        <v>2.2</v>
      </c>
      <c r="BC82" s="82" t="n">
        <v>2.2</v>
      </c>
      <c r="BD82" s="82" t="n">
        <v>2</v>
      </c>
      <c r="BE82" s="82" t="n">
        <v>2.4</v>
      </c>
      <c r="BF82" s="82" t="n">
        <v>1.9</v>
      </c>
      <c r="BG82" s="82" t="n">
        <v>2.4</v>
      </c>
      <c r="BH82" s="82" t="n">
        <v>1.5</v>
      </c>
      <c r="BI82" s="82" t="n">
        <v>1.9</v>
      </c>
      <c r="BJ82" s="82" t="n">
        <v>1.1</v>
      </c>
      <c r="BK82" s="82" t="n">
        <v>1.6</v>
      </c>
      <c r="BL82" s="82" t="n">
        <v>0.8</v>
      </c>
      <c r="BM82" s="82" t="n">
        <v>1.2</v>
      </c>
      <c r="BN82" s="82" t="n">
        <v>0.5</v>
      </c>
      <c r="BO82" s="82" t="n">
        <v>0.9</v>
      </c>
      <c r="BP82" s="82" t="n">
        <v>0.3</v>
      </c>
      <c r="BQ82" s="82" t="n">
        <v>0.5</v>
      </c>
      <c r="BR82" s="82" t="n">
        <v>0.2</v>
      </c>
      <c r="BS82" s="82" t="n">
        <v>0.5</v>
      </c>
      <c r="BT82" s="82" t="n">
        <v>25635</v>
      </c>
      <c r="BU82" s="82" t="n">
        <v>13920</v>
      </c>
      <c r="BV82" s="82" t="n">
        <v>3865</v>
      </c>
      <c r="BW82" s="82" t="n">
        <v>31823</v>
      </c>
      <c r="BX82" s="82" t="n">
        <v>13</v>
      </c>
      <c r="BY82" s="82" t="n">
        <v>5.5</v>
      </c>
      <c r="BZ82" s="82" t="n">
        <v>8.9</v>
      </c>
      <c r="CA82" s="82" t="n">
        <v>24.4</v>
      </c>
      <c r="CB82" s="82" t="n">
        <v>22.9</v>
      </c>
      <c r="CC82" s="82" t="n">
        <v>11.5</v>
      </c>
      <c r="CD82" s="82" t="n">
        <v>6.7</v>
      </c>
      <c r="CE82" s="82" t="n">
        <v>4.2</v>
      </c>
      <c r="CF82" s="82" t="n">
        <v>2.1</v>
      </c>
      <c r="CG82" s="82" t="n">
        <v>0.5</v>
      </c>
      <c r="CH82" s="82" t="n">
        <v>0.2</v>
      </c>
      <c r="CI82" s="82" t="n">
        <v>0.1</v>
      </c>
      <c r="CJ82" s="82">
        <f>SUM(BT82:BW82)</f>
        <v/>
      </c>
      <c r="CK82" s="82">
        <f>F82*(1+M82/100)^9</f>
        <v/>
      </c>
      <c r="CL82" s="257">
        <f>$CK82*SUM(OFFSET($AJ82,0,(COUNTA($CL$1:CL$1)-1)*4,1,4))/100</f>
        <v/>
      </c>
      <c r="CM82" s="257">
        <f>$CK82*SUM(OFFSET($AJ82,0,(COUNTA($CL$1:CM$1)-1)*4,1,4))/100</f>
        <v/>
      </c>
      <c r="CN82" s="257">
        <f>$CK82*SUM(OFFSET($AJ82,0,(COUNTA($CL$1:CN$1)-1)*4,1,4))/100</f>
        <v/>
      </c>
      <c r="CO82" s="257">
        <f>$CK82*SUM(OFFSET($AJ82,0,(COUNTA($CL$1:CO$1)-1)*4,1,4))/100</f>
        <v/>
      </c>
      <c r="CP82" s="257">
        <f>$CK82*SUM(OFFSET($AJ82,0,(COUNTA($CL$1:CP$1)-1)*4,1,4))/100</f>
        <v/>
      </c>
      <c r="CQ82" s="257">
        <f>$CK82*SUM(OFFSET($AJ82,0,(COUNTA($CL$1:CQ$1)-1)*4,1,4))/100</f>
        <v/>
      </c>
      <c r="CR82" s="257">
        <f>$CK82*SUM(OFFSET($AJ82,0,(COUNTA($CL$1:CR$1)-1)*4,1,4))/100</f>
        <v/>
      </c>
      <c r="CS82" s="257">
        <f>$CK82*SUM(OFFSET($AJ82,0,(COUNTA($CL$1:CS$1)-1)*4,1,4))/100</f>
        <v/>
      </c>
      <c r="CT82" s="257">
        <f>$CK82*SUM(OFFSET($AJ82,0,(COUNTA($CL$1:CT$1)-1)*4,1,4))/100</f>
        <v/>
      </c>
      <c r="CU82" s="258">
        <f>IF(N82 = 0,0,F82/N82)</f>
        <v/>
      </c>
      <c r="CV82" s="258">
        <f>IF(CU82=0,0,CK82/CU82)</f>
        <v/>
      </c>
    </row>
    <row r="83">
      <c r="A83" s="82">
        <f>IF(ISERROR(OFFSET(Map!$E$2,MATCH(D83,Map!$B$3:$B$239,0),0)),OFFSET(Map!$E$2,MATCH(D83,Map!$C$3:$C$239,0),0),OFFSET(Map!$E$2,MATCH(D83,Map!$B$3:$B$239,0),0))</f>
        <v/>
      </c>
      <c r="B83" s="82" t="n">
        <v>82</v>
      </c>
      <c r="C83" s="82" t="inlineStr">
        <is>
          <t>FREE STATE</t>
        </is>
      </c>
      <c r="D83" s="82" t="inlineStr">
        <is>
          <t>FS204</t>
        </is>
      </c>
      <c r="E83" s="82" t="inlineStr">
        <is>
          <t>Metsimaholo</t>
        </is>
      </c>
      <c r="F83" s="82" t="n">
        <v>149108</v>
      </c>
      <c r="G83" s="82" t="n">
        <v>26.3</v>
      </c>
      <c r="H83" s="82" t="n">
        <v>69.3</v>
      </c>
      <c r="I83" s="82">
        <f>ROUND(F83*H83/100,0)</f>
        <v/>
      </c>
      <c r="J83" s="82" t="n">
        <v>4.4</v>
      </c>
      <c r="K83" s="82" t="n">
        <v>44.3</v>
      </c>
      <c r="L83" s="82" t="n">
        <v>108.6</v>
      </c>
      <c r="M83" s="82" t="n">
        <v>2.51</v>
      </c>
      <c r="N83" s="82" t="n">
        <v>87</v>
      </c>
      <c r="O83" s="82" t="n">
        <v>32.1</v>
      </c>
      <c r="P83" s="82">
        <f>ROUND(F83*(H83/100)*(100-O83)/100,0)</f>
        <v/>
      </c>
      <c r="Q83" s="82" t="n">
        <v>41.6</v>
      </c>
      <c r="R83" s="82" t="n">
        <v>5.7</v>
      </c>
      <c r="S83" s="82" t="n">
        <v>12.4</v>
      </c>
      <c r="T83" s="82" t="n">
        <v>29.8</v>
      </c>
      <c r="U83" s="82" t="n">
        <v>45757</v>
      </c>
      <c r="V83" s="82" t="n">
        <v>5672</v>
      </c>
      <c r="W83" s="82" t="n">
        <v>3.1</v>
      </c>
      <c r="X83" s="82" t="n">
        <v>32.5</v>
      </c>
      <c r="Y83" s="82" t="n">
        <v>83.90000000000001</v>
      </c>
      <c r="Z83" s="82" t="n">
        <v>57.3</v>
      </c>
      <c r="AA83" s="82" t="n">
        <v>74</v>
      </c>
      <c r="AB83" s="82" t="n">
        <v>78.90000000000001</v>
      </c>
      <c r="AC83" s="82" t="n">
        <v>71.7</v>
      </c>
      <c r="AD83" s="82" t="n">
        <v>86.40000000000001</v>
      </c>
      <c r="AE83" s="82" t="n">
        <v>82.3</v>
      </c>
      <c r="AF83" s="82" t="n">
        <v>0.7</v>
      </c>
      <c r="AG83" s="82" t="n">
        <v>0.3</v>
      </c>
      <c r="AH83" s="82" t="n">
        <v>16.4</v>
      </c>
      <c r="AI83" s="82" t="n">
        <v>0.3</v>
      </c>
      <c r="AJ83" s="82" t="n">
        <v>5.2</v>
      </c>
      <c r="AK83" s="82" t="n">
        <v>5.1</v>
      </c>
      <c r="AL83" s="82" t="n">
        <v>4.2</v>
      </c>
      <c r="AM83" s="82" t="n">
        <v>4.1</v>
      </c>
      <c r="AN83" s="82" t="n">
        <v>3.9</v>
      </c>
      <c r="AO83" s="82" t="n">
        <v>3.7</v>
      </c>
      <c r="AP83" s="82" t="n">
        <v>4.3</v>
      </c>
      <c r="AQ83" s="82" t="n">
        <v>4.1</v>
      </c>
      <c r="AR83" s="82" t="n">
        <v>5.7</v>
      </c>
      <c r="AS83" s="82" t="n">
        <v>4.8</v>
      </c>
      <c r="AT83" s="82" t="n">
        <v>6.1</v>
      </c>
      <c r="AU83" s="82" t="n">
        <v>4.7</v>
      </c>
      <c r="AV83" s="82" t="n">
        <v>5.2</v>
      </c>
      <c r="AW83" s="82" t="n">
        <v>4.1</v>
      </c>
      <c r="AX83" s="82" t="n">
        <v>4.2</v>
      </c>
      <c r="AY83" s="82" t="n">
        <v>3.5</v>
      </c>
      <c r="AZ83" s="82" t="n">
        <v>3.4</v>
      </c>
      <c r="BA83" s="82" t="n">
        <v>3.1</v>
      </c>
      <c r="BB83" s="82" t="n">
        <v>2.7</v>
      </c>
      <c r="BC83" s="82" t="n">
        <v>2.7</v>
      </c>
      <c r="BD83" s="82" t="n">
        <v>2.2</v>
      </c>
      <c r="BE83" s="82" t="n">
        <v>2.3</v>
      </c>
      <c r="BF83" s="82" t="n">
        <v>1.8</v>
      </c>
      <c r="BG83" s="82" t="n">
        <v>1.8</v>
      </c>
      <c r="BH83" s="82" t="n">
        <v>1.3</v>
      </c>
      <c r="BI83" s="82" t="n">
        <v>1.3</v>
      </c>
      <c r="BJ83" s="82" t="n">
        <v>0.8</v>
      </c>
      <c r="BK83" s="82" t="n">
        <v>1</v>
      </c>
      <c r="BL83" s="82" t="n">
        <v>0.5</v>
      </c>
      <c r="BM83" s="82" t="n">
        <v>0.7</v>
      </c>
      <c r="BN83" s="82" t="n">
        <v>0.3</v>
      </c>
      <c r="BO83" s="82" t="n">
        <v>0.4</v>
      </c>
      <c r="BP83" s="82" t="n">
        <v>0.1</v>
      </c>
      <c r="BQ83" s="82" t="n">
        <v>0.2</v>
      </c>
      <c r="BR83" s="82" t="n">
        <v>0.1</v>
      </c>
      <c r="BS83" s="82" t="n">
        <v>0.2</v>
      </c>
      <c r="BT83" s="82" t="n">
        <v>44261</v>
      </c>
      <c r="BU83" s="82" t="n">
        <v>20948</v>
      </c>
      <c r="BV83" s="82" t="n">
        <v>3008</v>
      </c>
      <c r="BW83" s="82" t="n">
        <v>35146</v>
      </c>
      <c r="BX83" s="82" t="n">
        <v>13.2</v>
      </c>
      <c r="BY83" s="82" t="n">
        <v>4.8</v>
      </c>
      <c r="BZ83" s="82" t="n">
        <v>7.1</v>
      </c>
      <c r="CA83" s="82" t="n">
        <v>14.9</v>
      </c>
      <c r="CB83" s="82" t="n">
        <v>19</v>
      </c>
      <c r="CC83" s="82" t="n">
        <v>14.1</v>
      </c>
      <c r="CD83" s="82" t="n">
        <v>10.2</v>
      </c>
      <c r="CE83" s="82" t="n">
        <v>8.800000000000001</v>
      </c>
      <c r="CF83" s="82" t="n">
        <v>5.4</v>
      </c>
      <c r="CG83" s="82" t="n">
        <v>1.8</v>
      </c>
      <c r="CH83" s="82" t="n">
        <v>0.4</v>
      </c>
      <c r="CI83" s="82" t="n">
        <v>0.3</v>
      </c>
      <c r="CJ83" s="82">
        <f>SUM(BT83:BW83)</f>
        <v/>
      </c>
      <c r="CK83" s="82">
        <f>F83*(1+M83/100)^9</f>
        <v/>
      </c>
      <c r="CL83" s="257">
        <f>$CK83*SUM(OFFSET($AJ83,0,(COUNTA($CL$1:CL$1)-1)*4,1,4))/100</f>
        <v/>
      </c>
      <c r="CM83" s="257">
        <f>$CK83*SUM(OFFSET($AJ83,0,(COUNTA($CL$1:CM$1)-1)*4,1,4))/100</f>
        <v/>
      </c>
      <c r="CN83" s="257">
        <f>$CK83*SUM(OFFSET($AJ83,0,(COUNTA($CL$1:CN$1)-1)*4,1,4))/100</f>
        <v/>
      </c>
      <c r="CO83" s="257">
        <f>$CK83*SUM(OFFSET($AJ83,0,(COUNTA($CL$1:CO$1)-1)*4,1,4))/100</f>
        <v/>
      </c>
      <c r="CP83" s="257">
        <f>$CK83*SUM(OFFSET($AJ83,0,(COUNTA($CL$1:CP$1)-1)*4,1,4))/100</f>
        <v/>
      </c>
      <c r="CQ83" s="257">
        <f>$CK83*SUM(OFFSET($AJ83,0,(COUNTA($CL$1:CQ$1)-1)*4,1,4))/100</f>
        <v/>
      </c>
      <c r="CR83" s="257">
        <f>$CK83*SUM(OFFSET($AJ83,0,(COUNTA($CL$1:CR$1)-1)*4,1,4))/100</f>
        <v/>
      </c>
      <c r="CS83" s="257">
        <f>$CK83*SUM(OFFSET($AJ83,0,(COUNTA($CL$1:CS$1)-1)*4,1,4))/100</f>
        <v/>
      </c>
      <c r="CT83" s="257">
        <f>$CK83*SUM(OFFSET($AJ83,0,(COUNTA($CL$1:CT$1)-1)*4,1,4))/100</f>
        <v/>
      </c>
      <c r="CU83" s="258">
        <f>IF(N83 = 0,0,F83/N83)</f>
        <v/>
      </c>
      <c r="CV83" s="258">
        <f>IF(CU83=0,0,CK83/CU83)</f>
        <v/>
      </c>
    </row>
    <row r="84">
      <c r="A84" s="82">
        <f>IF(ISERROR(OFFSET(Map!$E$2,MATCH(D84,Map!$B$3:$B$239,0),0)),OFFSET(Map!$E$2,MATCH(D84,Map!$C$3:$C$239,0),0),OFFSET(Map!$E$2,MATCH(D84,Map!$B$3:$B$239,0),0))</f>
        <v/>
      </c>
      <c r="B84" s="82" t="n">
        <v>83</v>
      </c>
      <c r="C84" s="82" t="inlineStr">
        <is>
          <t>FREE STATE</t>
        </is>
      </c>
      <c r="D84" s="82" t="inlineStr">
        <is>
          <t>FS205</t>
        </is>
      </c>
      <c r="E84" s="82" t="inlineStr">
        <is>
          <t>Mafube</t>
        </is>
      </c>
      <c r="F84" s="82" t="n">
        <v>57876</v>
      </c>
      <c r="G84" s="82" t="n">
        <v>31.6</v>
      </c>
      <c r="H84" s="82" t="n">
        <v>62.1</v>
      </c>
      <c r="I84" s="82">
        <f>ROUND(F84*H84/100,0)</f>
        <v/>
      </c>
      <c r="J84" s="82" t="n">
        <v>6.3</v>
      </c>
      <c r="K84" s="82" t="n">
        <v>61.1</v>
      </c>
      <c r="L84" s="82" t="n">
        <v>92.5</v>
      </c>
      <c r="M84" s="82" t="n">
        <v>0.22</v>
      </c>
      <c r="N84" s="82" t="n">
        <v>15</v>
      </c>
      <c r="O84" s="82" t="n">
        <v>33.4</v>
      </c>
      <c r="P84" s="82">
        <f>ROUND(F84*(H84/100)*(100-O84)/100,0)</f>
        <v/>
      </c>
      <c r="Q84" s="82" t="n">
        <v>44.3</v>
      </c>
      <c r="R84" s="82" t="n">
        <v>14.1</v>
      </c>
      <c r="S84" s="82" t="n">
        <v>6.3</v>
      </c>
      <c r="T84" s="82" t="n">
        <v>24.4</v>
      </c>
      <c r="U84" s="82" t="n">
        <v>16460</v>
      </c>
      <c r="V84" s="82" t="n">
        <v>3580</v>
      </c>
      <c r="W84" s="82" t="n">
        <v>3.4</v>
      </c>
      <c r="X84" s="82" t="n">
        <v>42.2</v>
      </c>
      <c r="Y84" s="82" t="n">
        <v>70.8</v>
      </c>
      <c r="Z84" s="82" t="n">
        <v>67.8</v>
      </c>
      <c r="AA84" s="82" t="n">
        <v>77.2</v>
      </c>
      <c r="AB84" s="82" t="n">
        <v>80.2</v>
      </c>
      <c r="AC84" s="82" t="n">
        <v>39.8</v>
      </c>
      <c r="AD84" s="82" t="n">
        <v>84.40000000000001</v>
      </c>
      <c r="AE84" s="82" t="n">
        <v>91.90000000000001</v>
      </c>
      <c r="AF84" s="82" t="n">
        <v>0.6</v>
      </c>
      <c r="AG84" s="82" t="n">
        <v>0.3</v>
      </c>
      <c r="AH84" s="82" t="n">
        <v>7</v>
      </c>
      <c r="AI84" s="82" t="n">
        <v>0.2</v>
      </c>
      <c r="AJ84" s="82" t="n">
        <v>5.5</v>
      </c>
      <c r="AK84" s="82" t="n">
        <v>5.6</v>
      </c>
      <c r="AL84" s="82" t="n">
        <v>5.3</v>
      </c>
      <c r="AM84" s="82" t="n">
        <v>5.3</v>
      </c>
      <c r="AN84" s="82" t="n">
        <v>5</v>
      </c>
      <c r="AO84" s="82" t="n">
        <v>4.8</v>
      </c>
      <c r="AP84" s="82" t="n">
        <v>4.7</v>
      </c>
      <c r="AQ84" s="82" t="n">
        <v>5.2</v>
      </c>
      <c r="AR84" s="82" t="n">
        <v>4.9</v>
      </c>
      <c r="AS84" s="82" t="n">
        <v>4.6</v>
      </c>
      <c r="AT84" s="82" t="n">
        <v>4.3</v>
      </c>
      <c r="AU84" s="82" t="n">
        <v>4.3</v>
      </c>
      <c r="AV84" s="82" t="n">
        <v>3.6</v>
      </c>
      <c r="AW84" s="82" t="n">
        <v>3.4</v>
      </c>
      <c r="AX84" s="82" t="n">
        <v>2.8</v>
      </c>
      <c r="AY84" s="82" t="n">
        <v>3.2</v>
      </c>
      <c r="AZ84" s="82" t="n">
        <v>2.4</v>
      </c>
      <c r="BA84" s="82" t="n">
        <v>2.8</v>
      </c>
      <c r="BB84" s="82" t="n">
        <v>2.2</v>
      </c>
      <c r="BC84" s="82" t="n">
        <v>2.2</v>
      </c>
      <c r="BD84" s="82" t="n">
        <v>2</v>
      </c>
      <c r="BE84" s="82" t="n">
        <v>2.5</v>
      </c>
      <c r="BF84" s="82" t="n">
        <v>1.7</v>
      </c>
      <c r="BG84" s="82" t="n">
        <v>2.1</v>
      </c>
      <c r="BH84" s="82" t="n">
        <v>1.2</v>
      </c>
      <c r="BI84" s="82" t="n">
        <v>1.6</v>
      </c>
      <c r="BJ84" s="82" t="n">
        <v>0.9</v>
      </c>
      <c r="BK84" s="82" t="n">
        <v>1.2</v>
      </c>
      <c r="BL84" s="82" t="n">
        <v>0.6</v>
      </c>
      <c r="BM84" s="82" t="n">
        <v>1.1</v>
      </c>
      <c r="BN84" s="82" t="n">
        <v>0.4</v>
      </c>
      <c r="BO84" s="82" t="n">
        <v>0.7</v>
      </c>
      <c r="BP84" s="82" t="n">
        <v>0.3</v>
      </c>
      <c r="BQ84" s="82" t="n">
        <v>0.5</v>
      </c>
      <c r="BR84" s="82" t="n">
        <v>0.2</v>
      </c>
      <c r="BS84" s="82" t="n">
        <v>0.4</v>
      </c>
      <c r="BT84" s="82" t="n">
        <v>11796</v>
      </c>
      <c r="BU84" s="82" t="n">
        <v>5922</v>
      </c>
      <c r="BV84" s="82" t="n">
        <v>2882</v>
      </c>
      <c r="BW84" s="82" t="n">
        <v>15334</v>
      </c>
      <c r="BX84" s="82" t="n">
        <v>12.3</v>
      </c>
      <c r="BY84" s="82" t="n">
        <v>5.1</v>
      </c>
      <c r="BZ84" s="82" t="n">
        <v>8.699999999999999</v>
      </c>
      <c r="CA84" s="82" t="n">
        <v>23.3</v>
      </c>
      <c r="CB84" s="82" t="n">
        <v>24.7</v>
      </c>
      <c r="CC84" s="82" t="n">
        <v>12.7</v>
      </c>
      <c r="CD84" s="82" t="n">
        <v>6.7</v>
      </c>
      <c r="CE84" s="82" t="n">
        <v>3.8</v>
      </c>
      <c r="CF84" s="82" t="n">
        <v>1.8</v>
      </c>
      <c r="CG84" s="82" t="n">
        <v>0.4</v>
      </c>
      <c r="CH84" s="82" t="n">
        <v>0.2</v>
      </c>
      <c r="CI84" s="82" t="n">
        <v>0.1</v>
      </c>
      <c r="CJ84" s="82">
        <f>SUM(BT84:BW84)</f>
        <v/>
      </c>
      <c r="CK84" s="82">
        <f>F84*(1+M84/100)^9</f>
        <v/>
      </c>
      <c r="CL84" s="257">
        <f>$CK84*SUM(OFFSET($AJ84,0,(COUNTA($CL$1:CL$1)-1)*4,1,4))/100</f>
        <v/>
      </c>
      <c r="CM84" s="257">
        <f>$CK84*SUM(OFFSET($AJ84,0,(COUNTA($CL$1:CM$1)-1)*4,1,4))/100</f>
        <v/>
      </c>
      <c r="CN84" s="257">
        <f>$CK84*SUM(OFFSET($AJ84,0,(COUNTA($CL$1:CN$1)-1)*4,1,4))/100</f>
        <v/>
      </c>
      <c r="CO84" s="257">
        <f>$CK84*SUM(OFFSET($AJ84,0,(COUNTA($CL$1:CO$1)-1)*4,1,4))/100</f>
        <v/>
      </c>
      <c r="CP84" s="257">
        <f>$CK84*SUM(OFFSET($AJ84,0,(COUNTA($CL$1:CP$1)-1)*4,1,4))/100</f>
        <v/>
      </c>
      <c r="CQ84" s="257">
        <f>$CK84*SUM(OFFSET($AJ84,0,(COUNTA($CL$1:CQ$1)-1)*4,1,4))/100</f>
        <v/>
      </c>
      <c r="CR84" s="257">
        <f>$CK84*SUM(OFFSET($AJ84,0,(COUNTA($CL$1:CR$1)-1)*4,1,4))/100</f>
        <v/>
      </c>
      <c r="CS84" s="257">
        <f>$CK84*SUM(OFFSET($AJ84,0,(COUNTA($CL$1:CS$1)-1)*4,1,4))/100</f>
        <v/>
      </c>
      <c r="CT84" s="257">
        <f>$CK84*SUM(OFFSET($AJ84,0,(COUNTA($CL$1:CT$1)-1)*4,1,4))/100</f>
        <v/>
      </c>
      <c r="CU84" s="258">
        <f>IF(N84 = 0,0,F84/N84)</f>
        <v/>
      </c>
      <c r="CV84" s="258">
        <f>IF(CU84=0,0,CK84/CU84)</f>
        <v/>
      </c>
    </row>
    <row r="85">
      <c r="A85" s="82">
        <f>IF(ISERROR(OFFSET(Map!$E$2,MATCH(D85,Map!$B$3:$B$239,0),0)),OFFSET(Map!$E$2,MATCH(D85,Map!$C$3:$C$239,0),0),OFFSET(Map!$E$2,MATCH(D85,Map!$B$3:$B$239,0),0))</f>
        <v/>
      </c>
      <c r="B85" s="82" t="n">
        <v>84</v>
      </c>
      <c r="C85" s="82" t="inlineStr">
        <is>
          <t>FREE STATE</t>
        </is>
      </c>
      <c r="D85" s="82" t="inlineStr">
        <is>
          <t>MAN</t>
        </is>
      </c>
      <c r="E85" s="82" t="inlineStr">
        <is>
          <t>Mangaung</t>
        </is>
      </c>
      <c r="F85" s="82" t="n">
        <v>747431</v>
      </c>
      <c r="G85" s="82" t="n">
        <v>26.9</v>
      </c>
      <c r="H85" s="82" t="n">
        <v>67.8</v>
      </c>
      <c r="I85" s="82">
        <f>ROUND(F85*H85/100,0)</f>
        <v/>
      </c>
      <c r="J85" s="82" t="n">
        <v>5.3</v>
      </c>
      <c r="K85" s="82" t="n">
        <v>47.4</v>
      </c>
      <c r="L85" s="82" t="n">
        <v>94</v>
      </c>
      <c r="M85" s="82" t="n">
        <v>1.47</v>
      </c>
      <c r="N85" s="82" t="n">
        <v>119</v>
      </c>
      <c r="O85" s="82" t="n">
        <v>27.7</v>
      </c>
      <c r="P85" s="82">
        <f>ROUND(F85*(H85/100)*(100-O85)/100,0)</f>
        <v/>
      </c>
      <c r="Q85" s="82" t="n">
        <v>37.2</v>
      </c>
      <c r="R85" s="82" t="n">
        <v>4.3</v>
      </c>
      <c r="S85" s="82" t="n">
        <v>14.1</v>
      </c>
      <c r="T85" s="82" t="n">
        <v>30.1</v>
      </c>
      <c r="U85" s="82" t="n">
        <v>231921</v>
      </c>
      <c r="V85" s="82" t="n">
        <v>46172</v>
      </c>
      <c r="W85" s="82" t="n">
        <v>3.1</v>
      </c>
      <c r="X85" s="82" t="n">
        <v>40.8</v>
      </c>
      <c r="Y85" s="82" t="n">
        <v>83.7</v>
      </c>
      <c r="Z85" s="82" t="n">
        <v>62.3</v>
      </c>
      <c r="AA85" s="82" t="n">
        <v>60.7</v>
      </c>
      <c r="AB85" s="82" t="n">
        <v>78.90000000000001</v>
      </c>
      <c r="AC85" s="82" t="n">
        <v>46.1</v>
      </c>
      <c r="AD85" s="82" t="n">
        <v>91.40000000000001</v>
      </c>
      <c r="AE85" s="82" t="n">
        <v>83.3</v>
      </c>
      <c r="AF85" s="82" t="n">
        <v>5</v>
      </c>
      <c r="AG85" s="82" t="n">
        <v>0.4</v>
      </c>
      <c r="AH85" s="82" t="n">
        <v>11</v>
      </c>
      <c r="AI85" s="82" t="n">
        <v>0.3</v>
      </c>
      <c r="AJ85" s="82" t="n">
        <v>5</v>
      </c>
      <c r="AK85" s="82" t="n">
        <v>5</v>
      </c>
      <c r="AL85" s="82" t="n">
        <v>4.4</v>
      </c>
      <c r="AM85" s="82" t="n">
        <v>4.4</v>
      </c>
      <c r="AN85" s="82" t="n">
        <v>4.1</v>
      </c>
      <c r="AO85" s="82" t="n">
        <v>3.9</v>
      </c>
      <c r="AP85" s="82" t="n">
        <v>4.7</v>
      </c>
      <c r="AQ85" s="82" t="n">
        <v>4.8</v>
      </c>
      <c r="AR85" s="82" t="n">
        <v>5.8</v>
      </c>
      <c r="AS85" s="82" t="n">
        <v>5.5</v>
      </c>
      <c r="AT85" s="82" t="n">
        <v>5.1</v>
      </c>
      <c r="AU85" s="82" t="n">
        <v>4.8</v>
      </c>
      <c r="AV85" s="82" t="n">
        <v>4.1</v>
      </c>
      <c r="AW85" s="82" t="n">
        <v>3.8</v>
      </c>
      <c r="AX85" s="82" t="n">
        <v>3.4</v>
      </c>
      <c r="AY85" s="82" t="n">
        <v>3.6</v>
      </c>
      <c r="AZ85" s="82" t="n">
        <v>2.9</v>
      </c>
      <c r="BA85" s="82" t="n">
        <v>3.3</v>
      </c>
      <c r="BB85" s="82" t="n">
        <v>2.4</v>
      </c>
      <c r="BC85" s="82" t="n">
        <v>2.4</v>
      </c>
      <c r="BD85" s="82" t="n">
        <v>2</v>
      </c>
      <c r="BE85" s="82" t="n">
        <v>2.4</v>
      </c>
      <c r="BF85" s="82" t="n">
        <v>1.5</v>
      </c>
      <c r="BG85" s="82" t="n">
        <v>2</v>
      </c>
      <c r="BH85" s="82" t="n">
        <v>1.1</v>
      </c>
      <c r="BI85" s="82" t="n">
        <v>1.6</v>
      </c>
      <c r="BJ85" s="82" t="n">
        <v>0.8</v>
      </c>
      <c r="BK85" s="82" t="n">
        <v>1.1</v>
      </c>
      <c r="BL85" s="82" t="n">
        <v>0.5</v>
      </c>
      <c r="BM85" s="82" t="n">
        <v>0.9</v>
      </c>
      <c r="BN85" s="82" t="n">
        <v>0.3</v>
      </c>
      <c r="BO85" s="82" t="n">
        <v>0.6</v>
      </c>
      <c r="BP85" s="82" t="n">
        <v>0.2</v>
      </c>
      <c r="BQ85" s="82" t="n">
        <v>0.4</v>
      </c>
      <c r="BR85" s="82" t="n">
        <v>0.1</v>
      </c>
      <c r="BS85" s="82" t="n">
        <v>0.4</v>
      </c>
      <c r="BT85" s="82" t="n">
        <v>211746</v>
      </c>
      <c r="BU85" s="82" t="n">
        <v>81225</v>
      </c>
      <c r="BV85" s="82" t="n">
        <v>18244</v>
      </c>
      <c r="BW85" s="82" t="n">
        <v>195707</v>
      </c>
      <c r="BX85" s="82" t="n">
        <v>11.4</v>
      </c>
      <c r="BY85" s="82" t="n">
        <v>4.6</v>
      </c>
      <c r="BZ85" s="82" t="n">
        <v>6.8</v>
      </c>
      <c r="CA85" s="82" t="n">
        <v>17.2</v>
      </c>
      <c r="CB85" s="82" t="n">
        <v>20.2</v>
      </c>
      <c r="CC85" s="82" t="n">
        <v>14.1</v>
      </c>
      <c r="CD85" s="82" t="n">
        <v>10.3</v>
      </c>
      <c r="CE85" s="82" t="n">
        <v>8</v>
      </c>
      <c r="CF85" s="82" t="n">
        <v>5</v>
      </c>
      <c r="CG85" s="82" t="n">
        <v>1.6</v>
      </c>
      <c r="CH85" s="82" t="n">
        <v>0.4</v>
      </c>
      <c r="CI85" s="82" t="n">
        <v>0.4</v>
      </c>
      <c r="CJ85" s="82">
        <f>SUM(BT85:BW85)</f>
        <v/>
      </c>
      <c r="CK85" s="82">
        <f>F85*(1+M85/100)^9</f>
        <v/>
      </c>
      <c r="CL85" s="257">
        <f>$CK85*SUM(OFFSET($AJ85,0,(COUNTA($CL$1:CL$1)-1)*4,1,4))/100</f>
        <v/>
      </c>
      <c r="CM85" s="257">
        <f>$CK85*SUM(OFFSET($AJ85,0,(COUNTA($CL$1:CM$1)-1)*4,1,4))/100</f>
        <v/>
      </c>
      <c r="CN85" s="257">
        <f>$CK85*SUM(OFFSET($AJ85,0,(COUNTA($CL$1:CN$1)-1)*4,1,4))/100</f>
        <v/>
      </c>
      <c r="CO85" s="257">
        <f>$CK85*SUM(OFFSET($AJ85,0,(COUNTA($CL$1:CO$1)-1)*4,1,4))/100</f>
        <v/>
      </c>
      <c r="CP85" s="257">
        <f>$CK85*SUM(OFFSET($AJ85,0,(COUNTA($CL$1:CP$1)-1)*4,1,4))/100</f>
        <v/>
      </c>
      <c r="CQ85" s="257">
        <f>$CK85*SUM(OFFSET($AJ85,0,(COUNTA($CL$1:CQ$1)-1)*4,1,4))/100</f>
        <v/>
      </c>
      <c r="CR85" s="257">
        <f>$CK85*SUM(OFFSET($AJ85,0,(COUNTA($CL$1:CR$1)-1)*4,1,4))/100</f>
        <v/>
      </c>
      <c r="CS85" s="257">
        <f>$CK85*SUM(OFFSET($AJ85,0,(COUNTA($CL$1:CS$1)-1)*4,1,4))/100</f>
        <v/>
      </c>
      <c r="CT85" s="257">
        <f>$CK85*SUM(OFFSET($AJ85,0,(COUNTA($CL$1:CT$1)-1)*4,1,4))/100</f>
        <v/>
      </c>
      <c r="CU85" s="258">
        <f>IF(N85 = 0,0,F85/N85)</f>
        <v/>
      </c>
      <c r="CV85" s="258">
        <f>IF(CU85=0,0,CK85/CU85)</f>
        <v/>
      </c>
    </row>
    <row r="86">
      <c r="A86" s="82">
        <f>IF(ISERROR(OFFSET(Map!$E$2,MATCH(D86,Map!$B$3:$B$239,0),0)),OFFSET(Map!$E$2,MATCH(D86,Map!$C$3:$C$239,0),0),OFFSET(Map!$E$2,MATCH(D86,Map!$B$3:$B$239,0),0))</f>
        <v/>
      </c>
      <c r="B86" s="82" t="n">
        <v>85</v>
      </c>
      <c r="C86" s="82" t="inlineStr">
        <is>
          <t>NORTHERN CAPE</t>
        </is>
      </c>
      <c r="D86" s="82" t="inlineStr">
        <is>
          <t>NC061</t>
        </is>
      </c>
      <c r="E86" s="82" t="inlineStr">
        <is>
          <t>Richtersveld</t>
        </is>
      </c>
      <c r="F86" s="82" t="n">
        <v>11982</v>
      </c>
      <c r="G86" s="82" t="n">
        <v>23.8</v>
      </c>
      <c r="H86" s="82" t="n">
        <v>70.2</v>
      </c>
      <c r="I86" s="82">
        <f>ROUND(F86*H86/100,0)</f>
        <v/>
      </c>
      <c r="J86" s="82" t="n">
        <v>6</v>
      </c>
      <c r="K86" s="82" t="n">
        <v>42.5</v>
      </c>
      <c r="L86" s="82" t="n">
        <v>110.9</v>
      </c>
      <c r="M86" s="82" t="n">
        <v>1.68</v>
      </c>
      <c r="N86" s="82" t="n">
        <v>1</v>
      </c>
      <c r="O86" s="82" t="n">
        <v>18.6</v>
      </c>
      <c r="P86" s="82">
        <f>ROUND(F86*(H86/100)*(100-O86)/100,0)</f>
        <v/>
      </c>
      <c r="Q86" s="82" t="n">
        <v>22.4</v>
      </c>
      <c r="R86" s="82" t="n">
        <v>2.5</v>
      </c>
      <c r="S86" s="82" t="n">
        <v>7.3</v>
      </c>
      <c r="T86" s="82" t="n">
        <v>18.8</v>
      </c>
      <c r="U86" s="82" t="n">
        <v>3543</v>
      </c>
      <c r="V86" s="82" t="n">
        <v>460</v>
      </c>
      <c r="W86" s="82" t="n">
        <v>3.1</v>
      </c>
      <c r="X86" s="82" t="n">
        <v>37.3</v>
      </c>
      <c r="Y86" s="82" t="n">
        <v>88.5</v>
      </c>
      <c r="Z86" s="82" t="n">
        <v>50</v>
      </c>
      <c r="AA86" s="82" t="n">
        <v>69.8</v>
      </c>
      <c r="AB86" s="82" t="n">
        <v>82.8</v>
      </c>
      <c r="AC86" s="82" t="n">
        <v>68.59999999999999</v>
      </c>
      <c r="AD86" s="82" t="n">
        <v>96</v>
      </c>
      <c r="AE86" s="82" t="n">
        <v>13.1</v>
      </c>
      <c r="AF86" s="82" t="n">
        <v>76.59999999999999</v>
      </c>
      <c r="AG86" s="82" t="n">
        <v>0.5</v>
      </c>
      <c r="AH86" s="82" t="n">
        <v>8.5</v>
      </c>
      <c r="AI86" s="82" t="n">
        <v>1.4</v>
      </c>
      <c r="AJ86" s="82" t="n">
        <v>4</v>
      </c>
      <c r="AK86" s="82" t="n">
        <v>3.8</v>
      </c>
      <c r="AL86" s="82" t="n">
        <v>4</v>
      </c>
      <c r="AM86" s="82" t="n">
        <v>3.7</v>
      </c>
      <c r="AN86" s="82" t="n">
        <v>4.4</v>
      </c>
      <c r="AO86" s="82" t="n">
        <v>3.9</v>
      </c>
      <c r="AP86" s="82" t="n">
        <v>4.1</v>
      </c>
      <c r="AQ86" s="82" t="n">
        <v>3.3</v>
      </c>
      <c r="AR86" s="82" t="n">
        <v>4</v>
      </c>
      <c r="AS86" s="82" t="n">
        <v>3.6</v>
      </c>
      <c r="AT86" s="82" t="n">
        <v>5.6</v>
      </c>
      <c r="AU86" s="82" t="n">
        <v>4.4</v>
      </c>
      <c r="AV86" s="82" t="n">
        <v>4.4</v>
      </c>
      <c r="AW86" s="82" t="n">
        <v>3.7</v>
      </c>
      <c r="AX86" s="82" t="n">
        <v>4.2</v>
      </c>
      <c r="AY86" s="82" t="n">
        <v>3.6</v>
      </c>
      <c r="AZ86" s="82" t="n">
        <v>4.4</v>
      </c>
      <c r="BA86" s="82" t="n">
        <v>3.7</v>
      </c>
      <c r="BB86" s="82" t="n">
        <v>3.7</v>
      </c>
      <c r="BC86" s="82" t="n">
        <v>3.7</v>
      </c>
      <c r="BD86" s="82" t="n">
        <v>3</v>
      </c>
      <c r="BE86" s="82" t="n">
        <v>2.7</v>
      </c>
      <c r="BF86" s="82" t="n">
        <v>2.4</v>
      </c>
      <c r="BG86" s="82" t="n">
        <v>2.1</v>
      </c>
      <c r="BH86" s="82" t="n">
        <v>1.6</v>
      </c>
      <c r="BI86" s="82" t="n">
        <v>1.8</v>
      </c>
      <c r="BJ86" s="82" t="n">
        <v>1.2</v>
      </c>
      <c r="BK86" s="82" t="n">
        <v>1.4</v>
      </c>
      <c r="BL86" s="82" t="n">
        <v>0.7</v>
      </c>
      <c r="BM86" s="82" t="n">
        <v>0.7</v>
      </c>
      <c r="BN86" s="82" t="n">
        <v>0.5</v>
      </c>
      <c r="BO86" s="82" t="n">
        <v>0.6</v>
      </c>
      <c r="BP86" s="82" t="n">
        <v>0.3</v>
      </c>
      <c r="BQ86" s="82" t="n">
        <v>0.3</v>
      </c>
      <c r="BR86" s="82" t="n">
        <v>0.2</v>
      </c>
      <c r="BS86" s="82" t="n">
        <v>0.2</v>
      </c>
      <c r="BT86" s="82" t="n">
        <v>4627</v>
      </c>
      <c r="BU86" s="82" t="n">
        <v>1060</v>
      </c>
      <c r="BV86" s="82" t="n">
        <v>211</v>
      </c>
      <c r="BW86" s="82" t="n">
        <v>2510</v>
      </c>
      <c r="BX86" s="82" t="n">
        <v>9.699999999999999</v>
      </c>
      <c r="BY86" s="82" t="n">
        <v>2.1</v>
      </c>
      <c r="BZ86" s="82" t="n">
        <v>6.5</v>
      </c>
      <c r="CA86" s="82" t="n">
        <v>14.1</v>
      </c>
      <c r="CB86" s="82" t="n">
        <v>17.7</v>
      </c>
      <c r="CC86" s="82" t="n">
        <v>19.3</v>
      </c>
      <c r="CD86" s="82" t="n">
        <v>16.4</v>
      </c>
      <c r="CE86" s="82" t="n">
        <v>10.2</v>
      </c>
      <c r="CF86" s="82" t="n">
        <v>3.3</v>
      </c>
      <c r="CG86" s="82" t="n">
        <v>0.5</v>
      </c>
      <c r="CH86" s="82" t="n">
        <v>0.2</v>
      </c>
      <c r="CI86" s="82" t="n">
        <v>0</v>
      </c>
      <c r="CJ86" s="82">
        <f>SUM(BT86:BW86)</f>
        <v/>
      </c>
      <c r="CK86" s="82">
        <f>F86*(1+M86/100)^9</f>
        <v/>
      </c>
      <c r="CL86" s="257">
        <f>$CK86*SUM(OFFSET($AJ86,0,(COUNTA($CL$1:CL$1)-1)*4,1,4))/100</f>
        <v/>
      </c>
      <c r="CM86" s="257">
        <f>$CK86*SUM(OFFSET($AJ86,0,(COUNTA($CL$1:CM$1)-1)*4,1,4))/100</f>
        <v/>
      </c>
      <c r="CN86" s="257">
        <f>$CK86*SUM(OFFSET($AJ86,0,(COUNTA($CL$1:CN$1)-1)*4,1,4))/100</f>
        <v/>
      </c>
      <c r="CO86" s="257">
        <f>$CK86*SUM(OFFSET($AJ86,0,(COUNTA($CL$1:CO$1)-1)*4,1,4))/100</f>
        <v/>
      </c>
      <c r="CP86" s="257">
        <f>$CK86*SUM(OFFSET($AJ86,0,(COUNTA($CL$1:CP$1)-1)*4,1,4))/100</f>
        <v/>
      </c>
      <c r="CQ86" s="257">
        <f>$CK86*SUM(OFFSET($AJ86,0,(COUNTA($CL$1:CQ$1)-1)*4,1,4))/100</f>
        <v/>
      </c>
      <c r="CR86" s="257">
        <f>$CK86*SUM(OFFSET($AJ86,0,(COUNTA($CL$1:CR$1)-1)*4,1,4))/100</f>
        <v/>
      </c>
      <c r="CS86" s="257">
        <f>$CK86*SUM(OFFSET($AJ86,0,(COUNTA($CL$1:CS$1)-1)*4,1,4))/100</f>
        <v/>
      </c>
      <c r="CT86" s="257">
        <f>$CK86*SUM(OFFSET($AJ86,0,(COUNTA($CL$1:CT$1)-1)*4,1,4))/100</f>
        <v/>
      </c>
      <c r="CU86" s="258">
        <f>IF(N86 = 0,0,F86/N86)</f>
        <v/>
      </c>
      <c r="CV86" s="258">
        <f>IF(CU86=0,0,CK86/CU86)</f>
        <v/>
      </c>
    </row>
    <row r="87">
      <c r="A87" s="82">
        <f>IF(ISERROR(OFFSET(Map!$E$2,MATCH(D87,Map!$B$3:$B$239,0),0)),OFFSET(Map!$E$2,MATCH(D87,Map!$C$3:$C$239,0),0),OFFSET(Map!$E$2,MATCH(D87,Map!$B$3:$B$239,0),0))</f>
        <v/>
      </c>
      <c r="B87" s="82" t="n">
        <v>86</v>
      </c>
      <c r="C87" s="82" t="inlineStr">
        <is>
          <t>NORTHERN CAPE</t>
        </is>
      </c>
      <c r="D87" s="82" t="inlineStr">
        <is>
          <t>NC062</t>
        </is>
      </c>
      <c r="E87" s="82" t="inlineStr">
        <is>
          <t>Nama Khoi</t>
        </is>
      </c>
      <c r="F87" s="82" t="n">
        <v>47041</v>
      </c>
      <c r="G87" s="82" t="n">
        <v>24.9</v>
      </c>
      <c r="H87" s="82" t="n">
        <v>66.90000000000001</v>
      </c>
      <c r="I87" s="82">
        <f>ROUND(F87*H87/100,0)</f>
        <v/>
      </c>
      <c r="J87" s="82" t="n">
        <v>8.199999999999999</v>
      </c>
      <c r="K87" s="82" t="n">
        <v>49.4</v>
      </c>
      <c r="L87" s="82" t="n">
        <v>97.40000000000001</v>
      </c>
      <c r="M87" s="82" t="n">
        <v>0.47</v>
      </c>
      <c r="N87" s="82" t="n">
        <v>3</v>
      </c>
      <c r="O87" s="82" t="n">
        <v>22.9</v>
      </c>
      <c r="P87" s="82">
        <f>ROUND(F87*(H87/100)*(100-O87)/100,0)</f>
        <v/>
      </c>
      <c r="Q87" s="82" t="n">
        <v>30.1</v>
      </c>
      <c r="R87" s="82" t="n">
        <v>2.2</v>
      </c>
      <c r="S87" s="82" t="n">
        <v>7.9</v>
      </c>
      <c r="T87" s="82" t="n">
        <v>20</v>
      </c>
      <c r="U87" s="82" t="n">
        <v>13193</v>
      </c>
      <c r="V87" s="82" t="n">
        <v>1906</v>
      </c>
      <c r="W87" s="82" t="n">
        <v>3.4</v>
      </c>
      <c r="X87" s="82" t="n">
        <v>39.2</v>
      </c>
      <c r="Y87" s="82" t="n">
        <v>94.7</v>
      </c>
      <c r="Z87" s="82" t="n">
        <v>72.5</v>
      </c>
      <c r="AA87" s="82" t="n">
        <v>63.5</v>
      </c>
      <c r="AB87" s="82" t="n">
        <v>89.40000000000001</v>
      </c>
      <c r="AC87" s="82" t="n">
        <v>74.90000000000001</v>
      </c>
      <c r="AD87" s="82" t="n">
        <v>93.7</v>
      </c>
      <c r="AE87" s="82" t="n">
        <v>4.2</v>
      </c>
      <c r="AF87" s="82" t="n">
        <v>88.09999999999999</v>
      </c>
      <c r="AG87" s="82" t="n">
        <v>0.5</v>
      </c>
      <c r="AH87" s="82" t="n">
        <v>6.6</v>
      </c>
      <c r="AI87" s="82" t="n">
        <v>0.8</v>
      </c>
      <c r="AJ87" s="82" t="n">
        <v>4.2</v>
      </c>
      <c r="AK87" s="82" t="n">
        <v>3.8</v>
      </c>
      <c r="AL87" s="82" t="n">
        <v>4.2</v>
      </c>
      <c r="AM87" s="82" t="n">
        <v>3.9</v>
      </c>
      <c r="AN87" s="82" t="n">
        <v>4.5</v>
      </c>
      <c r="AO87" s="82" t="n">
        <v>4.3</v>
      </c>
      <c r="AP87" s="82" t="n">
        <v>4.9</v>
      </c>
      <c r="AQ87" s="82" t="n">
        <v>4.5</v>
      </c>
      <c r="AR87" s="82" t="n">
        <v>3.9</v>
      </c>
      <c r="AS87" s="82" t="n">
        <v>3.8</v>
      </c>
      <c r="AT87" s="82" t="n">
        <v>3.6</v>
      </c>
      <c r="AU87" s="82" t="n">
        <v>3.7</v>
      </c>
      <c r="AV87" s="82" t="n">
        <v>3.5</v>
      </c>
      <c r="AW87" s="82" t="n">
        <v>3.6</v>
      </c>
      <c r="AX87" s="82" t="n">
        <v>3.4</v>
      </c>
      <c r="AY87" s="82" t="n">
        <v>3.4</v>
      </c>
      <c r="AZ87" s="82" t="n">
        <v>3.3</v>
      </c>
      <c r="BA87" s="82" t="n">
        <v>3.8</v>
      </c>
      <c r="BB87" s="82" t="n">
        <v>3.1</v>
      </c>
      <c r="BC87" s="82" t="n">
        <v>3.1</v>
      </c>
      <c r="BD87" s="82" t="n">
        <v>2.7</v>
      </c>
      <c r="BE87" s="82" t="n">
        <v>3</v>
      </c>
      <c r="BF87" s="82" t="n">
        <v>2.4</v>
      </c>
      <c r="BG87" s="82" t="n">
        <v>2.7</v>
      </c>
      <c r="BH87" s="82" t="n">
        <v>1.9</v>
      </c>
      <c r="BI87" s="82" t="n">
        <v>2.1</v>
      </c>
      <c r="BJ87" s="82" t="n">
        <v>1.4</v>
      </c>
      <c r="BK87" s="82" t="n">
        <v>1.7</v>
      </c>
      <c r="BL87" s="82" t="n">
        <v>1.1</v>
      </c>
      <c r="BM87" s="82" t="n">
        <v>1.2</v>
      </c>
      <c r="BN87" s="82" t="n">
        <v>0.5</v>
      </c>
      <c r="BO87" s="82" t="n">
        <v>0.8</v>
      </c>
      <c r="BP87" s="82" t="n">
        <v>0.3</v>
      </c>
      <c r="BQ87" s="82" t="n">
        <v>0.5</v>
      </c>
      <c r="BR87" s="82" t="n">
        <v>0.2</v>
      </c>
      <c r="BS87" s="82" t="n">
        <v>0.4</v>
      </c>
      <c r="BT87" s="82" t="n">
        <v>12351</v>
      </c>
      <c r="BU87" s="82" t="n">
        <v>3665</v>
      </c>
      <c r="BV87" s="82" t="n">
        <v>1935</v>
      </c>
      <c r="BW87" s="82" t="n">
        <v>13526</v>
      </c>
      <c r="BX87" s="82" t="n">
        <v>9.5</v>
      </c>
      <c r="BY87" s="82" t="n">
        <v>2.5</v>
      </c>
      <c r="BZ87" s="82" t="n">
        <v>5</v>
      </c>
      <c r="CA87" s="82" t="n">
        <v>17.4</v>
      </c>
      <c r="CB87" s="82" t="n">
        <v>20.8</v>
      </c>
      <c r="CC87" s="82" t="n">
        <v>18.3</v>
      </c>
      <c r="CD87" s="82" t="n">
        <v>13.2</v>
      </c>
      <c r="CE87" s="82" t="n">
        <v>8.199999999999999</v>
      </c>
      <c r="CF87" s="82" t="n">
        <v>3.9</v>
      </c>
      <c r="CG87" s="82" t="n">
        <v>0.9</v>
      </c>
      <c r="CH87" s="82" t="n">
        <v>0.2</v>
      </c>
      <c r="CI87" s="82" t="n">
        <v>0.3</v>
      </c>
      <c r="CJ87" s="82">
        <f>SUM(BT87:BW87)</f>
        <v/>
      </c>
      <c r="CK87" s="82">
        <f>F87*(1+M87/100)^9</f>
        <v/>
      </c>
      <c r="CL87" s="257">
        <f>$CK87*SUM(OFFSET($AJ87,0,(COUNTA($CL$1:CL$1)-1)*4,1,4))/100</f>
        <v/>
      </c>
      <c r="CM87" s="257">
        <f>$CK87*SUM(OFFSET($AJ87,0,(COUNTA($CL$1:CM$1)-1)*4,1,4))/100</f>
        <v/>
      </c>
      <c r="CN87" s="257">
        <f>$CK87*SUM(OFFSET($AJ87,0,(COUNTA($CL$1:CN$1)-1)*4,1,4))/100</f>
        <v/>
      </c>
      <c r="CO87" s="257">
        <f>$CK87*SUM(OFFSET($AJ87,0,(COUNTA($CL$1:CO$1)-1)*4,1,4))/100</f>
        <v/>
      </c>
      <c r="CP87" s="257">
        <f>$CK87*SUM(OFFSET($AJ87,0,(COUNTA($CL$1:CP$1)-1)*4,1,4))/100</f>
        <v/>
      </c>
      <c r="CQ87" s="257">
        <f>$CK87*SUM(OFFSET($AJ87,0,(COUNTA($CL$1:CQ$1)-1)*4,1,4))/100</f>
        <v/>
      </c>
      <c r="CR87" s="257">
        <f>$CK87*SUM(OFFSET($AJ87,0,(COUNTA($CL$1:CR$1)-1)*4,1,4))/100</f>
        <v/>
      </c>
      <c r="CS87" s="257">
        <f>$CK87*SUM(OFFSET($AJ87,0,(COUNTA($CL$1:CS$1)-1)*4,1,4))/100</f>
        <v/>
      </c>
      <c r="CT87" s="257">
        <f>$CK87*SUM(OFFSET($AJ87,0,(COUNTA($CL$1:CT$1)-1)*4,1,4))/100</f>
        <v/>
      </c>
      <c r="CU87" s="258">
        <f>IF(N87 = 0,0,F87/N87)</f>
        <v/>
      </c>
      <c r="CV87" s="258">
        <f>IF(CU87=0,0,CK87/CU87)</f>
        <v/>
      </c>
    </row>
    <row r="88">
      <c r="A88" s="82">
        <f>IF(ISERROR(OFFSET(Map!$E$2,MATCH(D88,Map!$B$3:$B$239,0),0)),OFFSET(Map!$E$2,MATCH(D88,Map!$C$3:$C$239,0),0),OFFSET(Map!$E$2,MATCH(D88,Map!$B$3:$B$239,0),0))</f>
        <v/>
      </c>
      <c r="B88" s="82" t="n">
        <v>87</v>
      </c>
      <c r="C88" s="82" t="inlineStr">
        <is>
          <t>NORTHERN CAPE</t>
        </is>
      </c>
      <c r="D88" s="82" t="inlineStr">
        <is>
          <t>NC064</t>
        </is>
      </c>
      <c r="E88" s="82" t="inlineStr">
        <is>
          <t>Kamiesberg</t>
        </is>
      </c>
      <c r="F88" s="82" t="n">
        <v>10187</v>
      </c>
      <c r="G88" s="82" t="n">
        <v>26.5</v>
      </c>
      <c r="H88" s="82" t="n">
        <v>63.3</v>
      </c>
      <c r="I88" s="82">
        <f>ROUND(F88*H88/100,0)</f>
        <v/>
      </c>
      <c r="J88" s="82" t="n">
        <v>10.2</v>
      </c>
      <c r="K88" s="82" t="n">
        <v>57.9</v>
      </c>
      <c r="L88" s="82" t="n">
        <v>101.7</v>
      </c>
      <c r="M88" s="82" t="n">
        <v>-0.54</v>
      </c>
      <c r="N88" s="82" t="n">
        <v>1</v>
      </c>
      <c r="O88" s="82" t="n">
        <v>30.8</v>
      </c>
      <c r="P88" s="82">
        <f>ROUND(F88*(H88/100)*(100-O88)/100,0)</f>
        <v/>
      </c>
      <c r="Q88" s="82" t="n">
        <v>40.4</v>
      </c>
      <c r="R88" s="82" t="n">
        <v>5.2</v>
      </c>
      <c r="S88" s="82" t="n">
        <v>4.3</v>
      </c>
      <c r="T88" s="82" t="n">
        <v>16.4</v>
      </c>
      <c r="U88" s="82" t="n">
        <v>3143</v>
      </c>
      <c r="V88" s="82" t="n">
        <v>913</v>
      </c>
      <c r="W88" s="82" t="n">
        <v>3</v>
      </c>
      <c r="X88" s="82" t="n">
        <v>40.9</v>
      </c>
      <c r="Y88" s="82" t="n">
        <v>95.59999999999999</v>
      </c>
      <c r="Z88" s="82" t="n">
        <v>63.9</v>
      </c>
      <c r="AA88" s="82" t="n">
        <v>38.8</v>
      </c>
      <c r="AB88" s="82" t="n">
        <v>79.40000000000001</v>
      </c>
      <c r="AC88" s="82" t="n">
        <v>41.7</v>
      </c>
      <c r="AD88" s="82" t="n">
        <v>87.40000000000001</v>
      </c>
      <c r="AE88" s="82" t="n">
        <v>5.3</v>
      </c>
      <c r="AF88" s="82" t="n">
        <v>85.59999999999999</v>
      </c>
      <c r="AG88" s="82" t="n">
        <v>0.5</v>
      </c>
      <c r="AH88" s="82" t="n">
        <v>8.1</v>
      </c>
      <c r="AI88" s="82" t="n">
        <v>0.5</v>
      </c>
      <c r="AJ88" s="82" t="n">
        <v>4.5</v>
      </c>
      <c r="AK88" s="82" t="n">
        <v>4</v>
      </c>
      <c r="AL88" s="82" t="n">
        <v>4.5</v>
      </c>
      <c r="AM88" s="82" t="n">
        <v>3.9</v>
      </c>
      <c r="AN88" s="82" t="n">
        <v>4.9</v>
      </c>
      <c r="AO88" s="82" t="n">
        <v>4.7</v>
      </c>
      <c r="AP88" s="82" t="n">
        <v>5.2</v>
      </c>
      <c r="AQ88" s="82" t="n">
        <v>4</v>
      </c>
      <c r="AR88" s="82" t="n">
        <v>3.4</v>
      </c>
      <c r="AS88" s="82" t="n">
        <v>3.2</v>
      </c>
      <c r="AT88" s="82" t="n">
        <v>3</v>
      </c>
      <c r="AU88" s="82" t="n">
        <v>3.2</v>
      </c>
      <c r="AV88" s="82" t="n">
        <v>2.9</v>
      </c>
      <c r="AW88" s="82" t="n">
        <v>2.9</v>
      </c>
      <c r="AX88" s="82" t="n">
        <v>3</v>
      </c>
      <c r="AY88" s="82" t="n">
        <v>3.2</v>
      </c>
      <c r="AZ88" s="82" t="n">
        <v>3.3</v>
      </c>
      <c r="BA88" s="82" t="n">
        <v>3.2</v>
      </c>
      <c r="BB88" s="82" t="n">
        <v>3.6</v>
      </c>
      <c r="BC88" s="82" t="n">
        <v>3.6</v>
      </c>
      <c r="BD88" s="82" t="n">
        <v>2.9</v>
      </c>
      <c r="BE88" s="82" t="n">
        <v>3</v>
      </c>
      <c r="BF88" s="82" t="n">
        <v>2.5</v>
      </c>
      <c r="BG88" s="82" t="n">
        <v>2.6</v>
      </c>
      <c r="BH88" s="82" t="n">
        <v>2.3</v>
      </c>
      <c r="BI88" s="82" t="n">
        <v>2.3</v>
      </c>
      <c r="BJ88" s="82" t="n">
        <v>1.6</v>
      </c>
      <c r="BK88" s="82" t="n">
        <v>2.2</v>
      </c>
      <c r="BL88" s="82" t="n">
        <v>1.2</v>
      </c>
      <c r="BM88" s="82" t="n">
        <v>1.4</v>
      </c>
      <c r="BN88" s="82" t="n">
        <v>0.8</v>
      </c>
      <c r="BO88" s="82" t="n">
        <v>1</v>
      </c>
      <c r="BP88" s="82" t="n">
        <v>0.5</v>
      </c>
      <c r="BQ88" s="82" t="n">
        <v>0.6</v>
      </c>
      <c r="BR88" s="82" t="n">
        <v>0.3</v>
      </c>
      <c r="BS88" s="82" t="n">
        <v>0.5</v>
      </c>
      <c r="BT88" s="82" t="n">
        <v>2204</v>
      </c>
      <c r="BU88" s="82" t="n">
        <v>981</v>
      </c>
      <c r="BV88" s="82" t="n">
        <v>732</v>
      </c>
      <c r="BW88" s="82" t="n">
        <v>2535</v>
      </c>
      <c r="BX88" s="82" t="n">
        <v>10.8</v>
      </c>
      <c r="BY88" s="82" t="n">
        <v>3.8</v>
      </c>
      <c r="BZ88" s="82" t="n">
        <v>5.9</v>
      </c>
      <c r="CA88" s="82" t="n">
        <v>22.4</v>
      </c>
      <c r="CB88" s="82" t="n">
        <v>23.9</v>
      </c>
      <c r="CC88" s="82" t="n">
        <v>14.7</v>
      </c>
      <c r="CD88" s="82" t="n">
        <v>9.300000000000001</v>
      </c>
      <c r="CE88" s="82" t="n">
        <v>6.1</v>
      </c>
      <c r="CF88" s="82" t="n">
        <v>1.9</v>
      </c>
      <c r="CG88" s="82" t="n">
        <v>0.6</v>
      </c>
      <c r="CH88" s="82" t="n">
        <v>0.2</v>
      </c>
      <c r="CI88" s="82" t="n">
        <v>0.4</v>
      </c>
      <c r="CJ88" s="82">
        <f>SUM(BT88:BW88)</f>
        <v/>
      </c>
      <c r="CK88" s="82">
        <f>F88*(1+M88/100)^9</f>
        <v/>
      </c>
      <c r="CL88" s="257">
        <f>$CK88*SUM(OFFSET($AJ88,0,(COUNTA($CL$1:CL$1)-1)*4,1,4))/100</f>
        <v/>
      </c>
      <c r="CM88" s="257">
        <f>$CK88*SUM(OFFSET($AJ88,0,(COUNTA($CL$1:CM$1)-1)*4,1,4))/100</f>
        <v/>
      </c>
      <c r="CN88" s="257">
        <f>$CK88*SUM(OFFSET($AJ88,0,(COUNTA($CL$1:CN$1)-1)*4,1,4))/100</f>
        <v/>
      </c>
      <c r="CO88" s="257">
        <f>$CK88*SUM(OFFSET($AJ88,0,(COUNTA($CL$1:CO$1)-1)*4,1,4))/100</f>
        <v/>
      </c>
      <c r="CP88" s="257">
        <f>$CK88*SUM(OFFSET($AJ88,0,(COUNTA($CL$1:CP$1)-1)*4,1,4))/100</f>
        <v/>
      </c>
      <c r="CQ88" s="257">
        <f>$CK88*SUM(OFFSET($AJ88,0,(COUNTA($CL$1:CQ$1)-1)*4,1,4))/100</f>
        <v/>
      </c>
      <c r="CR88" s="257">
        <f>$CK88*SUM(OFFSET($AJ88,0,(COUNTA($CL$1:CR$1)-1)*4,1,4))/100</f>
        <v/>
      </c>
      <c r="CS88" s="257">
        <f>$CK88*SUM(OFFSET($AJ88,0,(COUNTA($CL$1:CS$1)-1)*4,1,4))/100</f>
        <v/>
      </c>
      <c r="CT88" s="257">
        <f>$CK88*SUM(OFFSET($AJ88,0,(COUNTA($CL$1:CT$1)-1)*4,1,4))/100</f>
        <v/>
      </c>
      <c r="CU88" s="258">
        <f>IF(N88 = 0,0,F88/N88)</f>
        <v/>
      </c>
      <c r="CV88" s="258">
        <f>IF(CU88=0,0,CK88/CU88)</f>
        <v/>
      </c>
    </row>
    <row r="89">
      <c r="A89" s="82">
        <f>IF(ISERROR(OFFSET(Map!$E$2,MATCH(D89,Map!$B$3:$B$239,0),0)),OFFSET(Map!$E$2,MATCH(D89,Map!$C$3:$C$239,0),0),OFFSET(Map!$E$2,MATCH(D89,Map!$B$3:$B$239,0),0))</f>
        <v/>
      </c>
      <c r="B89" s="82" t="n">
        <v>88</v>
      </c>
      <c r="C89" s="82" t="inlineStr">
        <is>
          <t>NORTHERN CAPE</t>
        </is>
      </c>
      <c r="D89" s="82" t="inlineStr">
        <is>
          <t>NC065</t>
        </is>
      </c>
      <c r="E89" s="82" t="inlineStr">
        <is>
          <t>Hantam</t>
        </is>
      </c>
      <c r="F89" s="82" t="n">
        <v>21578</v>
      </c>
      <c r="G89" s="82" t="n">
        <v>27.5</v>
      </c>
      <c r="H89" s="82" t="n">
        <v>64.3</v>
      </c>
      <c r="I89" s="82">
        <f>ROUND(F89*H89/100,0)</f>
        <v/>
      </c>
      <c r="J89" s="82" t="n">
        <v>8.300000000000001</v>
      </c>
      <c r="K89" s="82" t="n">
        <v>55.6</v>
      </c>
      <c r="L89" s="82" t="n">
        <v>100.4</v>
      </c>
      <c r="M89" s="82" t="n">
        <v>0.59</v>
      </c>
      <c r="N89" s="82" t="n">
        <v>1</v>
      </c>
      <c r="O89" s="82" t="n">
        <v>11.8</v>
      </c>
      <c r="P89" s="82">
        <f>ROUND(F89*(H89/100)*(100-O89)/100,0)</f>
        <v/>
      </c>
      <c r="Q89" s="82" t="n">
        <v>15.3</v>
      </c>
      <c r="R89" s="82" t="n">
        <v>14.4</v>
      </c>
      <c r="S89" s="82" t="n">
        <v>8.1</v>
      </c>
      <c r="T89" s="82" t="n">
        <v>18.8</v>
      </c>
      <c r="U89" s="82" t="n">
        <v>6340</v>
      </c>
      <c r="V89" s="82" t="n">
        <v>1256</v>
      </c>
      <c r="W89" s="82" t="n">
        <v>3.2</v>
      </c>
      <c r="X89" s="82" t="n">
        <v>33.6</v>
      </c>
      <c r="Y89" s="82" t="n">
        <v>96.90000000000001</v>
      </c>
      <c r="Z89" s="82" t="n">
        <v>54</v>
      </c>
      <c r="AA89" s="82" t="n">
        <v>53.7</v>
      </c>
      <c r="AB89" s="82" t="n">
        <v>72.5</v>
      </c>
      <c r="AC89" s="82" t="n">
        <v>59.8</v>
      </c>
      <c r="AD89" s="82" t="n">
        <v>76.90000000000001</v>
      </c>
      <c r="AE89" s="82" t="n">
        <v>4.4</v>
      </c>
      <c r="AF89" s="82" t="n">
        <v>82.2</v>
      </c>
      <c r="AG89" s="82" t="n">
        <v>0.7</v>
      </c>
      <c r="AH89" s="82" t="n">
        <v>12.1</v>
      </c>
      <c r="AI89" s="82" t="n">
        <v>0.6</v>
      </c>
      <c r="AJ89" s="82" t="n">
        <v>4.8</v>
      </c>
      <c r="AK89" s="82" t="n">
        <v>4.2</v>
      </c>
      <c r="AL89" s="82" t="n">
        <v>4.7</v>
      </c>
      <c r="AM89" s="82" t="n">
        <v>4.3</v>
      </c>
      <c r="AN89" s="82" t="n">
        <v>4.8</v>
      </c>
      <c r="AO89" s="82" t="n">
        <v>4.5</v>
      </c>
      <c r="AP89" s="82" t="n">
        <v>4.6</v>
      </c>
      <c r="AQ89" s="82" t="n">
        <v>4.2</v>
      </c>
      <c r="AR89" s="82" t="n">
        <v>3.9</v>
      </c>
      <c r="AS89" s="82" t="n">
        <v>3.7</v>
      </c>
      <c r="AT89" s="82" t="n">
        <v>3.7</v>
      </c>
      <c r="AU89" s="82" t="n">
        <v>3.5</v>
      </c>
      <c r="AV89" s="82" t="n">
        <v>2.9</v>
      </c>
      <c r="AW89" s="82" t="n">
        <v>2.8</v>
      </c>
      <c r="AX89" s="82" t="n">
        <v>3.2</v>
      </c>
      <c r="AY89" s="82" t="n">
        <v>3.3</v>
      </c>
      <c r="AZ89" s="82" t="n">
        <v>3.4</v>
      </c>
      <c r="BA89" s="82" t="n">
        <v>3.5</v>
      </c>
      <c r="BB89" s="82" t="n">
        <v>3.3</v>
      </c>
      <c r="BC89" s="82" t="n">
        <v>3.3</v>
      </c>
      <c r="BD89" s="82" t="n">
        <v>2.9</v>
      </c>
      <c r="BE89" s="82" t="n">
        <v>3.1</v>
      </c>
      <c r="BF89" s="82" t="n">
        <v>2.4</v>
      </c>
      <c r="BG89" s="82" t="n">
        <v>2.5</v>
      </c>
      <c r="BH89" s="82" t="n">
        <v>1.9</v>
      </c>
      <c r="BI89" s="82" t="n">
        <v>2</v>
      </c>
      <c r="BJ89" s="82" t="n">
        <v>1.4</v>
      </c>
      <c r="BK89" s="82" t="n">
        <v>1.6</v>
      </c>
      <c r="BL89" s="82" t="n">
        <v>1</v>
      </c>
      <c r="BM89" s="82" t="n">
        <v>1.2</v>
      </c>
      <c r="BN89" s="82" t="n">
        <v>0.6</v>
      </c>
      <c r="BO89" s="82" t="n">
        <v>0.8</v>
      </c>
      <c r="BP89" s="82" t="n">
        <v>0.3</v>
      </c>
      <c r="BQ89" s="82" t="n">
        <v>0.6</v>
      </c>
      <c r="BR89" s="82" t="n">
        <v>0.2</v>
      </c>
      <c r="BS89" s="82" t="n">
        <v>0.5</v>
      </c>
      <c r="BT89" s="82" t="n">
        <v>6247</v>
      </c>
      <c r="BU89" s="82" t="n">
        <v>838</v>
      </c>
      <c r="BV89" s="82" t="n">
        <v>446</v>
      </c>
      <c r="BW89" s="82" t="n">
        <v>6335</v>
      </c>
      <c r="BX89" s="82" t="n">
        <v>6.8</v>
      </c>
      <c r="BY89" s="82" t="n">
        <v>2.5</v>
      </c>
      <c r="BZ89" s="82" t="n">
        <v>4.8</v>
      </c>
      <c r="CA89" s="82" t="n">
        <v>21.1</v>
      </c>
      <c r="CB89" s="82" t="n">
        <v>24.8</v>
      </c>
      <c r="CC89" s="82" t="n">
        <v>16.2</v>
      </c>
      <c r="CD89" s="82" t="n">
        <v>10.3</v>
      </c>
      <c r="CE89" s="82" t="n">
        <v>8</v>
      </c>
      <c r="CF89" s="82" t="n">
        <v>3.4</v>
      </c>
      <c r="CG89" s="82" t="n">
        <v>1.2</v>
      </c>
      <c r="CH89" s="82" t="n">
        <v>0.6</v>
      </c>
      <c r="CI89" s="82" t="n">
        <v>0.3</v>
      </c>
      <c r="CJ89" s="82">
        <f>SUM(BT89:BW89)</f>
        <v/>
      </c>
      <c r="CK89" s="82">
        <f>F89*(1+M89/100)^9</f>
        <v/>
      </c>
      <c r="CL89" s="257">
        <f>$CK89*SUM(OFFSET($AJ89,0,(COUNTA($CL$1:CL$1)-1)*4,1,4))/100</f>
        <v/>
      </c>
      <c r="CM89" s="257">
        <f>$CK89*SUM(OFFSET($AJ89,0,(COUNTA($CL$1:CM$1)-1)*4,1,4))/100</f>
        <v/>
      </c>
      <c r="CN89" s="257">
        <f>$CK89*SUM(OFFSET($AJ89,0,(COUNTA($CL$1:CN$1)-1)*4,1,4))/100</f>
        <v/>
      </c>
      <c r="CO89" s="257">
        <f>$CK89*SUM(OFFSET($AJ89,0,(COUNTA($CL$1:CO$1)-1)*4,1,4))/100</f>
        <v/>
      </c>
      <c r="CP89" s="257">
        <f>$CK89*SUM(OFFSET($AJ89,0,(COUNTA($CL$1:CP$1)-1)*4,1,4))/100</f>
        <v/>
      </c>
      <c r="CQ89" s="257">
        <f>$CK89*SUM(OFFSET($AJ89,0,(COUNTA($CL$1:CQ$1)-1)*4,1,4))/100</f>
        <v/>
      </c>
      <c r="CR89" s="257">
        <f>$CK89*SUM(OFFSET($AJ89,0,(COUNTA($CL$1:CR$1)-1)*4,1,4))/100</f>
        <v/>
      </c>
      <c r="CS89" s="257">
        <f>$CK89*SUM(OFFSET($AJ89,0,(COUNTA($CL$1:CS$1)-1)*4,1,4))/100</f>
        <v/>
      </c>
      <c r="CT89" s="257">
        <f>$CK89*SUM(OFFSET($AJ89,0,(COUNTA($CL$1:CT$1)-1)*4,1,4))/100</f>
        <v/>
      </c>
      <c r="CU89" s="258">
        <f>IF(N89 = 0,0,F89/N89)</f>
        <v/>
      </c>
      <c r="CV89" s="258">
        <f>IF(CU89=0,0,CK89/CU89)</f>
        <v/>
      </c>
    </row>
    <row r="90">
      <c r="A90" s="82">
        <f>IF(ISERROR(OFFSET(Map!$E$2,MATCH(D90,Map!$B$3:$B$239,0),0)),OFFSET(Map!$E$2,MATCH(D90,Map!$C$3:$C$239,0),0),OFFSET(Map!$E$2,MATCH(D90,Map!$B$3:$B$239,0),0))</f>
        <v/>
      </c>
      <c r="B90" s="82" t="n">
        <v>89</v>
      </c>
      <c r="C90" s="82" t="inlineStr">
        <is>
          <t>NORTHERN CAPE</t>
        </is>
      </c>
      <c r="D90" s="82" t="inlineStr">
        <is>
          <t>NC066</t>
        </is>
      </c>
      <c r="E90" s="82" t="inlineStr">
        <is>
          <t>Karoo Hoogland</t>
        </is>
      </c>
      <c r="F90" s="82" t="n">
        <v>12588</v>
      </c>
      <c r="G90" s="82" t="n">
        <v>27.7</v>
      </c>
      <c r="H90" s="82" t="n">
        <v>62.3</v>
      </c>
      <c r="I90" s="82">
        <f>ROUND(F90*H90/100,0)</f>
        <v/>
      </c>
      <c r="J90" s="82" t="n">
        <v>10</v>
      </c>
      <c r="K90" s="82" t="n">
        <v>60.5</v>
      </c>
      <c r="L90" s="82" t="n">
        <v>98.7</v>
      </c>
      <c r="M90" s="82" t="n">
        <v>1.8</v>
      </c>
      <c r="N90" s="82" t="n">
        <v>0</v>
      </c>
      <c r="O90" s="82" t="n">
        <v>14.6</v>
      </c>
      <c r="P90" s="82">
        <f>ROUND(F90*(H90/100)*(100-O90)/100,0)</f>
        <v/>
      </c>
      <c r="Q90" s="82" t="n">
        <v>20</v>
      </c>
      <c r="R90" s="82" t="n">
        <v>18.4</v>
      </c>
      <c r="S90" s="82" t="n">
        <v>8.699999999999999</v>
      </c>
      <c r="T90" s="82" t="n">
        <v>16.9</v>
      </c>
      <c r="U90" s="82" t="n">
        <v>3842</v>
      </c>
      <c r="V90" s="82" t="n">
        <v>862</v>
      </c>
      <c r="W90" s="82" t="n">
        <v>3</v>
      </c>
      <c r="X90" s="82" t="n">
        <v>30.6</v>
      </c>
      <c r="Y90" s="82" t="n">
        <v>96.90000000000001</v>
      </c>
      <c r="Z90" s="82" t="n">
        <v>47.3</v>
      </c>
      <c r="AA90" s="82" t="n">
        <v>39.4</v>
      </c>
      <c r="AB90" s="82" t="n">
        <v>62.7</v>
      </c>
      <c r="AC90" s="82" t="n">
        <v>59.8</v>
      </c>
      <c r="AD90" s="82" t="n">
        <v>64.90000000000001</v>
      </c>
      <c r="AE90" s="82" t="n">
        <v>5.5</v>
      </c>
      <c r="AF90" s="82" t="n">
        <v>78.90000000000001</v>
      </c>
      <c r="AG90" s="82" t="n">
        <v>0.7</v>
      </c>
      <c r="AH90" s="82" t="n">
        <v>14.6</v>
      </c>
      <c r="AI90" s="82" t="n">
        <v>0.4</v>
      </c>
      <c r="AJ90" s="82" t="n">
        <v>4.4</v>
      </c>
      <c r="AK90" s="82" t="n">
        <v>4.6</v>
      </c>
      <c r="AL90" s="82" t="n">
        <v>5.1</v>
      </c>
      <c r="AM90" s="82" t="n">
        <v>4.3</v>
      </c>
      <c r="AN90" s="82" t="n">
        <v>4.8</v>
      </c>
      <c r="AO90" s="82" t="n">
        <v>4.4</v>
      </c>
      <c r="AP90" s="82" t="n">
        <v>4.1</v>
      </c>
      <c r="AQ90" s="82" t="n">
        <v>4</v>
      </c>
      <c r="AR90" s="82" t="n">
        <v>3.1</v>
      </c>
      <c r="AS90" s="82" t="n">
        <v>3.3</v>
      </c>
      <c r="AT90" s="82" t="n">
        <v>3.1</v>
      </c>
      <c r="AU90" s="82" t="n">
        <v>2.9</v>
      </c>
      <c r="AV90" s="82" t="n">
        <v>2.9</v>
      </c>
      <c r="AW90" s="82" t="n">
        <v>2.8</v>
      </c>
      <c r="AX90" s="82" t="n">
        <v>3.5</v>
      </c>
      <c r="AY90" s="82" t="n">
        <v>3.8</v>
      </c>
      <c r="AZ90" s="82" t="n">
        <v>3.6</v>
      </c>
      <c r="BA90" s="82" t="n">
        <v>3.6</v>
      </c>
      <c r="BB90" s="82" t="n">
        <v>3.6</v>
      </c>
      <c r="BC90" s="82" t="n">
        <v>3.6</v>
      </c>
      <c r="BD90" s="82" t="n">
        <v>2.9</v>
      </c>
      <c r="BE90" s="82" t="n">
        <v>2.6</v>
      </c>
      <c r="BF90" s="82" t="n">
        <v>2.4</v>
      </c>
      <c r="BG90" s="82" t="n">
        <v>2.7</v>
      </c>
      <c r="BH90" s="82" t="n">
        <v>1.9</v>
      </c>
      <c r="BI90" s="82" t="n">
        <v>2.2</v>
      </c>
      <c r="BJ90" s="82" t="n">
        <v>1.8</v>
      </c>
      <c r="BK90" s="82" t="n">
        <v>2</v>
      </c>
      <c r="BL90" s="82" t="n">
        <v>1.1</v>
      </c>
      <c r="BM90" s="82" t="n">
        <v>1.4</v>
      </c>
      <c r="BN90" s="82" t="n">
        <v>0.5</v>
      </c>
      <c r="BO90" s="82" t="n">
        <v>0.9</v>
      </c>
      <c r="BP90" s="82" t="n">
        <v>0.4</v>
      </c>
      <c r="BQ90" s="82" t="n">
        <v>0.6</v>
      </c>
      <c r="BR90" s="82" t="n">
        <v>0.5</v>
      </c>
      <c r="BS90" s="82" t="n">
        <v>0.8</v>
      </c>
      <c r="BT90" s="82" t="n">
        <v>3655</v>
      </c>
      <c r="BU90" s="82" t="n">
        <v>623</v>
      </c>
      <c r="BV90" s="82" t="n">
        <v>395</v>
      </c>
      <c r="BW90" s="82" t="n">
        <v>3170</v>
      </c>
      <c r="BX90" s="82" t="n">
        <v>6.3</v>
      </c>
      <c r="BY90" s="82" t="n">
        <v>2.4</v>
      </c>
      <c r="BZ90" s="82" t="n">
        <v>5</v>
      </c>
      <c r="CA90" s="82" t="n">
        <v>24.9</v>
      </c>
      <c r="CB90" s="82" t="n">
        <v>26.2</v>
      </c>
      <c r="CC90" s="82" t="n">
        <v>13.7</v>
      </c>
      <c r="CD90" s="82" t="n">
        <v>9.199999999999999</v>
      </c>
      <c r="CE90" s="82" t="n">
        <v>6.2</v>
      </c>
      <c r="CF90" s="82" t="n">
        <v>3.9</v>
      </c>
      <c r="CG90" s="82" t="n">
        <v>1.5</v>
      </c>
      <c r="CH90" s="82" t="n">
        <v>0.4</v>
      </c>
      <c r="CI90" s="82" t="n">
        <v>0.4</v>
      </c>
      <c r="CJ90" s="82">
        <f>SUM(BT90:BW90)</f>
        <v/>
      </c>
      <c r="CK90" s="82">
        <f>F90*(1+M90/100)^9</f>
        <v/>
      </c>
      <c r="CL90" s="257">
        <f>$CK90*SUM(OFFSET($AJ90,0,(COUNTA($CL$1:CL$1)-1)*4,1,4))/100</f>
        <v/>
      </c>
      <c r="CM90" s="257">
        <f>$CK90*SUM(OFFSET($AJ90,0,(COUNTA($CL$1:CM$1)-1)*4,1,4))/100</f>
        <v/>
      </c>
      <c r="CN90" s="257">
        <f>$CK90*SUM(OFFSET($AJ90,0,(COUNTA($CL$1:CN$1)-1)*4,1,4))/100</f>
        <v/>
      </c>
      <c r="CO90" s="257">
        <f>$CK90*SUM(OFFSET($AJ90,0,(COUNTA($CL$1:CO$1)-1)*4,1,4))/100</f>
        <v/>
      </c>
      <c r="CP90" s="257">
        <f>$CK90*SUM(OFFSET($AJ90,0,(COUNTA($CL$1:CP$1)-1)*4,1,4))/100</f>
        <v/>
      </c>
      <c r="CQ90" s="257">
        <f>$CK90*SUM(OFFSET($AJ90,0,(COUNTA($CL$1:CQ$1)-1)*4,1,4))/100</f>
        <v/>
      </c>
      <c r="CR90" s="257">
        <f>$CK90*SUM(OFFSET($AJ90,0,(COUNTA($CL$1:CR$1)-1)*4,1,4))/100</f>
        <v/>
      </c>
      <c r="CS90" s="257">
        <f>$CK90*SUM(OFFSET($AJ90,0,(COUNTA($CL$1:CS$1)-1)*4,1,4))/100</f>
        <v/>
      </c>
      <c r="CT90" s="257">
        <f>$CK90*SUM(OFFSET($AJ90,0,(COUNTA($CL$1:CT$1)-1)*4,1,4))/100</f>
        <v/>
      </c>
      <c r="CU90" s="258">
        <f>IF(N90 = 0,0,F90/N90)</f>
        <v/>
      </c>
      <c r="CV90" s="258">
        <f>IF(CU90=0,0,CK90/CU90)</f>
        <v/>
      </c>
    </row>
    <row r="91">
      <c r="A91" s="82">
        <f>IF(ISERROR(OFFSET(Map!$E$2,MATCH(D91,Map!$B$3:$B$239,0),0)),OFFSET(Map!$E$2,MATCH(D91,Map!$C$3:$C$239,0),0),OFFSET(Map!$E$2,MATCH(D91,Map!$B$3:$B$239,0),0))</f>
        <v/>
      </c>
      <c r="B91" s="82" t="n">
        <v>90</v>
      </c>
      <c r="C91" s="82" t="inlineStr">
        <is>
          <t>NORTHERN CAPE</t>
        </is>
      </c>
      <c r="D91" s="82" t="inlineStr">
        <is>
          <t>NC067</t>
        </is>
      </c>
      <c r="E91" s="82" t="inlineStr">
        <is>
          <t>Khâi-Ma</t>
        </is>
      </c>
      <c r="F91" s="82" t="n">
        <v>12465</v>
      </c>
      <c r="G91" s="82" t="n">
        <v>25.9</v>
      </c>
      <c r="H91" s="82" t="n">
        <v>68.59999999999999</v>
      </c>
      <c r="I91" s="82">
        <f>ROUND(F91*H91/100,0)</f>
        <v/>
      </c>
      <c r="J91" s="82" t="n">
        <v>5.5</v>
      </c>
      <c r="K91" s="82" t="n">
        <v>45.7</v>
      </c>
      <c r="L91" s="82" t="n">
        <v>111.1</v>
      </c>
      <c r="M91" s="82" t="n">
        <v>0.83</v>
      </c>
      <c r="N91" s="82" t="n">
        <v>1</v>
      </c>
      <c r="O91" s="82" t="n">
        <v>22.1</v>
      </c>
      <c r="P91" s="82">
        <f>ROUND(F91*(H91/100)*(100-O91)/100,0)</f>
        <v/>
      </c>
      <c r="Q91" s="82" t="n">
        <v>23.6</v>
      </c>
      <c r="R91" s="82" t="n">
        <v>3.9</v>
      </c>
      <c r="S91" s="82" t="n">
        <v>5.8</v>
      </c>
      <c r="T91" s="82" t="n">
        <v>18.1</v>
      </c>
      <c r="U91" s="82" t="n">
        <v>3796</v>
      </c>
      <c r="V91" s="82" t="n">
        <v>810</v>
      </c>
      <c r="W91" s="82" t="n">
        <v>3.2</v>
      </c>
      <c r="X91" s="82" t="n">
        <v>34</v>
      </c>
      <c r="Y91" s="82" t="n">
        <v>86.09999999999999</v>
      </c>
      <c r="Z91" s="82" t="n">
        <v>46.6</v>
      </c>
      <c r="AA91" s="82" t="n">
        <v>69</v>
      </c>
      <c r="AB91" s="82" t="n">
        <v>75.59999999999999</v>
      </c>
      <c r="AC91" s="82" t="n">
        <v>45.5</v>
      </c>
      <c r="AD91" s="82" t="n">
        <v>89.59999999999999</v>
      </c>
      <c r="AE91" s="82" t="n">
        <v>17.6</v>
      </c>
      <c r="AF91" s="82" t="n">
        <v>75.09999999999999</v>
      </c>
      <c r="AG91" s="82" t="n">
        <v>0.4</v>
      </c>
      <c r="AH91" s="82" t="n">
        <v>6</v>
      </c>
      <c r="AI91" s="82" t="n">
        <v>0.8</v>
      </c>
      <c r="AJ91" s="82" t="n">
        <v>4.5</v>
      </c>
      <c r="AK91" s="82" t="n">
        <v>4.3</v>
      </c>
      <c r="AL91" s="82" t="n">
        <v>4.7</v>
      </c>
      <c r="AM91" s="82" t="n">
        <v>4</v>
      </c>
      <c r="AN91" s="82" t="n">
        <v>4.4</v>
      </c>
      <c r="AO91" s="82" t="n">
        <v>4</v>
      </c>
      <c r="AP91" s="82" t="n">
        <v>4.2</v>
      </c>
      <c r="AQ91" s="82" t="n">
        <v>3.9</v>
      </c>
      <c r="AR91" s="82" t="n">
        <v>5.5</v>
      </c>
      <c r="AS91" s="82" t="n">
        <v>4.8</v>
      </c>
      <c r="AT91" s="82" t="n">
        <v>5.3</v>
      </c>
      <c r="AU91" s="82" t="n">
        <v>4.5</v>
      </c>
      <c r="AV91" s="82" t="n">
        <v>4.8</v>
      </c>
      <c r="AW91" s="82" t="n">
        <v>3.8</v>
      </c>
      <c r="AX91" s="82" t="n">
        <v>4.1</v>
      </c>
      <c r="AY91" s="82" t="n">
        <v>3.2</v>
      </c>
      <c r="AZ91" s="82" t="n">
        <v>3.8</v>
      </c>
      <c r="BA91" s="82" t="n">
        <v>3.3</v>
      </c>
      <c r="BB91" s="82" t="n">
        <v>3</v>
      </c>
      <c r="BC91" s="82" t="n">
        <v>3</v>
      </c>
      <c r="BD91" s="82" t="n">
        <v>2.6</v>
      </c>
      <c r="BE91" s="82" t="n">
        <v>2.5</v>
      </c>
      <c r="BF91" s="82" t="n">
        <v>2.1</v>
      </c>
      <c r="BG91" s="82" t="n">
        <v>1.8</v>
      </c>
      <c r="BH91" s="82" t="n">
        <v>1.3</v>
      </c>
      <c r="BI91" s="82" t="n">
        <v>1.3</v>
      </c>
      <c r="BJ91" s="82" t="n">
        <v>0.9</v>
      </c>
      <c r="BK91" s="82" t="n">
        <v>1.2</v>
      </c>
      <c r="BL91" s="82" t="n">
        <v>0.6</v>
      </c>
      <c r="BM91" s="82" t="n">
        <v>0.8</v>
      </c>
      <c r="BN91" s="82" t="n">
        <v>0.4</v>
      </c>
      <c r="BO91" s="82" t="n">
        <v>0.5</v>
      </c>
      <c r="BP91" s="82" t="n">
        <v>0.1</v>
      </c>
      <c r="BQ91" s="82" t="n">
        <v>0.4</v>
      </c>
      <c r="BR91" s="82" t="n">
        <v>0.2</v>
      </c>
      <c r="BS91" s="82" t="n">
        <v>0.4</v>
      </c>
      <c r="BT91" s="82" t="n">
        <v>4600</v>
      </c>
      <c r="BU91" s="82" t="n">
        <v>1304</v>
      </c>
      <c r="BV91" s="82" t="n">
        <v>322</v>
      </c>
      <c r="BW91" s="82" t="n">
        <v>2327</v>
      </c>
      <c r="BX91" s="82" t="n">
        <v>8.4</v>
      </c>
      <c r="BY91" s="82" t="n">
        <v>2.6</v>
      </c>
      <c r="BZ91" s="82" t="n">
        <v>5</v>
      </c>
      <c r="CA91" s="82" t="n">
        <v>17.7</v>
      </c>
      <c r="CB91" s="82" t="n">
        <v>22.3</v>
      </c>
      <c r="CC91" s="82" t="n">
        <v>18.7</v>
      </c>
      <c r="CD91" s="82" t="n">
        <v>13.4</v>
      </c>
      <c r="CE91" s="82" t="n">
        <v>7</v>
      </c>
      <c r="CF91" s="82" t="n">
        <v>4</v>
      </c>
      <c r="CG91" s="82" t="n">
        <v>0.6</v>
      </c>
      <c r="CH91" s="82" t="n">
        <v>0.2</v>
      </c>
      <c r="CI91" s="82" t="n">
        <v>0.1</v>
      </c>
      <c r="CJ91" s="82">
        <f>SUM(BT91:BW91)</f>
        <v/>
      </c>
      <c r="CK91" s="82">
        <f>F91*(1+M91/100)^9</f>
        <v/>
      </c>
      <c r="CL91" s="257">
        <f>$CK91*SUM(OFFSET($AJ91,0,(COUNTA($CL$1:CL$1)-1)*4,1,4))/100</f>
        <v/>
      </c>
      <c r="CM91" s="257">
        <f>$CK91*SUM(OFFSET($AJ91,0,(COUNTA($CL$1:CM$1)-1)*4,1,4))/100</f>
        <v/>
      </c>
      <c r="CN91" s="257">
        <f>$CK91*SUM(OFFSET($AJ91,0,(COUNTA($CL$1:CN$1)-1)*4,1,4))/100</f>
        <v/>
      </c>
      <c r="CO91" s="257">
        <f>$CK91*SUM(OFFSET($AJ91,0,(COUNTA($CL$1:CO$1)-1)*4,1,4))/100</f>
        <v/>
      </c>
      <c r="CP91" s="257">
        <f>$CK91*SUM(OFFSET($AJ91,0,(COUNTA($CL$1:CP$1)-1)*4,1,4))/100</f>
        <v/>
      </c>
      <c r="CQ91" s="257">
        <f>$CK91*SUM(OFFSET($AJ91,0,(COUNTA($CL$1:CQ$1)-1)*4,1,4))/100</f>
        <v/>
      </c>
      <c r="CR91" s="257">
        <f>$CK91*SUM(OFFSET($AJ91,0,(COUNTA($CL$1:CR$1)-1)*4,1,4))/100</f>
        <v/>
      </c>
      <c r="CS91" s="257">
        <f>$CK91*SUM(OFFSET($AJ91,0,(COUNTA($CL$1:CS$1)-1)*4,1,4))/100</f>
        <v/>
      </c>
      <c r="CT91" s="257">
        <f>$CK91*SUM(OFFSET($AJ91,0,(COUNTA($CL$1:CT$1)-1)*4,1,4))/100</f>
        <v/>
      </c>
      <c r="CU91" s="258">
        <f>IF(N91 = 0,0,F91/N91)</f>
        <v/>
      </c>
      <c r="CV91" s="258">
        <f>IF(CU91=0,0,CK91/CU91)</f>
        <v/>
      </c>
    </row>
    <row r="92">
      <c r="A92" s="82">
        <f>IF(ISERROR(OFFSET(Map!$E$2,MATCH(D92,Map!$B$3:$B$239,0),0)),OFFSET(Map!$E$2,MATCH(D92,Map!$C$3:$C$239,0),0),OFFSET(Map!$E$2,MATCH(D92,Map!$B$3:$B$239,0),0))</f>
        <v/>
      </c>
      <c r="B92" s="82" t="n">
        <v>91</v>
      </c>
      <c r="C92" s="82" t="inlineStr">
        <is>
          <t>NORTHERN CAPE</t>
        </is>
      </c>
      <c r="D92" s="82" t="inlineStr">
        <is>
          <t>NC071</t>
        </is>
      </c>
      <c r="E92" s="82" t="inlineStr">
        <is>
          <t>Ubuntu</t>
        </is>
      </c>
      <c r="F92" s="82" t="n">
        <v>18601</v>
      </c>
      <c r="G92" s="82" t="n">
        <v>33.3</v>
      </c>
      <c r="H92" s="82" t="n">
        <v>61.1</v>
      </c>
      <c r="I92" s="82">
        <f>ROUND(F92*H92/100,0)</f>
        <v/>
      </c>
      <c r="J92" s="82" t="n">
        <v>5.6</v>
      </c>
      <c r="K92" s="82" t="n">
        <v>63.5</v>
      </c>
      <c r="L92" s="82" t="n">
        <v>98.40000000000001</v>
      </c>
      <c r="M92" s="82" t="n">
        <v>1.27</v>
      </c>
      <c r="N92" s="82" t="n">
        <v>1</v>
      </c>
      <c r="O92" s="82" t="n">
        <v>29.1</v>
      </c>
      <c r="P92" s="82">
        <f>ROUND(F92*(H92/100)*(100-O92)/100,0)</f>
        <v/>
      </c>
      <c r="Q92" s="82" t="n">
        <v>34.8</v>
      </c>
      <c r="R92" s="82" t="n">
        <v>16.4</v>
      </c>
      <c r="S92" s="82" t="n">
        <v>6</v>
      </c>
      <c r="T92" s="82" t="n">
        <v>18.7</v>
      </c>
      <c r="U92" s="82" t="n">
        <v>5129</v>
      </c>
      <c r="V92" s="82" t="n">
        <v>1490</v>
      </c>
      <c r="W92" s="82" t="n">
        <v>3.5</v>
      </c>
      <c r="X92" s="82" t="n">
        <v>34.6</v>
      </c>
      <c r="Y92" s="82" t="n">
        <v>87.59999999999999</v>
      </c>
      <c r="Z92" s="82" t="n">
        <v>54.7</v>
      </c>
      <c r="AA92" s="82" t="n">
        <v>64.3</v>
      </c>
      <c r="AB92" s="82" t="n">
        <v>66.59999999999999</v>
      </c>
      <c r="AC92" s="82" t="n">
        <v>49.2</v>
      </c>
      <c r="AD92" s="82" t="n">
        <v>84.8</v>
      </c>
      <c r="AE92" s="82" t="n">
        <v>21.3</v>
      </c>
      <c r="AF92" s="82" t="n">
        <v>69.8</v>
      </c>
      <c r="AG92" s="82" t="n">
        <v>0.5</v>
      </c>
      <c r="AH92" s="82" t="n">
        <v>7.6</v>
      </c>
      <c r="AI92" s="82" t="n">
        <v>0.8</v>
      </c>
      <c r="AJ92" s="82" t="n">
        <v>5.7</v>
      </c>
      <c r="AK92" s="82" t="n">
        <v>5.8</v>
      </c>
      <c r="AL92" s="82" t="n">
        <v>5.7</v>
      </c>
      <c r="AM92" s="82" t="n">
        <v>5.9</v>
      </c>
      <c r="AN92" s="82" t="n">
        <v>5.2</v>
      </c>
      <c r="AO92" s="82" t="n">
        <v>4.9</v>
      </c>
      <c r="AP92" s="82" t="n">
        <v>4.5</v>
      </c>
      <c r="AQ92" s="82" t="n">
        <v>4.4</v>
      </c>
      <c r="AR92" s="82" t="n">
        <v>4.4</v>
      </c>
      <c r="AS92" s="82" t="n">
        <v>4.2</v>
      </c>
      <c r="AT92" s="82" t="n">
        <v>3.9</v>
      </c>
      <c r="AU92" s="82" t="n">
        <v>3.5</v>
      </c>
      <c r="AV92" s="82" t="n">
        <v>3.3</v>
      </c>
      <c r="AW92" s="82" t="n">
        <v>3.2</v>
      </c>
      <c r="AX92" s="82" t="n">
        <v>3.3</v>
      </c>
      <c r="AY92" s="82" t="n">
        <v>3.3</v>
      </c>
      <c r="AZ92" s="82" t="n">
        <v>3</v>
      </c>
      <c r="BA92" s="82" t="n">
        <v>3.1</v>
      </c>
      <c r="BB92" s="82" t="n">
        <v>2.7</v>
      </c>
      <c r="BC92" s="82" t="n">
        <v>2.7</v>
      </c>
      <c r="BD92" s="82" t="n">
        <v>2.3</v>
      </c>
      <c r="BE92" s="82" t="n">
        <v>2.3</v>
      </c>
      <c r="BF92" s="82" t="n">
        <v>1.8</v>
      </c>
      <c r="BG92" s="82" t="n">
        <v>2.2</v>
      </c>
      <c r="BH92" s="82" t="n">
        <v>1.4</v>
      </c>
      <c r="BI92" s="82" t="n">
        <v>1.6</v>
      </c>
      <c r="BJ92" s="82" t="n">
        <v>1.1</v>
      </c>
      <c r="BK92" s="82" t="n">
        <v>1.1</v>
      </c>
      <c r="BL92" s="82" t="n">
        <v>0.6</v>
      </c>
      <c r="BM92" s="82" t="n">
        <v>0.8</v>
      </c>
      <c r="BN92" s="82" t="n">
        <v>0.4</v>
      </c>
      <c r="BO92" s="82" t="n">
        <v>0.6</v>
      </c>
      <c r="BP92" s="82" t="n">
        <v>0.1</v>
      </c>
      <c r="BQ92" s="82" t="n">
        <v>0.3</v>
      </c>
      <c r="BR92" s="82" t="n">
        <v>0.2</v>
      </c>
      <c r="BS92" s="82" t="n">
        <v>0.4</v>
      </c>
      <c r="BT92" s="82" t="n">
        <v>5028</v>
      </c>
      <c r="BU92" s="82" t="n">
        <v>2063</v>
      </c>
      <c r="BV92" s="82" t="n">
        <v>508</v>
      </c>
      <c r="BW92" s="82" t="n">
        <v>3775</v>
      </c>
      <c r="BX92" s="82" t="n">
        <v>11.5</v>
      </c>
      <c r="BY92" s="82" t="n">
        <v>3.5</v>
      </c>
      <c r="BZ92" s="82" t="n">
        <v>6.1</v>
      </c>
      <c r="CA92" s="82" t="n">
        <v>24.1</v>
      </c>
      <c r="CB92" s="82" t="n">
        <v>24</v>
      </c>
      <c r="CC92" s="82" t="n">
        <v>13.5</v>
      </c>
      <c r="CD92" s="82" t="n">
        <v>7.8</v>
      </c>
      <c r="CE92" s="82" t="n">
        <v>5.3</v>
      </c>
      <c r="CF92" s="82" t="n">
        <v>2.7</v>
      </c>
      <c r="CG92" s="82" t="n">
        <v>0.8</v>
      </c>
      <c r="CH92" s="82" t="n">
        <v>0.4</v>
      </c>
      <c r="CI92" s="82" t="n">
        <v>0.2</v>
      </c>
      <c r="CJ92" s="82">
        <f>SUM(BT92:BW92)</f>
        <v/>
      </c>
      <c r="CK92" s="82">
        <f>F92*(1+M92/100)^9</f>
        <v/>
      </c>
      <c r="CL92" s="257">
        <f>$CK92*SUM(OFFSET($AJ92,0,(COUNTA($CL$1:CL$1)-1)*4,1,4))/100</f>
        <v/>
      </c>
      <c r="CM92" s="257">
        <f>$CK92*SUM(OFFSET($AJ92,0,(COUNTA($CL$1:CM$1)-1)*4,1,4))/100</f>
        <v/>
      </c>
      <c r="CN92" s="257">
        <f>$CK92*SUM(OFFSET($AJ92,0,(COUNTA($CL$1:CN$1)-1)*4,1,4))/100</f>
        <v/>
      </c>
      <c r="CO92" s="257">
        <f>$CK92*SUM(OFFSET($AJ92,0,(COUNTA($CL$1:CO$1)-1)*4,1,4))/100</f>
        <v/>
      </c>
      <c r="CP92" s="257">
        <f>$CK92*SUM(OFFSET($AJ92,0,(COUNTA($CL$1:CP$1)-1)*4,1,4))/100</f>
        <v/>
      </c>
      <c r="CQ92" s="257">
        <f>$CK92*SUM(OFFSET($AJ92,0,(COUNTA($CL$1:CQ$1)-1)*4,1,4))/100</f>
        <v/>
      </c>
      <c r="CR92" s="257">
        <f>$CK92*SUM(OFFSET($AJ92,0,(COUNTA($CL$1:CR$1)-1)*4,1,4))/100</f>
        <v/>
      </c>
      <c r="CS92" s="257">
        <f>$CK92*SUM(OFFSET($AJ92,0,(COUNTA($CL$1:CS$1)-1)*4,1,4))/100</f>
        <v/>
      </c>
      <c r="CT92" s="257">
        <f>$CK92*SUM(OFFSET($AJ92,0,(COUNTA($CL$1:CT$1)-1)*4,1,4))/100</f>
        <v/>
      </c>
      <c r="CU92" s="258">
        <f>IF(N92 = 0,0,F92/N92)</f>
        <v/>
      </c>
      <c r="CV92" s="258">
        <f>IF(CU92=0,0,CK92/CU92)</f>
        <v/>
      </c>
    </row>
    <row r="93">
      <c r="A93" s="82">
        <f>IF(ISERROR(OFFSET(Map!$E$2,MATCH(D93,Map!$B$3:$B$239,0),0)),OFFSET(Map!$E$2,MATCH(D93,Map!$C$3:$C$239,0),0),OFFSET(Map!$E$2,MATCH(D93,Map!$B$3:$B$239,0),0))</f>
        <v/>
      </c>
      <c r="B93" s="82" t="n">
        <v>92</v>
      </c>
      <c r="C93" s="82" t="inlineStr">
        <is>
          <t>NORTHERN CAPE</t>
        </is>
      </c>
      <c r="D93" s="82" t="inlineStr">
        <is>
          <t>NC072</t>
        </is>
      </c>
      <c r="E93" s="82" t="inlineStr">
        <is>
          <t>Umsobomvu</t>
        </is>
      </c>
      <c r="F93" s="82" t="n">
        <v>28376</v>
      </c>
      <c r="G93" s="82" t="n">
        <v>31.4</v>
      </c>
      <c r="H93" s="82" t="n">
        <v>62.8</v>
      </c>
      <c r="I93" s="82">
        <f>ROUND(F93*H93/100,0)</f>
        <v/>
      </c>
      <c r="J93" s="82" t="n">
        <v>5.8</v>
      </c>
      <c r="K93" s="82" t="n">
        <v>59.3</v>
      </c>
      <c r="L93" s="82" t="n">
        <v>93.2</v>
      </c>
      <c r="M93" s="82" t="n">
        <v>1.83</v>
      </c>
      <c r="N93" s="82" t="n">
        <v>4</v>
      </c>
      <c r="O93" s="82" t="n">
        <v>33</v>
      </c>
      <c r="P93" s="82">
        <f>ROUND(F93*(H93/100)*(100-O93)/100,0)</f>
        <v/>
      </c>
      <c r="Q93" s="82" t="n">
        <v>40.4</v>
      </c>
      <c r="R93" s="82" t="n">
        <v>16.3</v>
      </c>
      <c r="S93" s="82" t="n">
        <v>6.3</v>
      </c>
      <c r="T93" s="82" t="n">
        <v>23.1</v>
      </c>
      <c r="U93" s="82" t="n">
        <v>7841</v>
      </c>
      <c r="V93" s="82" t="n">
        <v>1060</v>
      </c>
      <c r="W93" s="82" t="n">
        <v>3.5</v>
      </c>
      <c r="X93" s="82" t="n">
        <v>41.5</v>
      </c>
      <c r="Y93" s="82" t="n">
        <v>88.2</v>
      </c>
      <c r="Z93" s="82" t="n">
        <v>52.7</v>
      </c>
      <c r="AA93" s="82" t="n">
        <v>68.7</v>
      </c>
      <c r="AB93" s="82" t="n">
        <v>76.3</v>
      </c>
      <c r="AC93" s="82" t="n">
        <v>45.1</v>
      </c>
      <c r="AD93" s="82" t="n">
        <v>86.7</v>
      </c>
      <c r="AE93" s="82" t="n">
        <v>62.6</v>
      </c>
      <c r="AF93" s="82" t="n">
        <v>30.6</v>
      </c>
      <c r="AG93" s="82" t="n">
        <v>0.5</v>
      </c>
      <c r="AH93" s="82" t="n">
        <v>5.7</v>
      </c>
      <c r="AI93" s="82" t="n">
        <v>0.7</v>
      </c>
      <c r="AJ93" s="82" t="n">
        <v>5.1</v>
      </c>
      <c r="AK93" s="82" t="n">
        <v>5.5</v>
      </c>
      <c r="AL93" s="82" t="n">
        <v>5.2</v>
      </c>
      <c r="AM93" s="82" t="n">
        <v>5.4</v>
      </c>
      <c r="AN93" s="82" t="n">
        <v>5.2</v>
      </c>
      <c r="AO93" s="82" t="n">
        <v>4.9</v>
      </c>
      <c r="AP93" s="82" t="n">
        <v>4.9</v>
      </c>
      <c r="AQ93" s="82" t="n">
        <v>4.6</v>
      </c>
      <c r="AR93" s="82" t="n">
        <v>4.2</v>
      </c>
      <c r="AS93" s="82" t="n">
        <v>4.3</v>
      </c>
      <c r="AT93" s="82" t="n">
        <v>4.5</v>
      </c>
      <c r="AU93" s="82" t="n">
        <v>4.3</v>
      </c>
      <c r="AV93" s="82" t="n">
        <v>3.8</v>
      </c>
      <c r="AW93" s="82" t="n">
        <v>3.7</v>
      </c>
      <c r="AX93" s="82" t="n">
        <v>3</v>
      </c>
      <c r="AY93" s="82" t="n">
        <v>2.8</v>
      </c>
      <c r="AZ93" s="82" t="n">
        <v>2.7</v>
      </c>
      <c r="BA93" s="82" t="n">
        <v>2.9</v>
      </c>
      <c r="BB93" s="82" t="n">
        <v>2.5</v>
      </c>
      <c r="BC93" s="82" t="n">
        <v>2.5</v>
      </c>
      <c r="BD93" s="82" t="n">
        <v>1.9</v>
      </c>
      <c r="BE93" s="82" t="n">
        <v>2.6</v>
      </c>
      <c r="BF93" s="82" t="n">
        <v>1.7</v>
      </c>
      <c r="BG93" s="82" t="n">
        <v>2.3</v>
      </c>
      <c r="BH93" s="82" t="n">
        <v>1.4</v>
      </c>
      <c r="BI93" s="82" t="n">
        <v>1.8</v>
      </c>
      <c r="BJ93" s="82" t="n">
        <v>1</v>
      </c>
      <c r="BK93" s="82" t="n">
        <v>1.2</v>
      </c>
      <c r="BL93" s="82" t="n">
        <v>0.5</v>
      </c>
      <c r="BM93" s="82" t="n">
        <v>1</v>
      </c>
      <c r="BN93" s="82" t="n">
        <v>0.4</v>
      </c>
      <c r="BO93" s="82" t="n">
        <v>0.5</v>
      </c>
      <c r="BP93" s="82" t="n">
        <v>0.2</v>
      </c>
      <c r="BQ93" s="82" t="n">
        <v>0.4</v>
      </c>
      <c r="BR93" s="82" t="n">
        <v>0.2</v>
      </c>
      <c r="BS93" s="82" t="n">
        <v>0.4</v>
      </c>
      <c r="BT93" s="82" t="n">
        <v>6117</v>
      </c>
      <c r="BU93" s="82" t="n">
        <v>3019</v>
      </c>
      <c r="BV93" s="82" t="n">
        <v>1188</v>
      </c>
      <c r="BW93" s="82" t="n">
        <v>7492</v>
      </c>
      <c r="BX93" s="82" t="n">
        <v>13.5</v>
      </c>
      <c r="BY93" s="82" t="n">
        <v>4.5</v>
      </c>
      <c r="BZ93" s="82" t="n">
        <v>6.3</v>
      </c>
      <c r="CA93" s="82" t="n">
        <v>21.1</v>
      </c>
      <c r="CB93" s="82" t="n">
        <v>21.7</v>
      </c>
      <c r="CC93" s="82" t="n">
        <v>14.5</v>
      </c>
      <c r="CD93" s="82" t="n">
        <v>9.800000000000001</v>
      </c>
      <c r="CE93" s="82" t="n">
        <v>5.4</v>
      </c>
      <c r="CF93" s="82" t="n">
        <v>2.3</v>
      </c>
      <c r="CG93" s="82" t="n">
        <v>0.6</v>
      </c>
      <c r="CH93" s="82" t="n">
        <v>0.2</v>
      </c>
      <c r="CI93" s="82" t="n">
        <v>0.3</v>
      </c>
      <c r="CJ93" s="82">
        <f>SUM(BT93:BW93)</f>
        <v/>
      </c>
      <c r="CK93" s="82">
        <f>F93*(1+M93/100)^9</f>
        <v/>
      </c>
      <c r="CL93" s="257">
        <f>$CK93*SUM(OFFSET($AJ93,0,(COUNTA($CL$1:CL$1)-1)*4,1,4))/100</f>
        <v/>
      </c>
      <c r="CM93" s="257">
        <f>$CK93*SUM(OFFSET($AJ93,0,(COUNTA($CL$1:CM$1)-1)*4,1,4))/100</f>
        <v/>
      </c>
      <c r="CN93" s="257">
        <f>$CK93*SUM(OFFSET($AJ93,0,(COUNTA($CL$1:CN$1)-1)*4,1,4))/100</f>
        <v/>
      </c>
      <c r="CO93" s="257">
        <f>$CK93*SUM(OFFSET($AJ93,0,(COUNTA($CL$1:CO$1)-1)*4,1,4))/100</f>
        <v/>
      </c>
      <c r="CP93" s="257">
        <f>$CK93*SUM(OFFSET($AJ93,0,(COUNTA($CL$1:CP$1)-1)*4,1,4))/100</f>
        <v/>
      </c>
      <c r="CQ93" s="257">
        <f>$CK93*SUM(OFFSET($AJ93,0,(COUNTA($CL$1:CQ$1)-1)*4,1,4))/100</f>
        <v/>
      </c>
      <c r="CR93" s="257">
        <f>$CK93*SUM(OFFSET($AJ93,0,(COUNTA($CL$1:CR$1)-1)*4,1,4))/100</f>
        <v/>
      </c>
      <c r="CS93" s="257">
        <f>$CK93*SUM(OFFSET($AJ93,0,(COUNTA($CL$1:CS$1)-1)*4,1,4))/100</f>
        <v/>
      </c>
      <c r="CT93" s="257">
        <f>$CK93*SUM(OFFSET($AJ93,0,(COUNTA($CL$1:CT$1)-1)*4,1,4))/100</f>
        <v/>
      </c>
      <c r="CU93" s="258">
        <f>IF(N93 = 0,0,F93/N93)</f>
        <v/>
      </c>
      <c r="CV93" s="258">
        <f>IF(CU93=0,0,CK93/CU93)</f>
        <v/>
      </c>
    </row>
    <row r="94">
      <c r="A94" s="82">
        <f>IF(ISERROR(OFFSET(Map!$E$2,MATCH(D94,Map!$B$3:$B$239,0),0)),OFFSET(Map!$E$2,MATCH(D94,Map!$C$3:$C$239,0),0),OFFSET(Map!$E$2,MATCH(D94,Map!$B$3:$B$239,0),0))</f>
        <v/>
      </c>
      <c r="B94" s="82" t="n">
        <v>93</v>
      </c>
      <c r="C94" s="82" t="inlineStr">
        <is>
          <t>NORTHERN CAPE</t>
        </is>
      </c>
      <c r="D94" s="82" t="inlineStr">
        <is>
          <t>NC073</t>
        </is>
      </c>
      <c r="E94" s="82" t="inlineStr">
        <is>
          <t>Emthanjeni</t>
        </is>
      </c>
      <c r="F94" s="82" t="n">
        <v>42356</v>
      </c>
      <c r="G94" s="82" t="n">
        <v>31.7</v>
      </c>
      <c r="H94" s="82" t="n">
        <v>62.5</v>
      </c>
      <c r="I94" s="82">
        <f>ROUND(F94*H94/100,0)</f>
        <v/>
      </c>
      <c r="J94" s="82" t="n">
        <v>5.8</v>
      </c>
      <c r="K94" s="82" t="n">
        <v>60.1</v>
      </c>
      <c r="L94" s="82" t="n">
        <v>95.8</v>
      </c>
      <c r="M94" s="82" t="n">
        <v>1.69</v>
      </c>
      <c r="N94" s="82" t="n">
        <v>3</v>
      </c>
      <c r="O94" s="82" t="n">
        <v>28</v>
      </c>
      <c r="P94" s="82">
        <f>ROUND(F94*(H94/100)*(100-O94)/100,0)</f>
        <v/>
      </c>
      <c r="Q94" s="82" t="n">
        <v>37.2</v>
      </c>
      <c r="R94" s="82" t="n">
        <v>11</v>
      </c>
      <c r="S94" s="82" t="n">
        <v>6.6</v>
      </c>
      <c r="T94" s="82" t="n">
        <v>24.7</v>
      </c>
      <c r="U94" s="82" t="n">
        <v>10457</v>
      </c>
      <c r="V94" s="82" t="n">
        <v>1307</v>
      </c>
      <c r="W94" s="82" t="n">
        <v>3.9</v>
      </c>
      <c r="X94" s="82" t="n">
        <v>39.4</v>
      </c>
      <c r="Y94" s="82" t="n">
        <v>95.40000000000001</v>
      </c>
      <c r="Z94" s="82" t="n">
        <v>60.3</v>
      </c>
      <c r="AA94" s="82" t="n">
        <v>79.59999999999999</v>
      </c>
      <c r="AB94" s="82" t="n">
        <v>83.3</v>
      </c>
      <c r="AC94" s="82" t="n">
        <v>59.8</v>
      </c>
      <c r="AD94" s="82" t="n">
        <v>92.59999999999999</v>
      </c>
      <c r="AE94" s="82" t="n">
        <v>33.2</v>
      </c>
      <c r="AF94" s="82" t="n">
        <v>57.7</v>
      </c>
      <c r="AG94" s="82" t="n">
        <v>0.6</v>
      </c>
      <c r="AH94" s="82" t="n">
        <v>8</v>
      </c>
      <c r="AI94" s="82" t="n">
        <v>0.6</v>
      </c>
      <c r="AJ94" s="82" t="n">
        <v>5.6</v>
      </c>
      <c r="AK94" s="82" t="n">
        <v>5.3</v>
      </c>
      <c r="AL94" s="82" t="n">
        <v>5.4</v>
      </c>
      <c r="AM94" s="82" t="n">
        <v>5.4</v>
      </c>
      <c r="AN94" s="82" t="n">
        <v>5.1</v>
      </c>
      <c r="AO94" s="82" t="n">
        <v>5</v>
      </c>
      <c r="AP94" s="82" t="n">
        <v>4.8</v>
      </c>
      <c r="AQ94" s="82" t="n">
        <v>4.7</v>
      </c>
      <c r="AR94" s="82" t="n">
        <v>4.2</v>
      </c>
      <c r="AS94" s="82" t="n">
        <v>4.2</v>
      </c>
      <c r="AT94" s="82" t="n">
        <v>4</v>
      </c>
      <c r="AU94" s="82" t="n">
        <v>4</v>
      </c>
      <c r="AV94" s="82" t="n">
        <v>3.5</v>
      </c>
      <c r="AW94" s="82" t="n">
        <v>3.3</v>
      </c>
      <c r="AX94" s="82" t="n">
        <v>3.1</v>
      </c>
      <c r="AY94" s="82" t="n">
        <v>2.9</v>
      </c>
      <c r="AZ94" s="82" t="n">
        <v>2.8</v>
      </c>
      <c r="BA94" s="82" t="n">
        <v>3.1</v>
      </c>
      <c r="BB94" s="82" t="n">
        <v>2.5</v>
      </c>
      <c r="BC94" s="82" t="n">
        <v>2.5</v>
      </c>
      <c r="BD94" s="82" t="n">
        <v>2.3</v>
      </c>
      <c r="BE94" s="82" t="n">
        <v>2.6</v>
      </c>
      <c r="BF94" s="82" t="n">
        <v>1.9</v>
      </c>
      <c r="BG94" s="82" t="n">
        <v>2.3</v>
      </c>
      <c r="BH94" s="82" t="n">
        <v>1.4</v>
      </c>
      <c r="BI94" s="82" t="n">
        <v>1.9</v>
      </c>
      <c r="BJ94" s="82" t="n">
        <v>1.1</v>
      </c>
      <c r="BK94" s="82" t="n">
        <v>1.3</v>
      </c>
      <c r="BL94" s="82" t="n">
        <v>0.6</v>
      </c>
      <c r="BM94" s="82" t="n">
        <v>1</v>
      </c>
      <c r="BN94" s="82" t="n">
        <v>0.4</v>
      </c>
      <c r="BO94" s="82" t="n">
        <v>0.6</v>
      </c>
      <c r="BP94" s="82" t="n">
        <v>0.2</v>
      </c>
      <c r="BQ94" s="82" t="n">
        <v>0.3</v>
      </c>
      <c r="BR94" s="82" t="n">
        <v>0.1</v>
      </c>
      <c r="BS94" s="82" t="n">
        <v>0.3</v>
      </c>
      <c r="BT94" s="82" t="n">
        <v>9866</v>
      </c>
      <c r="BU94" s="82" t="n">
        <v>3833</v>
      </c>
      <c r="BV94" s="82" t="n">
        <v>1203</v>
      </c>
      <c r="BW94" s="82" t="n">
        <v>11561</v>
      </c>
      <c r="BX94" s="82" t="n">
        <v>8.800000000000001</v>
      </c>
      <c r="BY94" s="82" t="n">
        <v>3.2</v>
      </c>
      <c r="BZ94" s="82" t="n">
        <v>4.8</v>
      </c>
      <c r="CA94" s="82" t="n">
        <v>18.1</v>
      </c>
      <c r="CB94" s="82" t="n">
        <v>22.5</v>
      </c>
      <c r="CC94" s="82" t="n">
        <v>16.8</v>
      </c>
      <c r="CD94" s="82" t="n">
        <v>12.1</v>
      </c>
      <c r="CE94" s="82" t="n">
        <v>9</v>
      </c>
      <c r="CF94" s="82" t="n">
        <v>3.5</v>
      </c>
      <c r="CG94" s="82" t="n">
        <v>0.7</v>
      </c>
      <c r="CH94" s="82" t="n">
        <v>0.3</v>
      </c>
      <c r="CI94" s="82" t="n">
        <v>0.2</v>
      </c>
      <c r="CJ94" s="82">
        <f>SUM(BT94:BW94)</f>
        <v/>
      </c>
      <c r="CK94" s="82">
        <f>F94*(1+M94/100)^9</f>
        <v/>
      </c>
      <c r="CL94" s="257">
        <f>$CK94*SUM(OFFSET($AJ94,0,(COUNTA($CL$1:CL$1)-1)*4,1,4))/100</f>
        <v/>
      </c>
      <c r="CM94" s="257">
        <f>$CK94*SUM(OFFSET($AJ94,0,(COUNTA($CL$1:CM$1)-1)*4,1,4))/100</f>
        <v/>
      </c>
      <c r="CN94" s="257">
        <f>$CK94*SUM(OFFSET($AJ94,0,(COUNTA($CL$1:CN$1)-1)*4,1,4))/100</f>
        <v/>
      </c>
      <c r="CO94" s="257">
        <f>$CK94*SUM(OFFSET($AJ94,0,(COUNTA($CL$1:CO$1)-1)*4,1,4))/100</f>
        <v/>
      </c>
      <c r="CP94" s="257">
        <f>$CK94*SUM(OFFSET($AJ94,0,(COUNTA($CL$1:CP$1)-1)*4,1,4))/100</f>
        <v/>
      </c>
      <c r="CQ94" s="257">
        <f>$CK94*SUM(OFFSET($AJ94,0,(COUNTA($CL$1:CQ$1)-1)*4,1,4))/100</f>
        <v/>
      </c>
      <c r="CR94" s="257">
        <f>$CK94*SUM(OFFSET($AJ94,0,(COUNTA($CL$1:CR$1)-1)*4,1,4))/100</f>
        <v/>
      </c>
      <c r="CS94" s="257">
        <f>$CK94*SUM(OFFSET($AJ94,0,(COUNTA($CL$1:CS$1)-1)*4,1,4))/100</f>
        <v/>
      </c>
      <c r="CT94" s="257">
        <f>$CK94*SUM(OFFSET($AJ94,0,(COUNTA($CL$1:CT$1)-1)*4,1,4))/100</f>
        <v/>
      </c>
      <c r="CU94" s="258">
        <f>IF(N94 = 0,0,F94/N94)</f>
        <v/>
      </c>
      <c r="CV94" s="258">
        <f>IF(CU94=0,0,CK94/CU94)</f>
        <v/>
      </c>
    </row>
    <row r="95">
      <c r="A95" s="82">
        <f>IF(ISERROR(OFFSET(Map!$E$2,MATCH(D95,Map!$B$3:$B$239,0),0)),OFFSET(Map!$E$2,MATCH(D95,Map!$C$3:$C$239,0),0),OFFSET(Map!$E$2,MATCH(D95,Map!$B$3:$B$239,0),0))</f>
        <v/>
      </c>
      <c r="B95" s="82" t="n">
        <v>94</v>
      </c>
      <c r="C95" s="82" t="inlineStr">
        <is>
          <t>NORTHERN CAPE</t>
        </is>
      </c>
      <c r="D95" s="82" t="inlineStr">
        <is>
          <t>NC074</t>
        </is>
      </c>
      <c r="E95" s="82" t="inlineStr">
        <is>
          <t>Kareeberg</t>
        </is>
      </c>
      <c r="F95" s="82" t="n">
        <v>11673</v>
      </c>
      <c r="G95" s="82" t="n">
        <v>29.4</v>
      </c>
      <c r="H95" s="82" t="n">
        <v>62.5</v>
      </c>
      <c r="I95" s="82">
        <f>ROUND(F95*H95/100,0)</f>
        <v/>
      </c>
      <c r="J95" s="82" t="n">
        <v>8.1</v>
      </c>
      <c r="K95" s="82" t="n">
        <v>59.9</v>
      </c>
      <c r="L95" s="82" t="n">
        <v>97.2</v>
      </c>
      <c r="M95" s="82" t="n">
        <v>2.07</v>
      </c>
      <c r="N95" s="82" t="n">
        <v>1</v>
      </c>
      <c r="O95" s="82" t="n">
        <v>25</v>
      </c>
      <c r="P95" s="82">
        <f>ROUND(F95*(H95/100)*(100-O95)/100,0)</f>
        <v/>
      </c>
      <c r="Q95" s="82" t="n">
        <v>32.1</v>
      </c>
      <c r="R95" s="82" t="n">
        <v>18</v>
      </c>
      <c r="S95" s="82" t="n">
        <v>5.7</v>
      </c>
      <c r="T95" s="82" t="n">
        <v>17.5</v>
      </c>
      <c r="U95" s="82" t="n">
        <v>3222</v>
      </c>
      <c r="V95" s="82" t="n">
        <v>685</v>
      </c>
      <c r="W95" s="82" t="n">
        <v>3.4</v>
      </c>
      <c r="X95" s="82" t="n">
        <v>33.6</v>
      </c>
      <c r="Y95" s="82" t="n">
        <v>89.59999999999999</v>
      </c>
      <c r="Z95" s="82" t="n">
        <v>51.7</v>
      </c>
      <c r="AA95" s="82" t="n">
        <v>55.6</v>
      </c>
      <c r="AB95" s="82" t="n">
        <v>70.90000000000001</v>
      </c>
      <c r="AC95" s="82" t="n">
        <v>41.5</v>
      </c>
      <c r="AD95" s="82" t="n">
        <v>73.59999999999999</v>
      </c>
      <c r="AE95" s="82" t="n">
        <v>4.8</v>
      </c>
      <c r="AF95" s="82" t="n">
        <v>85.09999999999999</v>
      </c>
      <c r="AG95" s="82" t="n">
        <v>0.5</v>
      </c>
      <c r="AH95" s="82" t="n">
        <v>9.1</v>
      </c>
      <c r="AI95" s="82" t="n">
        <v>0.5</v>
      </c>
      <c r="AJ95" s="82" t="n">
        <v>5.1</v>
      </c>
      <c r="AK95" s="82" t="n">
        <v>5.4</v>
      </c>
      <c r="AL95" s="82" t="n">
        <v>4.6</v>
      </c>
      <c r="AM95" s="82" t="n">
        <v>4.9</v>
      </c>
      <c r="AN95" s="82" t="n">
        <v>5</v>
      </c>
      <c r="AO95" s="82" t="n">
        <v>4.4</v>
      </c>
      <c r="AP95" s="82" t="n">
        <v>3.9</v>
      </c>
      <c r="AQ95" s="82" t="n">
        <v>4.5</v>
      </c>
      <c r="AR95" s="82" t="n">
        <v>4.1</v>
      </c>
      <c r="AS95" s="82" t="n">
        <v>3.9</v>
      </c>
      <c r="AT95" s="82" t="n">
        <v>3.7</v>
      </c>
      <c r="AU95" s="82" t="n">
        <v>3.3</v>
      </c>
      <c r="AV95" s="82" t="n">
        <v>2.5</v>
      </c>
      <c r="AW95" s="82" t="n">
        <v>2.6</v>
      </c>
      <c r="AX95" s="82" t="n">
        <v>3.3</v>
      </c>
      <c r="AY95" s="82" t="n">
        <v>3.3</v>
      </c>
      <c r="AZ95" s="82" t="n">
        <v>3.4</v>
      </c>
      <c r="BA95" s="82" t="n">
        <v>3.2</v>
      </c>
      <c r="BB95" s="82" t="n">
        <v>3.1</v>
      </c>
      <c r="BC95" s="82" t="n">
        <v>3.1</v>
      </c>
      <c r="BD95" s="82" t="n">
        <v>2.7</v>
      </c>
      <c r="BE95" s="82" t="n">
        <v>2.8</v>
      </c>
      <c r="BF95" s="82" t="n">
        <v>2.5</v>
      </c>
      <c r="BG95" s="82" t="n">
        <v>2.5</v>
      </c>
      <c r="BH95" s="82" t="n">
        <v>2.1</v>
      </c>
      <c r="BI95" s="82" t="n">
        <v>2.1</v>
      </c>
      <c r="BJ95" s="82" t="n">
        <v>1.4</v>
      </c>
      <c r="BK95" s="82" t="n">
        <v>1.6</v>
      </c>
      <c r="BL95" s="82" t="n">
        <v>0.9</v>
      </c>
      <c r="BM95" s="82" t="n">
        <v>1</v>
      </c>
      <c r="BN95" s="82" t="n">
        <v>0.6</v>
      </c>
      <c r="BO95" s="82" t="n">
        <v>0.9</v>
      </c>
      <c r="BP95" s="82" t="n">
        <v>0.3</v>
      </c>
      <c r="BQ95" s="82" t="n">
        <v>0.5</v>
      </c>
      <c r="BR95" s="82" t="n">
        <v>0.2</v>
      </c>
      <c r="BS95" s="82" t="n">
        <v>0.7</v>
      </c>
      <c r="BT95" s="82" t="n">
        <v>2858</v>
      </c>
      <c r="BU95" s="82" t="n">
        <v>952</v>
      </c>
      <c r="BV95" s="82" t="n">
        <v>458</v>
      </c>
      <c r="BW95" s="82" t="n">
        <v>3029</v>
      </c>
      <c r="BX95" s="82" t="n">
        <v>8.699999999999999</v>
      </c>
      <c r="BY95" s="82" t="n">
        <v>3.8</v>
      </c>
      <c r="BZ95" s="82" t="n">
        <v>6</v>
      </c>
      <c r="CA95" s="82" t="n">
        <v>24.4</v>
      </c>
      <c r="CB95" s="82" t="n">
        <v>24.3</v>
      </c>
      <c r="CC95" s="82" t="n">
        <v>13.4</v>
      </c>
      <c r="CD95" s="82" t="n">
        <v>9.5</v>
      </c>
      <c r="CE95" s="82" t="n">
        <v>5.9</v>
      </c>
      <c r="CF95" s="82" t="n">
        <v>2.9</v>
      </c>
      <c r="CG95" s="82" t="n">
        <v>0.6</v>
      </c>
      <c r="CH95" s="82" t="n">
        <v>0.3</v>
      </c>
      <c r="CI95" s="82" t="n">
        <v>0.2</v>
      </c>
      <c r="CJ95" s="82">
        <f>SUM(BT95:BW95)</f>
        <v/>
      </c>
      <c r="CK95" s="82">
        <f>F95*(1+M95/100)^9</f>
        <v/>
      </c>
      <c r="CL95" s="257">
        <f>$CK95*SUM(OFFSET($AJ95,0,(COUNTA($CL$1:CL$1)-1)*4,1,4))/100</f>
        <v/>
      </c>
      <c r="CM95" s="257">
        <f>$CK95*SUM(OFFSET($AJ95,0,(COUNTA($CL$1:CM$1)-1)*4,1,4))/100</f>
        <v/>
      </c>
      <c r="CN95" s="257">
        <f>$CK95*SUM(OFFSET($AJ95,0,(COUNTA($CL$1:CN$1)-1)*4,1,4))/100</f>
        <v/>
      </c>
      <c r="CO95" s="257">
        <f>$CK95*SUM(OFFSET($AJ95,0,(COUNTA($CL$1:CO$1)-1)*4,1,4))/100</f>
        <v/>
      </c>
      <c r="CP95" s="257">
        <f>$CK95*SUM(OFFSET($AJ95,0,(COUNTA($CL$1:CP$1)-1)*4,1,4))/100</f>
        <v/>
      </c>
      <c r="CQ95" s="257">
        <f>$CK95*SUM(OFFSET($AJ95,0,(COUNTA($CL$1:CQ$1)-1)*4,1,4))/100</f>
        <v/>
      </c>
      <c r="CR95" s="257">
        <f>$CK95*SUM(OFFSET($AJ95,0,(COUNTA($CL$1:CR$1)-1)*4,1,4))/100</f>
        <v/>
      </c>
      <c r="CS95" s="257">
        <f>$CK95*SUM(OFFSET($AJ95,0,(COUNTA($CL$1:CS$1)-1)*4,1,4))/100</f>
        <v/>
      </c>
      <c r="CT95" s="257">
        <f>$CK95*SUM(OFFSET($AJ95,0,(COUNTA($CL$1:CT$1)-1)*4,1,4))/100</f>
        <v/>
      </c>
      <c r="CU95" s="258">
        <f>IF(N95 = 0,0,F95/N95)</f>
        <v/>
      </c>
      <c r="CV95" s="258">
        <f>IF(CU95=0,0,CK95/CU95)</f>
        <v/>
      </c>
    </row>
    <row r="96">
      <c r="A96" s="82">
        <f>IF(ISERROR(OFFSET(Map!$E$2,MATCH(D96,Map!$B$3:$B$239,0),0)),OFFSET(Map!$E$2,MATCH(D96,Map!$C$3:$C$239,0),0),OFFSET(Map!$E$2,MATCH(D96,Map!$B$3:$B$239,0),0))</f>
        <v/>
      </c>
      <c r="B96" s="82" t="n">
        <v>95</v>
      </c>
      <c r="C96" s="82" t="inlineStr">
        <is>
          <t>NORTHERN CAPE</t>
        </is>
      </c>
      <c r="D96" s="82" t="inlineStr">
        <is>
          <t>NC075</t>
        </is>
      </c>
      <c r="E96" s="82" t="inlineStr">
        <is>
          <t>Renosterberg</t>
        </is>
      </c>
      <c r="F96" s="82" t="n">
        <v>10978</v>
      </c>
      <c r="G96" s="82" t="n">
        <v>32.8</v>
      </c>
      <c r="H96" s="82" t="n">
        <v>61</v>
      </c>
      <c r="I96" s="82">
        <f>ROUND(F96*H96/100,0)</f>
        <v/>
      </c>
      <c r="J96" s="82" t="n">
        <v>6.2</v>
      </c>
      <c r="K96" s="82" t="n">
        <v>64</v>
      </c>
      <c r="L96" s="82" t="n">
        <v>95.8</v>
      </c>
      <c r="M96" s="82" t="n">
        <v>1.91</v>
      </c>
      <c r="N96" s="82" t="n">
        <v>2</v>
      </c>
      <c r="O96" s="82" t="n">
        <v>26.8</v>
      </c>
      <c r="P96" s="82">
        <f>ROUND(F96*(H96/100)*(100-O96)/100,0)</f>
        <v/>
      </c>
      <c r="Q96" s="82" t="n">
        <v>29.8</v>
      </c>
      <c r="R96" s="82" t="n">
        <v>16</v>
      </c>
      <c r="S96" s="82" t="n">
        <v>6.6</v>
      </c>
      <c r="T96" s="82" t="n">
        <v>21.8</v>
      </c>
      <c r="U96" s="82" t="n">
        <v>2995</v>
      </c>
      <c r="V96" s="82" t="n">
        <v>616</v>
      </c>
      <c r="W96" s="82" t="n">
        <v>3.4</v>
      </c>
      <c r="X96" s="82" t="n">
        <v>34.8</v>
      </c>
      <c r="Y96" s="82" t="n">
        <v>94.7</v>
      </c>
      <c r="Z96" s="82" t="n">
        <v>52.3</v>
      </c>
      <c r="AA96" s="82" t="n">
        <v>71.7</v>
      </c>
      <c r="AB96" s="82" t="n">
        <v>74.40000000000001</v>
      </c>
      <c r="AC96" s="82" t="n">
        <v>53.4</v>
      </c>
      <c r="AD96" s="82" t="n">
        <v>88.09999999999999</v>
      </c>
      <c r="AE96" s="82" t="n">
        <v>32.9</v>
      </c>
      <c r="AF96" s="82" t="n">
        <v>57.4</v>
      </c>
      <c r="AG96" s="82" t="n">
        <v>0.5</v>
      </c>
      <c r="AH96" s="82" t="n">
        <v>8.6</v>
      </c>
      <c r="AI96" s="82" t="n">
        <v>0.6</v>
      </c>
      <c r="AJ96" s="82" t="n">
        <v>5.2</v>
      </c>
      <c r="AK96" s="82" t="n">
        <v>5.4</v>
      </c>
      <c r="AL96" s="82" t="n">
        <v>6</v>
      </c>
      <c r="AM96" s="82" t="n">
        <v>5.8</v>
      </c>
      <c r="AN96" s="82" t="n">
        <v>5.1</v>
      </c>
      <c r="AO96" s="82" t="n">
        <v>5.3</v>
      </c>
      <c r="AP96" s="82" t="n">
        <v>4.4</v>
      </c>
      <c r="AQ96" s="82" t="n">
        <v>3.7</v>
      </c>
      <c r="AR96" s="82" t="n">
        <v>4.3</v>
      </c>
      <c r="AS96" s="82" t="n">
        <v>4</v>
      </c>
      <c r="AT96" s="82" t="n">
        <v>3.4</v>
      </c>
      <c r="AU96" s="82" t="n">
        <v>3.8</v>
      </c>
      <c r="AV96" s="82" t="n">
        <v>3.4</v>
      </c>
      <c r="AW96" s="82" t="n">
        <v>3.6</v>
      </c>
      <c r="AX96" s="82" t="n">
        <v>2.8</v>
      </c>
      <c r="AY96" s="82" t="n">
        <v>3.3</v>
      </c>
      <c r="AZ96" s="82" t="n">
        <v>2.9</v>
      </c>
      <c r="BA96" s="82" t="n">
        <v>2.9</v>
      </c>
      <c r="BB96" s="82" t="n">
        <v>2.6</v>
      </c>
      <c r="BC96" s="82" t="n">
        <v>2.6</v>
      </c>
      <c r="BD96" s="82" t="n">
        <v>2.5</v>
      </c>
      <c r="BE96" s="82" t="n">
        <v>2.3</v>
      </c>
      <c r="BF96" s="82" t="n">
        <v>2</v>
      </c>
      <c r="BG96" s="82" t="n">
        <v>2.5</v>
      </c>
      <c r="BH96" s="82" t="n">
        <v>1.7</v>
      </c>
      <c r="BI96" s="82" t="n">
        <v>2</v>
      </c>
      <c r="BJ96" s="82" t="n">
        <v>1.1</v>
      </c>
      <c r="BK96" s="82" t="n">
        <v>1.3</v>
      </c>
      <c r="BL96" s="82" t="n">
        <v>0.9</v>
      </c>
      <c r="BM96" s="82" t="n">
        <v>1.1</v>
      </c>
      <c r="BN96" s="82" t="n">
        <v>0.4</v>
      </c>
      <c r="BO96" s="82" t="n">
        <v>0.5</v>
      </c>
      <c r="BP96" s="82" t="n">
        <v>0.2</v>
      </c>
      <c r="BQ96" s="82" t="n">
        <v>0.3</v>
      </c>
      <c r="BR96" s="82" t="n">
        <v>0.2</v>
      </c>
      <c r="BS96" s="82" t="n">
        <v>0.3</v>
      </c>
      <c r="BT96" s="82" t="n">
        <v>2617</v>
      </c>
      <c r="BU96" s="82" t="n">
        <v>958</v>
      </c>
      <c r="BV96" s="82" t="n">
        <v>325</v>
      </c>
      <c r="BW96" s="82" t="n">
        <v>2795</v>
      </c>
      <c r="BX96" s="82" t="n">
        <v>11.2</v>
      </c>
      <c r="BY96" s="82" t="n">
        <v>4</v>
      </c>
      <c r="BZ96" s="82" t="n">
        <v>6.4</v>
      </c>
      <c r="CA96" s="82" t="n">
        <v>23.1</v>
      </c>
      <c r="CB96" s="82" t="n">
        <v>23.4</v>
      </c>
      <c r="CC96" s="82" t="n">
        <v>13.5</v>
      </c>
      <c r="CD96" s="82" t="n">
        <v>8.800000000000001</v>
      </c>
      <c r="CE96" s="82" t="n">
        <v>6.5</v>
      </c>
      <c r="CF96" s="82" t="n">
        <v>1.8</v>
      </c>
      <c r="CG96" s="82" t="n">
        <v>0.7</v>
      </c>
      <c r="CH96" s="82" t="n">
        <v>0.3</v>
      </c>
      <c r="CI96" s="82" t="n">
        <v>0.3</v>
      </c>
      <c r="CJ96" s="82">
        <f>SUM(BT96:BW96)</f>
        <v/>
      </c>
      <c r="CK96" s="82">
        <f>F96*(1+M96/100)^9</f>
        <v/>
      </c>
      <c r="CL96" s="257">
        <f>$CK96*SUM(OFFSET($AJ96,0,(COUNTA($CL$1:CL$1)-1)*4,1,4))/100</f>
        <v/>
      </c>
      <c r="CM96" s="257">
        <f>$CK96*SUM(OFFSET($AJ96,0,(COUNTA($CL$1:CM$1)-1)*4,1,4))/100</f>
        <v/>
      </c>
      <c r="CN96" s="257">
        <f>$CK96*SUM(OFFSET($AJ96,0,(COUNTA($CL$1:CN$1)-1)*4,1,4))/100</f>
        <v/>
      </c>
      <c r="CO96" s="257">
        <f>$CK96*SUM(OFFSET($AJ96,0,(COUNTA($CL$1:CO$1)-1)*4,1,4))/100</f>
        <v/>
      </c>
      <c r="CP96" s="257">
        <f>$CK96*SUM(OFFSET($AJ96,0,(COUNTA($CL$1:CP$1)-1)*4,1,4))/100</f>
        <v/>
      </c>
      <c r="CQ96" s="257">
        <f>$CK96*SUM(OFFSET($AJ96,0,(COUNTA($CL$1:CQ$1)-1)*4,1,4))/100</f>
        <v/>
      </c>
      <c r="CR96" s="257">
        <f>$CK96*SUM(OFFSET($AJ96,0,(COUNTA($CL$1:CR$1)-1)*4,1,4))/100</f>
        <v/>
      </c>
      <c r="CS96" s="257">
        <f>$CK96*SUM(OFFSET($AJ96,0,(COUNTA($CL$1:CS$1)-1)*4,1,4))/100</f>
        <v/>
      </c>
      <c r="CT96" s="257">
        <f>$CK96*SUM(OFFSET($AJ96,0,(COUNTA($CL$1:CT$1)-1)*4,1,4))/100</f>
        <v/>
      </c>
      <c r="CU96" s="258">
        <f>IF(N96 = 0,0,F96/N96)</f>
        <v/>
      </c>
      <c r="CV96" s="258">
        <f>IF(CU96=0,0,CK96/CU96)</f>
        <v/>
      </c>
    </row>
    <row r="97">
      <c r="A97" s="82">
        <f>IF(ISERROR(OFFSET(Map!$E$2,MATCH(D97,Map!$B$3:$B$239,0),0)),OFFSET(Map!$E$2,MATCH(D97,Map!$C$3:$C$239,0),0),OFFSET(Map!$E$2,MATCH(D97,Map!$B$3:$B$239,0),0))</f>
        <v/>
      </c>
      <c r="B97" s="82" t="n">
        <v>96</v>
      </c>
      <c r="C97" s="82" t="inlineStr">
        <is>
          <t>NORTHERN CAPE</t>
        </is>
      </c>
      <c r="D97" s="82" t="inlineStr">
        <is>
          <t>NC076</t>
        </is>
      </c>
      <c r="E97" s="82" t="inlineStr">
        <is>
          <t>Thembelihle</t>
        </is>
      </c>
      <c r="F97" s="82" t="n">
        <v>15701</v>
      </c>
      <c r="G97" s="82" t="n">
        <v>30.9</v>
      </c>
      <c r="H97" s="82" t="n">
        <v>62.8</v>
      </c>
      <c r="I97" s="82">
        <f>ROUND(F97*H97/100,0)</f>
        <v/>
      </c>
      <c r="J97" s="82" t="n">
        <v>6.4</v>
      </c>
      <c r="K97" s="82" t="n">
        <v>59.3</v>
      </c>
      <c r="L97" s="82" t="n">
        <v>103.3</v>
      </c>
      <c r="M97" s="82" t="n">
        <v>0.82</v>
      </c>
      <c r="N97" s="82" t="n">
        <v>2</v>
      </c>
      <c r="O97" s="82" t="n">
        <v>28.4</v>
      </c>
      <c r="P97" s="82">
        <f>ROUND(F97*(H97/100)*(100-O97)/100,0)</f>
        <v/>
      </c>
      <c r="Q97" s="82" t="n">
        <v>35.2</v>
      </c>
      <c r="R97" s="82" t="n">
        <v>15.1</v>
      </c>
      <c r="S97" s="82" t="n">
        <v>6.6</v>
      </c>
      <c r="T97" s="82" t="n">
        <v>19.9</v>
      </c>
      <c r="U97" s="82" t="n">
        <v>4140</v>
      </c>
      <c r="V97" s="82" t="n">
        <v>1097</v>
      </c>
      <c r="W97" s="82" t="n">
        <v>3.7</v>
      </c>
      <c r="X97" s="82" t="n">
        <v>32.3</v>
      </c>
      <c r="Y97" s="82" t="n">
        <v>77.5</v>
      </c>
      <c r="Z97" s="82" t="n">
        <v>51.4</v>
      </c>
      <c r="AA97" s="82" t="n">
        <v>60</v>
      </c>
      <c r="AB97" s="82" t="n">
        <v>68.40000000000001</v>
      </c>
      <c r="AC97" s="82" t="n">
        <v>33.5</v>
      </c>
      <c r="AD97" s="82" t="n">
        <v>75.2</v>
      </c>
      <c r="AE97" s="82" t="n">
        <v>15.2</v>
      </c>
      <c r="AF97" s="82" t="n">
        <v>70.8</v>
      </c>
      <c r="AG97" s="82" t="n">
        <v>0.5</v>
      </c>
      <c r="AH97" s="82" t="n">
        <v>13.1</v>
      </c>
      <c r="AI97" s="82" t="n">
        <v>0.4</v>
      </c>
      <c r="AJ97" s="82" t="n">
        <v>5.6</v>
      </c>
      <c r="AK97" s="82" t="n">
        <v>5</v>
      </c>
      <c r="AL97" s="82" t="n">
        <v>5.4</v>
      </c>
      <c r="AM97" s="82" t="n">
        <v>4.6</v>
      </c>
      <c r="AN97" s="82" t="n">
        <v>5.3</v>
      </c>
      <c r="AO97" s="82" t="n">
        <v>5.1</v>
      </c>
      <c r="AP97" s="82" t="n">
        <v>4.6</v>
      </c>
      <c r="AQ97" s="82" t="n">
        <v>4.6</v>
      </c>
      <c r="AR97" s="82" t="n">
        <v>4.5</v>
      </c>
      <c r="AS97" s="82" t="n">
        <v>4.3</v>
      </c>
      <c r="AT97" s="82" t="n">
        <v>4</v>
      </c>
      <c r="AU97" s="82" t="n">
        <v>4</v>
      </c>
      <c r="AV97" s="82" t="n">
        <v>3.5</v>
      </c>
      <c r="AW97" s="82" t="n">
        <v>3.2</v>
      </c>
      <c r="AX97" s="82" t="n">
        <v>3.2</v>
      </c>
      <c r="AY97" s="82" t="n">
        <v>3</v>
      </c>
      <c r="AZ97" s="82" t="n">
        <v>3</v>
      </c>
      <c r="BA97" s="82" t="n">
        <v>3.3</v>
      </c>
      <c r="BB97" s="82" t="n">
        <v>2.8</v>
      </c>
      <c r="BC97" s="82" t="n">
        <v>2.8</v>
      </c>
      <c r="BD97" s="82" t="n">
        <v>2.5</v>
      </c>
      <c r="BE97" s="82" t="n">
        <v>2.7</v>
      </c>
      <c r="BF97" s="82" t="n">
        <v>1.9</v>
      </c>
      <c r="BG97" s="82" t="n">
        <v>1.9</v>
      </c>
      <c r="BH97" s="82" t="n">
        <v>1.6</v>
      </c>
      <c r="BI97" s="82" t="n">
        <v>1.5</v>
      </c>
      <c r="BJ97" s="82" t="n">
        <v>0.9</v>
      </c>
      <c r="BK97" s="82" t="n">
        <v>1.1</v>
      </c>
      <c r="BL97" s="82" t="n">
        <v>0.8</v>
      </c>
      <c r="BM97" s="82" t="n">
        <v>0.9</v>
      </c>
      <c r="BN97" s="82" t="n">
        <v>0.5</v>
      </c>
      <c r="BO97" s="82" t="n">
        <v>0.7</v>
      </c>
      <c r="BP97" s="82" t="n">
        <v>0.2</v>
      </c>
      <c r="BQ97" s="82" t="n">
        <v>0.3</v>
      </c>
      <c r="BR97" s="82" t="n">
        <v>0.3</v>
      </c>
      <c r="BS97" s="82" t="n">
        <v>0.5</v>
      </c>
      <c r="BT97" s="82" t="n">
        <v>3861</v>
      </c>
      <c r="BU97" s="82" t="n">
        <v>1532</v>
      </c>
      <c r="BV97" s="82" t="n">
        <v>687</v>
      </c>
      <c r="BW97" s="82" t="n">
        <v>3776</v>
      </c>
      <c r="BX97" s="82" t="n">
        <v>10.4</v>
      </c>
      <c r="BY97" s="82" t="n">
        <v>2.4</v>
      </c>
      <c r="BZ97" s="82" t="n">
        <v>4.2</v>
      </c>
      <c r="CA97" s="82" t="n">
        <v>20.2</v>
      </c>
      <c r="CB97" s="82" t="n">
        <v>25.8</v>
      </c>
      <c r="CC97" s="82" t="n">
        <v>17.8</v>
      </c>
      <c r="CD97" s="82" t="n">
        <v>9.199999999999999</v>
      </c>
      <c r="CE97" s="82" t="n">
        <v>6.2</v>
      </c>
      <c r="CF97" s="82" t="n">
        <v>2.9</v>
      </c>
      <c r="CG97" s="82" t="n">
        <v>0.6</v>
      </c>
      <c r="CH97" s="82" t="n">
        <v>0.2</v>
      </c>
      <c r="CI97" s="82" t="n">
        <v>0.1</v>
      </c>
      <c r="CJ97" s="82">
        <f>SUM(BT97:BW97)</f>
        <v/>
      </c>
      <c r="CK97" s="82">
        <f>F97*(1+M97/100)^9</f>
        <v/>
      </c>
      <c r="CL97" s="257">
        <f>$CK97*SUM(OFFSET($AJ97,0,(COUNTA($CL$1:CL$1)-1)*4,1,4))/100</f>
        <v/>
      </c>
      <c r="CM97" s="257">
        <f>$CK97*SUM(OFFSET($AJ97,0,(COUNTA($CL$1:CM$1)-1)*4,1,4))/100</f>
        <v/>
      </c>
      <c r="CN97" s="257">
        <f>$CK97*SUM(OFFSET($AJ97,0,(COUNTA($CL$1:CN$1)-1)*4,1,4))/100</f>
        <v/>
      </c>
      <c r="CO97" s="257">
        <f>$CK97*SUM(OFFSET($AJ97,0,(COUNTA($CL$1:CO$1)-1)*4,1,4))/100</f>
        <v/>
      </c>
      <c r="CP97" s="257">
        <f>$CK97*SUM(OFFSET($AJ97,0,(COUNTA($CL$1:CP$1)-1)*4,1,4))/100</f>
        <v/>
      </c>
      <c r="CQ97" s="257">
        <f>$CK97*SUM(OFFSET($AJ97,0,(COUNTA($CL$1:CQ$1)-1)*4,1,4))/100</f>
        <v/>
      </c>
      <c r="CR97" s="257">
        <f>$CK97*SUM(OFFSET($AJ97,0,(COUNTA($CL$1:CR$1)-1)*4,1,4))/100</f>
        <v/>
      </c>
      <c r="CS97" s="257">
        <f>$CK97*SUM(OFFSET($AJ97,0,(COUNTA($CL$1:CS$1)-1)*4,1,4))/100</f>
        <v/>
      </c>
      <c r="CT97" s="257">
        <f>$CK97*SUM(OFFSET($AJ97,0,(COUNTA($CL$1:CT$1)-1)*4,1,4))/100</f>
        <v/>
      </c>
      <c r="CU97" s="258">
        <f>IF(N97 = 0,0,F97/N97)</f>
        <v/>
      </c>
      <c r="CV97" s="258">
        <f>IF(CU97=0,0,CK97/CU97)</f>
        <v/>
      </c>
    </row>
    <row r="98">
      <c r="A98" s="82">
        <f>IF(ISERROR(OFFSET(Map!$E$2,MATCH(D98,Map!$B$3:$B$239,0),0)),OFFSET(Map!$E$2,MATCH(D98,Map!$C$3:$C$239,0),0),OFFSET(Map!$E$2,MATCH(D98,Map!$B$3:$B$239,0),0))</f>
        <v/>
      </c>
      <c r="B98" s="82" t="n">
        <v>97</v>
      </c>
      <c r="C98" s="82" t="inlineStr">
        <is>
          <t>NORTHERN CAPE</t>
        </is>
      </c>
      <c r="D98" s="82" t="inlineStr">
        <is>
          <t>NC077</t>
        </is>
      </c>
      <c r="E98" s="82" t="inlineStr">
        <is>
          <t>Siyathemba</t>
        </is>
      </c>
      <c r="F98" s="82" t="n">
        <v>21591</v>
      </c>
      <c r="G98" s="82" t="n">
        <v>30.8</v>
      </c>
      <c r="H98" s="82" t="n">
        <v>63.2</v>
      </c>
      <c r="I98" s="82">
        <f>ROUND(F98*H98/100,0)</f>
        <v/>
      </c>
      <c r="J98" s="82" t="n">
        <v>6</v>
      </c>
      <c r="K98" s="82" t="n">
        <v>58.2</v>
      </c>
      <c r="L98" s="82" t="n">
        <v>99.3</v>
      </c>
      <c r="M98" s="82" t="n">
        <v>1.57</v>
      </c>
      <c r="N98" s="82" t="n">
        <v>1</v>
      </c>
      <c r="O98" s="82" t="n">
        <v>24.3</v>
      </c>
      <c r="P98" s="82">
        <f>ROUND(F98*(H98/100)*(100-O98)/100,0)</f>
        <v/>
      </c>
      <c r="Q98" s="82" t="n">
        <v>30.2</v>
      </c>
      <c r="R98" s="82" t="n">
        <v>11.5</v>
      </c>
      <c r="S98" s="82" t="n">
        <v>5.3</v>
      </c>
      <c r="T98" s="82" t="n">
        <v>18</v>
      </c>
      <c r="U98" s="82" t="n">
        <v>5831</v>
      </c>
      <c r="V98" s="82" t="n">
        <v>1334</v>
      </c>
      <c r="W98" s="82" t="n">
        <v>3.6</v>
      </c>
      <c r="X98" s="82" t="n">
        <v>36.1</v>
      </c>
      <c r="Y98" s="82" t="n">
        <v>88.59999999999999</v>
      </c>
      <c r="Z98" s="82" t="n">
        <v>54.3</v>
      </c>
      <c r="AA98" s="82" t="n">
        <v>64.90000000000001</v>
      </c>
      <c r="AB98" s="82" t="n">
        <v>73.90000000000001</v>
      </c>
      <c r="AC98" s="82" t="n">
        <v>43.1</v>
      </c>
      <c r="AD98" s="82" t="n">
        <v>86.2</v>
      </c>
      <c r="AE98" s="82" t="n">
        <v>18.8</v>
      </c>
      <c r="AF98" s="82" t="n">
        <v>71.90000000000001</v>
      </c>
      <c r="AG98" s="82" t="n">
        <v>0.5</v>
      </c>
      <c r="AH98" s="82" t="n">
        <v>8.5</v>
      </c>
      <c r="AI98" s="82" t="n">
        <v>0.4</v>
      </c>
      <c r="AJ98" s="82" t="n">
        <v>5.2</v>
      </c>
      <c r="AK98" s="82" t="n">
        <v>5.1</v>
      </c>
      <c r="AL98" s="82" t="n">
        <v>5.2</v>
      </c>
      <c r="AM98" s="82" t="n">
        <v>5</v>
      </c>
      <c r="AN98" s="82" t="n">
        <v>5.2</v>
      </c>
      <c r="AO98" s="82" t="n">
        <v>5.1</v>
      </c>
      <c r="AP98" s="82" t="n">
        <v>4.6</v>
      </c>
      <c r="AQ98" s="82" t="n">
        <v>4.4</v>
      </c>
      <c r="AR98" s="82" t="n">
        <v>4</v>
      </c>
      <c r="AS98" s="82" t="n">
        <v>4</v>
      </c>
      <c r="AT98" s="82" t="n">
        <v>4.2</v>
      </c>
      <c r="AU98" s="82" t="n">
        <v>3.6</v>
      </c>
      <c r="AV98" s="82" t="n">
        <v>3.7</v>
      </c>
      <c r="AW98" s="82" t="n">
        <v>3.2</v>
      </c>
      <c r="AX98" s="82" t="n">
        <v>3.1</v>
      </c>
      <c r="AY98" s="82" t="n">
        <v>2.9</v>
      </c>
      <c r="AZ98" s="82" t="n">
        <v>3.2</v>
      </c>
      <c r="BA98" s="82" t="n">
        <v>3.2</v>
      </c>
      <c r="BB98" s="82" t="n">
        <v>2.9</v>
      </c>
      <c r="BC98" s="82" t="n">
        <v>2.9</v>
      </c>
      <c r="BD98" s="82" t="n">
        <v>2.5</v>
      </c>
      <c r="BE98" s="82" t="n">
        <v>3</v>
      </c>
      <c r="BF98" s="82" t="n">
        <v>2.1</v>
      </c>
      <c r="BG98" s="82" t="n">
        <v>2.3</v>
      </c>
      <c r="BH98" s="82" t="n">
        <v>1.6</v>
      </c>
      <c r="BI98" s="82" t="n">
        <v>1.8</v>
      </c>
      <c r="BJ98" s="82" t="n">
        <v>1</v>
      </c>
      <c r="BK98" s="82" t="n">
        <v>1.3</v>
      </c>
      <c r="BL98" s="82" t="n">
        <v>0.6</v>
      </c>
      <c r="BM98" s="82" t="n">
        <v>1</v>
      </c>
      <c r="BN98" s="82" t="n">
        <v>0.4</v>
      </c>
      <c r="BO98" s="82" t="n">
        <v>0.7</v>
      </c>
      <c r="BP98" s="82" t="n">
        <v>0.2</v>
      </c>
      <c r="BQ98" s="82" t="n">
        <v>0.3</v>
      </c>
      <c r="BR98" s="82" t="n">
        <v>0.1</v>
      </c>
      <c r="BS98" s="82" t="n">
        <v>0.3</v>
      </c>
      <c r="BT98" s="82" t="n">
        <v>5371</v>
      </c>
      <c r="BU98" s="82" t="n">
        <v>1728</v>
      </c>
      <c r="BV98" s="82" t="n">
        <v>767</v>
      </c>
      <c r="BW98" s="82" t="n">
        <v>5787</v>
      </c>
      <c r="BX98" s="82" t="n">
        <v>7.8</v>
      </c>
      <c r="BY98" s="82" t="n">
        <v>2.9</v>
      </c>
      <c r="BZ98" s="82" t="n">
        <v>5</v>
      </c>
      <c r="CA98" s="82" t="n">
        <v>23.9</v>
      </c>
      <c r="CB98" s="82" t="n">
        <v>26</v>
      </c>
      <c r="CC98" s="82" t="n">
        <v>16.4</v>
      </c>
      <c r="CD98" s="82" t="n">
        <v>8.800000000000001</v>
      </c>
      <c r="CE98" s="82" t="n">
        <v>5.5</v>
      </c>
      <c r="CF98" s="82" t="n">
        <v>2.8</v>
      </c>
      <c r="CG98" s="82" t="n">
        <v>0.5</v>
      </c>
      <c r="CH98" s="82" t="n">
        <v>0.2</v>
      </c>
      <c r="CI98" s="82" t="n">
        <v>0.2</v>
      </c>
      <c r="CJ98" s="82">
        <f>SUM(BT98:BW98)</f>
        <v/>
      </c>
      <c r="CK98" s="82">
        <f>F98*(1+M98/100)^9</f>
        <v/>
      </c>
      <c r="CL98" s="257">
        <f>$CK98*SUM(OFFSET($AJ98,0,(COUNTA($CL$1:CL$1)-1)*4,1,4))/100</f>
        <v/>
      </c>
      <c r="CM98" s="257">
        <f>$CK98*SUM(OFFSET($AJ98,0,(COUNTA($CL$1:CM$1)-1)*4,1,4))/100</f>
        <v/>
      </c>
      <c r="CN98" s="257">
        <f>$CK98*SUM(OFFSET($AJ98,0,(COUNTA($CL$1:CN$1)-1)*4,1,4))/100</f>
        <v/>
      </c>
      <c r="CO98" s="257">
        <f>$CK98*SUM(OFFSET($AJ98,0,(COUNTA($CL$1:CO$1)-1)*4,1,4))/100</f>
        <v/>
      </c>
      <c r="CP98" s="257">
        <f>$CK98*SUM(OFFSET($AJ98,0,(COUNTA($CL$1:CP$1)-1)*4,1,4))/100</f>
        <v/>
      </c>
      <c r="CQ98" s="257">
        <f>$CK98*SUM(OFFSET($AJ98,0,(COUNTA($CL$1:CQ$1)-1)*4,1,4))/100</f>
        <v/>
      </c>
      <c r="CR98" s="257">
        <f>$CK98*SUM(OFFSET($AJ98,0,(COUNTA($CL$1:CR$1)-1)*4,1,4))/100</f>
        <v/>
      </c>
      <c r="CS98" s="257">
        <f>$CK98*SUM(OFFSET($AJ98,0,(COUNTA($CL$1:CS$1)-1)*4,1,4))/100</f>
        <v/>
      </c>
      <c r="CT98" s="257">
        <f>$CK98*SUM(OFFSET($AJ98,0,(COUNTA($CL$1:CT$1)-1)*4,1,4))/100</f>
        <v/>
      </c>
      <c r="CU98" s="258">
        <f>IF(N98 = 0,0,F98/N98)</f>
        <v/>
      </c>
      <c r="CV98" s="258">
        <f>IF(CU98=0,0,CK98/CU98)</f>
        <v/>
      </c>
    </row>
    <row r="99">
      <c r="A99" s="82">
        <f>IF(ISERROR(OFFSET(Map!$E$2,MATCH(D99,Map!$B$3:$B$239,0),0)),OFFSET(Map!$E$2,MATCH(D99,Map!$C$3:$C$239,0),0),OFFSET(Map!$E$2,MATCH(D99,Map!$B$3:$B$239,0),0))</f>
        <v/>
      </c>
      <c r="B99" s="82" t="n">
        <v>98</v>
      </c>
      <c r="C99" s="82" t="inlineStr">
        <is>
          <t>NORTHERN CAPE</t>
        </is>
      </c>
      <c r="D99" s="82" t="inlineStr">
        <is>
          <t>NC078</t>
        </is>
      </c>
      <c r="E99" s="82" t="inlineStr">
        <is>
          <t>Siyancuma</t>
        </is>
      </c>
      <c r="F99" s="82" t="n">
        <v>37076</v>
      </c>
      <c r="G99" s="82" t="n">
        <v>31.8</v>
      </c>
      <c r="H99" s="82" t="n">
        <v>62.2</v>
      </c>
      <c r="I99" s="82">
        <f>ROUND(F99*H99/100,0)</f>
        <v/>
      </c>
      <c r="J99" s="82" t="n">
        <v>6</v>
      </c>
      <c r="K99" s="82" t="n">
        <v>60.8</v>
      </c>
      <c r="L99" s="82" t="n">
        <v>100.4</v>
      </c>
      <c r="M99" s="82" t="n">
        <v>-0.58</v>
      </c>
      <c r="N99" s="82" t="n">
        <v>2</v>
      </c>
      <c r="O99" s="82" t="n">
        <v>28.2</v>
      </c>
      <c r="P99" s="82">
        <f>ROUND(F99*(H99/100)*(100-O99)/100,0)</f>
        <v/>
      </c>
      <c r="Q99" s="82" t="n">
        <v>35.2</v>
      </c>
      <c r="R99" s="82" t="n">
        <v>16.7</v>
      </c>
      <c r="S99" s="82" t="n">
        <v>5.4</v>
      </c>
      <c r="T99" s="82" t="n">
        <v>16.8</v>
      </c>
      <c r="U99" s="82" t="n">
        <v>9578</v>
      </c>
      <c r="V99" s="82" t="n">
        <v>2099</v>
      </c>
      <c r="W99" s="82" t="n">
        <v>3.8</v>
      </c>
      <c r="X99" s="82" t="n">
        <v>35.7</v>
      </c>
      <c r="Y99" s="82" t="n">
        <v>73</v>
      </c>
      <c r="Z99" s="82" t="n">
        <v>39.6</v>
      </c>
      <c r="AA99" s="82" t="n">
        <v>53.4</v>
      </c>
      <c r="AB99" s="82" t="n">
        <v>62.3</v>
      </c>
      <c r="AC99" s="82" t="n">
        <v>41.4</v>
      </c>
      <c r="AD99" s="82" t="n">
        <v>82.2</v>
      </c>
      <c r="AE99" s="82" t="n">
        <v>33</v>
      </c>
      <c r="AF99" s="82" t="n">
        <v>57.5</v>
      </c>
      <c r="AG99" s="82" t="n">
        <v>0.7</v>
      </c>
      <c r="AH99" s="82" t="n">
        <v>7.5</v>
      </c>
      <c r="AI99" s="82" t="n">
        <v>1.4</v>
      </c>
      <c r="AJ99" s="82" t="n">
        <v>5.8</v>
      </c>
      <c r="AK99" s="82" t="n">
        <v>5.4</v>
      </c>
      <c r="AL99" s="82" t="n">
        <v>5.2</v>
      </c>
      <c r="AM99" s="82" t="n">
        <v>5.2</v>
      </c>
      <c r="AN99" s="82" t="n">
        <v>5.2</v>
      </c>
      <c r="AO99" s="82" t="n">
        <v>5</v>
      </c>
      <c r="AP99" s="82" t="n">
        <v>4.8</v>
      </c>
      <c r="AQ99" s="82" t="n">
        <v>4.7</v>
      </c>
      <c r="AR99" s="82" t="n">
        <v>4.2</v>
      </c>
      <c r="AS99" s="82" t="n">
        <v>4</v>
      </c>
      <c r="AT99" s="82" t="n">
        <v>4.4</v>
      </c>
      <c r="AU99" s="82" t="n">
        <v>4.1</v>
      </c>
      <c r="AV99" s="82" t="n">
        <v>3.4</v>
      </c>
      <c r="AW99" s="82" t="n">
        <v>3.4</v>
      </c>
      <c r="AX99" s="82" t="n">
        <v>3.3</v>
      </c>
      <c r="AY99" s="82" t="n">
        <v>3.2</v>
      </c>
      <c r="AZ99" s="82" t="n">
        <v>3.1</v>
      </c>
      <c r="BA99" s="82" t="n">
        <v>3</v>
      </c>
      <c r="BB99" s="82" t="n">
        <v>2.6</v>
      </c>
      <c r="BC99" s="82" t="n">
        <v>2.6</v>
      </c>
      <c r="BD99" s="82" t="n">
        <v>2.1</v>
      </c>
      <c r="BE99" s="82" t="n">
        <v>2.4</v>
      </c>
      <c r="BF99" s="82" t="n">
        <v>1.9</v>
      </c>
      <c r="BG99" s="82" t="n">
        <v>1.9</v>
      </c>
      <c r="BH99" s="82" t="n">
        <v>1.4</v>
      </c>
      <c r="BI99" s="82" t="n">
        <v>1.4</v>
      </c>
      <c r="BJ99" s="82" t="n">
        <v>1.1</v>
      </c>
      <c r="BK99" s="82" t="n">
        <v>1.1</v>
      </c>
      <c r="BL99" s="82" t="n">
        <v>0.7</v>
      </c>
      <c r="BM99" s="82" t="n">
        <v>0.8</v>
      </c>
      <c r="BN99" s="82" t="n">
        <v>0.4</v>
      </c>
      <c r="BO99" s="82" t="n">
        <v>0.7</v>
      </c>
      <c r="BP99" s="82" t="n">
        <v>0.2</v>
      </c>
      <c r="BQ99" s="82" t="n">
        <v>0.4</v>
      </c>
      <c r="BR99" s="82" t="n">
        <v>0.2</v>
      </c>
      <c r="BS99" s="82" t="n">
        <v>0.4</v>
      </c>
      <c r="BT99" s="82" t="n">
        <v>7946</v>
      </c>
      <c r="BU99" s="82" t="n">
        <v>3118</v>
      </c>
      <c r="BV99" s="82" t="n">
        <v>1422</v>
      </c>
      <c r="BW99" s="82" t="n">
        <v>10573</v>
      </c>
      <c r="BX99" s="82" t="n">
        <v>13.7</v>
      </c>
      <c r="BY99" s="82" t="n">
        <v>3</v>
      </c>
      <c r="BZ99" s="82" t="n">
        <v>5.6</v>
      </c>
      <c r="CA99" s="82" t="n">
        <v>21.4</v>
      </c>
      <c r="CB99" s="82" t="n">
        <v>24.1</v>
      </c>
      <c r="CC99" s="82" t="n">
        <v>15.2</v>
      </c>
      <c r="CD99" s="82" t="n">
        <v>7.6</v>
      </c>
      <c r="CE99" s="82" t="n">
        <v>5.4</v>
      </c>
      <c r="CF99" s="82" t="n">
        <v>2.8</v>
      </c>
      <c r="CG99" s="82" t="n">
        <v>0.8</v>
      </c>
      <c r="CH99" s="82" t="n">
        <v>0.2</v>
      </c>
      <c r="CI99" s="82" t="n">
        <v>0.2</v>
      </c>
      <c r="CJ99" s="82">
        <f>SUM(BT99:BW99)</f>
        <v/>
      </c>
      <c r="CK99" s="82">
        <f>F99*(1+M99/100)^9</f>
        <v/>
      </c>
      <c r="CL99" s="257">
        <f>$CK99*SUM(OFFSET($AJ99,0,(COUNTA($CL$1:CL$1)-1)*4,1,4))/100</f>
        <v/>
      </c>
      <c r="CM99" s="257">
        <f>$CK99*SUM(OFFSET($AJ99,0,(COUNTA($CL$1:CM$1)-1)*4,1,4))/100</f>
        <v/>
      </c>
      <c r="CN99" s="257">
        <f>$CK99*SUM(OFFSET($AJ99,0,(COUNTA($CL$1:CN$1)-1)*4,1,4))/100</f>
        <v/>
      </c>
      <c r="CO99" s="257">
        <f>$CK99*SUM(OFFSET($AJ99,0,(COUNTA($CL$1:CO$1)-1)*4,1,4))/100</f>
        <v/>
      </c>
      <c r="CP99" s="257">
        <f>$CK99*SUM(OFFSET($AJ99,0,(COUNTA($CL$1:CP$1)-1)*4,1,4))/100</f>
        <v/>
      </c>
      <c r="CQ99" s="257">
        <f>$CK99*SUM(OFFSET($AJ99,0,(COUNTA($CL$1:CQ$1)-1)*4,1,4))/100</f>
        <v/>
      </c>
      <c r="CR99" s="257">
        <f>$CK99*SUM(OFFSET($AJ99,0,(COUNTA($CL$1:CR$1)-1)*4,1,4))/100</f>
        <v/>
      </c>
      <c r="CS99" s="257">
        <f>$CK99*SUM(OFFSET($AJ99,0,(COUNTA($CL$1:CS$1)-1)*4,1,4))/100</f>
        <v/>
      </c>
      <c r="CT99" s="257">
        <f>$CK99*SUM(OFFSET($AJ99,0,(COUNTA($CL$1:CT$1)-1)*4,1,4))/100</f>
        <v/>
      </c>
      <c r="CU99" s="258">
        <f>IF(N99 = 0,0,F99/N99)</f>
        <v/>
      </c>
      <c r="CV99" s="258">
        <f>IF(CU99=0,0,CK99/CU99)</f>
        <v/>
      </c>
    </row>
    <row r="100">
      <c r="A100" s="82">
        <f>IF(ISERROR(OFFSET(Map!$E$2,MATCH(D100,Map!$B$3:$B$239,0),0)),OFFSET(Map!$E$2,MATCH(D100,Map!$C$3:$C$239,0),0),OFFSET(Map!$E$2,MATCH(D100,Map!$B$3:$B$239,0),0))</f>
        <v/>
      </c>
      <c r="B100" s="82" t="n">
        <v>99</v>
      </c>
      <c r="C100" s="82" t="inlineStr">
        <is>
          <t>NORTHERN CAPE</t>
        </is>
      </c>
      <c r="D100" s="82" t="inlineStr">
        <is>
          <t>NC081</t>
        </is>
      </c>
      <c r="E100" s="82" t="inlineStr">
        <is>
          <t>Mier</t>
        </is>
      </c>
      <c r="F100" s="82" t="n">
        <v>7003</v>
      </c>
      <c r="G100" s="82" t="n">
        <v>31.6</v>
      </c>
      <c r="H100" s="82" t="n">
        <v>61.2</v>
      </c>
      <c r="I100" s="82">
        <f>ROUND(F100*H100/100,0)</f>
        <v/>
      </c>
      <c r="J100" s="82" t="n">
        <v>7.1</v>
      </c>
      <c r="K100" s="82" t="n">
        <v>63.3</v>
      </c>
      <c r="L100" s="82" t="n">
        <v>105.7</v>
      </c>
      <c r="M100" s="82" t="n">
        <v>-0.29</v>
      </c>
      <c r="N100" s="82" t="n">
        <v>0</v>
      </c>
      <c r="O100" s="82" t="n">
        <v>30.9</v>
      </c>
      <c r="P100" s="82">
        <f>ROUND(F100*(H100/100)*(100-O100)/100,0)</f>
        <v/>
      </c>
      <c r="Q100" s="82" t="n">
        <v>35.2</v>
      </c>
      <c r="R100" s="82" t="n">
        <v>9.1</v>
      </c>
      <c r="S100" s="82" t="n">
        <v>5.1</v>
      </c>
      <c r="T100" s="82" t="n">
        <v>14.9</v>
      </c>
      <c r="U100" s="82" t="n">
        <v>1784</v>
      </c>
      <c r="V100" s="82" t="n">
        <v>583</v>
      </c>
      <c r="W100" s="82" t="n">
        <v>3.7</v>
      </c>
      <c r="X100" s="82" t="n">
        <v>29.7</v>
      </c>
      <c r="Y100" s="82" t="n">
        <v>89.90000000000001</v>
      </c>
      <c r="Z100" s="82" t="n">
        <v>57.9</v>
      </c>
      <c r="AA100" s="82" t="n">
        <v>40.6</v>
      </c>
      <c r="AB100" s="82" t="n">
        <v>51.1</v>
      </c>
      <c r="AC100" s="82" t="n">
        <v>32.6</v>
      </c>
      <c r="AD100" s="82" t="n">
        <v>74.3</v>
      </c>
      <c r="AE100" s="82" t="n">
        <v>4</v>
      </c>
      <c r="AF100" s="82" t="n">
        <v>90.3</v>
      </c>
      <c r="AG100" s="82" t="n">
        <v>0.6</v>
      </c>
      <c r="AH100" s="82" t="n">
        <v>4.4</v>
      </c>
      <c r="AI100" s="82" t="n">
        <v>0.6</v>
      </c>
      <c r="AJ100" s="82" t="n">
        <v>5.9</v>
      </c>
      <c r="AK100" s="82" t="n">
        <v>4.9</v>
      </c>
      <c r="AL100" s="82" t="n">
        <v>5.6</v>
      </c>
      <c r="AM100" s="82" t="n">
        <v>5.6</v>
      </c>
      <c r="AN100" s="82" t="n">
        <v>4.9</v>
      </c>
      <c r="AO100" s="82" t="n">
        <v>4.7</v>
      </c>
      <c r="AP100" s="82" t="n">
        <v>4.9</v>
      </c>
      <c r="AQ100" s="82" t="n">
        <v>4.8</v>
      </c>
      <c r="AR100" s="82" t="n">
        <v>4.2</v>
      </c>
      <c r="AS100" s="82" t="n">
        <v>4</v>
      </c>
      <c r="AT100" s="82" t="n">
        <v>3.9</v>
      </c>
      <c r="AU100" s="82" t="n">
        <v>2.9</v>
      </c>
      <c r="AV100" s="82" t="n">
        <v>3.2</v>
      </c>
      <c r="AW100" s="82" t="n">
        <v>3.1</v>
      </c>
      <c r="AX100" s="82" t="n">
        <v>3.6</v>
      </c>
      <c r="AY100" s="82" t="n">
        <v>3</v>
      </c>
      <c r="AZ100" s="82" t="n">
        <v>3.3</v>
      </c>
      <c r="BA100" s="82" t="n">
        <v>3.1</v>
      </c>
      <c r="BB100" s="82" t="n">
        <v>2.8</v>
      </c>
      <c r="BC100" s="82" t="n">
        <v>2.8</v>
      </c>
      <c r="BD100" s="82" t="n">
        <v>2.4</v>
      </c>
      <c r="BE100" s="82" t="n">
        <v>2</v>
      </c>
      <c r="BF100" s="82" t="n">
        <v>1.7</v>
      </c>
      <c r="BG100" s="82" t="n">
        <v>2.5</v>
      </c>
      <c r="BH100" s="82" t="n">
        <v>1.8</v>
      </c>
      <c r="BI100" s="82" t="n">
        <v>1.6</v>
      </c>
      <c r="BJ100" s="82" t="n">
        <v>1.1</v>
      </c>
      <c r="BK100" s="82" t="n">
        <v>1.2</v>
      </c>
      <c r="BL100" s="82" t="n">
        <v>1</v>
      </c>
      <c r="BM100" s="82" t="n">
        <v>0.9</v>
      </c>
      <c r="BN100" s="82" t="n">
        <v>0.5</v>
      </c>
      <c r="BO100" s="82" t="n">
        <v>0.7</v>
      </c>
      <c r="BP100" s="82" t="n">
        <v>0.3</v>
      </c>
      <c r="BQ100" s="82" t="n">
        <v>0.4</v>
      </c>
      <c r="BR100" s="82" t="n">
        <v>0.4</v>
      </c>
      <c r="BS100" s="82" t="n">
        <v>0.6</v>
      </c>
      <c r="BT100" s="82" t="n">
        <v>1301</v>
      </c>
      <c r="BU100" s="82" t="n">
        <v>581</v>
      </c>
      <c r="BV100" s="82" t="n">
        <v>288</v>
      </c>
      <c r="BW100" s="82" t="n">
        <v>2119</v>
      </c>
      <c r="BX100" s="82" t="n">
        <v>9</v>
      </c>
      <c r="BY100" s="82" t="n">
        <v>3.7</v>
      </c>
      <c r="BZ100" s="82" t="n">
        <v>7.9</v>
      </c>
      <c r="CA100" s="82" t="n">
        <v>22.8</v>
      </c>
      <c r="CB100" s="82" t="n">
        <v>24.5</v>
      </c>
      <c r="CC100" s="82" t="n">
        <v>14.6</v>
      </c>
      <c r="CD100" s="82" t="n">
        <v>8.699999999999999</v>
      </c>
      <c r="CE100" s="82" t="n">
        <v>5.6</v>
      </c>
      <c r="CF100" s="82" t="n">
        <v>2.8</v>
      </c>
      <c r="CG100" s="82" t="n">
        <v>0.3</v>
      </c>
      <c r="CH100" s="82" t="n">
        <v>0.2</v>
      </c>
      <c r="CI100" s="82" t="n">
        <v>0</v>
      </c>
      <c r="CJ100" s="82">
        <f>SUM(BT100:BW100)</f>
        <v/>
      </c>
      <c r="CK100" s="82">
        <f>F100*(1+M100/100)^9</f>
        <v/>
      </c>
      <c r="CL100" s="257">
        <f>$CK100*SUM(OFFSET($AJ100,0,(COUNTA($CL$1:CL$1)-1)*4,1,4))/100</f>
        <v/>
      </c>
      <c r="CM100" s="257">
        <f>$CK100*SUM(OFFSET($AJ100,0,(COUNTA($CL$1:CM$1)-1)*4,1,4))/100</f>
        <v/>
      </c>
      <c r="CN100" s="257">
        <f>$CK100*SUM(OFFSET($AJ100,0,(COUNTA($CL$1:CN$1)-1)*4,1,4))/100</f>
        <v/>
      </c>
      <c r="CO100" s="257">
        <f>$CK100*SUM(OFFSET($AJ100,0,(COUNTA($CL$1:CO$1)-1)*4,1,4))/100</f>
        <v/>
      </c>
      <c r="CP100" s="257">
        <f>$CK100*SUM(OFFSET($AJ100,0,(COUNTA($CL$1:CP$1)-1)*4,1,4))/100</f>
        <v/>
      </c>
      <c r="CQ100" s="257">
        <f>$CK100*SUM(OFFSET($AJ100,0,(COUNTA($CL$1:CQ$1)-1)*4,1,4))/100</f>
        <v/>
      </c>
      <c r="CR100" s="257">
        <f>$CK100*SUM(OFFSET($AJ100,0,(COUNTA($CL$1:CR$1)-1)*4,1,4))/100</f>
        <v/>
      </c>
      <c r="CS100" s="257">
        <f>$CK100*SUM(OFFSET($AJ100,0,(COUNTA($CL$1:CS$1)-1)*4,1,4))/100</f>
        <v/>
      </c>
      <c r="CT100" s="257">
        <f>$CK100*SUM(OFFSET($AJ100,0,(COUNTA($CL$1:CT$1)-1)*4,1,4))/100</f>
        <v/>
      </c>
      <c r="CU100" s="258">
        <f>IF(N100 = 0,0,F100/N100)</f>
        <v/>
      </c>
      <c r="CV100" s="258">
        <f>IF(CU100=0,0,CK100/CU100)</f>
        <v/>
      </c>
    </row>
    <row r="101">
      <c r="A101" s="82">
        <f>IF(ISERROR(OFFSET(Map!$E$2,MATCH(D101,Map!$B$3:$B$239,0),0)),OFFSET(Map!$E$2,MATCH(D101,Map!$C$3:$C$239,0),0),OFFSET(Map!$E$2,MATCH(D101,Map!$B$3:$B$239,0),0))</f>
        <v/>
      </c>
      <c r="B101" s="82" t="n">
        <v>100</v>
      </c>
      <c r="C101" s="82" t="inlineStr">
        <is>
          <t>NORTHERN CAPE</t>
        </is>
      </c>
      <c r="D101" s="82" t="inlineStr">
        <is>
          <t>NC082</t>
        </is>
      </c>
      <c r="E101" s="82" t="inlineStr">
        <is>
          <t>Kai !Garib</t>
        </is>
      </c>
      <c r="F101" s="82" t="n">
        <v>65869</v>
      </c>
      <c r="G101" s="82" t="n">
        <v>24.4</v>
      </c>
      <c r="H101" s="82" t="n">
        <v>70.5</v>
      </c>
      <c r="I101" s="82">
        <f>ROUND(F101*H101/100,0)</f>
        <v/>
      </c>
      <c r="J101" s="82" t="n">
        <v>5.1</v>
      </c>
      <c r="K101" s="82" t="n">
        <v>41.9</v>
      </c>
      <c r="L101" s="82" t="n">
        <v>108.5</v>
      </c>
      <c r="M101" s="82" t="n">
        <v>1.16</v>
      </c>
      <c r="N101" s="82" t="n">
        <v>2</v>
      </c>
      <c r="O101" s="82" t="n">
        <v>10</v>
      </c>
      <c r="P101" s="82">
        <f>ROUND(F101*(H101/100)*(100-O101)/100,0)</f>
        <v/>
      </c>
      <c r="Q101" s="82" t="n">
        <v>10</v>
      </c>
      <c r="R101" s="82" t="n">
        <v>9</v>
      </c>
      <c r="S101" s="82" t="n">
        <v>3.9</v>
      </c>
      <c r="T101" s="82" t="n">
        <v>15.5</v>
      </c>
      <c r="U101" s="82" t="n">
        <v>16703</v>
      </c>
      <c r="V101" s="82" t="n">
        <v>2076</v>
      </c>
      <c r="W101" s="82" t="n">
        <v>2.9</v>
      </c>
      <c r="X101" s="82" t="n">
        <v>34.6</v>
      </c>
      <c r="Y101" s="82" t="n">
        <v>88.40000000000001</v>
      </c>
      <c r="Z101" s="82" t="n">
        <v>43.1</v>
      </c>
      <c r="AA101" s="82" t="n">
        <v>59.6</v>
      </c>
      <c r="AB101" s="82" t="n">
        <v>53.8</v>
      </c>
      <c r="AC101" s="82" t="n">
        <v>41</v>
      </c>
      <c r="AD101" s="82" t="n">
        <v>87.40000000000001</v>
      </c>
      <c r="AE101" s="82" t="n">
        <v>28.3</v>
      </c>
      <c r="AF101" s="82" t="n">
        <v>62.2</v>
      </c>
      <c r="AG101" s="82" t="n">
        <v>0.8</v>
      </c>
      <c r="AH101" s="82" t="n">
        <v>6.3</v>
      </c>
      <c r="AI101" s="82" t="n">
        <v>2.3</v>
      </c>
      <c r="AJ101" s="82" t="n">
        <v>4.3</v>
      </c>
      <c r="AK101" s="82" t="n">
        <v>4.1</v>
      </c>
      <c r="AL101" s="82" t="n">
        <v>4.1</v>
      </c>
      <c r="AM101" s="82" t="n">
        <v>3.9</v>
      </c>
      <c r="AN101" s="82" t="n">
        <v>4.1</v>
      </c>
      <c r="AO101" s="82" t="n">
        <v>3.8</v>
      </c>
      <c r="AP101" s="82" t="n">
        <v>5</v>
      </c>
      <c r="AQ101" s="82" t="n">
        <v>4.5</v>
      </c>
      <c r="AR101" s="82" t="n">
        <v>7</v>
      </c>
      <c r="AS101" s="82" t="n">
        <v>5.8</v>
      </c>
      <c r="AT101" s="82" t="n">
        <v>6</v>
      </c>
      <c r="AU101" s="82" t="n">
        <v>4.9</v>
      </c>
      <c r="AV101" s="82" t="n">
        <v>4.7</v>
      </c>
      <c r="AW101" s="82" t="n">
        <v>3.8</v>
      </c>
      <c r="AX101" s="82" t="n">
        <v>3.7</v>
      </c>
      <c r="AY101" s="82" t="n">
        <v>3.3</v>
      </c>
      <c r="AZ101" s="82" t="n">
        <v>3.1</v>
      </c>
      <c r="BA101" s="82" t="n">
        <v>2.8</v>
      </c>
      <c r="BB101" s="82" t="n">
        <v>2.6</v>
      </c>
      <c r="BC101" s="82" t="n">
        <v>2.6</v>
      </c>
      <c r="BD101" s="82" t="n">
        <v>2.3</v>
      </c>
      <c r="BE101" s="82" t="n">
        <v>2.3</v>
      </c>
      <c r="BF101" s="82" t="n">
        <v>1.7</v>
      </c>
      <c r="BG101" s="82" t="n">
        <v>1.7</v>
      </c>
      <c r="BH101" s="82" t="n">
        <v>1.2</v>
      </c>
      <c r="BI101" s="82" t="n">
        <v>1.4</v>
      </c>
      <c r="BJ101" s="82" t="n">
        <v>0.8</v>
      </c>
      <c r="BK101" s="82" t="n">
        <v>1</v>
      </c>
      <c r="BL101" s="82" t="n">
        <v>0.6</v>
      </c>
      <c r="BM101" s="82" t="n">
        <v>0.8</v>
      </c>
      <c r="BN101" s="82" t="n">
        <v>0.4</v>
      </c>
      <c r="BO101" s="82" t="n">
        <v>0.5</v>
      </c>
      <c r="BP101" s="82" t="n">
        <v>0.2</v>
      </c>
      <c r="BQ101" s="82" t="n">
        <v>0.3</v>
      </c>
      <c r="BR101" s="82" t="n">
        <v>0.2</v>
      </c>
      <c r="BS101" s="82" t="n">
        <v>0.3</v>
      </c>
      <c r="BT101" s="82" t="n">
        <v>27853</v>
      </c>
      <c r="BU101" s="82" t="n">
        <v>3096</v>
      </c>
      <c r="BV101" s="82" t="n">
        <v>939</v>
      </c>
      <c r="BW101" s="82" t="n">
        <v>14534</v>
      </c>
      <c r="BX101" s="82" t="n">
        <v>6.1</v>
      </c>
      <c r="BY101" s="82" t="n">
        <v>2.3</v>
      </c>
      <c r="BZ101" s="82" t="n">
        <v>4.5</v>
      </c>
      <c r="CA101" s="82" t="n">
        <v>25.7</v>
      </c>
      <c r="CB101" s="82" t="n">
        <v>26.7</v>
      </c>
      <c r="CC101" s="82" t="n">
        <v>18.1</v>
      </c>
      <c r="CD101" s="82" t="n">
        <v>8.1</v>
      </c>
      <c r="CE101" s="82" t="n">
        <v>4.9</v>
      </c>
      <c r="CF101" s="82" t="n">
        <v>2.6</v>
      </c>
      <c r="CG101" s="82" t="n">
        <v>0.6</v>
      </c>
      <c r="CH101" s="82" t="n">
        <v>0.3</v>
      </c>
      <c r="CI101" s="82" t="n">
        <v>0.2</v>
      </c>
      <c r="CJ101" s="82">
        <f>SUM(BT101:BW101)</f>
        <v/>
      </c>
      <c r="CK101" s="82">
        <f>F101*(1+M101/100)^9</f>
        <v/>
      </c>
      <c r="CL101" s="257">
        <f>$CK101*SUM(OFFSET($AJ101,0,(COUNTA($CL$1:CL$1)-1)*4,1,4))/100</f>
        <v/>
      </c>
      <c r="CM101" s="257">
        <f>$CK101*SUM(OFFSET($AJ101,0,(COUNTA($CL$1:CM$1)-1)*4,1,4))/100</f>
        <v/>
      </c>
      <c r="CN101" s="257">
        <f>$CK101*SUM(OFFSET($AJ101,0,(COUNTA($CL$1:CN$1)-1)*4,1,4))/100</f>
        <v/>
      </c>
      <c r="CO101" s="257">
        <f>$CK101*SUM(OFFSET($AJ101,0,(COUNTA($CL$1:CO$1)-1)*4,1,4))/100</f>
        <v/>
      </c>
      <c r="CP101" s="257">
        <f>$CK101*SUM(OFFSET($AJ101,0,(COUNTA($CL$1:CP$1)-1)*4,1,4))/100</f>
        <v/>
      </c>
      <c r="CQ101" s="257">
        <f>$CK101*SUM(OFFSET($AJ101,0,(COUNTA($CL$1:CQ$1)-1)*4,1,4))/100</f>
        <v/>
      </c>
      <c r="CR101" s="257">
        <f>$CK101*SUM(OFFSET($AJ101,0,(COUNTA($CL$1:CR$1)-1)*4,1,4))/100</f>
        <v/>
      </c>
      <c r="CS101" s="257">
        <f>$CK101*SUM(OFFSET($AJ101,0,(COUNTA($CL$1:CS$1)-1)*4,1,4))/100</f>
        <v/>
      </c>
      <c r="CT101" s="257">
        <f>$CK101*SUM(OFFSET($AJ101,0,(COUNTA($CL$1:CT$1)-1)*4,1,4))/100</f>
        <v/>
      </c>
      <c r="CU101" s="258">
        <f>IF(N101 = 0,0,F101/N101)</f>
        <v/>
      </c>
      <c r="CV101" s="258">
        <f>IF(CU101=0,0,CK101/CU101)</f>
        <v/>
      </c>
    </row>
    <row r="102">
      <c r="A102" s="82">
        <f>IF(ISERROR(OFFSET(Map!$E$2,MATCH(D102,Map!$B$3:$B$239,0),0)),OFFSET(Map!$E$2,MATCH(D102,Map!$C$3:$C$239,0),0),OFFSET(Map!$E$2,MATCH(D102,Map!$B$3:$B$239,0),0))</f>
        <v/>
      </c>
      <c r="B102" s="82" t="n">
        <v>101</v>
      </c>
      <c r="C102" s="82" t="inlineStr">
        <is>
          <t>NORTHERN CAPE</t>
        </is>
      </c>
      <c r="D102" s="82" t="inlineStr">
        <is>
          <t>NC083</t>
        </is>
      </c>
      <c r="E102" s="82" t="inlineStr">
        <is>
          <t>//Khara Hais</t>
        </is>
      </c>
      <c r="F102" s="82" t="n">
        <v>93494</v>
      </c>
      <c r="G102" s="82" t="n">
        <v>29.8</v>
      </c>
      <c r="H102" s="82" t="n">
        <v>64.59999999999999</v>
      </c>
      <c r="I102" s="82">
        <f>ROUND(F102*H102/100,0)</f>
        <v/>
      </c>
      <c r="J102" s="82" t="n">
        <v>5.5</v>
      </c>
      <c r="K102" s="82" t="n">
        <v>54.7</v>
      </c>
      <c r="L102" s="82" t="n">
        <v>97</v>
      </c>
      <c r="M102" s="82" t="n">
        <v>1.82</v>
      </c>
      <c r="N102" s="82" t="n">
        <v>4</v>
      </c>
      <c r="O102" s="82" t="n">
        <v>22.1</v>
      </c>
      <c r="P102" s="82">
        <f>ROUND(F102*(H102/100)*(100-O102)/100,0)</f>
        <v/>
      </c>
      <c r="Q102" s="82" t="n">
        <v>29</v>
      </c>
      <c r="R102" s="82" t="n">
        <v>7.1</v>
      </c>
      <c r="S102" s="82" t="n">
        <v>7.8</v>
      </c>
      <c r="T102" s="82" t="n">
        <v>26</v>
      </c>
      <c r="U102" s="82" t="n">
        <v>23245</v>
      </c>
      <c r="V102" s="82" t="n">
        <v>2243</v>
      </c>
      <c r="W102" s="82" t="n">
        <v>3.9</v>
      </c>
      <c r="X102" s="82" t="n">
        <v>40.5</v>
      </c>
      <c r="Y102" s="82" t="n">
        <v>75.2</v>
      </c>
      <c r="Z102" s="82" t="n">
        <v>54.1</v>
      </c>
      <c r="AA102" s="82" t="n">
        <v>68.3</v>
      </c>
      <c r="AB102" s="82" t="n">
        <v>87.2</v>
      </c>
      <c r="AC102" s="82" t="n">
        <v>56</v>
      </c>
      <c r="AD102" s="82" t="n">
        <v>91.09999999999999</v>
      </c>
      <c r="AE102" s="82" t="n">
        <v>23.1</v>
      </c>
      <c r="AF102" s="82" t="n">
        <v>65.2</v>
      </c>
      <c r="AG102" s="82" t="n">
        <v>0.7</v>
      </c>
      <c r="AH102" s="82" t="n">
        <v>9.9</v>
      </c>
      <c r="AI102" s="82" t="n">
        <v>1.2</v>
      </c>
      <c r="AJ102" s="82" t="n">
        <v>5.1</v>
      </c>
      <c r="AK102" s="82" t="n">
        <v>4.9</v>
      </c>
      <c r="AL102" s="82" t="n">
        <v>4.9</v>
      </c>
      <c r="AM102" s="82" t="n">
        <v>4.9</v>
      </c>
      <c r="AN102" s="82" t="n">
        <v>5.1</v>
      </c>
      <c r="AO102" s="82" t="n">
        <v>4.9</v>
      </c>
      <c r="AP102" s="82" t="n">
        <v>5</v>
      </c>
      <c r="AQ102" s="82" t="n">
        <v>4.9</v>
      </c>
      <c r="AR102" s="82" t="n">
        <v>4.5</v>
      </c>
      <c r="AS102" s="82" t="n">
        <v>4.3</v>
      </c>
      <c r="AT102" s="82" t="n">
        <v>4.4</v>
      </c>
      <c r="AU102" s="82" t="n">
        <v>4.1</v>
      </c>
      <c r="AV102" s="82" t="n">
        <v>3.8</v>
      </c>
      <c r="AW102" s="82" t="n">
        <v>3.7</v>
      </c>
      <c r="AX102" s="82" t="n">
        <v>3.4</v>
      </c>
      <c r="AY102" s="82" t="n">
        <v>3.4</v>
      </c>
      <c r="AZ102" s="82" t="n">
        <v>3.2</v>
      </c>
      <c r="BA102" s="82" t="n">
        <v>3.4</v>
      </c>
      <c r="BB102" s="82" t="n">
        <v>2.6</v>
      </c>
      <c r="BC102" s="82" t="n">
        <v>2.6</v>
      </c>
      <c r="BD102" s="82" t="n">
        <v>2.2</v>
      </c>
      <c r="BE102" s="82" t="n">
        <v>2.5</v>
      </c>
      <c r="BF102" s="82" t="n">
        <v>1.6</v>
      </c>
      <c r="BG102" s="82" t="n">
        <v>2</v>
      </c>
      <c r="BH102" s="82" t="n">
        <v>1.2</v>
      </c>
      <c r="BI102" s="82" t="n">
        <v>1.6</v>
      </c>
      <c r="BJ102" s="82" t="n">
        <v>0.8</v>
      </c>
      <c r="BK102" s="82" t="n">
        <v>1.1</v>
      </c>
      <c r="BL102" s="82" t="n">
        <v>0.6</v>
      </c>
      <c r="BM102" s="82" t="n">
        <v>0.9</v>
      </c>
      <c r="BN102" s="82" t="n">
        <v>0.4</v>
      </c>
      <c r="BO102" s="82" t="n">
        <v>0.6</v>
      </c>
      <c r="BP102" s="82" t="n">
        <v>0.2</v>
      </c>
      <c r="BQ102" s="82" t="n">
        <v>0.3</v>
      </c>
      <c r="BR102" s="82" t="n">
        <v>0.2</v>
      </c>
      <c r="BS102" s="82" t="n">
        <v>0.3</v>
      </c>
      <c r="BT102" s="82" t="n">
        <v>25123</v>
      </c>
      <c r="BU102" s="82" t="n">
        <v>7110</v>
      </c>
      <c r="BV102" s="82" t="n">
        <v>2290</v>
      </c>
      <c r="BW102" s="82" t="n">
        <v>25902</v>
      </c>
      <c r="BX102" s="82" t="n">
        <v>10.5</v>
      </c>
      <c r="BY102" s="82" t="n">
        <v>2.6</v>
      </c>
      <c r="BZ102" s="82" t="n">
        <v>4.3</v>
      </c>
      <c r="CA102" s="82" t="n">
        <v>16.3</v>
      </c>
      <c r="CB102" s="82" t="n">
        <v>21.2</v>
      </c>
      <c r="CC102" s="82" t="n">
        <v>16.5</v>
      </c>
      <c r="CD102" s="82" t="n">
        <v>12.5</v>
      </c>
      <c r="CE102" s="82" t="n">
        <v>9.800000000000001</v>
      </c>
      <c r="CF102" s="82" t="n">
        <v>4.5</v>
      </c>
      <c r="CG102" s="82" t="n">
        <v>1.1</v>
      </c>
      <c r="CH102" s="82" t="n">
        <v>0.4</v>
      </c>
      <c r="CI102" s="82" t="n">
        <v>0.3</v>
      </c>
      <c r="CJ102" s="82">
        <f>SUM(BT102:BW102)</f>
        <v/>
      </c>
      <c r="CK102" s="82">
        <f>F102*(1+M102/100)^9</f>
        <v/>
      </c>
      <c r="CL102" s="257">
        <f>$CK102*SUM(OFFSET($AJ102,0,(COUNTA($CL$1:CL$1)-1)*4,1,4))/100</f>
        <v/>
      </c>
      <c r="CM102" s="257">
        <f>$CK102*SUM(OFFSET($AJ102,0,(COUNTA($CL$1:CM$1)-1)*4,1,4))/100</f>
        <v/>
      </c>
      <c r="CN102" s="257">
        <f>$CK102*SUM(OFFSET($AJ102,0,(COUNTA($CL$1:CN$1)-1)*4,1,4))/100</f>
        <v/>
      </c>
      <c r="CO102" s="257">
        <f>$CK102*SUM(OFFSET($AJ102,0,(COUNTA($CL$1:CO$1)-1)*4,1,4))/100</f>
        <v/>
      </c>
      <c r="CP102" s="257">
        <f>$CK102*SUM(OFFSET($AJ102,0,(COUNTA($CL$1:CP$1)-1)*4,1,4))/100</f>
        <v/>
      </c>
      <c r="CQ102" s="257">
        <f>$CK102*SUM(OFFSET($AJ102,0,(COUNTA($CL$1:CQ$1)-1)*4,1,4))/100</f>
        <v/>
      </c>
      <c r="CR102" s="257">
        <f>$CK102*SUM(OFFSET($AJ102,0,(COUNTA($CL$1:CR$1)-1)*4,1,4))/100</f>
        <v/>
      </c>
      <c r="CS102" s="257">
        <f>$CK102*SUM(OFFSET($AJ102,0,(COUNTA($CL$1:CS$1)-1)*4,1,4))/100</f>
        <v/>
      </c>
      <c r="CT102" s="257">
        <f>$CK102*SUM(OFFSET($AJ102,0,(COUNTA($CL$1:CT$1)-1)*4,1,4))/100</f>
        <v/>
      </c>
      <c r="CU102" s="258">
        <f>IF(N102 = 0,0,F102/N102)</f>
        <v/>
      </c>
      <c r="CV102" s="258">
        <f>IF(CU102=0,0,CK102/CU102)</f>
        <v/>
      </c>
    </row>
    <row r="103">
      <c r="A103" s="82">
        <f>IF(ISERROR(OFFSET(Map!$E$2,MATCH(D103,Map!$B$3:$B$239,0),0)),OFFSET(Map!$E$2,MATCH(D103,Map!$C$3:$C$239,0),0),OFFSET(Map!$E$2,MATCH(D103,Map!$B$3:$B$239,0),0))</f>
        <v/>
      </c>
      <c r="B103" s="82" t="n">
        <v>102</v>
      </c>
      <c r="C103" s="82" t="inlineStr">
        <is>
          <t>NORTHERN CAPE</t>
        </is>
      </c>
      <c r="D103" s="82" t="inlineStr">
        <is>
          <t>NC084</t>
        </is>
      </c>
      <c r="E103" s="82" t="inlineStr">
        <is>
          <t>!Kheis</t>
        </is>
      </c>
      <c r="F103" s="82" t="n">
        <v>16637</v>
      </c>
      <c r="G103" s="82" t="n">
        <v>35</v>
      </c>
      <c r="H103" s="82" t="n">
        <v>60.3</v>
      </c>
      <c r="I103" s="82">
        <f>ROUND(F103*H103/100,0)</f>
        <v/>
      </c>
      <c r="J103" s="82" t="n">
        <v>4.7</v>
      </c>
      <c r="K103" s="82" t="n">
        <v>65.90000000000001</v>
      </c>
      <c r="L103" s="82" t="n">
        <v>102.2</v>
      </c>
      <c r="M103" s="82" t="n">
        <v>0.06</v>
      </c>
      <c r="N103" s="82" t="n">
        <v>1</v>
      </c>
      <c r="O103" s="82" t="n">
        <v>28</v>
      </c>
      <c r="P103" s="82">
        <f>ROUND(F103*(H103/100)*(100-O103)/100,0)</f>
        <v/>
      </c>
      <c r="Q103" s="82" t="n">
        <v>34.3</v>
      </c>
      <c r="R103" s="82" t="n">
        <v>13.5</v>
      </c>
      <c r="S103" s="82" t="n">
        <v>4.5</v>
      </c>
      <c r="T103" s="82" t="n">
        <v>14</v>
      </c>
      <c r="U103" s="82" t="n">
        <v>4146</v>
      </c>
      <c r="V103" s="82" t="n">
        <v>1209</v>
      </c>
      <c r="W103" s="82" t="n">
        <v>3.9</v>
      </c>
      <c r="X103" s="82" t="n">
        <v>33.6</v>
      </c>
      <c r="Y103" s="82" t="n">
        <v>66.3</v>
      </c>
      <c r="Z103" s="82" t="n">
        <v>67.09999999999999</v>
      </c>
      <c r="AA103" s="82" t="n">
        <v>27</v>
      </c>
      <c r="AB103" s="82" t="n">
        <v>53.3</v>
      </c>
      <c r="AC103" s="82" t="n">
        <v>16.7</v>
      </c>
      <c r="AD103" s="82" t="n">
        <v>64</v>
      </c>
      <c r="AE103" s="82" t="n">
        <v>6.9</v>
      </c>
      <c r="AF103" s="82" t="n">
        <v>85.40000000000001</v>
      </c>
      <c r="AG103" s="82" t="n">
        <v>1</v>
      </c>
      <c r="AH103" s="82" t="n">
        <v>5.4</v>
      </c>
      <c r="AI103" s="82" t="n">
        <v>1.4</v>
      </c>
      <c r="AJ103" s="82" t="n">
        <v>6.1</v>
      </c>
      <c r="AK103" s="82" t="n">
        <v>5.8</v>
      </c>
      <c r="AL103" s="82" t="n">
        <v>5.8</v>
      </c>
      <c r="AM103" s="82" t="n">
        <v>6</v>
      </c>
      <c r="AN103" s="82" t="n">
        <v>5.8</v>
      </c>
      <c r="AO103" s="82" t="n">
        <v>5.5</v>
      </c>
      <c r="AP103" s="82" t="n">
        <v>4.5</v>
      </c>
      <c r="AQ103" s="82" t="n">
        <v>4.7</v>
      </c>
      <c r="AR103" s="82" t="n">
        <v>3.8</v>
      </c>
      <c r="AS103" s="82" t="n">
        <v>3.3</v>
      </c>
      <c r="AT103" s="82" t="n">
        <v>3.6</v>
      </c>
      <c r="AU103" s="82" t="n">
        <v>3.6</v>
      </c>
      <c r="AV103" s="82" t="n">
        <v>4.2</v>
      </c>
      <c r="AW103" s="82" t="n">
        <v>3.5</v>
      </c>
      <c r="AX103" s="82" t="n">
        <v>3.5</v>
      </c>
      <c r="AY103" s="82" t="n">
        <v>3.3</v>
      </c>
      <c r="AZ103" s="82" t="n">
        <v>2.9</v>
      </c>
      <c r="BA103" s="82" t="n">
        <v>2.9</v>
      </c>
      <c r="BB103" s="82" t="n">
        <v>3</v>
      </c>
      <c r="BC103" s="82" t="n">
        <v>3</v>
      </c>
      <c r="BD103" s="82" t="n">
        <v>2</v>
      </c>
      <c r="BE103" s="82" t="n">
        <v>2.3</v>
      </c>
      <c r="BF103" s="82" t="n">
        <v>1.9</v>
      </c>
      <c r="BG103" s="82" t="n">
        <v>2.1</v>
      </c>
      <c r="BH103" s="82" t="n">
        <v>1.5</v>
      </c>
      <c r="BI103" s="82" t="n">
        <v>1.5</v>
      </c>
      <c r="BJ103" s="82" t="n">
        <v>0.9</v>
      </c>
      <c r="BK103" s="82" t="n">
        <v>1</v>
      </c>
      <c r="BL103" s="82" t="n">
        <v>0.6</v>
      </c>
      <c r="BM103" s="82" t="n">
        <v>0.7</v>
      </c>
      <c r="BN103" s="82" t="n">
        <v>0.4</v>
      </c>
      <c r="BO103" s="82" t="n">
        <v>0.5</v>
      </c>
      <c r="BP103" s="82" t="n">
        <v>0.1</v>
      </c>
      <c r="BQ103" s="82" t="n">
        <v>0.2</v>
      </c>
      <c r="BR103" s="82" t="n">
        <v>0.2</v>
      </c>
      <c r="BS103" s="82" t="n">
        <v>0.2</v>
      </c>
      <c r="BT103" s="82" t="n">
        <v>4047</v>
      </c>
      <c r="BU103" s="82" t="n">
        <v>1570</v>
      </c>
      <c r="BV103" s="82" t="n">
        <v>551</v>
      </c>
      <c r="BW103" s="82" t="n">
        <v>3862</v>
      </c>
      <c r="BX103" s="82" t="n">
        <v>7.7</v>
      </c>
      <c r="BY103" s="82" t="n">
        <v>3.3</v>
      </c>
      <c r="BZ103" s="82" t="n">
        <v>7</v>
      </c>
      <c r="CA103" s="82" t="n">
        <v>22.2</v>
      </c>
      <c r="CB103" s="82" t="n">
        <v>28.3</v>
      </c>
      <c r="CC103" s="82" t="n">
        <v>16.2</v>
      </c>
      <c r="CD103" s="82" t="n">
        <v>7.1</v>
      </c>
      <c r="CE103" s="82" t="n">
        <v>4.6</v>
      </c>
      <c r="CF103" s="82" t="n">
        <v>2.3</v>
      </c>
      <c r="CG103" s="82" t="n">
        <v>0.7</v>
      </c>
      <c r="CH103" s="82" t="n">
        <v>0.3</v>
      </c>
      <c r="CI103" s="82" t="n">
        <v>0.3</v>
      </c>
      <c r="CJ103" s="82">
        <f>SUM(BT103:BW103)</f>
        <v/>
      </c>
      <c r="CK103" s="82">
        <f>F103*(1+M103/100)^9</f>
        <v/>
      </c>
      <c r="CL103" s="257">
        <f>$CK103*SUM(OFFSET($AJ103,0,(COUNTA($CL$1:CL$1)-1)*4,1,4))/100</f>
        <v/>
      </c>
      <c r="CM103" s="257">
        <f>$CK103*SUM(OFFSET($AJ103,0,(COUNTA($CL$1:CM$1)-1)*4,1,4))/100</f>
        <v/>
      </c>
      <c r="CN103" s="257">
        <f>$CK103*SUM(OFFSET($AJ103,0,(COUNTA($CL$1:CN$1)-1)*4,1,4))/100</f>
        <v/>
      </c>
      <c r="CO103" s="257">
        <f>$CK103*SUM(OFFSET($AJ103,0,(COUNTA($CL$1:CO$1)-1)*4,1,4))/100</f>
        <v/>
      </c>
      <c r="CP103" s="257">
        <f>$CK103*SUM(OFFSET($AJ103,0,(COUNTA($CL$1:CP$1)-1)*4,1,4))/100</f>
        <v/>
      </c>
      <c r="CQ103" s="257">
        <f>$CK103*SUM(OFFSET($AJ103,0,(COUNTA($CL$1:CQ$1)-1)*4,1,4))/100</f>
        <v/>
      </c>
      <c r="CR103" s="257">
        <f>$CK103*SUM(OFFSET($AJ103,0,(COUNTA($CL$1:CR$1)-1)*4,1,4))/100</f>
        <v/>
      </c>
      <c r="CS103" s="257">
        <f>$CK103*SUM(OFFSET($AJ103,0,(COUNTA($CL$1:CS$1)-1)*4,1,4))/100</f>
        <v/>
      </c>
      <c r="CT103" s="257">
        <f>$CK103*SUM(OFFSET($AJ103,0,(COUNTA($CL$1:CT$1)-1)*4,1,4))/100</f>
        <v/>
      </c>
      <c r="CU103" s="258">
        <f>IF(N103 = 0,0,F103/N103)</f>
        <v/>
      </c>
      <c r="CV103" s="258">
        <f>IF(CU103=0,0,CK103/CU103)</f>
        <v/>
      </c>
    </row>
    <row r="104">
      <c r="A104" s="82">
        <f>IF(ISERROR(OFFSET(Map!$E$2,MATCH(D104,Map!$B$3:$B$239,0),0)),OFFSET(Map!$E$2,MATCH(D104,Map!$C$3:$C$239,0),0),OFFSET(Map!$E$2,MATCH(D104,Map!$B$3:$B$239,0),0))</f>
        <v/>
      </c>
      <c r="B104" s="82" t="n">
        <v>103</v>
      </c>
      <c r="C104" s="82" t="inlineStr">
        <is>
          <t>NORTHERN CAPE</t>
        </is>
      </c>
      <c r="D104" s="82" t="inlineStr">
        <is>
          <t>NC085</t>
        </is>
      </c>
      <c r="E104" s="82" t="inlineStr">
        <is>
          <t>Tsantsabane</t>
        </is>
      </c>
      <c r="F104" s="82" t="n">
        <v>35093</v>
      </c>
      <c r="G104" s="82" t="n">
        <v>27.9</v>
      </c>
      <c r="H104" s="82" t="n">
        <v>67.59999999999999</v>
      </c>
      <c r="I104" s="82">
        <f>ROUND(F104*H104/100,0)</f>
        <v/>
      </c>
      <c r="J104" s="82" t="n">
        <v>4.4</v>
      </c>
      <c r="K104" s="82" t="n">
        <v>47.8</v>
      </c>
      <c r="L104" s="82" t="n">
        <v>109.8</v>
      </c>
      <c r="M104" s="82" t="n">
        <v>2.59</v>
      </c>
      <c r="N104" s="82" t="n">
        <v>2</v>
      </c>
      <c r="O104" s="82" t="n">
        <v>26.1</v>
      </c>
      <c r="P104" s="82">
        <f>ROUND(F104*(H104/100)*(100-O104)/100,0)</f>
        <v/>
      </c>
      <c r="Q104" s="82" t="n">
        <v>32.3</v>
      </c>
      <c r="R104" s="82" t="n">
        <v>13.7</v>
      </c>
      <c r="S104" s="82" t="n">
        <v>6.3</v>
      </c>
      <c r="T104" s="82" t="n">
        <v>25.3</v>
      </c>
      <c r="U104" s="82" t="n">
        <v>9839</v>
      </c>
      <c r="V104" s="82" t="n">
        <v>1132</v>
      </c>
      <c r="W104" s="82" t="n">
        <v>3.5</v>
      </c>
      <c r="X104" s="82" t="n">
        <v>31.3</v>
      </c>
      <c r="Y104" s="82" t="n">
        <v>71.8</v>
      </c>
      <c r="Z104" s="82" t="n">
        <v>44.7</v>
      </c>
      <c r="AA104" s="82" t="n">
        <v>66.7</v>
      </c>
      <c r="AB104" s="82" t="n">
        <v>57.4</v>
      </c>
      <c r="AC104" s="82" t="n">
        <v>45.3</v>
      </c>
      <c r="AD104" s="82" t="n">
        <v>83.5</v>
      </c>
      <c r="AE104" s="82" t="n">
        <v>52.8</v>
      </c>
      <c r="AF104" s="82" t="n">
        <v>37.6</v>
      </c>
      <c r="AG104" s="82" t="n">
        <v>0.6</v>
      </c>
      <c r="AH104" s="82" t="n">
        <v>8.4</v>
      </c>
      <c r="AI104" s="82" t="n">
        <v>0.6</v>
      </c>
      <c r="AJ104" s="82" t="n">
        <v>5.3</v>
      </c>
      <c r="AK104" s="82" t="n">
        <v>5.3</v>
      </c>
      <c r="AL104" s="82" t="n">
        <v>4.3</v>
      </c>
      <c r="AM104" s="82" t="n">
        <v>4.4</v>
      </c>
      <c r="AN104" s="82" t="n">
        <v>4.6</v>
      </c>
      <c r="AO104" s="82" t="n">
        <v>4.2</v>
      </c>
      <c r="AP104" s="82" t="n">
        <v>4.4</v>
      </c>
      <c r="AQ104" s="82" t="n">
        <v>4.2</v>
      </c>
      <c r="AR104" s="82" t="n">
        <v>5.9</v>
      </c>
      <c r="AS104" s="82" t="n">
        <v>4.8</v>
      </c>
      <c r="AT104" s="82" t="n">
        <v>6.1</v>
      </c>
      <c r="AU104" s="82" t="n">
        <v>4.6</v>
      </c>
      <c r="AV104" s="82" t="n">
        <v>5.2</v>
      </c>
      <c r="AW104" s="82" t="n">
        <v>3.7</v>
      </c>
      <c r="AX104" s="82" t="n">
        <v>3.8</v>
      </c>
      <c r="AY104" s="82" t="n">
        <v>3.4</v>
      </c>
      <c r="AZ104" s="82" t="n">
        <v>3.1</v>
      </c>
      <c r="BA104" s="82" t="n">
        <v>2.8</v>
      </c>
      <c r="BB104" s="82" t="n">
        <v>2.6</v>
      </c>
      <c r="BC104" s="82" t="n">
        <v>2.6</v>
      </c>
      <c r="BD104" s="82" t="n">
        <v>2.2</v>
      </c>
      <c r="BE104" s="82" t="n">
        <v>2.3</v>
      </c>
      <c r="BF104" s="82" t="n">
        <v>1.7</v>
      </c>
      <c r="BG104" s="82" t="n">
        <v>1.6</v>
      </c>
      <c r="BH104" s="82" t="n">
        <v>1.3</v>
      </c>
      <c r="BI104" s="82" t="n">
        <v>1.4</v>
      </c>
      <c r="BJ104" s="82" t="n">
        <v>0.7</v>
      </c>
      <c r="BK104" s="82" t="n">
        <v>1</v>
      </c>
      <c r="BL104" s="82" t="n">
        <v>0.5</v>
      </c>
      <c r="BM104" s="82" t="n">
        <v>0.7</v>
      </c>
      <c r="BN104" s="82" t="n">
        <v>0.3</v>
      </c>
      <c r="BO104" s="82" t="n">
        <v>0.5</v>
      </c>
      <c r="BP104" s="82" t="n">
        <v>0.1</v>
      </c>
      <c r="BQ104" s="82" t="n">
        <v>0.2</v>
      </c>
      <c r="BR104" s="82" t="n">
        <v>0.1</v>
      </c>
      <c r="BS104" s="82" t="n">
        <v>0.3</v>
      </c>
      <c r="BT104" s="82" t="n">
        <v>10760</v>
      </c>
      <c r="BU104" s="82" t="n">
        <v>3795</v>
      </c>
      <c r="BV104" s="82" t="n">
        <v>419</v>
      </c>
      <c r="BW104" s="82" t="n">
        <v>8764</v>
      </c>
      <c r="BX104" s="82" t="n">
        <v>12.9</v>
      </c>
      <c r="BY104" s="82" t="n">
        <v>2.7</v>
      </c>
      <c r="BZ104" s="82" t="n">
        <v>4.2</v>
      </c>
      <c r="CA104" s="82" t="n">
        <v>14.1</v>
      </c>
      <c r="CB104" s="82" t="n">
        <v>18.5</v>
      </c>
      <c r="CC104" s="82" t="n">
        <v>16.5</v>
      </c>
      <c r="CD104" s="82" t="n">
        <v>14.2</v>
      </c>
      <c r="CE104" s="82" t="n">
        <v>9.6</v>
      </c>
      <c r="CF104" s="82" t="n">
        <v>5.1</v>
      </c>
      <c r="CG104" s="82" t="n">
        <v>1.4</v>
      </c>
      <c r="CH104" s="82" t="n">
        <v>0.5</v>
      </c>
      <c r="CI104" s="82" t="n">
        <v>0.3</v>
      </c>
      <c r="CJ104" s="82">
        <f>SUM(BT104:BW104)</f>
        <v/>
      </c>
      <c r="CK104" s="82">
        <f>F104*(1+M104/100)^9</f>
        <v/>
      </c>
      <c r="CL104" s="257">
        <f>$CK104*SUM(OFFSET($AJ104,0,(COUNTA($CL$1:CL$1)-1)*4,1,4))/100</f>
        <v/>
      </c>
      <c r="CM104" s="257">
        <f>$CK104*SUM(OFFSET($AJ104,0,(COUNTA($CL$1:CM$1)-1)*4,1,4))/100</f>
        <v/>
      </c>
      <c r="CN104" s="257">
        <f>$CK104*SUM(OFFSET($AJ104,0,(COUNTA($CL$1:CN$1)-1)*4,1,4))/100</f>
        <v/>
      </c>
      <c r="CO104" s="257">
        <f>$CK104*SUM(OFFSET($AJ104,0,(COUNTA($CL$1:CO$1)-1)*4,1,4))/100</f>
        <v/>
      </c>
      <c r="CP104" s="257">
        <f>$CK104*SUM(OFFSET($AJ104,0,(COUNTA($CL$1:CP$1)-1)*4,1,4))/100</f>
        <v/>
      </c>
      <c r="CQ104" s="257">
        <f>$CK104*SUM(OFFSET($AJ104,0,(COUNTA($CL$1:CQ$1)-1)*4,1,4))/100</f>
        <v/>
      </c>
      <c r="CR104" s="257">
        <f>$CK104*SUM(OFFSET($AJ104,0,(COUNTA($CL$1:CR$1)-1)*4,1,4))/100</f>
        <v/>
      </c>
      <c r="CS104" s="257">
        <f>$CK104*SUM(OFFSET($AJ104,0,(COUNTA($CL$1:CS$1)-1)*4,1,4))/100</f>
        <v/>
      </c>
      <c r="CT104" s="257">
        <f>$CK104*SUM(OFFSET($AJ104,0,(COUNTA($CL$1:CT$1)-1)*4,1,4))/100</f>
        <v/>
      </c>
      <c r="CU104" s="258">
        <f>IF(N104 = 0,0,F104/N104)</f>
        <v/>
      </c>
      <c r="CV104" s="258">
        <f>IF(CU104=0,0,CK104/CU104)</f>
        <v/>
      </c>
    </row>
    <row r="105">
      <c r="A105" s="82">
        <f>IF(ISERROR(OFFSET(Map!$E$2,MATCH(D105,Map!$B$3:$B$239,0),0)),OFFSET(Map!$E$2,MATCH(D105,Map!$C$3:$C$239,0),0),OFFSET(Map!$E$2,MATCH(D105,Map!$B$3:$B$239,0),0))</f>
        <v/>
      </c>
      <c r="B105" s="82" t="n">
        <v>104</v>
      </c>
      <c r="C105" s="82" t="inlineStr">
        <is>
          <t>NORTHERN CAPE</t>
        </is>
      </c>
      <c r="D105" s="82" t="inlineStr">
        <is>
          <t>NC086</t>
        </is>
      </c>
      <c r="E105" s="82" t="inlineStr">
        <is>
          <t>Kgatelopele</t>
        </is>
      </c>
      <c r="F105" s="82" t="n">
        <v>18687</v>
      </c>
      <c r="G105" s="82" t="n">
        <v>29.5</v>
      </c>
      <c r="H105" s="82" t="n">
        <v>66.40000000000001</v>
      </c>
      <c r="I105" s="82">
        <f>ROUND(F105*H105/100,0)</f>
        <v/>
      </c>
      <c r="J105" s="82" t="n">
        <v>4.1</v>
      </c>
      <c r="K105" s="82" t="n">
        <v>50.6</v>
      </c>
      <c r="L105" s="82" t="n">
        <v>102.8</v>
      </c>
      <c r="M105" s="82" t="n">
        <v>2.37</v>
      </c>
      <c r="N105" s="82" t="n">
        <v>8</v>
      </c>
      <c r="O105" s="82" t="n">
        <v>22.3</v>
      </c>
      <c r="P105" s="82">
        <f>ROUND(F105*(H105/100)*(100-O105)/100,0)</f>
        <v/>
      </c>
      <c r="Q105" s="82" t="n">
        <v>29.1</v>
      </c>
      <c r="R105" s="82" t="n">
        <v>12.2</v>
      </c>
      <c r="S105" s="82" t="n">
        <v>9.1</v>
      </c>
      <c r="T105" s="82" t="n">
        <v>25.5</v>
      </c>
      <c r="U105" s="82" t="n">
        <v>5381</v>
      </c>
      <c r="V105" s="82" t="n">
        <v>937</v>
      </c>
      <c r="W105" s="82" t="n">
        <v>3.4</v>
      </c>
      <c r="X105" s="82" t="n">
        <v>29.7</v>
      </c>
      <c r="Y105" s="82" t="n">
        <v>89.7</v>
      </c>
      <c r="Z105" s="82" t="n">
        <v>36.1</v>
      </c>
      <c r="AA105" s="82" t="n">
        <v>89.2</v>
      </c>
      <c r="AB105" s="82" t="n">
        <v>91.7</v>
      </c>
      <c r="AC105" s="82" t="n">
        <v>74.40000000000001</v>
      </c>
      <c r="AD105" s="82" t="n">
        <v>91.7</v>
      </c>
      <c r="AE105" s="82" t="n">
        <v>49.9</v>
      </c>
      <c r="AF105" s="82" t="n">
        <v>38.9</v>
      </c>
      <c r="AG105" s="82" t="n">
        <v>0.7</v>
      </c>
      <c r="AH105" s="82" t="n">
        <v>9.800000000000001</v>
      </c>
      <c r="AI105" s="82" t="n">
        <v>0.8</v>
      </c>
      <c r="AJ105" s="82" t="n">
        <v>5</v>
      </c>
      <c r="AK105" s="82" t="n">
        <v>5.6</v>
      </c>
      <c r="AL105" s="82" t="n">
        <v>5</v>
      </c>
      <c r="AM105" s="82" t="n">
        <v>4.8</v>
      </c>
      <c r="AN105" s="82" t="n">
        <v>4.7</v>
      </c>
      <c r="AO105" s="82" t="n">
        <v>4.4</v>
      </c>
      <c r="AP105" s="82" t="n">
        <v>4.9</v>
      </c>
      <c r="AQ105" s="82" t="n">
        <v>4.2</v>
      </c>
      <c r="AR105" s="82" t="n">
        <v>4.5</v>
      </c>
      <c r="AS105" s="82" t="n">
        <v>4.6</v>
      </c>
      <c r="AT105" s="82" t="n">
        <v>5</v>
      </c>
      <c r="AU105" s="82" t="n">
        <v>4.7</v>
      </c>
      <c r="AV105" s="82" t="n">
        <v>4.4</v>
      </c>
      <c r="AW105" s="82" t="n">
        <v>3.8</v>
      </c>
      <c r="AX105" s="82" t="n">
        <v>3.4</v>
      </c>
      <c r="AY105" s="82" t="n">
        <v>3.2</v>
      </c>
      <c r="AZ105" s="82" t="n">
        <v>3.1</v>
      </c>
      <c r="BA105" s="82" t="n">
        <v>3.2</v>
      </c>
      <c r="BB105" s="82" t="n">
        <v>3</v>
      </c>
      <c r="BC105" s="82" t="n">
        <v>3</v>
      </c>
      <c r="BD105" s="82" t="n">
        <v>2.8</v>
      </c>
      <c r="BE105" s="82" t="n">
        <v>2.3</v>
      </c>
      <c r="BF105" s="82" t="n">
        <v>1.9</v>
      </c>
      <c r="BG105" s="82" t="n">
        <v>1.8</v>
      </c>
      <c r="BH105" s="82" t="n">
        <v>1.2</v>
      </c>
      <c r="BI105" s="82" t="n">
        <v>1.3</v>
      </c>
      <c r="BJ105" s="82" t="n">
        <v>0.7</v>
      </c>
      <c r="BK105" s="82" t="n">
        <v>0.9</v>
      </c>
      <c r="BL105" s="82" t="n">
        <v>0.5</v>
      </c>
      <c r="BM105" s="82" t="n">
        <v>0.7</v>
      </c>
      <c r="BN105" s="82" t="n">
        <v>0.3</v>
      </c>
      <c r="BO105" s="82" t="n">
        <v>0.3</v>
      </c>
      <c r="BP105" s="82" t="n">
        <v>0.1</v>
      </c>
      <c r="BQ105" s="82" t="n">
        <v>0.2</v>
      </c>
      <c r="BR105" s="82" t="n">
        <v>0.1</v>
      </c>
      <c r="BS105" s="82" t="n">
        <v>0.2</v>
      </c>
      <c r="BT105" s="82" t="n">
        <v>5365</v>
      </c>
      <c r="BU105" s="82" t="n">
        <v>1544</v>
      </c>
      <c r="BV105" s="82" t="n">
        <v>474</v>
      </c>
      <c r="BW105" s="82" t="n">
        <v>5029</v>
      </c>
      <c r="BX105" s="82" t="n">
        <v>9.800000000000001</v>
      </c>
      <c r="BY105" s="82" t="n">
        <v>2.7</v>
      </c>
      <c r="BZ105" s="82" t="n">
        <v>4.4</v>
      </c>
      <c r="CA105" s="82" t="n">
        <v>16.3</v>
      </c>
      <c r="CB105" s="82" t="n">
        <v>19.7</v>
      </c>
      <c r="CC105" s="82" t="n">
        <v>16.2</v>
      </c>
      <c r="CD105" s="82" t="n">
        <v>14.4</v>
      </c>
      <c r="CE105" s="82" t="n">
        <v>9.800000000000001</v>
      </c>
      <c r="CF105" s="82" t="n">
        <v>4.7</v>
      </c>
      <c r="CG105" s="82" t="n">
        <v>1.3</v>
      </c>
      <c r="CH105" s="82" t="n">
        <v>0.5</v>
      </c>
      <c r="CI105" s="82" t="n">
        <v>0.2</v>
      </c>
      <c r="CJ105" s="82">
        <f>SUM(BT105:BW105)</f>
        <v/>
      </c>
      <c r="CK105" s="82">
        <f>F105*(1+M105/100)^9</f>
        <v/>
      </c>
      <c r="CL105" s="257">
        <f>$CK105*SUM(OFFSET($AJ105,0,(COUNTA($CL$1:CL$1)-1)*4,1,4))/100</f>
        <v/>
      </c>
      <c r="CM105" s="257">
        <f>$CK105*SUM(OFFSET($AJ105,0,(COUNTA($CL$1:CM$1)-1)*4,1,4))/100</f>
        <v/>
      </c>
      <c r="CN105" s="257">
        <f>$CK105*SUM(OFFSET($AJ105,0,(COUNTA($CL$1:CN$1)-1)*4,1,4))/100</f>
        <v/>
      </c>
      <c r="CO105" s="257">
        <f>$CK105*SUM(OFFSET($AJ105,0,(COUNTA($CL$1:CO$1)-1)*4,1,4))/100</f>
        <v/>
      </c>
      <c r="CP105" s="257">
        <f>$CK105*SUM(OFFSET($AJ105,0,(COUNTA($CL$1:CP$1)-1)*4,1,4))/100</f>
        <v/>
      </c>
      <c r="CQ105" s="257">
        <f>$CK105*SUM(OFFSET($AJ105,0,(COUNTA($CL$1:CQ$1)-1)*4,1,4))/100</f>
        <v/>
      </c>
      <c r="CR105" s="257">
        <f>$CK105*SUM(OFFSET($AJ105,0,(COUNTA($CL$1:CR$1)-1)*4,1,4))/100</f>
        <v/>
      </c>
      <c r="CS105" s="257">
        <f>$CK105*SUM(OFFSET($AJ105,0,(COUNTA($CL$1:CS$1)-1)*4,1,4))/100</f>
        <v/>
      </c>
      <c r="CT105" s="257">
        <f>$CK105*SUM(OFFSET($AJ105,0,(COUNTA($CL$1:CT$1)-1)*4,1,4))/100</f>
        <v/>
      </c>
      <c r="CU105" s="258">
        <f>IF(N105 = 0,0,F105/N105)</f>
        <v/>
      </c>
      <c r="CV105" s="258">
        <f>IF(CU105=0,0,CK105/CU105)</f>
        <v/>
      </c>
    </row>
    <row r="106">
      <c r="A106" s="82">
        <f>IF(ISERROR(OFFSET(Map!$E$2,MATCH(D106,Map!$B$3:$B$239,0),0)),OFFSET(Map!$E$2,MATCH(D106,Map!$C$3:$C$239,0),0),OFFSET(Map!$E$2,MATCH(D106,Map!$B$3:$B$239,0),0))</f>
        <v/>
      </c>
      <c r="B106" s="82" t="n">
        <v>105</v>
      </c>
      <c r="C106" s="82" t="inlineStr">
        <is>
          <t>NORTHERN CAPE</t>
        </is>
      </c>
      <c r="D106" s="82" t="inlineStr">
        <is>
          <t>NC091</t>
        </is>
      </c>
      <c r="E106" s="82" t="inlineStr">
        <is>
          <t>Sol Plaatjie</t>
        </is>
      </c>
      <c r="F106" s="82" t="n">
        <v>248041</v>
      </c>
      <c r="G106" s="82" t="n">
        <v>28.3</v>
      </c>
      <c r="H106" s="82" t="n">
        <v>66.2</v>
      </c>
      <c r="I106" s="82">
        <f>ROUND(F106*H106/100,0)</f>
        <v/>
      </c>
      <c r="J106" s="82" t="n">
        <v>5.5</v>
      </c>
      <c r="K106" s="82" t="n">
        <v>51</v>
      </c>
      <c r="L106" s="82" t="n">
        <v>94</v>
      </c>
      <c r="M106" s="82" t="n">
        <v>2.04</v>
      </c>
      <c r="N106" s="82" t="n">
        <v>79</v>
      </c>
      <c r="O106" s="82" t="n">
        <v>31.9</v>
      </c>
      <c r="P106" s="82">
        <f>ROUND(F106*(H106/100)*(100-O106)/100,0)</f>
        <v/>
      </c>
      <c r="Q106" s="82" t="n">
        <v>41.7</v>
      </c>
      <c r="R106" s="82" t="n">
        <v>7.1</v>
      </c>
      <c r="S106" s="82" t="n">
        <v>10.4</v>
      </c>
      <c r="T106" s="82" t="n">
        <v>29.2</v>
      </c>
      <c r="U106" s="82" t="n">
        <v>60297</v>
      </c>
      <c r="V106" s="82" t="n">
        <v>5715</v>
      </c>
      <c r="W106" s="82" t="n">
        <v>3.9</v>
      </c>
      <c r="X106" s="82" t="n">
        <v>41</v>
      </c>
      <c r="Y106" s="82" t="n">
        <v>81.59999999999999</v>
      </c>
      <c r="Z106" s="82" t="n">
        <v>61.2</v>
      </c>
      <c r="AA106" s="82" t="n">
        <v>82.8</v>
      </c>
      <c r="AB106" s="82" t="n">
        <v>84.3</v>
      </c>
      <c r="AC106" s="82" t="n">
        <v>61.9</v>
      </c>
      <c r="AD106" s="82" t="n">
        <v>84.90000000000001</v>
      </c>
      <c r="AE106" s="82" t="n">
        <v>61.2</v>
      </c>
      <c r="AF106" s="82" t="n">
        <v>27.4</v>
      </c>
      <c r="AG106" s="82" t="n">
        <v>1.2</v>
      </c>
      <c r="AH106" s="82" t="n">
        <v>7.5</v>
      </c>
      <c r="AI106" s="82" t="n">
        <v>2.7</v>
      </c>
      <c r="AJ106" s="82" t="n">
        <v>5.3</v>
      </c>
      <c r="AK106" s="82" t="n">
        <v>5.1</v>
      </c>
      <c r="AL106" s="82" t="n">
        <v>4.7</v>
      </c>
      <c r="AM106" s="82" t="n">
        <v>4.5</v>
      </c>
      <c r="AN106" s="82" t="n">
        <v>4.5</v>
      </c>
      <c r="AO106" s="82" t="n">
        <v>4.3</v>
      </c>
      <c r="AP106" s="82" t="n">
        <v>4.7</v>
      </c>
      <c r="AQ106" s="82" t="n">
        <v>4.7</v>
      </c>
      <c r="AR106" s="82" t="n">
        <v>4.7</v>
      </c>
      <c r="AS106" s="82" t="n">
        <v>4.8</v>
      </c>
      <c r="AT106" s="82" t="n">
        <v>4.7</v>
      </c>
      <c r="AU106" s="82" t="n">
        <v>4.8</v>
      </c>
      <c r="AV106" s="82" t="n">
        <v>4</v>
      </c>
      <c r="AW106" s="82" t="n">
        <v>4.1</v>
      </c>
      <c r="AX106" s="82" t="n">
        <v>3.3</v>
      </c>
      <c r="AY106" s="82" t="n">
        <v>3.6</v>
      </c>
      <c r="AZ106" s="82" t="n">
        <v>2.9</v>
      </c>
      <c r="BA106" s="82" t="n">
        <v>3.3</v>
      </c>
      <c r="BB106" s="82" t="n">
        <v>2.5</v>
      </c>
      <c r="BC106" s="82" t="n">
        <v>2.5</v>
      </c>
      <c r="BD106" s="82" t="n">
        <v>2.2</v>
      </c>
      <c r="BE106" s="82" t="n">
        <v>2.6</v>
      </c>
      <c r="BF106" s="82" t="n">
        <v>1.6</v>
      </c>
      <c r="BG106" s="82" t="n">
        <v>2.1</v>
      </c>
      <c r="BH106" s="82" t="n">
        <v>1.3</v>
      </c>
      <c r="BI106" s="82" t="n">
        <v>1.6</v>
      </c>
      <c r="BJ106" s="82" t="n">
        <v>0.8</v>
      </c>
      <c r="BK106" s="82" t="n">
        <v>1.1</v>
      </c>
      <c r="BL106" s="82" t="n">
        <v>0.6</v>
      </c>
      <c r="BM106" s="82" t="n">
        <v>0.9</v>
      </c>
      <c r="BN106" s="82" t="n">
        <v>0.4</v>
      </c>
      <c r="BO106" s="82" t="n">
        <v>0.6</v>
      </c>
      <c r="BP106" s="82" t="n">
        <v>0.2</v>
      </c>
      <c r="BQ106" s="82" t="n">
        <v>0.4</v>
      </c>
      <c r="BR106" s="82" t="n">
        <v>0.1</v>
      </c>
      <c r="BS106" s="82" t="n">
        <v>0.3</v>
      </c>
      <c r="BT106" s="82" t="n">
        <v>63049</v>
      </c>
      <c r="BU106" s="82" t="n">
        <v>29514</v>
      </c>
      <c r="BV106" s="82" t="n">
        <v>7474</v>
      </c>
      <c r="BW106" s="82" t="n">
        <v>64250</v>
      </c>
      <c r="BX106" s="82" t="n">
        <v>11.7</v>
      </c>
      <c r="BY106" s="82" t="n">
        <v>3.3</v>
      </c>
      <c r="BZ106" s="82" t="n">
        <v>5.3</v>
      </c>
      <c r="CA106" s="82" t="n">
        <v>16.1</v>
      </c>
      <c r="CB106" s="82" t="n">
        <v>18.7</v>
      </c>
      <c r="CC106" s="82" t="n">
        <v>14.9</v>
      </c>
      <c r="CD106" s="82" t="n">
        <v>12</v>
      </c>
      <c r="CE106" s="82" t="n">
        <v>9.6</v>
      </c>
      <c r="CF106" s="82" t="n">
        <v>5.8</v>
      </c>
      <c r="CG106" s="82" t="n">
        <v>1.8</v>
      </c>
      <c r="CH106" s="82" t="n">
        <v>0.4</v>
      </c>
      <c r="CI106" s="82" t="n">
        <v>0.4</v>
      </c>
      <c r="CJ106" s="82">
        <f>SUM(BT106:BW106)</f>
        <v/>
      </c>
      <c r="CK106" s="82">
        <f>F106*(1+M106/100)^9</f>
        <v/>
      </c>
      <c r="CL106" s="257">
        <f>$CK106*SUM(OFFSET($AJ106,0,(COUNTA($CL$1:CL$1)-1)*4,1,4))/100</f>
        <v/>
      </c>
      <c r="CM106" s="257">
        <f>$CK106*SUM(OFFSET($AJ106,0,(COUNTA($CL$1:CM$1)-1)*4,1,4))/100</f>
        <v/>
      </c>
      <c r="CN106" s="257">
        <f>$CK106*SUM(OFFSET($AJ106,0,(COUNTA($CL$1:CN$1)-1)*4,1,4))/100</f>
        <v/>
      </c>
      <c r="CO106" s="257">
        <f>$CK106*SUM(OFFSET($AJ106,0,(COUNTA($CL$1:CO$1)-1)*4,1,4))/100</f>
        <v/>
      </c>
      <c r="CP106" s="257">
        <f>$CK106*SUM(OFFSET($AJ106,0,(COUNTA($CL$1:CP$1)-1)*4,1,4))/100</f>
        <v/>
      </c>
      <c r="CQ106" s="257">
        <f>$CK106*SUM(OFFSET($AJ106,0,(COUNTA($CL$1:CQ$1)-1)*4,1,4))/100</f>
        <v/>
      </c>
      <c r="CR106" s="257">
        <f>$CK106*SUM(OFFSET($AJ106,0,(COUNTA($CL$1:CR$1)-1)*4,1,4))/100</f>
        <v/>
      </c>
      <c r="CS106" s="257">
        <f>$CK106*SUM(OFFSET($AJ106,0,(COUNTA($CL$1:CS$1)-1)*4,1,4))/100</f>
        <v/>
      </c>
      <c r="CT106" s="257">
        <f>$CK106*SUM(OFFSET($AJ106,0,(COUNTA($CL$1:CT$1)-1)*4,1,4))/100</f>
        <v/>
      </c>
      <c r="CU106" s="258">
        <f>IF(N106 = 0,0,F106/N106)</f>
        <v/>
      </c>
      <c r="CV106" s="258">
        <f>IF(CU106=0,0,CK106/CU106)</f>
        <v/>
      </c>
    </row>
    <row r="107">
      <c r="A107" s="82">
        <f>IF(ISERROR(OFFSET(Map!$E$2,MATCH(D107,Map!$B$3:$B$239,0),0)),OFFSET(Map!$E$2,MATCH(D107,Map!$C$3:$C$239,0),0),OFFSET(Map!$E$2,MATCH(D107,Map!$B$3:$B$239,0),0))</f>
        <v/>
      </c>
      <c r="B107" s="82" t="n">
        <v>106</v>
      </c>
      <c r="C107" s="82" t="inlineStr">
        <is>
          <t>NORTHERN CAPE</t>
        </is>
      </c>
      <c r="D107" s="82" t="inlineStr">
        <is>
          <t>NC092</t>
        </is>
      </c>
      <c r="E107" s="82" t="inlineStr">
        <is>
          <t>Dikgatlong</t>
        </is>
      </c>
      <c r="F107" s="82" t="n">
        <v>46841</v>
      </c>
      <c r="G107" s="82" t="n">
        <v>31.6</v>
      </c>
      <c r="H107" s="82" t="n">
        <v>63.1</v>
      </c>
      <c r="I107" s="82">
        <f>ROUND(F107*H107/100,0)</f>
        <v/>
      </c>
      <c r="J107" s="82" t="n">
        <v>5.3</v>
      </c>
      <c r="K107" s="82" t="n">
        <v>58.5</v>
      </c>
      <c r="L107" s="82" t="n">
        <v>97</v>
      </c>
      <c r="M107" s="82" t="n">
        <v>2.02</v>
      </c>
      <c r="N107" s="82" t="n">
        <v>6</v>
      </c>
      <c r="O107" s="82" t="n">
        <v>39.7</v>
      </c>
      <c r="P107" s="82">
        <f>ROUND(F107*(H107/100)*(100-O107)/100,0)</f>
        <v/>
      </c>
      <c r="Q107" s="82" t="n">
        <v>49</v>
      </c>
      <c r="R107" s="82" t="n">
        <v>17.7</v>
      </c>
      <c r="S107" s="82" t="n">
        <v>2.7</v>
      </c>
      <c r="T107" s="82" t="n">
        <v>20.3</v>
      </c>
      <c r="U107" s="82" t="n">
        <v>11967</v>
      </c>
      <c r="V107" s="82" t="n">
        <v>2611</v>
      </c>
      <c r="W107" s="82" t="n">
        <v>3.7</v>
      </c>
      <c r="X107" s="82" t="n">
        <v>35.4</v>
      </c>
      <c r="Y107" s="82" t="n">
        <v>78.5</v>
      </c>
      <c r="Z107" s="82" t="n">
        <v>47.1</v>
      </c>
      <c r="AA107" s="82" t="n">
        <v>60</v>
      </c>
      <c r="AB107" s="82" t="n">
        <v>49.6</v>
      </c>
      <c r="AC107" s="82" t="n">
        <v>30.7</v>
      </c>
      <c r="AD107" s="82" t="n">
        <v>75.90000000000001</v>
      </c>
      <c r="AE107" s="82" t="n">
        <v>58.5</v>
      </c>
      <c r="AF107" s="82" t="n">
        <v>28.5</v>
      </c>
      <c r="AG107" s="82" t="n">
        <v>0.6</v>
      </c>
      <c r="AH107" s="82" t="n">
        <v>3.6</v>
      </c>
      <c r="AI107" s="82" t="n">
        <v>8.9</v>
      </c>
      <c r="AJ107" s="82" t="n">
        <v>5.7</v>
      </c>
      <c r="AK107" s="82" t="n">
        <v>5.5</v>
      </c>
      <c r="AL107" s="82" t="n">
        <v>5.3</v>
      </c>
      <c r="AM107" s="82" t="n">
        <v>5.3</v>
      </c>
      <c r="AN107" s="82" t="n">
        <v>5.1</v>
      </c>
      <c r="AO107" s="82" t="n">
        <v>4.8</v>
      </c>
      <c r="AP107" s="82" t="n">
        <v>4.6</v>
      </c>
      <c r="AQ107" s="82" t="n">
        <v>4.6</v>
      </c>
      <c r="AR107" s="82" t="n">
        <v>4.6</v>
      </c>
      <c r="AS107" s="82" t="n">
        <v>4.6</v>
      </c>
      <c r="AT107" s="82" t="n">
        <v>4.3</v>
      </c>
      <c r="AU107" s="82" t="n">
        <v>4.4</v>
      </c>
      <c r="AV107" s="82" t="n">
        <v>3.8</v>
      </c>
      <c r="AW107" s="82" t="n">
        <v>3.7</v>
      </c>
      <c r="AX107" s="82" t="n">
        <v>3.2</v>
      </c>
      <c r="AY107" s="82" t="n">
        <v>3.3</v>
      </c>
      <c r="AZ107" s="82" t="n">
        <v>2.9</v>
      </c>
      <c r="BA107" s="82" t="n">
        <v>2.9</v>
      </c>
      <c r="BB107" s="82" t="n">
        <v>2.3</v>
      </c>
      <c r="BC107" s="82" t="n">
        <v>2.3</v>
      </c>
      <c r="BD107" s="82" t="n">
        <v>2.3</v>
      </c>
      <c r="BE107" s="82" t="n">
        <v>2.3</v>
      </c>
      <c r="BF107" s="82" t="n">
        <v>1.7</v>
      </c>
      <c r="BG107" s="82" t="n">
        <v>1.9</v>
      </c>
      <c r="BH107" s="82" t="n">
        <v>1.4</v>
      </c>
      <c r="BI107" s="82" t="n">
        <v>1.4</v>
      </c>
      <c r="BJ107" s="82" t="n">
        <v>0.9</v>
      </c>
      <c r="BK107" s="82" t="n">
        <v>1.2</v>
      </c>
      <c r="BL107" s="82" t="n">
        <v>0.5</v>
      </c>
      <c r="BM107" s="82" t="n">
        <v>0.8</v>
      </c>
      <c r="BN107" s="82" t="n">
        <v>0.4</v>
      </c>
      <c r="BO107" s="82" t="n">
        <v>0.6</v>
      </c>
      <c r="BP107" s="82" t="n">
        <v>0.2</v>
      </c>
      <c r="BQ107" s="82" t="n">
        <v>0.3</v>
      </c>
      <c r="BR107" s="82" t="n">
        <v>0.2</v>
      </c>
      <c r="BS107" s="82" t="n">
        <v>0.3</v>
      </c>
      <c r="BT107" s="82" t="n">
        <v>7841</v>
      </c>
      <c r="BU107" s="82" t="n">
        <v>5164</v>
      </c>
      <c r="BV107" s="82" t="n">
        <v>2041</v>
      </c>
      <c r="BW107" s="82" t="n">
        <v>14510</v>
      </c>
      <c r="BX107" s="82" t="n">
        <v>15.2</v>
      </c>
      <c r="BY107" s="82" t="n">
        <v>5.2</v>
      </c>
      <c r="BZ107" s="82" t="n">
        <v>7.2</v>
      </c>
      <c r="CA107" s="82" t="n">
        <v>24.3</v>
      </c>
      <c r="CB107" s="82" t="n">
        <v>23.4</v>
      </c>
      <c r="CC107" s="82" t="n">
        <v>12.7</v>
      </c>
      <c r="CD107" s="82" t="n">
        <v>6.6</v>
      </c>
      <c r="CE107" s="82" t="n">
        <v>3.4</v>
      </c>
      <c r="CF107" s="82" t="n">
        <v>1.5</v>
      </c>
      <c r="CG107" s="82" t="n">
        <v>0.3</v>
      </c>
      <c r="CH107" s="82" t="n">
        <v>0.1</v>
      </c>
      <c r="CI107" s="82" t="n">
        <v>0.1</v>
      </c>
      <c r="CJ107" s="82">
        <f>SUM(BT107:BW107)</f>
        <v/>
      </c>
      <c r="CK107" s="82">
        <f>F107*(1+M107/100)^9</f>
        <v/>
      </c>
      <c r="CL107" s="257">
        <f>$CK107*SUM(OFFSET($AJ107,0,(COUNTA($CL$1:CL$1)-1)*4,1,4))/100</f>
        <v/>
      </c>
      <c r="CM107" s="257">
        <f>$CK107*SUM(OFFSET($AJ107,0,(COUNTA($CL$1:CM$1)-1)*4,1,4))/100</f>
        <v/>
      </c>
      <c r="CN107" s="257">
        <f>$CK107*SUM(OFFSET($AJ107,0,(COUNTA($CL$1:CN$1)-1)*4,1,4))/100</f>
        <v/>
      </c>
      <c r="CO107" s="257">
        <f>$CK107*SUM(OFFSET($AJ107,0,(COUNTA($CL$1:CO$1)-1)*4,1,4))/100</f>
        <v/>
      </c>
      <c r="CP107" s="257">
        <f>$CK107*SUM(OFFSET($AJ107,0,(COUNTA($CL$1:CP$1)-1)*4,1,4))/100</f>
        <v/>
      </c>
      <c r="CQ107" s="257">
        <f>$CK107*SUM(OFFSET($AJ107,0,(COUNTA($CL$1:CQ$1)-1)*4,1,4))/100</f>
        <v/>
      </c>
      <c r="CR107" s="257">
        <f>$CK107*SUM(OFFSET($AJ107,0,(COUNTA($CL$1:CR$1)-1)*4,1,4))/100</f>
        <v/>
      </c>
      <c r="CS107" s="257">
        <f>$CK107*SUM(OFFSET($AJ107,0,(COUNTA($CL$1:CS$1)-1)*4,1,4))/100</f>
        <v/>
      </c>
      <c r="CT107" s="257">
        <f>$CK107*SUM(OFFSET($AJ107,0,(COUNTA($CL$1:CT$1)-1)*4,1,4))/100</f>
        <v/>
      </c>
      <c r="CU107" s="258">
        <f>IF(N107 = 0,0,F107/N107)</f>
        <v/>
      </c>
      <c r="CV107" s="258">
        <f>IF(CU107=0,0,CK107/CU107)</f>
        <v/>
      </c>
    </row>
    <row r="108">
      <c r="A108" s="82">
        <f>IF(ISERROR(OFFSET(Map!$E$2,MATCH(D108,Map!$B$3:$B$239,0),0)),OFFSET(Map!$E$2,MATCH(D108,Map!$C$3:$C$239,0),0),OFFSET(Map!$E$2,MATCH(D108,Map!$B$3:$B$239,0),0))</f>
        <v/>
      </c>
      <c r="B108" s="82" t="n">
        <v>107</v>
      </c>
      <c r="C108" s="82" t="inlineStr">
        <is>
          <t>NORTHERN CAPE</t>
        </is>
      </c>
      <c r="D108" s="82" t="inlineStr">
        <is>
          <t>NC093</t>
        </is>
      </c>
      <c r="E108" s="82" t="inlineStr">
        <is>
          <t>Magareng</t>
        </is>
      </c>
      <c r="F108" s="82" t="n">
        <v>24204</v>
      </c>
      <c r="G108" s="82" t="n">
        <v>31.4</v>
      </c>
      <c r="H108" s="82" t="n">
        <v>62.2</v>
      </c>
      <c r="I108" s="82">
        <f>ROUND(F108*H108/100,0)</f>
        <v/>
      </c>
      <c r="J108" s="82" t="n">
        <v>6.4</v>
      </c>
      <c r="K108" s="82" t="n">
        <v>60.7</v>
      </c>
      <c r="L108" s="82" t="n">
        <v>94.09999999999999</v>
      </c>
      <c r="M108" s="82" t="n">
        <v>1.08</v>
      </c>
      <c r="N108" s="82" t="n">
        <v>16</v>
      </c>
      <c r="O108" s="82" t="n">
        <v>41.2</v>
      </c>
      <c r="P108" s="82">
        <f>ROUND(F108*(H108/100)*(100-O108)/100,0)</f>
        <v/>
      </c>
      <c r="Q108" s="82" t="n">
        <v>51.8</v>
      </c>
      <c r="R108" s="82" t="n">
        <v>16.6</v>
      </c>
      <c r="S108" s="82" t="n">
        <v>3.5</v>
      </c>
      <c r="T108" s="82" t="n">
        <v>24</v>
      </c>
      <c r="U108" s="82" t="n">
        <v>6120</v>
      </c>
      <c r="V108" s="82" t="n">
        <v>1082</v>
      </c>
      <c r="W108" s="82" t="n">
        <v>3.9</v>
      </c>
      <c r="X108" s="82" t="n">
        <v>41.7</v>
      </c>
      <c r="Y108" s="82" t="n">
        <v>87.09999999999999</v>
      </c>
      <c r="Z108" s="82" t="n">
        <v>58.6</v>
      </c>
      <c r="AA108" s="82" t="n">
        <v>81.2</v>
      </c>
      <c r="AB108" s="82" t="n">
        <v>63.3</v>
      </c>
      <c r="AC108" s="82" t="n">
        <v>37</v>
      </c>
      <c r="AD108" s="82" t="n">
        <v>85</v>
      </c>
      <c r="AE108" s="82" t="n">
        <v>80</v>
      </c>
      <c r="AF108" s="82" t="n">
        <v>13.9</v>
      </c>
      <c r="AG108" s="82" t="n">
        <v>0.7</v>
      </c>
      <c r="AH108" s="82" t="n">
        <v>5.1</v>
      </c>
      <c r="AI108" s="82" t="n">
        <v>0.3</v>
      </c>
      <c r="AJ108" s="82" t="n">
        <v>5.5</v>
      </c>
      <c r="AK108" s="82" t="n">
        <v>5.6</v>
      </c>
      <c r="AL108" s="82" t="n">
        <v>5.4</v>
      </c>
      <c r="AM108" s="82" t="n">
        <v>4.9</v>
      </c>
      <c r="AN108" s="82" t="n">
        <v>5.2</v>
      </c>
      <c r="AO108" s="82" t="n">
        <v>4.8</v>
      </c>
      <c r="AP108" s="82" t="n">
        <v>4.8</v>
      </c>
      <c r="AQ108" s="82" t="n">
        <v>4.8</v>
      </c>
      <c r="AR108" s="82" t="n">
        <v>5</v>
      </c>
      <c r="AS108" s="82" t="n">
        <v>4.6</v>
      </c>
      <c r="AT108" s="82" t="n">
        <v>3.9</v>
      </c>
      <c r="AU108" s="82" t="n">
        <v>4.1</v>
      </c>
      <c r="AV108" s="82" t="n">
        <v>3.3</v>
      </c>
      <c r="AW108" s="82" t="n">
        <v>3.8</v>
      </c>
      <c r="AX108" s="82" t="n">
        <v>2.8</v>
      </c>
      <c r="AY108" s="82" t="n">
        <v>3.2</v>
      </c>
      <c r="AZ108" s="82" t="n">
        <v>2.4</v>
      </c>
      <c r="BA108" s="82" t="n">
        <v>2.8</v>
      </c>
      <c r="BB108" s="82" t="n">
        <v>2.3</v>
      </c>
      <c r="BC108" s="82" t="n">
        <v>2.3</v>
      </c>
      <c r="BD108" s="82" t="n">
        <v>2.3</v>
      </c>
      <c r="BE108" s="82" t="n">
        <v>2.4</v>
      </c>
      <c r="BF108" s="82" t="n">
        <v>2</v>
      </c>
      <c r="BG108" s="82" t="n">
        <v>2.2</v>
      </c>
      <c r="BH108" s="82" t="n">
        <v>1.2</v>
      </c>
      <c r="BI108" s="82" t="n">
        <v>1.7</v>
      </c>
      <c r="BJ108" s="82" t="n">
        <v>1</v>
      </c>
      <c r="BK108" s="82" t="n">
        <v>1.3</v>
      </c>
      <c r="BL108" s="82" t="n">
        <v>0.7</v>
      </c>
      <c r="BM108" s="82" t="n">
        <v>1.1</v>
      </c>
      <c r="BN108" s="82" t="n">
        <v>0.4</v>
      </c>
      <c r="BO108" s="82" t="n">
        <v>0.7</v>
      </c>
      <c r="BP108" s="82" t="n">
        <v>0.2</v>
      </c>
      <c r="BQ108" s="82" t="n">
        <v>0.4</v>
      </c>
      <c r="BR108" s="82" t="n">
        <v>0.2</v>
      </c>
      <c r="BS108" s="82" t="n">
        <v>0.3</v>
      </c>
      <c r="BT108" s="82" t="n">
        <v>3669</v>
      </c>
      <c r="BU108" s="82" t="n">
        <v>2570</v>
      </c>
      <c r="BV108" s="82" t="n">
        <v>1304</v>
      </c>
      <c r="BW108" s="82" t="n">
        <v>7515</v>
      </c>
      <c r="BX108" s="82" t="n">
        <v>15.3</v>
      </c>
      <c r="BY108" s="82" t="n">
        <v>4.8</v>
      </c>
      <c r="BZ108" s="82" t="n">
        <v>7.8</v>
      </c>
      <c r="CA108" s="82" t="n">
        <v>23.5</v>
      </c>
      <c r="CB108" s="82" t="n">
        <v>23.4</v>
      </c>
      <c r="CC108" s="82" t="n">
        <v>11.8</v>
      </c>
      <c r="CD108" s="82" t="n">
        <v>7.2</v>
      </c>
      <c r="CE108" s="82" t="n">
        <v>4.1</v>
      </c>
      <c r="CF108" s="82" t="n">
        <v>1.6</v>
      </c>
      <c r="CG108" s="82" t="n">
        <v>0.2</v>
      </c>
      <c r="CH108" s="82" t="n">
        <v>0.2</v>
      </c>
      <c r="CI108" s="82" t="n">
        <v>0.1</v>
      </c>
      <c r="CJ108" s="82">
        <f>SUM(BT108:BW108)</f>
        <v/>
      </c>
      <c r="CK108" s="82">
        <f>F108*(1+M108/100)^9</f>
        <v/>
      </c>
      <c r="CL108" s="257">
        <f>$CK108*SUM(OFFSET($AJ108,0,(COUNTA($CL$1:CL$1)-1)*4,1,4))/100</f>
        <v/>
      </c>
      <c r="CM108" s="257">
        <f>$CK108*SUM(OFFSET($AJ108,0,(COUNTA($CL$1:CM$1)-1)*4,1,4))/100</f>
        <v/>
      </c>
      <c r="CN108" s="257">
        <f>$CK108*SUM(OFFSET($AJ108,0,(COUNTA($CL$1:CN$1)-1)*4,1,4))/100</f>
        <v/>
      </c>
      <c r="CO108" s="257">
        <f>$CK108*SUM(OFFSET($AJ108,0,(COUNTA($CL$1:CO$1)-1)*4,1,4))/100</f>
        <v/>
      </c>
      <c r="CP108" s="257">
        <f>$CK108*SUM(OFFSET($AJ108,0,(COUNTA($CL$1:CP$1)-1)*4,1,4))/100</f>
        <v/>
      </c>
      <c r="CQ108" s="257">
        <f>$CK108*SUM(OFFSET($AJ108,0,(COUNTA($CL$1:CQ$1)-1)*4,1,4))/100</f>
        <v/>
      </c>
      <c r="CR108" s="257">
        <f>$CK108*SUM(OFFSET($AJ108,0,(COUNTA($CL$1:CR$1)-1)*4,1,4))/100</f>
        <v/>
      </c>
      <c r="CS108" s="257">
        <f>$CK108*SUM(OFFSET($AJ108,0,(COUNTA($CL$1:CS$1)-1)*4,1,4))/100</f>
        <v/>
      </c>
      <c r="CT108" s="257">
        <f>$CK108*SUM(OFFSET($AJ108,0,(COUNTA($CL$1:CT$1)-1)*4,1,4))/100</f>
        <v/>
      </c>
      <c r="CU108" s="258">
        <f>IF(N108 = 0,0,F108/N108)</f>
        <v/>
      </c>
      <c r="CV108" s="258">
        <f>IF(CU108=0,0,CK108/CU108)</f>
        <v/>
      </c>
    </row>
    <row r="109">
      <c r="A109" s="82">
        <f>IF(ISERROR(OFFSET(Map!$E$2,MATCH(D109,Map!$B$3:$B$239,0),0)),OFFSET(Map!$E$2,MATCH(D109,Map!$C$3:$C$239,0),0),OFFSET(Map!$E$2,MATCH(D109,Map!$B$3:$B$239,0),0))</f>
        <v/>
      </c>
      <c r="B109" s="82" t="n">
        <v>108</v>
      </c>
      <c r="C109" s="82" t="inlineStr">
        <is>
          <t>NORTHERN CAPE</t>
        </is>
      </c>
      <c r="D109" s="82" t="inlineStr">
        <is>
          <t>NC094</t>
        </is>
      </c>
      <c r="E109" s="82" t="inlineStr">
        <is>
          <t>Phokwane</t>
        </is>
      </c>
      <c r="F109" s="82" t="n">
        <v>63000</v>
      </c>
      <c r="G109" s="82" t="n">
        <v>32.3</v>
      </c>
      <c r="H109" s="82" t="n">
        <v>61.9</v>
      </c>
      <c r="I109" s="82">
        <f>ROUND(F109*H109/100,0)</f>
        <v/>
      </c>
      <c r="J109" s="82" t="n">
        <v>5.7</v>
      </c>
      <c r="K109" s="82" t="n">
        <v>61.5</v>
      </c>
      <c r="L109" s="82" t="n">
        <v>93.8</v>
      </c>
      <c r="M109" s="82" t="n">
        <v>0.27</v>
      </c>
      <c r="N109" s="82" t="n">
        <v>76</v>
      </c>
      <c r="O109" s="82" t="n">
        <v>37.6</v>
      </c>
      <c r="P109" s="82">
        <f>ROUND(F109*(H109/100)*(100-O109)/100,0)</f>
        <v/>
      </c>
      <c r="Q109" s="82" t="n">
        <v>48.3</v>
      </c>
      <c r="R109" s="82" t="n">
        <v>17.7</v>
      </c>
      <c r="S109" s="82" t="n">
        <v>6.6</v>
      </c>
      <c r="T109" s="82" t="n">
        <v>21.9</v>
      </c>
      <c r="U109" s="82" t="n">
        <v>17544</v>
      </c>
      <c r="V109" s="82" t="n">
        <v>2988</v>
      </c>
      <c r="W109" s="82" t="n">
        <v>3.6</v>
      </c>
      <c r="X109" s="82" t="n">
        <v>38</v>
      </c>
      <c r="Y109" s="82" t="n">
        <v>83.8</v>
      </c>
      <c r="Z109" s="82" t="n">
        <v>58.7</v>
      </c>
      <c r="AA109" s="82" t="n">
        <v>68.2</v>
      </c>
      <c r="AB109" s="82" t="n">
        <v>60.8</v>
      </c>
      <c r="AC109" s="82" t="n">
        <v>37.9</v>
      </c>
      <c r="AD109" s="82" t="n">
        <v>82.3</v>
      </c>
      <c r="AE109" s="82" t="n">
        <v>81.90000000000001</v>
      </c>
      <c r="AF109" s="82" t="n">
        <v>11</v>
      </c>
      <c r="AG109" s="82" t="n">
        <v>0.4</v>
      </c>
      <c r="AH109" s="82" t="n">
        <v>6.3</v>
      </c>
      <c r="AI109" s="82" t="n">
        <v>0.5</v>
      </c>
      <c r="AJ109" s="82" t="n">
        <v>5.9</v>
      </c>
      <c r="AK109" s="82" t="n">
        <v>5.7</v>
      </c>
      <c r="AL109" s="82" t="n">
        <v>5.4</v>
      </c>
      <c r="AM109" s="82" t="n">
        <v>5.3</v>
      </c>
      <c r="AN109" s="82" t="n">
        <v>5</v>
      </c>
      <c r="AO109" s="82" t="n">
        <v>5</v>
      </c>
      <c r="AP109" s="82" t="n">
        <v>4.9</v>
      </c>
      <c r="AQ109" s="82" t="n">
        <v>4.8</v>
      </c>
      <c r="AR109" s="82" t="n">
        <v>4.4</v>
      </c>
      <c r="AS109" s="82" t="n">
        <v>4.6</v>
      </c>
      <c r="AT109" s="82" t="n">
        <v>3.9</v>
      </c>
      <c r="AU109" s="82" t="n">
        <v>4.3</v>
      </c>
      <c r="AV109" s="82" t="n">
        <v>3.4</v>
      </c>
      <c r="AW109" s="82" t="n">
        <v>3.6</v>
      </c>
      <c r="AX109" s="82" t="n">
        <v>2.9</v>
      </c>
      <c r="AY109" s="82" t="n">
        <v>3.3</v>
      </c>
      <c r="AZ109" s="82" t="n">
        <v>2.6</v>
      </c>
      <c r="BA109" s="82" t="n">
        <v>2.8</v>
      </c>
      <c r="BB109" s="82" t="n">
        <v>2.4</v>
      </c>
      <c r="BC109" s="82" t="n">
        <v>2.4</v>
      </c>
      <c r="BD109" s="82" t="n">
        <v>2</v>
      </c>
      <c r="BE109" s="82" t="n">
        <v>2.5</v>
      </c>
      <c r="BF109" s="82" t="n">
        <v>1.7</v>
      </c>
      <c r="BG109" s="82" t="n">
        <v>2</v>
      </c>
      <c r="BH109" s="82" t="n">
        <v>1.4</v>
      </c>
      <c r="BI109" s="82" t="n">
        <v>1.6</v>
      </c>
      <c r="BJ109" s="82" t="n">
        <v>0.9</v>
      </c>
      <c r="BK109" s="82" t="n">
        <v>1.2</v>
      </c>
      <c r="BL109" s="82" t="n">
        <v>0.7</v>
      </c>
      <c r="BM109" s="82" t="n">
        <v>0.9</v>
      </c>
      <c r="BN109" s="82" t="n">
        <v>0.4</v>
      </c>
      <c r="BO109" s="82" t="n">
        <v>0.6</v>
      </c>
      <c r="BP109" s="82" t="n">
        <v>0.2</v>
      </c>
      <c r="BQ109" s="82" t="n">
        <v>0.4</v>
      </c>
      <c r="BR109" s="82" t="n">
        <v>0.1</v>
      </c>
      <c r="BS109" s="82" t="n">
        <v>0.3</v>
      </c>
      <c r="BT109" s="82" t="n">
        <v>12611</v>
      </c>
      <c r="BU109" s="82" t="n">
        <v>7589</v>
      </c>
      <c r="BV109" s="82" t="n">
        <v>2568</v>
      </c>
      <c r="BW109" s="82" t="n">
        <v>16254</v>
      </c>
      <c r="BX109" s="82" t="n">
        <v>14.2</v>
      </c>
      <c r="BY109" s="82" t="n">
        <v>4.9</v>
      </c>
      <c r="BZ109" s="82" t="n">
        <v>8</v>
      </c>
      <c r="CA109" s="82" t="n">
        <v>22.8</v>
      </c>
      <c r="CB109" s="82" t="n">
        <v>21.9</v>
      </c>
      <c r="CC109" s="82" t="n">
        <v>11.5</v>
      </c>
      <c r="CD109" s="82" t="n">
        <v>7.7</v>
      </c>
      <c r="CE109" s="82" t="n">
        <v>5.6</v>
      </c>
      <c r="CF109" s="82" t="n">
        <v>2.3</v>
      </c>
      <c r="CG109" s="82" t="n">
        <v>0.5</v>
      </c>
      <c r="CH109" s="82" t="n">
        <v>0.3</v>
      </c>
      <c r="CI109" s="82" t="n">
        <v>0.2</v>
      </c>
      <c r="CJ109" s="82">
        <f>SUM(BT109:BW109)</f>
        <v/>
      </c>
      <c r="CK109" s="82">
        <f>F109*(1+M109/100)^9</f>
        <v/>
      </c>
      <c r="CL109" s="257">
        <f>$CK109*SUM(OFFSET($AJ109,0,(COUNTA($CL$1:CL$1)-1)*4,1,4))/100</f>
        <v/>
      </c>
      <c r="CM109" s="257">
        <f>$CK109*SUM(OFFSET($AJ109,0,(COUNTA($CL$1:CM$1)-1)*4,1,4))/100</f>
        <v/>
      </c>
      <c r="CN109" s="257">
        <f>$CK109*SUM(OFFSET($AJ109,0,(COUNTA($CL$1:CN$1)-1)*4,1,4))/100</f>
        <v/>
      </c>
      <c r="CO109" s="257">
        <f>$CK109*SUM(OFFSET($AJ109,0,(COUNTA($CL$1:CO$1)-1)*4,1,4))/100</f>
        <v/>
      </c>
      <c r="CP109" s="257">
        <f>$CK109*SUM(OFFSET($AJ109,0,(COUNTA($CL$1:CP$1)-1)*4,1,4))/100</f>
        <v/>
      </c>
      <c r="CQ109" s="257">
        <f>$CK109*SUM(OFFSET($AJ109,0,(COUNTA($CL$1:CQ$1)-1)*4,1,4))/100</f>
        <v/>
      </c>
      <c r="CR109" s="257">
        <f>$CK109*SUM(OFFSET($AJ109,0,(COUNTA($CL$1:CR$1)-1)*4,1,4))/100</f>
        <v/>
      </c>
      <c r="CS109" s="257">
        <f>$CK109*SUM(OFFSET($AJ109,0,(COUNTA($CL$1:CS$1)-1)*4,1,4))/100</f>
        <v/>
      </c>
      <c r="CT109" s="257">
        <f>$CK109*SUM(OFFSET($AJ109,0,(COUNTA($CL$1:CT$1)-1)*4,1,4))/100</f>
        <v/>
      </c>
      <c r="CU109" s="258">
        <f>IF(N109 = 0,0,F109/N109)</f>
        <v/>
      </c>
      <c r="CV109" s="258">
        <f>IF(CU109=0,0,CK109/CU109)</f>
        <v/>
      </c>
    </row>
    <row r="110">
      <c r="A110" s="82">
        <f>IF(ISERROR(OFFSET(Map!$E$2,MATCH(D110,Map!$B$3:$B$239,0),0)),OFFSET(Map!$E$2,MATCH(D110,Map!$C$3:$C$239,0),0),OFFSET(Map!$E$2,MATCH(D110,Map!$B$3:$B$239,0),0))</f>
        <v/>
      </c>
      <c r="B110" s="82" t="n">
        <v>109</v>
      </c>
      <c r="C110" s="82" t="inlineStr">
        <is>
          <t>NORTHERN CAPE</t>
        </is>
      </c>
      <c r="D110" s="82" t="inlineStr">
        <is>
          <t>NC451</t>
        </is>
      </c>
      <c r="E110" s="82" t="inlineStr">
        <is>
          <t>Joe Morolong</t>
        </is>
      </c>
      <c r="F110" s="82" t="n">
        <v>89530</v>
      </c>
      <c r="G110" s="82" t="n">
        <v>39.4</v>
      </c>
      <c r="H110" s="82" t="n">
        <v>54.2</v>
      </c>
      <c r="I110" s="82">
        <f>ROUND(F110*H110/100,0)</f>
        <v/>
      </c>
      <c r="J110" s="82" t="n">
        <v>6.4</v>
      </c>
      <c r="K110" s="82" t="n">
        <v>84.59999999999999</v>
      </c>
      <c r="L110" s="82" t="n">
        <v>85.5</v>
      </c>
      <c r="M110" s="82" t="n">
        <v>-0.9</v>
      </c>
      <c r="N110" s="82" t="n">
        <v>4</v>
      </c>
      <c r="O110" s="82" t="n">
        <v>38.6</v>
      </c>
      <c r="P110" s="82">
        <f>ROUND(F110*(H110/100)*(100-O110)/100,0)</f>
        <v/>
      </c>
      <c r="Q110" s="82" t="n">
        <v>49.5</v>
      </c>
      <c r="R110" s="82" t="n">
        <v>22.8</v>
      </c>
      <c r="S110" s="82" t="n">
        <v>4.1</v>
      </c>
      <c r="T110" s="82" t="n">
        <v>13.4</v>
      </c>
      <c r="U110" s="82" t="n">
        <v>23707</v>
      </c>
      <c r="V110" s="82" t="n">
        <v>11494</v>
      </c>
      <c r="W110" s="82" t="n">
        <v>3.7</v>
      </c>
      <c r="X110" s="82" t="n">
        <v>50.7</v>
      </c>
      <c r="Y110" s="82" t="n">
        <v>72.5</v>
      </c>
      <c r="Z110" s="82" t="n">
        <v>52.5</v>
      </c>
      <c r="AA110" s="82" t="n">
        <v>6</v>
      </c>
      <c r="AB110" s="82" t="n">
        <v>6.1</v>
      </c>
      <c r="AC110" s="82" t="n">
        <v>9.1</v>
      </c>
      <c r="AD110" s="82" t="n">
        <v>81.8</v>
      </c>
      <c r="AE110" s="82" t="n">
        <v>96.40000000000001</v>
      </c>
      <c r="AF110" s="82" t="n">
        <v>2</v>
      </c>
      <c r="AG110" s="82" t="n">
        <v>0.3</v>
      </c>
      <c r="AH110" s="82" t="n">
        <v>1.2</v>
      </c>
      <c r="AI110" s="82" t="n">
        <v>0.2</v>
      </c>
      <c r="AJ110" s="82" t="n">
        <v>7.3</v>
      </c>
      <c r="AK110" s="82" t="n">
        <v>6.8</v>
      </c>
      <c r="AL110" s="82" t="n">
        <v>6.8</v>
      </c>
      <c r="AM110" s="82" t="n">
        <v>6.7</v>
      </c>
      <c r="AN110" s="82" t="n">
        <v>6.1</v>
      </c>
      <c r="AO110" s="82" t="n">
        <v>5.7</v>
      </c>
      <c r="AP110" s="82" t="n">
        <v>5.4</v>
      </c>
      <c r="AQ110" s="82" t="n">
        <v>5.2</v>
      </c>
      <c r="AR110" s="82" t="n">
        <v>3.5</v>
      </c>
      <c r="AS110" s="82" t="n">
        <v>4.4</v>
      </c>
      <c r="AT110" s="82" t="n">
        <v>2.6</v>
      </c>
      <c r="AU110" s="82" t="n">
        <v>3.7</v>
      </c>
      <c r="AV110" s="82" t="n">
        <v>2.2</v>
      </c>
      <c r="AW110" s="82" t="n">
        <v>3.2</v>
      </c>
      <c r="AX110" s="82" t="n">
        <v>1.9</v>
      </c>
      <c r="AY110" s="82" t="n">
        <v>2.8</v>
      </c>
      <c r="AZ110" s="82" t="n">
        <v>1.8</v>
      </c>
      <c r="BA110" s="82" t="n">
        <v>2.5</v>
      </c>
      <c r="BB110" s="82" t="n">
        <v>1.6</v>
      </c>
      <c r="BC110" s="82" t="n">
        <v>1.6</v>
      </c>
      <c r="BD110" s="82" t="n">
        <v>1.7</v>
      </c>
      <c r="BE110" s="82" t="n">
        <v>2.4</v>
      </c>
      <c r="BF110" s="82" t="n">
        <v>1.7</v>
      </c>
      <c r="BG110" s="82" t="n">
        <v>2.2</v>
      </c>
      <c r="BH110" s="82" t="n">
        <v>1.2</v>
      </c>
      <c r="BI110" s="82" t="n">
        <v>1.7</v>
      </c>
      <c r="BJ110" s="82" t="n">
        <v>0.9</v>
      </c>
      <c r="BK110" s="82" t="n">
        <v>1.3</v>
      </c>
      <c r="BL110" s="82" t="n">
        <v>0.6</v>
      </c>
      <c r="BM110" s="82" t="n">
        <v>1</v>
      </c>
      <c r="BN110" s="82" t="n">
        <v>0.4</v>
      </c>
      <c r="BO110" s="82" t="n">
        <v>0.8</v>
      </c>
      <c r="BP110" s="82" t="n">
        <v>0.3</v>
      </c>
      <c r="BQ110" s="82" t="n">
        <v>0.5</v>
      </c>
      <c r="BR110" s="82" t="n">
        <v>0.2</v>
      </c>
      <c r="BS110" s="82" t="n">
        <v>0.5</v>
      </c>
      <c r="BT110" s="82" t="n">
        <v>7828</v>
      </c>
      <c r="BU110" s="82" t="n">
        <v>4912</v>
      </c>
      <c r="BV110" s="82" t="n">
        <v>6200</v>
      </c>
      <c r="BW110" s="82" t="n">
        <v>29569</v>
      </c>
      <c r="BX110" s="82" t="n">
        <v>18.3</v>
      </c>
      <c r="BY110" s="82" t="n">
        <v>6.8</v>
      </c>
      <c r="BZ110" s="82" t="n">
        <v>13</v>
      </c>
      <c r="CA110" s="82" t="n">
        <v>23.9</v>
      </c>
      <c r="CB110" s="82" t="n">
        <v>20.6</v>
      </c>
      <c r="CC110" s="82" t="n">
        <v>7.8</v>
      </c>
      <c r="CD110" s="82" t="n">
        <v>4.8</v>
      </c>
      <c r="CE110" s="82" t="n">
        <v>3.2</v>
      </c>
      <c r="CF110" s="82" t="n">
        <v>1.2</v>
      </c>
      <c r="CG110" s="82" t="n">
        <v>0.3</v>
      </c>
      <c r="CH110" s="82" t="n">
        <v>0.1</v>
      </c>
      <c r="CI110" s="82" t="n">
        <v>0.1</v>
      </c>
      <c r="CJ110" s="82">
        <f>SUM(BT110:BW110)</f>
        <v/>
      </c>
      <c r="CK110" s="82">
        <f>F110*(1+M110/100)^9</f>
        <v/>
      </c>
      <c r="CL110" s="257">
        <f>$CK110*SUM(OFFSET($AJ110,0,(COUNTA($CL$1:CL$1)-1)*4,1,4))/100</f>
        <v/>
      </c>
      <c r="CM110" s="257">
        <f>$CK110*SUM(OFFSET($AJ110,0,(COUNTA($CL$1:CM$1)-1)*4,1,4))/100</f>
        <v/>
      </c>
      <c r="CN110" s="257">
        <f>$CK110*SUM(OFFSET($AJ110,0,(COUNTA($CL$1:CN$1)-1)*4,1,4))/100</f>
        <v/>
      </c>
      <c r="CO110" s="257">
        <f>$CK110*SUM(OFFSET($AJ110,0,(COUNTA($CL$1:CO$1)-1)*4,1,4))/100</f>
        <v/>
      </c>
      <c r="CP110" s="257">
        <f>$CK110*SUM(OFFSET($AJ110,0,(COUNTA($CL$1:CP$1)-1)*4,1,4))/100</f>
        <v/>
      </c>
      <c r="CQ110" s="257">
        <f>$CK110*SUM(OFFSET($AJ110,0,(COUNTA($CL$1:CQ$1)-1)*4,1,4))/100</f>
        <v/>
      </c>
      <c r="CR110" s="257">
        <f>$CK110*SUM(OFFSET($AJ110,0,(COUNTA($CL$1:CR$1)-1)*4,1,4))/100</f>
        <v/>
      </c>
      <c r="CS110" s="257">
        <f>$CK110*SUM(OFFSET($AJ110,0,(COUNTA($CL$1:CS$1)-1)*4,1,4))/100</f>
        <v/>
      </c>
      <c r="CT110" s="257">
        <f>$CK110*SUM(OFFSET($AJ110,0,(COUNTA($CL$1:CT$1)-1)*4,1,4))/100</f>
        <v/>
      </c>
      <c r="CU110" s="258">
        <f>IF(N110 = 0,0,F110/N110)</f>
        <v/>
      </c>
      <c r="CV110" s="258">
        <f>IF(CU110=0,0,CK110/CU110)</f>
        <v/>
      </c>
    </row>
    <row r="111">
      <c r="A111" s="82">
        <f>IF(ISERROR(OFFSET(Map!$E$2,MATCH(D111,Map!$B$3:$B$239,0),0)),OFFSET(Map!$E$2,MATCH(D111,Map!$C$3:$C$239,0),0),OFFSET(Map!$E$2,MATCH(D111,Map!$B$3:$B$239,0),0))</f>
        <v/>
      </c>
      <c r="B111" s="82" t="n">
        <v>110</v>
      </c>
      <c r="C111" s="82" t="inlineStr">
        <is>
          <t>NORTHERN CAPE</t>
        </is>
      </c>
      <c r="D111" s="82" t="inlineStr">
        <is>
          <t>NC452</t>
        </is>
      </c>
      <c r="E111" s="82" t="inlineStr">
        <is>
          <t>Ga-Segonyana</t>
        </is>
      </c>
      <c r="F111" s="82" t="n">
        <v>93651</v>
      </c>
      <c r="G111" s="82" t="n">
        <v>32.5</v>
      </c>
      <c r="H111" s="82" t="n">
        <v>63.2</v>
      </c>
      <c r="I111" s="82">
        <f>ROUND(F111*H111/100,0)</f>
        <v/>
      </c>
      <c r="J111" s="82" t="n">
        <v>4.3</v>
      </c>
      <c r="K111" s="82" t="n">
        <v>58.1</v>
      </c>
      <c r="L111" s="82" t="n">
        <v>92.5</v>
      </c>
      <c r="M111" s="82" t="n">
        <v>2.85</v>
      </c>
      <c r="N111" s="82" t="n">
        <v>21</v>
      </c>
      <c r="O111" s="82" t="n">
        <v>33.7</v>
      </c>
      <c r="P111" s="82">
        <f>ROUND(F111*(H111/100)*(100-O111)/100,0)</f>
        <v/>
      </c>
      <c r="Q111" s="82" t="n">
        <v>43.2</v>
      </c>
      <c r="R111" s="82" t="n">
        <v>9.699999999999999</v>
      </c>
      <c r="S111" s="82" t="n">
        <v>9.9</v>
      </c>
      <c r="T111" s="82" t="n">
        <v>23.6</v>
      </c>
      <c r="U111" s="82" t="n">
        <v>26816</v>
      </c>
      <c r="V111" s="82" t="n">
        <v>5984</v>
      </c>
      <c r="W111" s="82" t="n">
        <v>3.4</v>
      </c>
      <c r="X111" s="82" t="n">
        <v>42.7</v>
      </c>
      <c r="Y111" s="82" t="n">
        <v>81</v>
      </c>
      <c r="Z111" s="82" t="n">
        <v>65.7</v>
      </c>
      <c r="AA111" s="82" t="n">
        <v>23.4</v>
      </c>
      <c r="AB111" s="82" t="n">
        <v>17.6</v>
      </c>
      <c r="AC111" s="82" t="n">
        <v>19.9</v>
      </c>
      <c r="AD111" s="82" t="n">
        <v>91.2</v>
      </c>
      <c r="AE111" s="82" t="n">
        <v>87</v>
      </c>
      <c r="AF111" s="82" t="n">
        <v>7.6</v>
      </c>
      <c r="AG111" s="82" t="n">
        <v>0.4</v>
      </c>
      <c r="AH111" s="82" t="n">
        <v>4.6</v>
      </c>
      <c r="AI111" s="82" t="n">
        <v>0.4</v>
      </c>
      <c r="AJ111" s="82" t="n">
        <v>6.2</v>
      </c>
      <c r="AK111" s="82" t="n">
        <v>5.8</v>
      </c>
      <c r="AL111" s="82" t="n">
        <v>5.3</v>
      </c>
      <c r="AM111" s="82" t="n">
        <v>5.3</v>
      </c>
      <c r="AN111" s="82" t="n">
        <v>5.1</v>
      </c>
      <c r="AO111" s="82" t="n">
        <v>5</v>
      </c>
      <c r="AP111" s="82" t="n">
        <v>5</v>
      </c>
      <c r="AQ111" s="82" t="n">
        <v>5.1</v>
      </c>
      <c r="AR111" s="82" t="n">
        <v>4.6</v>
      </c>
      <c r="AS111" s="82" t="n">
        <v>4.7</v>
      </c>
      <c r="AT111" s="82" t="n">
        <v>4.3</v>
      </c>
      <c r="AU111" s="82" t="n">
        <v>4.7</v>
      </c>
      <c r="AV111" s="82" t="n">
        <v>3.8</v>
      </c>
      <c r="AW111" s="82" t="n">
        <v>4.2</v>
      </c>
      <c r="AX111" s="82" t="n">
        <v>3.1</v>
      </c>
      <c r="AY111" s="82" t="n">
        <v>3.6</v>
      </c>
      <c r="AZ111" s="82" t="n">
        <v>2.6</v>
      </c>
      <c r="BA111" s="82" t="n">
        <v>2.9</v>
      </c>
      <c r="BB111" s="82" t="n">
        <v>2.2</v>
      </c>
      <c r="BC111" s="82" t="n">
        <v>2.2</v>
      </c>
      <c r="BD111" s="82" t="n">
        <v>1.9</v>
      </c>
      <c r="BE111" s="82" t="n">
        <v>2.3</v>
      </c>
      <c r="BF111" s="82" t="n">
        <v>1.5</v>
      </c>
      <c r="BG111" s="82" t="n">
        <v>1.9</v>
      </c>
      <c r="BH111" s="82" t="n">
        <v>1</v>
      </c>
      <c r="BI111" s="82" t="n">
        <v>1.3</v>
      </c>
      <c r="BJ111" s="82" t="n">
        <v>0.7</v>
      </c>
      <c r="BK111" s="82" t="n">
        <v>0.9</v>
      </c>
      <c r="BL111" s="82" t="n">
        <v>0.4</v>
      </c>
      <c r="BM111" s="82" t="n">
        <v>0.7</v>
      </c>
      <c r="BN111" s="82" t="n">
        <v>0.3</v>
      </c>
      <c r="BO111" s="82" t="n">
        <v>0.5</v>
      </c>
      <c r="BP111" s="82" t="n">
        <v>0.2</v>
      </c>
      <c r="BQ111" s="82" t="n">
        <v>0.3</v>
      </c>
      <c r="BR111" s="82" t="n">
        <v>0.1</v>
      </c>
      <c r="BS111" s="82" t="n">
        <v>0.3</v>
      </c>
      <c r="BT111" s="82" t="n">
        <v>19940</v>
      </c>
      <c r="BU111" s="82" t="n">
        <v>10154</v>
      </c>
      <c r="BV111" s="82" t="n">
        <v>3895</v>
      </c>
      <c r="BW111" s="82" t="n">
        <v>25238</v>
      </c>
      <c r="BX111" s="82" t="n">
        <v>16.1</v>
      </c>
      <c r="BY111" s="82" t="n">
        <v>5.1</v>
      </c>
      <c r="BZ111" s="82" t="n">
        <v>8.800000000000001</v>
      </c>
      <c r="CA111" s="82" t="n">
        <v>16.3</v>
      </c>
      <c r="CB111" s="82" t="n">
        <v>17.9</v>
      </c>
      <c r="CC111" s="82" t="n">
        <v>13.7</v>
      </c>
      <c r="CD111" s="82" t="n">
        <v>11.1</v>
      </c>
      <c r="CE111" s="82" t="n">
        <v>7</v>
      </c>
      <c r="CF111" s="82" t="n">
        <v>2.9</v>
      </c>
      <c r="CG111" s="82" t="n">
        <v>0.8</v>
      </c>
      <c r="CH111" s="82" t="n">
        <v>0.2</v>
      </c>
      <c r="CI111" s="82" t="n">
        <v>0.2</v>
      </c>
      <c r="CJ111" s="82">
        <f>SUM(BT111:BW111)</f>
        <v/>
      </c>
      <c r="CK111" s="82">
        <f>F111*(1+M111/100)^9</f>
        <v/>
      </c>
      <c r="CL111" s="257">
        <f>$CK111*SUM(OFFSET($AJ111,0,(COUNTA($CL$1:CL$1)-1)*4,1,4))/100</f>
        <v/>
      </c>
      <c r="CM111" s="257">
        <f>$CK111*SUM(OFFSET($AJ111,0,(COUNTA($CL$1:CM$1)-1)*4,1,4))/100</f>
        <v/>
      </c>
      <c r="CN111" s="257">
        <f>$CK111*SUM(OFFSET($AJ111,0,(COUNTA($CL$1:CN$1)-1)*4,1,4))/100</f>
        <v/>
      </c>
      <c r="CO111" s="257">
        <f>$CK111*SUM(OFFSET($AJ111,0,(COUNTA($CL$1:CO$1)-1)*4,1,4))/100</f>
        <v/>
      </c>
      <c r="CP111" s="257">
        <f>$CK111*SUM(OFFSET($AJ111,0,(COUNTA($CL$1:CP$1)-1)*4,1,4))/100</f>
        <v/>
      </c>
      <c r="CQ111" s="257">
        <f>$CK111*SUM(OFFSET($AJ111,0,(COUNTA($CL$1:CQ$1)-1)*4,1,4))/100</f>
        <v/>
      </c>
      <c r="CR111" s="257">
        <f>$CK111*SUM(OFFSET($AJ111,0,(COUNTA($CL$1:CR$1)-1)*4,1,4))/100</f>
        <v/>
      </c>
      <c r="CS111" s="257">
        <f>$CK111*SUM(OFFSET($AJ111,0,(COUNTA($CL$1:CS$1)-1)*4,1,4))/100</f>
        <v/>
      </c>
      <c r="CT111" s="257">
        <f>$CK111*SUM(OFFSET($AJ111,0,(COUNTA($CL$1:CT$1)-1)*4,1,4))/100</f>
        <v/>
      </c>
      <c r="CU111" s="258">
        <f>IF(N111 = 0,0,F111/N111)</f>
        <v/>
      </c>
      <c r="CV111" s="258">
        <f>IF(CU111=0,0,CK111/CU111)</f>
        <v/>
      </c>
    </row>
    <row r="112">
      <c r="A112" s="82">
        <f>IF(ISERROR(OFFSET(Map!$E$2,MATCH(D112,Map!$B$3:$B$239,0),0)),OFFSET(Map!$E$2,MATCH(D112,Map!$C$3:$C$239,0),0),OFFSET(Map!$E$2,MATCH(D112,Map!$B$3:$B$239,0),0))</f>
        <v/>
      </c>
      <c r="B112" s="82" t="n">
        <v>111</v>
      </c>
      <c r="C112" s="82" t="inlineStr">
        <is>
          <t>NORTHERN CAPE</t>
        </is>
      </c>
      <c r="D112" s="82" t="inlineStr">
        <is>
          <t>NC453</t>
        </is>
      </c>
      <c r="E112" s="82" t="inlineStr">
        <is>
          <t>Gamagara</t>
        </is>
      </c>
      <c r="F112" s="82" t="n">
        <v>41617</v>
      </c>
      <c r="G112" s="82" t="n">
        <v>25.5</v>
      </c>
      <c r="H112" s="82" t="n">
        <v>71.90000000000001</v>
      </c>
      <c r="I112" s="82">
        <f>ROUND(F112*H112/100,0)</f>
        <v/>
      </c>
      <c r="J112" s="82" t="n">
        <v>2.6</v>
      </c>
      <c r="K112" s="82" t="n">
        <v>39</v>
      </c>
      <c r="L112" s="82" t="n">
        <v>120.1</v>
      </c>
      <c r="M112" s="82" t="n">
        <v>5.84</v>
      </c>
      <c r="N112" s="82" t="n">
        <v>16</v>
      </c>
      <c r="O112" s="82" t="n">
        <v>17.7</v>
      </c>
      <c r="P112" s="82">
        <f>ROUND(F112*(H112/100)*(100-O112)/100,0)</f>
        <v/>
      </c>
      <c r="Q112" s="82" t="n">
        <v>22.4</v>
      </c>
      <c r="R112" s="82" t="n">
        <v>10.5</v>
      </c>
      <c r="S112" s="82" t="n">
        <v>12.6</v>
      </c>
      <c r="T112" s="82" t="n">
        <v>26.5</v>
      </c>
      <c r="U112" s="82" t="n">
        <v>10808</v>
      </c>
      <c r="V112" s="82" t="n">
        <v>1201</v>
      </c>
      <c r="W112" s="82" t="n">
        <v>3.4</v>
      </c>
      <c r="X112" s="82" t="n">
        <v>27.7</v>
      </c>
      <c r="Y112" s="82" t="n">
        <v>74.40000000000001</v>
      </c>
      <c r="Z112" s="82" t="n">
        <v>34.5</v>
      </c>
      <c r="AA112" s="82" t="n">
        <v>77.59999999999999</v>
      </c>
      <c r="AB112" s="82" t="n">
        <v>90.59999999999999</v>
      </c>
      <c r="AC112" s="82" t="n">
        <v>59.1</v>
      </c>
      <c r="AD112" s="82" t="n">
        <v>87.90000000000001</v>
      </c>
      <c r="AE112" s="82" t="n">
        <v>55</v>
      </c>
      <c r="AF112" s="82" t="n">
        <v>28.7</v>
      </c>
      <c r="AG112" s="82" t="n">
        <v>0.6</v>
      </c>
      <c r="AH112" s="82" t="n">
        <v>14</v>
      </c>
      <c r="AI112" s="82" t="n">
        <v>1.7</v>
      </c>
      <c r="AJ112" s="82" t="n">
        <v>4.9</v>
      </c>
      <c r="AK112" s="82" t="n">
        <v>4.6</v>
      </c>
      <c r="AL112" s="82" t="n">
        <v>4.2</v>
      </c>
      <c r="AM112" s="82" t="n">
        <v>4</v>
      </c>
      <c r="AN112" s="82" t="n">
        <v>4.1</v>
      </c>
      <c r="AO112" s="82" t="n">
        <v>3.7</v>
      </c>
      <c r="AP112" s="82" t="n">
        <v>3.7</v>
      </c>
      <c r="AQ112" s="82" t="n">
        <v>3.9</v>
      </c>
      <c r="AR112" s="82" t="n">
        <v>6.3</v>
      </c>
      <c r="AS112" s="82" t="n">
        <v>4.9</v>
      </c>
      <c r="AT112" s="82" t="n">
        <v>8</v>
      </c>
      <c r="AU112" s="82" t="n">
        <v>5.5</v>
      </c>
      <c r="AV112" s="82" t="n">
        <v>6.3</v>
      </c>
      <c r="AW112" s="82" t="n">
        <v>4.5</v>
      </c>
      <c r="AX112" s="82" t="n">
        <v>4.5</v>
      </c>
      <c r="AY112" s="82" t="n">
        <v>3.4</v>
      </c>
      <c r="AZ112" s="82" t="n">
        <v>3.4</v>
      </c>
      <c r="BA112" s="82" t="n">
        <v>2.5</v>
      </c>
      <c r="BB112" s="82" t="n">
        <v>2.7</v>
      </c>
      <c r="BC112" s="82" t="n">
        <v>2.7</v>
      </c>
      <c r="BD112" s="82" t="n">
        <v>2.4</v>
      </c>
      <c r="BE112" s="82" t="n">
        <v>2.1</v>
      </c>
      <c r="BF112" s="82" t="n">
        <v>1.9</v>
      </c>
      <c r="BG112" s="82" t="n">
        <v>1.4</v>
      </c>
      <c r="BH112" s="82" t="n">
        <v>1.1</v>
      </c>
      <c r="BI112" s="82" t="n">
        <v>0.9</v>
      </c>
      <c r="BJ112" s="82" t="n">
        <v>0.5</v>
      </c>
      <c r="BK112" s="82" t="n">
        <v>0.5</v>
      </c>
      <c r="BL112" s="82" t="n">
        <v>0.3</v>
      </c>
      <c r="BM112" s="82" t="n">
        <v>0.4</v>
      </c>
      <c r="BN112" s="82" t="n">
        <v>0.2</v>
      </c>
      <c r="BO112" s="82" t="n">
        <v>0.3</v>
      </c>
      <c r="BP112" s="82" t="n">
        <v>0.1</v>
      </c>
      <c r="BQ112" s="82" t="n">
        <v>0.1</v>
      </c>
      <c r="BR112" s="82" t="n">
        <v>0.1</v>
      </c>
      <c r="BS112" s="82" t="n">
        <v>0.1</v>
      </c>
      <c r="BT112" s="82" t="n">
        <v>16058</v>
      </c>
      <c r="BU112" s="82" t="n">
        <v>3453</v>
      </c>
      <c r="BV112" s="82" t="n">
        <v>873</v>
      </c>
      <c r="BW112" s="82" t="n">
        <v>9553</v>
      </c>
      <c r="BX112" s="82" t="n">
        <v>10.1</v>
      </c>
      <c r="BY112" s="82" t="n">
        <v>1.9</v>
      </c>
      <c r="BZ112" s="82" t="n">
        <v>3.9</v>
      </c>
      <c r="CA112" s="82" t="n">
        <v>11.2</v>
      </c>
      <c r="CB112" s="82" t="n">
        <v>16.8</v>
      </c>
      <c r="CC112" s="82" t="n">
        <v>16.6</v>
      </c>
      <c r="CD112" s="82" t="n">
        <v>15.1</v>
      </c>
      <c r="CE112" s="82" t="n">
        <v>12.5</v>
      </c>
      <c r="CF112" s="82" t="n">
        <v>8.300000000000001</v>
      </c>
      <c r="CG112" s="82" t="n">
        <v>2.7</v>
      </c>
      <c r="CH112" s="82" t="n">
        <v>0.6</v>
      </c>
      <c r="CI112" s="82" t="n">
        <v>0.3</v>
      </c>
      <c r="CJ112" s="82">
        <f>SUM(BT112:BW112)</f>
        <v/>
      </c>
      <c r="CK112" s="82">
        <f>F112*(1+M112/100)^9</f>
        <v/>
      </c>
      <c r="CL112" s="257">
        <f>$CK112*SUM(OFFSET($AJ112,0,(COUNTA($CL$1:CL$1)-1)*4,1,4))/100</f>
        <v/>
      </c>
      <c r="CM112" s="257">
        <f>$CK112*SUM(OFFSET($AJ112,0,(COUNTA($CL$1:CM$1)-1)*4,1,4))/100</f>
        <v/>
      </c>
      <c r="CN112" s="257">
        <f>$CK112*SUM(OFFSET($AJ112,0,(COUNTA($CL$1:CN$1)-1)*4,1,4))/100</f>
        <v/>
      </c>
      <c r="CO112" s="257">
        <f>$CK112*SUM(OFFSET($AJ112,0,(COUNTA($CL$1:CO$1)-1)*4,1,4))/100</f>
        <v/>
      </c>
      <c r="CP112" s="257">
        <f>$CK112*SUM(OFFSET($AJ112,0,(COUNTA($CL$1:CP$1)-1)*4,1,4))/100</f>
        <v/>
      </c>
      <c r="CQ112" s="257">
        <f>$CK112*SUM(OFFSET($AJ112,0,(COUNTA($CL$1:CQ$1)-1)*4,1,4))/100</f>
        <v/>
      </c>
      <c r="CR112" s="257">
        <f>$CK112*SUM(OFFSET($AJ112,0,(COUNTA($CL$1:CR$1)-1)*4,1,4))/100</f>
        <v/>
      </c>
      <c r="CS112" s="257">
        <f>$CK112*SUM(OFFSET($AJ112,0,(COUNTA($CL$1:CS$1)-1)*4,1,4))/100</f>
        <v/>
      </c>
      <c r="CT112" s="257">
        <f>$CK112*SUM(OFFSET($AJ112,0,(COUNTA($CL$1:CT$1)-1)*4,1,4))/100</f>
        <v/>
      </c>
      <c r="CU112" s="258">
        <f>IF(N112 = 0,0,F112/N112)</f>
        <v/>
      </c>
      <c r="CV112" s="258">
        <f>IF(CU112=0,0,CK112/CU112)</f>
        <v/>
      </c>
    </row>
    <row r="113">
      <c r="A113" s="82">
        <f>IF(ISERROR(OFFSET(Map!$E$2,MATCH(D113,Map!$B$3:$B$239,0),0)),OFFSET(Map!$E$2,MATCH(D113,Map!$C$3:$C$239,0),0),OFFSET(Map!$E$2,MATCH(D113,Map!$B$3:$B$239,0),0))</f>
        <v/>
      </c>
      <c r="B113" s="82" t="n">
        <v>112</v>
      </c>
      <c r="C113" s="82" t="inlineStr">
        <is>
          <t>KWAZULU-NATAL</t>
        </is>
      </c>
      <c r="D113" s="82" t="inlineStr">
        <is>
          <t>ETH</t>
        </is>
      </c>
      <c r="E113" s="82" t="inlineStr">
        <is>
          <t>Ethekwini</t>
        </is>
      </c>
      <c r="F113" s="82" t="n">
        <v>3442361</v>
      </c>
      <c r="G113" s="82" t="n">
        <v>25.2</v>
      </c>
      <c r="H113" s="82" t="n">
        <v>70</v>
      </c>
      <c r="I113" s="82">
        <f>ROUND(F113*H113/100,0)</f>
        <v/>
      </c>
      <c r="J113" s="82" t="n">
        <v>4.8</v>
      </c>
      <c r="K113" s="82" t="n">
        <v>42.8</v>
      </c>
      <c r="L113" s="82" t="n">
        <v>95.59999999999999</v>
      </c>
      <c r="M113" s="82" t="n">
        <v>1.08</v>
      </c>
      <c r="N113" s="82" t="n">
        <v>1502</v>
      </c>
      <c r="O113" s="82" t="n">
        <v>30.2</v>
      </c>
      <c r="P113" s="82">
        <f>ROUND(F113*(H113/100)*(100-O113)/100,0)</f>
        <v/>
      </c>
      <c r="Q113" s="82" t="n">
        <v>39</v>
      </c>
      <c r="R113" s="82" t="n">
        <v>4.2</v>
      </c>
      <c r="S113" s="82" t="n">
        <v>12.3</v>
      </c>
      <c r="T113" s="82" t="n">
        <v>37.1</v>
      </c>
      <c r="U113" s="82" t="n">
        <v>956713</v>
      </c>
      <c r="V113" s="82" t="n">
        <v>105567</v>
      </c>
      <c r="W113" s="82" t="n">
        <v>3.4</v>
      </c>
      <c r="X113" s="82" t="n">
        <v>40</v>
      </c>
      <c r="Y113" s="82" t="n">
        <v>79</v>
      </c>
      <c r="Z113" s="82" t="n">
        <v>54.5</v>
      </c>
      <c r="AA113" s="82" t="n">
        <v>63.4</v>
      </c>
      <c r="AB113" s="82" t="n">
        <v>86.09999999999999</v>
      </c>
      <c r="AC113" s="82" t="n">
        <v>60.2</v>
      </c>
      <c r="AD113" s="82" t="n">
        <v>89.90000000000001</v>
      </c>
      <c r="AE113" s="82" t="n">
        <v>73.8</v>
      </c>
      <c r="AF113" s="82" t="n">
        <v>2.5</v>
      </c>
      <c r="AG113" s="82" t="n">
        <v>16.7</v>
      </c>
      <c r="AH113" s="82" t="n">
        <v>6.6</v>
      </c>
      <c r="AI113" s="82" t="n">
        <v>0.4</v>
      </c>
      <c r="AJ113" s="82" t="n">
        <v>4.8</v>
      </c>
      <c r="AK113" s="82" t="n">
        <v>4.7</v>
      </c>
      <c r="AL113" s="82" t="n">
        <v>3.9</v>
      </c>
      <c r="AM113" s="82" t="n">
        <v>3.9</v>
      </c>
      <c r="AN113" s="82" t="n">
        <v>4</v>
      </c>
      <c r="AO113" s="82" t="n">
        <v>3.9</v>
      </c>
      <c r="AP113" s="82" t="n">
        <v>4.5</v>
      </c>
      <c r="AQ113" s="82" t="n">
        <v>4.7</v>
      </c>
      <c r="AR113" s="82" t="n">
        <v>6</v>
      </c>
      <c r="AS113" s="82" t="n">
        <v>5.9</v>
      </c>
      <c r="AT113" s="82" t="n">
        <v>5.9</v>
      </c>
      <c r="AU113" s="82" t="n">
        <v>5.6</v>
      </c>
      <c r="AV113" s="82" t="n">
        <v>4.5</v>
      </c>
      <c r="AW113" s="82" t="n">
        <v>4.2</v>
      </c>
      <c r="AX113" s="82" t="n">
        <v>3.6</v>
      </c>
      <c r="AY113" s="82" t="n">
        <v>3.5</v>
      </c>
      <c r="AZ113" s="82" t="n">
        <v>2.8</v>
      </c>
      <c r="BA113" s="82" t="n">
        <v>3</v>
      </c>
      <c r="BB113" s="82" t="n">
        <v>2.3</v>
      </c>
      <c r="BC113" s="82" t="n">
        <v>2.3</v>
      </c>
      <c r="BD113" s="82" t="n">
        <v>1.9</v>
      </c>
      <c r="BE113" s="82" t="n">
        <v>2.3</v>
      </c>
      <c r="BF113" s="82" t="n">
        <v>1.6</v>
      </c>
      <c r="BG113" s="82" t="n">
        <v>1.9</v>
      </c>
      <c r="BH113" s="82" t="n">
        <v>1.2</v>
      </c>
      <c r="BI113" s="82" t="n">
        <v>1.6</v>
      </c>
      <c r="BJ113" s="82" t="n">
        <v>0.8</v>
      </c>
      <c r="BK113" s="82" t="n">
        <v>1.1</v>
      </c>
      <c r="BL113" s="82" t="n">
        <v>0.5</v>
      </c>
      <c r="BM113" s="82" t="n">
        <v>0.8</v>
      </c>
      <c r="BN113" s="82" t="n">
        <v>0.3</v>
      </c>
      <c r="BO113" s="82" t="n">
        <v>0.5</v>
      </c>
      <c r="BP113" s="82" t="n">
        <v>0.2</v>
      </c>
      <c r="BQ113" s="82" t="n">
        <v>0.3</v>
      </c>
      <c r="BR113" s="82" t="n">
        <v>0.1</v>
      </c>
      <c r="BS113" s="82" t="n">
        <v>0.2</v>
      </c>
      <c r="BT113" s="82" t="n">
        <v>992560</v>
      </c>
      <c r="BU113" s="82" t="n">
        <v>430318</v>
      </c>
      <c r="BV113" s="82" t="n">
        <v>114230</v>
      </c>
      <c r="BW113" s="82" t="n">
        <v>873581</v>
      </c>
      <c r="BX113" s="82" t="n">
        <v>17.1</v>
      </c>
      <c r="BY113" s="82" t="n">
        <v>4.2</v>
      </c>
      <c r="BZ113" s="82" t="n">
        <v>6.2</v>
      </c>
      <c r="CA113" s="82" t="n">
        <v>14.3</v>
      </c>
      <c r="CB113" s="82" t="n">
        <v>16.9</v>
      </c>
      <c r="CC113" s="82" t="n">
        <v>13.4</v>
      </c>
      <c r="CD113" s="82" t="n">
        <v>10.7</v>
      </c>
      <c r="CE113" s="82" t="n">
        <v>8.6</v>
      </c>
      <c r="CF113" s="82" t="n">
        <v>5.7</v>
      </c>
      <c r="CG113" s="82" t="n">
        <v>2</v>
      </c>
      <c r="CH113" s="82" t="n">
        <v>0.6</v>
      </c>
      <c r="CI113" s="82" t="n">
        <v>0.3</v>
      </c>
      <c r="CJ113" s="82">
        <f>SUM(BT113:BW113)</f>
        <v/>
      </c>
      <c r="CK113" s="82">
        <f>F113*(1+M113/100)^9</f>
        <v/>
      </c>
      <c r="CL113" s="257">
        <f>$CK113*SUM(OFFSET($AJ113,0,(COUNTA($CL$1:CL$1)-1)*4,1,4))/100</f>
        <v/>
      </c>
      <c r="CM113" s="257">
        <f>$CK113*SUM(OFFSET($AJ113,0,(COUNTA($CL$1:CM$1)-1)*4,1,4))/100</f>
        <v/>
      </c>
      <c r="CN113" s="257">
        <f>$CK113*SUM(OFFSET($AJ113,0,(COUNTA($CL$1:CN$1)-1)*4,1,4))/100</f>
        <v/>
      </c>
      <c r="CO113" s="257">
        <f>$CK113*SUM(OFFSET($AJ113,0,(COUNTA($CL$1:CO$1)-1)*4,1,4))/100</f>
        <v/>
      </c>
      <c r="CP113" s="257">
        <f>$CK113*SUM(OFFSET($AJ113,0,(COUNTA($CL$1:CP$1)-1)*4,1,4))/100</f>
        <v/>
      </c>
      <c r="CQ113" s="257">
        <f>$CK113*SUM(OFFSET($AJ113,0,(COUNTA($CL$1:CQ$1)-1)*4,1,4))/100</f>
        <v/>
      </c>
      <c r="CR113" s="257">
        <f>$CK113*SUM(OFFSET($AJ113,0,(COUNTA($CL$1:CR$1)-1)*4,1,4))/100</f>
        <v/>
      </c>
      <c r="CS113" s="257">
        <f>$CK113*SUM(OFFSET($AJ113,0,(COUNTA($CL$1:CS$1)-1)*4,1,4))/100</f>
        <v/>
      </c>
      <c r="CT113" s="257">
        <f>$CK113*SUM(OFFSET($AJ113,0,(COUNTA($CL$1:CT$1)-1)*4,1,4))/100</f>
        <v/>
      </c>
      <c r="CU113" s="258">
        <f>IF(N113 = 0,0,F113/N113)</f>
        <v/>
      </c>
      <c r="CV113" s="258">
        <f>IF(CU113=0,0,CK113/CU113)</f>
        <v/>
      </c>
    </row>
    <row r="114">
      <c r="A114" s="82">
        <f>IF(ISERROR(OFFSET(Map!$E$2,MATCH(D114,Map!$B$3:$B$239,0),0)),OFFSET(Map!$E$2,MATCH(D114,Map!$C$3:$C$239,0),0),OFFSET(Map!$E$2,MATCH(D114,Map!$B$3:$B$239,0),0))</f>
        <v/>
      </c>
      <c r="B114" s="82" t="n">
        <v>113</v>
      </c>
      <c r="C114" s="82" t="inlineStr">
        <is>
          <t>KWAZULU-NATAL</t>
        </is>
      </c>
      <c r="D114" s="82" t="inlineStr">
        <is>
          <t>KZN211</t>
        </is>
      </c>
      <c r="E114" s="82" t="inlineStr">
        <is>
          <t>Vulamehlo</t>
        </is>
      </c>
      <c r="F114" s="82" t="n">
        <v>77403</v>
      </c>
      <c r="G114" s="82" t="n">
        <v>36.9</v>
      </c>
      <c r="H114" s="82" t="n">
        <v>56.9</v>
      </c>
      <c r="I114" s="82">
        <f>ROUND(F114*H114/100,0)</f>
        <v/>
      </c>
      <c r="J114" s="82" t="n">
        <v>6.2</v>
      </c>
      <c r="K114" s="82" t="n">
        <v>75.7</v>
      </c>
      <c r="L114" s="82" t="n">
        <v>87.2</v>
      </c>
      <c r="M114" s="82" t="n">
        <v>-0.6899999999999999</v>
      </c>
      <c r="N114" s="82" t="n">
        <v>81</v>
      </c>
      <c r="O114" s="82" t="n">
        <v>52.6</v>
      </c>
      <c r="P114" s="82">
        <f>ROUND(F114*(H114/100)*(100-O114)/100,0)</f>
        <v/>
      </c>
      <c r="Q114" s="82" t="n">
        <v>62.8</v>
      </c>
      <c r="R114" s="82" t="n">
        <v>24.2</v>
      </c>
      <c r="S114" s="82" t="n">
        <v>2.3</v>
      </c>
      <c r="T114" s="82" t="n">
        <v>20.8</v>
      </c>
      <c r="U114" s="82" t="n">
        <v>16135</v>
      </c>
      <c r="V114" s="82" t="n">
        <v>8211</v>
      </c>
      <c r="W114" s="82" t="n">
        <v>4.7</v>
      </c>
      <c r="X114" s="82" t="n">
        <v>55.3</v>
      </c>
      <c r="Y114" s="82" t="n">
        <v>30.5</v>
      </c>
      <c r="Z114" s="82" t="n">
        <v>63.4</v>
      </c>
      <c r="AA114" s="82" t="n">
        <v>2.8</v>
      </c>
      <c r="AB114" s="82" t="n">
        <v>1.7</v>
      </c>
      <c r="AC114" s="82" t="n">
        <v>5.6</v>
      </c>
      <c r="AD114" s="82" t="n">
        <v>36.9</v>
      </c>
      <c r="AE114" s="82" t="n">
        <v>98.90000000000001</v>
      </c>
      <c r="AF114" s="82" t="n">
        <v>0.2</v>
      </c>
      <c r="AG114" s="82" t="n">
        <v>0.5</v>
      </c>
      <c r="AH114" s="82" t="n">
        <v>0.3</v>
      </c>
      <c r="AI114" s="82" t="n">
        <v>0.1</v>
      </c>
      <c r="AJ114" s="82" t="n">
        <v>6.7</v>
      </c>
      <c r="AK114" s="82" t="n">
        <v>6.6</v>
      </c>
      <c r="AL114" s="82" t="n">
        <v>5.9</v>
      </c>
      <c r="AM114" s="82" t="n">
        <v>5.8</v>
      </c>
      <c r="AN114" s="82" t="n">
        <v>6.1</v>
      </c>
      <c r="AO114" s="82" t="n">
        <v>5.6</v>
      </c>
      <c r="AP114" s="82" t="n">
        <v>6.1</v>
      </c>
      <c r="AQ114" s="82" t="n">
        <v>6.1</v>
      </c>
      <c r="AR114" s="82" t="n">
        <v>4.6</v>
      </c>
      <c r="AS114" s="82" t="n">
        <v>4.8</v>
      </c>
      <c r="AT114" s="82" t="n">
        <v>3.2</v>
      </c>
      <c r="AU114" s="82" t="n">
        <v>3.8</v>
      </c>
      <c r="AV114" s="82" t="n">
        <v>2.3</v>
      </c>
      <c r="AW114" s="82" t="n">
        <v>2.8</v>
      </c>
      <c r="AX114" s="82" t="n">
        <v>2.1</v>
      </c>
      <c r="AY114" s="82" t="n">
        <v>2.5</v>
      </c>
      <c r="AZ114" s="82" t="n">
        <v>1.6</v>
      </c>
      <c r="BA114" s="82" t="n">
        <v>2.4</v>
      </c>
      <c r="BB114" s="82" t="n">
        <v>1.7</v>
      </c>
      <c r="BC114" s="82" t="n">
        <v>1.7</v>
      </c>
      <c r="BD114" s="82" t="n">
        <v>1.6</v>
      </c>
      <c r="BE114" s="82" t="n">
        <v>2.4</v>
      </c>
      <c r="BF114" s="82" t="n">
        <v>1.3</v>
      </c>
      <c r="BG114" s="82" t="n">
        <v>1.9</v>
      </c>
      <c r="BH114" s="82" t="n">
        <v>1.3</v>
      </c>
      <c r="BI114" s="82" t="n">
        <v>1.7</v>
      </c>
      <c r="BJ114" s="82" t="n">
        <v>0.8</v>
      </c>
      <c r="BK114" s="82" t="n">
        <v>1.3</v>
      </c>
      <c r="BL114" s="82" t="n">
        <v>0.5</v>
      </c>
      <c r="BM114" s="82" t="n">
        <v>1.1</v>
      </c>
      <c r="BN114" s="82" t="n">
        <v>0.3</v>
      </c>
      <c r="BO114" s="82" t="n">
        <v>0.8</v>
      </c>
      <c r="BP114" s="82" t="n">
        <v>0.2</v>
      </c>
      <c r="BQ114" s="82" t="n">
        <v>0.7</v>
      </c>
      <c r="BR114" s="82" t="n">
        <v>0.1</v>
      </c>
      <c r="BS114" s="82" t="n">
        <v>0.4</v>
      </c>
      <c r="BT114" s="82" t="n">
        <v>5894</v>
      </c>
      <c r="BU114" s="82" t="n">
        <v>6551</v>
      </c>
      <c r="BV114" s="82" t="n">
        <v>5165</v>
      </c>
      <c r="BW114" s="82" t="n">
        <v>26447</v>
      </c>
      <c r="BX114" s="82" t="n">
        <v>13.7</v>
      </c>
      <c r="BY114" s="82" t="n">
        <v>5.9</v>
      </c>
      <c r="BZ114" s="82" t="n">
        <v>10.4</v>
      </c>
      <c r="CA114" s="82" t="n">
        <v>29.6</v>
      </c>
      <c r="CB114" s="82" t="n">
        <v>25.1</v>
      </c>
      <c r="CC114" s="82" t="n">
        <v>9.5</v>
      </c>
      <c r="CD114" s="82" t="n">
        <v>3.2</v>
      </c>
      <c r="CE114" s="82" t="n">
        <v>1.6</v>
      </c>
      <c r="CF114" s="82" t="n">
        <v>0.8</v>
      </c>
      <c r="CG114" s="82" t="n">
        <v>0.2</v>
      </c>
      <c r="CH114" s="82" t="n">
        <v>0.1</v>
      </c>
      <c r="CI114" s="82" t="n">
        <v>0.1</v>
      </c>
      <c r="CJ114" s="82">
        <f>SUM(BT114:BW114)</f>
        <v/>
      </c>
      <c r="CK114" s="82">
        <f>F114*(1+M114/100)^9</f>
        <v/>
      </c>
      <c r="CL114" s="257">
        <f>$CK114*SUM(OFFSET($AJ114,0,(COUNTA($CL$1:CL$1)-1)*4,1,4))/100</f>
        <v/>
      </c>
      <c r="CM114" s="257">
        <f>$CK114*SUM(OFFSET($AJ114,0,(COUNTA($CL$1:CM$1)-1)*4,1,4))/100</f>
        <v/>
      </c>
      <c r="CN114" s="257">
        <f>$CK114*SUM(OFFSET($AJ114,0,(COUNTA($CL$1:CN$1)-1)*4,1,4))/100</f>
        <v/>
      </c>
      <c r="CO114" s="257">
        <f>$CK114*SUM(OFFSET($AJ114,0,(COUNTA($CL$1:CO$1)-1)*4,1,4))/100</f>
        <v/>
      </c>
      <c r="CP114" s="257">
        <f>$CK114*SUM(OFFSET($AJ114,0,(COUNTA($CL$1:CP$1)-1)*4,1,4))/100</f>
        <v/>
      </c>
      <c r="CQ114" s="257">
        <f>$CK114*SUM(OFFSET($AJ114,0,(COUNTA($CL$1:CQ$1)-1)*4,1,4))/100</f>
        <v/>
      </c>
      <c r="CR114" s="257">
        <f>$CK114*SUM(OFFSET($AJ114,0,(COUNTA($CL$1:CR$1)-1)*4,1,4))/100</f>
        <v/>
      </c>
      <c r="CS114" s="257">
        <f>$CK114*SUM(OFFSET($AJ114,0,(COUNTA($CL$1:CS$1)-1)*4,1,4))/100</f>
        <v/>
      </c>
      <c r="CT114" s="257">
        <f>$CK114*SUM(OFFSET($AJ114,0,(COUNTA($CL$1:CT$1)-1)*4,1,4))/100</f>
        <v/>
      </c>
      <c r="CU114" s="258">
        <f>IF(N114 = 0,0,F114/N114)</f>
        <v/>
      </c>
      <c r="CV114" s="258">
        <f>IF(CU114=0,0,CK114/CU114)</f>
        <v/>
      </c>
    </row>
    <row r="115">
      <c r="A115" s="82">
        <f>IF(ISERROR(OFFSET(Map!$E$2,MATCH(D115,Map!$B$3:$B$239,0),0)),OFFSET(Map!$E$2,MATCH(D115,Map!$C$3:$C$239,0),0),OFFSET(Map!$E$2,MATCH(D115,Map!$B$3:$B$239,0),0))</f>
        <v/>
      </c>
      <c r="B115" s="82" t="n">
        <v>114</v>
      </c>
      <c r="C115" s="82" t="inlineStr">
        <is>
          <t>KWAZULU-NATAL</t>
        </is>
      </c>
      <c r="D115" s="82" t="inlineStr">
        <is>
          <t>KZN212</t>
        </is>
      </c>
      <c r="E115" s="82" t="inlineStr">
        <is>
          <t>Umdoni</t>
        </is>
      </c>
      <c r="F115" s="82" t="n">
        <v>78875</v>
      </c>
      <c r="G115" s="82" t="n">
        <v>26.8</v>
      </c>
      <c r="H115" s="82" t="n">
        <v>65.5</v>
      </c>
      <c r="I115" s="82">
        <f>ROUND(F115*H115/100,0)</f>
        <v/>
      </c>
      <c r="J115" s="82" t="n">
        <v>7.7</v>
      </c>
      <c r="K115" s="82" t="n">
        <v>52.7</v>
      </c>
      <c r="L115" s="82" t="n">
        <v>94.40000000000001</v>
      </c>
      <c r="M115" s="82" t="n">
        <v>2.35</v>
      </c>
      <c r="N115" s="82" t="n">
        <v>314</v>
      </c>
      <c r="O115" s="82" t="n">
        <v>33.3</v>
      </c>
      <c r="P115" s="82">
        <f>ROUND(F115*(H115/100)*(100-O115)/100,0)</f>
        <v/>
      </c>
      <c r="Q115" s="82" t="n">
        <v>43.3</v>
      </c>
      <c r="R115" s="82" t="n">
        <v>8.699999999999999</v>
      </c>
      <c r="S115" s="82" t="n">
        <v>8.300000000000001</v>
      </c>
      <c r="T115" s="82" t="n">
        <v>30.8</v>
      </c>
      <c r="U115" s="82" t="n">
        <v>22869</v>
      </c>
      <c r="V115" s="82" t="n">
        <v>4632</v>
      </c>
      <c r="W115" s="82" t="n">
        <v>3.2</v>
      </c>
      <c r="X115" s="82" t="n">
        <v>42.4</v>
      </c>
      <c r="Y115" s="82" t="n">
        <v>74.3</v>
      </c>
      <c r="Z115" s="82" t="n">
        <v>57.3</v>
      </c>
      <c r="AA115" s="82" t="n">
        <v>34.2</v>
      </c>
      <c r="AB115" s="82" t="n">
        <v>52.5</v>
      </c>
      <c r="AC115" s="82" t="n">
        <v>40.6</v>
      </c>
      <c r="AD115" s="82" t="n">
        <v>76.3</v>
      </c>
      <c r="AE115" s="82" t="n">
        <v>76.7</v>
      </c>
      <c r="AF115" s="82" t="n">
        <v>1.2</v>
      </c>
      <c r="AG115" s="82" t="n">
        <v>13.3</v>
      </c>
      <c r="AH115" s="82" t="n">
        <v>8.5</v>
      </c>
      <c r="AI115" s="82" t="n">
        <v>0.3</v>
      </c>
      <c r="AJ115" s="82" t="n">
        <v>5.1</v>
      </c>
      <c r="AK115" s="82" t="n">
        <v>4.8</v>
      </c>
      <c r="AL115" s="82" t="n">
        <v>4.2</v>
      </c>
      <c r="AM115" s="82" t="n">
        <v>4.2</v>
      </c>
      <c r="AN115" s="82" t="n">
        <v>4.2</v>
      </c>
      <c r="AO115" s="82" t="n">
        <v>4.2</v>
      </c>
      <c r="AP115" s="82" t="n">
        <v>4.8</v>
      </c>
      <c r="AQ115" s="82" t="n">
        <v>4.8</v>
      </c>
      <c r="AR115" s="82" t="n">
        <v>5.2</v>
      </c>
      <c r="AS115" s="82" t="n">
        <v>5.2</v>
      </c>
      <c r="AT115" s="82" t="n">
        <v>5.1</v>
      </c>
      <c r="AU115" s="82" t="n">
        <v>4.7</v>
      </c>
      <c r="AV115" s="82" t="n">
        <v>3.7</v>
      </c>
      <c r="AW115" s="82" t="n">
        <v>3.7</v>
      </c>
      <c r="AX115" s="82" t="n">
        <v>3.2</v>
      </c>
      <c r="AY115" s="82" t="n">
        <v>3.3</v>
      </c>
      <c r="AZ115" s="82" t="n">
        <v>2.5</v>
      </c>
      <c r="BA115" s="82" t="n">
        <v>2.8</v>
      </c>
      <c r="BB115" s="82" t="n">
        <v>2.5</v>
      </c>
      <c r="BC115" s="82" t="n">
        <v>2.5</v>
      </c>
      <c r="BD115" s="82" t="n">
        <v>1.9</v>
      </c>
      <c r="BE115" s="82" t="n">
        <v>2.3</v>
      </c>
      <c r="BF115" s="82" t="n">
        <v>1.7</v>
      </c>
      <c r="BG115" s="82" t="n">
        <v>2</v>
      </c>
      <c r="BH115" s="82" t="n">
        <v>1.5</v>
      </c>
      <c r="BI115" s="82" t="n">
        <v>1.8</v>
      </c>
      <c r="BJ115" s="82" t="n">
        <v>1.2</v>
      </c>
      <c r="BK115" s="82" t="n">
        <v>1.7</v>
      </c>
      <c r="BL115" s="82" t="n">
        <v>0.9</v>
      </c>
      <c r="BM115" s="82" t="n">
        <v>1.2</v>
      </c>
      <c r="BN115" s="82" t="n">
        <v>0.5</v>
      </c>
      <c r="BO115" s="82" t="n">
        <v>0.8</v>
      </c>
      <c r="BP115" s="82" t="n">
        <v>0.3</v>
      </c>
      <c r="BQ115" s="82" t="n">
        <v>0.5</v>
      </c>
      <c r="BR115" s="82" t="n">
        <v>0.2</v>
      </c>
      <c r="BS115" s="82" t="n">
        <v>0.3</v>
      </c>
      <c r="BT115" s="82" t="n">
        <v>16698</v>
      </c>
      <c r="BU115" s="82" t="n">
        <v>8337</v>
      </c>
      <c r="BV115" s="82" t="n">
        <v>3869</v>
      </c>
      <c r="BW115" s="82" t="n">
        <v>22755</v>
      </c>
      <c r="BX115" s="82" t="n">
        <v>16.8</v>
      </c>
      <c r="BY115" s="82" t="n">
        <v>4.5</v>
      </c>
      <c r="BZ115" s="82" t="n">
        <v>7</v>
      </c>
      <c r="CA115" s="82" t="n">
        <v>21.2</v>
      </c>
      <c r="CB115" s="82" t="n">
        <v>18</v>
      </c>
      <c r="CC115" s="82" t="n">
        <v>12.2</v>
      </c>
      <c r="CD115" s="82" t="n">
        <v>9.4</v>
      </c>
      <c r="CE115" s="82" t="n">
        <v>6.4</v>
      </c>
      <c r="CF115" s="82" t="n">
        <v>3.3</v>
      </c>
      <c r="CG115" s="82" t="n">
        <v>0.8</v>
      </c>
      <c r="CH115" s="82" t="n">
        <v>0.2</v>
      </c>
      <c r="CI115" s="82" t="n">
        <v>0.2</v>
      </c>
      <c r="CJ115" s="82">
        <f>SUM(BT115:BW115)</f>
        <v/>
      </c>
      <c r="CK115" s="82">
        <f>F115*(1+M115/100)^9</f>
        <v/>
      </c>
      <c r="CL115" s="257">
        <f>$CK115*SUM(OFFSET($AJ115,0,(COUNTA($CL$1:CL$1)-1)*4,1,4))/100</f>
        <v/>
      </c>
      <c r="CM115" s="257">
        <f>$CK115*SUM(OFFSET($AJ115,0,(COUNTA($CL$1:CM$1)-1)*4,1,4))/100</f>
        <v/>
      </c>
      <c r="CN115" s="257">
        <f>$CK115*SUM(OFFSET($AJ115,0,(COUNTA($CL$1:CN$1)-1)*4,1,4))/100</f>
        <v/>
      </c>
      <c r="CO115" s="257">
        <f>$CK115*SUM(OFFSET($AJ115,0,(COUNTA($CL$1:CO$1)-1)*4,1,4))/100</f>
        <v/>
      </c>
      <c r="CP115" s="257">
        <f>$CK115*SUM(OFFSET($AJ115,0,(COUNTA($CL$1:CP$1)-1)*4,1,4))/100</f>
        <v/>
      </c>
      <c r="CQ115" s="257">
        <f>$CK115*SUM(OFFSET($AJ115,0,(COUNTA($CL$1:CQ$1)-1)*4,1,4))/100</f>
        <v/>
      </c>
      <c r="CR115" s="257">
        <f>$CK115*SUM(OFFSET($AJ115,0,(COUNTA($CL$1:CR$1)-1)*4,1,4))/100</f>
        <v/>
      </c>
      <c r="CS115" s="257">
        <f>$CK115*SUM(OFFSET($AJ115,0,(COUNTA($CL$1:CS$1)-1)*4,1,4))/100</f>
        <v/>
      </c>
      <c r="CT115" s="257">
        <f>$CK115*SUM(OFFSET($AJ115,0,(COUNTA($CL$1:CT$1)-1)*4,1,4))/100</f>
        <v/>
      </c>
      <c r="CU115" s="258">
        <f>IF(N115 = 0,0,F115/N115)</f>
        <v/>
      </c>
      <c r="CV115" s="258">
        <f>IF(CU115=0,0,CK115/CU115)</f>
        <v/>
      </c>
    </row>
    <row r="116">
      <c r="A116" s="82">
        <f>IF(ISERROR(OFFSET(Map!$E$2,MATCH(D116,Map!$B$3:$B$239,0),0)),OFFSET(Map!$E$2,MATCH(D116,Map!$C$3:$C$239,0),0),OFFSET(Map!$E$2,MATCH(D116,Map!$B$3:$B$239,0),0))</f>
        <v/>
      </c>
      <c r="B116" s="82" t="n">
        <v>115</v>
      </c>
      <c r="C116" s="82" t="inlineStr">
        <is>
          <t>KWAZULU-NATAL</t>
        </is>
      </c>
      <c r="D116" s="82" t="inlineStr">
        <is>
          <t>KZN213</t>
        </is>
      </c>
      <c r="E116" s="82" t="inlineStr">
        <is>
          <t>Umzumbe</t>
        </is>
      </c>
      <c r="F116" s="82" t="n">
        <v>160975</v>
      </c>
      <c r="G116" s="82" t="n">
        <v>37.1</v>
      </c>
      <c r="H116" s="82" t="n">
        <v>56.3</v>
      </c>
      <c r="I116" s="82">
        <f>ROUND(F116*H116/100,0)</f>
        <v/>
      </c>
      <c r="J116" s="82" t="n">
        <v>6.6</v>
      </c>
      <c r="K116" s="82" t="n">
        <v>77.7</v>
      </c>
      <c r="L116" s="82" t="n">
        <v>86.8</v>
      </c>
      <c r="M116" s="82" t="n">
        <v>-1.85</v>
      </c>
      <c r="N116" s="82" t="n">
        <v>128</v>
      </c>
      <c r="O116" s="82" t="n">
        <v>51.9</v>
      </c>
      <c r="P116" s="82">
        <f>ROUND(F116*(H116/100)*(100-O116)/100,0)</f>
        <v/>
      </c>
      <c r="Q116" s="82" t="n">
        <v>62.6</v>
      </c>
      <c r="R116" s="82" t="n">
        <v>17.3</v>
      </c>
      <c r="S116" s="82" t="n">
        <v>3.8</v>
      </c>
      <c r="T116" s="82" t="n">
        <v>20.2</v>
      </c>
      <c r="U116" s="82" t="n">
        <v>35171</v>
      </c>
      <c r="V116" s="82" t="n">
        <v>15633</v>
      </c>
      <c r="W116" s="82" t="n">
        <v>4.5</v>
      </c>
      <c r="X116" s="82" t="n">
        <v>56.5</v>
      </c>
      <c r="Y116" s="82" t="n">
        <v>47.6</v>
      </c>
      <c r="Z116" s="82" t="n">
        <v>77</v>
      </c>
      <c r="AA116" s="82" t="n">
        <v>2</v>
      </c>
      <c r="AB116" s="82" t="n">
        <v>1.2</v>
      </c>
      <c r="AC116" s="82" t="n">
        <v>5.1</v>
      </c>
      <c r="AD116" s="82" t="n">
        <v>49</v>
      </c>
      <c r="AE116" s="82" t="n">
        <v>99.59999999999999</v>
      </c>
      <c r="AF116" s="82" t="n">
        <v>0.1</v>
      </c>
      <c r="AG116" s="82" t="n">
        <v>0.1</v>
      </c>
      <c r="AH116" s="82" t="n">
        <v>0.1</v>
      </c>
      <c r="AI116" s="82" t="n">
        <v>0.1</v>
      </c>
      <c r="AJ116" s="82" t="n">
        <v>6.7</v>
      </c>
      <c r="AK116" s="82" t="n">
        <v>6.6</v>
      </c>
      <c r="AL116" s="82" t="n">
        <v>6.1</v>
      </c>
      <c r="AM116" s="82" t="n">
        <v>5.9</v>
      </c>
      <c r="AN116" s="82" t="n">
        <v>6</v>
      </c>
      <c r="AO116" s="82" t="n">
        <v>5.7</v>
      </c>
      <c r="AP116" s="82" t="n">
        <v>6.4</v>
      </c>
      <c r="AQ116" s="82" t="n">
        <v>6.2</v>
      </c>
      <c r="AR116" s="82" t="n">
        <v>4.6</v>
      </c>
      <c r="AS116" s="82" t="n">
        <v>4.6</v>
      </c>
      <c r="AT116" s="82" t="n">
        <v>3.3</v>
      </c>
      <c r="AU116" s="82" t="n">
        <v>3.7</v>
      </c>
      <c r="AV116" s="82" t="n">
        <v>2.3</v>
      </c>
      <c r="AW116" s="82" t="n">
        <v>2.7</v>
      </c>
      <c r="AX116" s="82" t="n">
        <v>1.9</v>
      </c>
      <c r="AY116" s="82" t="n">
        <v>2.4</v>
      </c>
      <c r="AZ116" s="82" t="n">
        <v>1.6</v>
      </c>
      <c r="BA116" s="82" t="n">
        <v>2.4</v>
      </c>
      <c r="BB116" s="82" t="n">
        <v>1.6</v>
      </c>
      <c r="BC116" s="82" t="n">
        <v>1.6</v>
      </c>
      <c r="BD116" s="82" t="n">
        <v>1.4</v>
      </c>
      <c r="BE116" s="82" t="n">
        <v>2.3</v>
      </c>
      <c r="BF116" s="82" t="n">
        <v>1.3</v>
      </c>
      <c r="BG116" s="82" t="n">
        <v>1.9</v>
      </c>
      <c r="BH116" s="82" t="n">
        <v>1.3</v>
      </c>
      <c r="BI116" s="82" t="n">
        <v>1.9</v>
      </c>
      <c r="BJ116" s="82" t="n">
        <v>0.7</v>
      </c>
      <c r="BK116" s="82" t="n">
        <v>1.4</v>
      </c>
      <c r="BL116" s="82" t="n">
        <v>0.6</v>
      </c>
      <c r="BM116" s="82" t="n">
        <v>1.2</v>
      </c>
      <c r="BN116" s="82" t="n">
        <v>0.3</v>
      </c>
      <c r="BO116" s="82" t="n">
        <v>0.9</v>
      </c>
      <c r="BP116" s="82" t="n">
        <v>0.2</v>
      </c>
      <c r="BQ116" s="82" t="n">
        <v>0.8</v>
      </c>
      <c r="BR116" s="82" t="n">
        <v>0.2</v>
      </c>
      <c r="BS116" s="82" t="n">
        <v>0.4</v>
      </c>
      <c r="BT116" s="82" t="n">
        <v>12630</v>
      </c>
      <c r="BU116" s="82" t="n">
        <v>13604</v>
      </c>
      <c r="BV116" s="82" t="n">
        <v>9687</v>
      </c>
      <c r="BW116" s="82" t="n">
        <v>54679</v>
      </c>
      <c r="BX116" s="82" t="n">
        <v>15.7</v>
      </c>
      <c r="BY116" s="82" t="n">
        <v>6.1</v>
      </c>
      <c r="BZ116" s="82" t="n">
        <v>11.2</v>
      </c>
      <c r="CA116" s="82" t="n">
        <v>27.3</v>
      </c>
      <c r="CB116" s="82" t="n">
        <v>23.7</v>
      </c>
      <c r="CC116" s="82" t="n">
        <v>8.699999999999999</v>
      </c>
      <c r="CD116" s="82" t="n">
        <v>3.8</v>
      </c>
      <c r="CE116" s="82" t="n">
        <v>2.2</v>
      </c>
      <c r="CF116" s="82" t="n">
        <v>1</v>
      </c>
      <c r="CG116" s="82" t="n">
        <v>0.2</v>
      </c>
      <c r="CH116" s="82" t="n">
        <v>0.1</v>
      </c>
      <c r="CI116" s="82" t="n">
        <v>0.1</v>
      </c>
      <c r="CJ116" s="82">
        <f>SUM(BT116:BW116)</f>
        <v/>
      </c>
      <c r="CK116" s="82">
        <f>F116*(1+M116/100)^9</f>
        <v/>
      </c>
      <c r="CL116" s="257">
        <f>$CK116*SUM(OFFSET($AJ116,0,(COUNTA($CL$1:CL$1)-1)*4,1,4))/100</f>
        <v/>
      </c>
      <c r="CM116" s="257">
        <f>$CK116*SUM(OFFSET($AJ116,0,(COUNTA($CL$1:CM$1)-1)*4,1,4))/100</f>
        <v/>
      </c>
      <c r="CN116" s="257">
        <f>$CK116*SUM(OFFSET($AJ116,0,(COUNTA($CL$1:CN$1)-1)*4,1,4))/100</f>
        <v/>
      </c>
      <c r="CO116" s="257">
        <f>$CK116*SUM(OFFSET($AJ116,0,(COUNTA($CL$1:CO$1)-1)*4,1,4))/100</f>
        <v/>
      </c>
      <c r="CP116" s="257">
        <f>$CK116*SUM(OFFSET($AJ116,0,(COUNTA($CL$1:CP$1)-1)*4,1,4))/100</f>
        <v/>
      </c>
      <c r="CQ116" s="257">
        <f>$CK116*SUM(OFFSET($AJ116,0,(COUNTA($CL$1:CQ$1)-1)*4,1,4))/100</f>
        <v/>
      </c>
      <c r="CR116" s="257">
        <f>$CK116*SUM(OFFSET($AJ116,0,(COUNTA($CL$1:CR$1)-1)*4,1,4))/100</f>
        <v/>
      </c>
      <c r="CS116" s="257">
        <f>$CK116*SUM(OFFSET($AJ116,0,(COUNTA($CL$1:CS$1)-1)*4,1,4))/100</f>
        <v/>
      </c>
      <c r="CT116" s="257">
        <f>$CK116*SUM(OFFSET($AJ116,0,(COUNTA($CL$1:CT$1)-1)*4,1,4))/100</f>
        <v/>
      </c>
      <c r="CU116" s="258">
        <f>IF(N116 = 0,0,F116/N116)</f>
        <v/>
      </c>
      <c r="CV116" s="258">
        <f>IF(CU116=0,0,CK116/CU116)</f>
        <v/>
      </c>
    </row>
    <row r="117">
      <c r="A117" s="82">
        <f>IF(ISERROR(OFFSET(Map!$E$2,MATCH(D117,Map!$B$3:$B$239,0),0)),OFFSET(Map!$E$2,MATCH(D117,Map!$C$3:$C$239,0),0),OFFSET(Map!$E$2,MATCH(D117,Map!$B$3:$B$239,0),0))</f>
        <v/>
      </c>
      <c r="B117" s="82" t="n">
        <v>116</v>
      </c>
      <c r="C117" s="82" t="inlineStr">
        <is>
          <t>KWAZULU-NATAL</t>
        </is>
      </c>
      <c r="D117" s="82" t="inlineStr">
        <is>
          <t>KZN214</t>
        </is>
      </c>
      <c r="E117" s="82" t="inlineStr">
        <is>
          <t>Umuziwabantu</t>
        </is>
      </c>
      <c r="F117" s="82" t="n">
        <v>96556</v>
      </c>
      <c r="G117" s="82" t="n">
        <v>40.5</v>
      </c>
      <c r="H117" s="82" t="n">
        <v>54.5</v>
      </c>
      <c r="I117" s="82">
        <f>ROUND(F117*H117/100,0)</f>
        <v/>
      </c>
      <c r="J117" s="82" t="n">
        <v>5</v>
      </c>
      <c r="K117" s="82" t="n">
        <v>83.40000000000001</v>
      </c>
      <c r="L117" s="82" t="n">
        <v>86.40000000000001</v>
      </c>
      <c r="M117" s="82" t="n">
        <v>0.45</v>
      </c>
      <c r="N117" s="82" t="n">
        <v>89</v>
      </c>
      <c r="O117" s="82" t="n">
        <v>33</v>
      </c>
      <c r="P117" s="82">
        <f>ROUND(F117*(H117/100)*(100-O117)/100,0)</f>
        <v/>
      </c>
      <c r="Q117" s="82" t="n">
        <v>42.2</v>
      </c>
      <c r="R117" s="82" t="n">
        <v>16.3</v>
      </c>
      <c r="S117" s="82" t="n">
        <v>4.9</v>
      </c>
      <c r="T117" s="82" t="n">
        <v>15.3</v>
      </c>
      <c r="U117" s="82" t="n">
        <v>21619</v>
      </c>
      <c r="V117" s="82" t="n">
        <v>11889</v>
      </c>
      <c r="W117" s="82" t="n">
        <v>4.3</v>
      </c>
      <c r="X117" s="82" t="n">
        <v>56.6</v>
      </c>
      <c r="Y117" s="82" t="n">
        <v>47.7</v>
      </c>
      <c r="Z117" s="82" t="n">
        <v>66.2</v>
      </c>
      <c r="AA117" s="82" t="n">
        <v>8.699999999999999</v>
      </c>
      <c r="AB117" s="82" t="n">
        <v>15.7</v>
      </c>
      <c r="AC117" s="82" t="n">
        <v>10.3</v>
      </c>
      <c r="AD117" s="82" t="n">
        <v>80.3</v>
      </c>
      <c r="AE117" s="82" t="n">
        <v>97.90000000000001</v>
      </c>
      <c r="AF117" s="82" t="n">
        <v>1.1</v>
      </c>
      <c r="AG117" s="82" t="n">
        <v>0.4</v>
      </c>
      <c r="AH117" s="82" t="n">
        <v>0.5</v>
      </c>
      <c r="AI117" s="82" t="n">
        <v>0.2</v>
      </c>
      <c r="AJ117" s="82" t="n">
        <v>7.4</v>
      </c>
      <c r="AK117" s="82" t="n">
        <v>7.2</v>
      </c>
      <c r="AL117" s="82" t="n">
        <v>6.7</v>
      </c>
      <c r="AM117" s="82" t="n">
        <v>6.3</v>
      </c>
      <c r="AN117" s="82" t="n">
        <v>6.6</v>
      </c>
      <c r="AO117" s="82" t="n">
        <v>6.2</v>
      </c>
      <c r="AP117" s="82" t="n">
        <v>6.6</v>
      </c>
      <c r="AQ117" s="82" t="n">
        <v>6.5</v>
      </c>
      <c r="AR117" s="82" t="n">
        <v>4.3</v>
      </c>
      <c r="AS117" s="82" t="n">
        <v>4.7</v>
      </c>
      <c r="AT117" s="82" t="n">
        <v>3.2</v>
      </c>
      <c r="AU117" s="82" t="n">
        <v>4</v>
      </c>
      <c r="AV117" s="82" t="n">
        <v>2.2</v>
      </c>
      <c r="AW117" s="82" t="n">
        <v>2.9</v>
      </c>
      <c r="AX117" s="82" t="n">
        <v>1.9</v>
      </c>
      <c r="AY117" s="82" t="n">
        <v>2.6</v>
      </c>
      <c r="AZ117" s="82" t="n">
        <v>1.5</v>
      </c>
      <c r="BA117" s="82" t="n">
        <v>2.4</v>
      </c>
      <c r="BB117" s="82" t="n">
        <v>1.5</v>
      </c>
      <c r="BC117" s="82" t="n">
        <v>1.5</v>
      </c>
      <c r="BD117" s="82" t="n">
        <v>1.2</v>
      </c>
      <c r="BE117" s="82" t="n">
        <v>1.9</v>
      </c>
      <c r="BF117" s="82" t="n">
        <v>1</v>
      </c>
      <c r="BG117" s="82" t="n">
        <v>1.5</v>
      </c>
      <c r="BH117" s="82" t="n">
        <v>1</v>
      </c>
      <c r="BI117" s="82" t="n">
        <v>1.4</v>
      </c>
      <c r="BJ117" s="82" t="n">
        <v>0.5</v>
      </c>
      <c r="BK117" s="82" t="n">
        <v>1</v>
      </c>
      <c r="BL117" s="82" t="n">
        <v>0.4</v>
      </c>
      <c r="BM117" s="82" t="n">
        <v>1</v>
      </c>
      <c r="BN117" s="82" t="n">
        <v>0.2</v>
      </c>
      <c r="BO117" s="82" t="n">
        <v>0.7</v>
      </c>
      <c r="BP117" s="82" t="n">
        <v>0.2</v>
      </c>
      <c r="BQ117" s="82" t="n">
        <v>0.5</v>
      </c>
      <c r="BR117" s="82" t="n">
        <v>0.1</v>
      </c>
      <c r="BS117" s="82" t="n">
        <v>0.3</v>
      </c>
      <c r="BT117" s="82" t="n">
        <v>11128</v>
      </c>
      <c r="BU117" s="82" t="n">
        <v>5489</v>
      </c>
      <c r="BV117" s="82" t="n">
        <v>4489</v>
      </c>
      <c r="BW117" s="82" t="n">
        <v>31528</v>
      </c>
      <c r="BX117" s="82" t="n">
        <v>13</v>
      </c>
      <c r="BY117" s="82" t="n">
        <v>6.3</v>
      </c>
      <c r="BZ117" s="82" t="n">
        <v>13.2</v>
      </c>
      <c r="CA117" s="82" t="n">
        <v>26.8</v>
      </c>
      <c r="CB117" s="82" t="n">
        <v>23.4</v>
      </c>
      <c r="CC117" s="82" t="n">
        <v>8.4</v>
      </c>
      <c r="CD117" s="82" t="n">
        <v>4</v>
      </c>
      <c r="CE117" s="82" t="n">
        <v>2.9</v>
      </c>
      <c r="CF117" s="82" t="n">
        <v>1.6</v>
      </c>
      <c r="CG117" s="82" t="n">
        <v>0.1</v>
      </c>
      <c r="CH117" s="82" t="n">
        <v>0.2</v>
      </c>
      <c r="CI117" s="82" t="n">
        <v>0.1</v>
      </c>
      <c r="CJ117" s="82">
        <f>SUM(BT117:BW117)</f>
        <v/>
      </c>
      <c r="CK117" s="82">
        <f>F117*(1+M117/100)^9</f>
        <v/>
      </c>
      <c r="CL117" s="257">
        <f>$CK117*SUM(OFFSET($AJ117,0,(COUNTA($CL$1:CL$1)-1)*4,1,4))/100</f>
        <v/>
      </c>
      <c r="CM117" s="257">
        <f>$CK117*SUM(OFFSET($AJ117,0,(COUNTA($CL$1:CM$1)-1)*4,1,4))/100</f>
        <v/>
      </c>
      <c r="CN117" s="257">
        <f>$CK117*SUM(OFFSET($AJ117,0,(COUNTA($CL$1:CN$1)-1)*4,1,4))/100</f>
        <v/>
      </c>
      <c r="CO117" s="257">
        <f>$CK117*SUM(OFFSET($AJ117,0,(COUNTA($CL$1:CO$1)-1)*4,1,4))/100</f>
        <v/>
      </c>
      <c r="CP117" s="257">
        <f>$CK117*SUM(OFFSET($AJ117,0,(COUNTA($CL$1:CP$1)-1)*4,1,4))/100</f>
        <v/>
      </c>
      <c r="CQ117" s="257">
        <f>$CK117*SUM(OFFSET($AJ117,0,(COUNTA($CL$1:CQ$1)-1)*4,1,4))/100</f>
        <v/>
      </c>
      <c r="CR117" s="257">
        <f>$CK117*SUM(OFFSET($AJ117,0,(COUNTA($CL$1:CR$1)-1)*4,1,4))/100</f>
        <v/>
      </c>
      <c r="CS117" s="257">
        <f>$CK117*SUM(OFFSET($AJ117,0,(COUNTA($CL$1:CS$1)-1)*4,1,4))/100</f>
        <v/>
      </c>
      <c r="CT117" s="257">
        <f>$CK117*SUM(OFFSET($AJ117,0,(COUNTA($CL$1:CT$1)-1)*4,1,4))/100</f>
        <v/>
      </c>
      <c r="CU117" s="258">
        <f>IF(N117 = 0,0,F117/N117)</f>
        <v/>
      </c>
      <c r="CV117" s="258">
        <f>IF(CU117=0,0,CK117/CU117)</f>
        <v/>
      </c>
    </row>
    <row r="118">
      <c r="A118" s="82">
        <f>IF(ISERROR(OFFSET(Map!$E$2,MATCH(D118,Map!$B$3:$B$239,0),0)),OFFSET(Map!$E$2,MATCH(D118,Map!$C$3:$C$239,0),0),OFFSET(Map!$E$2,MATCH(D118,Map!$B$3:$B$239,0),0))</f>
        <v/>
      </c>
      <c r="B118" s="82" t="n">
        <v>117</v>
      </c>
      <c r="C118" s="82" t="inlineStr">
        <is>
          <t>KWAZULU-NATAL</t>
        </is>
      </c>
      <c r="D118" s="82" t="inlineStr">
        <is>
          <t>KZN215</t>
        </is>
      </c>
      <c r="E118" s="82" t="inlineStr">
        <is>
          <t>Ezingoleni</t>
        </is>
      </c>
      <c r="F118" s="82" t="n">
        <v>52540</v>
      </c>
      <c r="G118" s="82" t="n">
        <v>37.6</v>
      </c>
      <c r="H118" s="82" t="n">
        <v>56.7</v>
      </c>
      <c r="I118" s="82">
        <f>ROUND(F118*H118/100,0)</f>
        <v/>
      </c>
      <c r="J118" s="82" t="n">
        <v>5.7</v>
      </c>
      <c r="K118" s="82" t="n">
        <v>76.40000000000001</v>
      </c>
      <c r="L118" s="82" t="n">
        <v>84.7</v>
      </c>
      <c r="M118" s="82" t="n">
        <v>-0.42</v>
      </c>
      <c r="N118" s="82" t="n">
        <v>81</v>
      </c>
      <c r="O118" s="82" t="n">
        <v>41.6</v>
      </c>
      <c r="P118" s="82">
        <f>ROUND(F118*(H118/100)*(100-O118)/100,0)</f>
        <v/>
      </c>
      <c r="Q118" s="82" t="n">
        <v>51.9</v>
      </c>
      <c r="R118" s="82" t="n">
        <v>14.2</v>
      </c>
      <c r="S118" s="82" t="n">
        <v>4.2</v>
      </c>
      <c r="T118" s="82" t="n">
        <v>16.6</v>
      </c>
      <c r="U118" s="82" t="n">
        <v>11472</v>
      </c>
      <c r="V118" s="82" t="n">
        <v>6690</v>
      </c>
      <c r="W118" s="82" t="n">
        <v>4.3</v>
      </c>
      <c r="X118" s="82" t="n">
        <v>58.1</v>
      </c>
      <c r="Y118" s="82" t="n">
        <v>64</v>
      </c>
      <c r="Z118" s="82" t="n">
        <v>86</v>
      </c>
      <c r="AA118" s="82" t="n">
        <v>3.3</v>
      </c>
      <c r="AB118" s="82" t="n">
        <v>1.4</v>
      </c>
      <c r="AC118" s="82" t="n">
        <v>6.8</v>
      </c>
      <c r="AD118" s="82" t="n">
        <v>79.90000000000001</v>
      </c>
      <c r="AE118" s="82" t="n">
        <v>98.7</v>
      </c>
      <c r="AF118" s="82" t="n">
        <v>0.2</v>
      </c>
      <c r="AG118" s="82" t="n">
        <v>0.2</v>
      </c>
      <c r="AH118" s="82" t="n">
        <v>0.8</v>
      </c>
      <c r="AI118" s="82" t="n">
        <v>0.1</v>
      </c>
      <c r="AJ118" s="82" t="n">
        <v>6.9</v>
      </c>
      <c r="AK118" s="82" t="n">
        <v>7.1</v>
      </c>
      <c r="AL118" s="82" t="n">
        <v>6.2</v>
      </c>
      <c r="AM118" s="82" t="n">
        <v>5.9</v>
      </c>
      <c r="AN118" s="82" t="n">
        <v>5.9</v>
      </c>
      <c r="AO118" s="82" t="n">
        <v>5.6</v>
      </c>
      <c r="AP118" s="82" t="n">
        <v>6.4</v>
      </c>
      <c r="AQ118" s="82" t="n">
        <v>6.2</v>
      </c>
      <c r="AR118" s="82" t="n">
        <v>4.4</v>
      </c>
      <c r="AS118" s="82" t="n">
        <v>4.7</v>
      </c>
      <c r="AT118" s="82" t="n">
        <v>3.3</v>
      </c>
      <c r="AU118" s="82" t="n">
        <v>4</v>
      </c>
      <c r="AV118" s="82" t="n">
        <v>2.5</v>
      </c>
      <c r="AW118" s="82" t="n">
        <v>3.2</v>
      </c>
      <c r="AX118" s="82" t="n">
        <v>2</v>
      </c>
      <c r="AY118" s="82" t="n">
        <v>2.8</v>
      </c>
      <c r="AZ118" s="82" t="n">
        <v>1.5</v>
      </c>
      <c r="BA118" s="82" t="n">
        <v>2.3</v>
      </c>
      <c r="BB118" s="82" t="n">
        <v>1.5</v>
      </c>
      <c r="BC118" s="82" t="n">
        <v>1.5</v>
      </c>
      <c r="BD118" s="82" t="n">
        <v>1.3</v>
      </c>
      <c r="BE118" s="82" t="n">
        <v>2.3</v>
      </c>
      <c r="BF118" s="82" t="n">
        <v>1.2</v>
      </c>
      <c r="BG118" s="82" t="n">
        <v>1.8</v>
      </c>
      <c r="BH118" s="82" t="n">
        <v>1.1</v>
      </c>
      <c r="BI118" s="82" t="n">
        <v>1.7</v>
      </c>
      <c r="BJ118" s="82" t="n">
        <v>0.6</v>
      </c>
      <c r="BK118" s="82" t="n">
        <v>1.3</v>
      </c>
      <c r="BL118" s="82" t="n">
        <v>0.5</v>
      </c>
      <c r="BM118" s="82" t="n">
        <v>1.2</v>
      </c>
      <c r="BN118" s="82" t="n">
        <v>0.3</v>
      </c>
      <c r="BO118" s="82" t="n">
        <v>0.7</v>
      </c>
      <c r="BP118" s="82" t="n">
        <v>0.1</v>
      </c>
      <c r="BQ118" s="82" t="n">
        <v>0.5</v>
      </c>
      <c r="BR118" s="82" t="n">
        <v>0.1</v>
      </c>
      <c r="BS118" s="82" t="n">
        <v>0.4</v>
      </c>
      <c r="BT118" s="82" t="n">
        <v>5876</v>
      </c>
      <c r="BU118" s="82" t="n">
        <v>4185</v>
      </c>
      <c r="BV118" s="82" t="n">
        <v>3530</v>
      </c>
      <c r="BW118" s="82" t="n">
        <v>16195</v>
      </c>
      <c r="BX118" s="82" t="n">
        <v>11.7</v>
      </c>
      <c r="BY118" s="82" t="n">
        <v>6.1</v>
      </c>
      <c r="BZ118" s="82" t="n">
        <v>12</v>
      </c>
      <c r="CA118" s="82" t="n">
        <v>27.1</v>
      </c>
      <c r="CB118" s="82" t="n">
        <v>26.3</v>
      </c>
      <c r="CC118" s="82" t="n">
        <v>9.1</v>
      </c>
      <c r="CD118" s="82" t="n">
        <v>4.6</v>
      </c>
      <c r="CE118" s="82" t="n">
        <v>2.1</v>
      </c>
      <c r="CF118" s="82" t="n">
        <v>0.8</v>
      </c>
      <c r="CG118" s="82" t="n">
        <v>0.1</v>
      </c>
      <c r="CH118" s="82" t="n">
        <v>0.1</v>
      </c>
      <c r="CI118" s="82" t="n">
        <v>0.1</v>
      </c>
      <c r="CJ118" s="82">
        <f>SUM(BT118:BW118)</f>
        <v/>
      </c>
      <c r="CK118" s="82">
        <f>F118*(1+M118/100)^9</f>
        <v/>
      </c>
      <c r="CL118" s="257">
        <f>$CK118*SUM(OFFSET($AJ118,0,(COUNTA($CL$1:CL$1)-1)*4,1,4))/100</f>
        <v/>
      </c>
      <c r="CM118" s="257">
        <f>$CK118*SUM(OFFSET($AJ118,0,(COUNTA($CL$1:CM$1)-1)*4,1,4))/100</f>
        <v/>
      </c>
      <c r="CN118" s="257">
        <f>$CK118*SUM(OFFSET($AJ118,0,(COUNTA($CL$1:CN$1)-1)*4,1,4))/100</f>
        <v/>
      </c>
      <c r="CO118" s="257">
        <f>$CK118*SUM(OFFSET($AJ118,0,(COUNTA($CL$1:CO$1)-1)*4,1,4))/100</f>
        <v/>
      </c>
      <c r="CP118" s="257">
        <f>$CK118*SUM(OFFSET($AJ118,0,(COUNTA($CL$1:CP$1)-1)*4,1,4))/100</f>
        <v/>
      </c>
      <c r="CQ118" s="257">
        <f>$CK118*SUM(OFFSET($AJ118,0,(COUNTA($CL$1:CQ$1)-1)*4,1,4))/100</f>
        <v/>
      </c>
      <c r="CR118" s="257">
        <f>$CK118*SUM(OFFSET($AJ118,0,(COUNTA($CL$1:CR$1)-1)*4,1,4))/100</f>
        <v/>
      </c>
      <c r="CS118" s="257">
        <f>$CK118*SUM(OFFSET($AJ118,0,(COUNTA($CL$1:CS$1)-1)*4,1,4))/100</f>
        <v/>
      </c>
      <c r="CT118" s="257">
        <f>$CK118*SUM(OFFSET($AJ118,0,(COUNTA($CL$1:CT$1)-1)*4,1,4))/100</f>
        <v/>
      </c>
      <c r="CU118" s="258">
        <f>IF(N118 = 0,0,F118/N118)</f>
        <v/>
      </c>
      <c r="CV118" s="258">
        <f>IF(CU118=0,0,CK118/CU118)</f>
        <v/>
      </c>
    </row>
    <row r="119">
      <c r="A119" s="82">
        <f>IF(ISERROR(OFFSET(Map!$E$2,MATCH(D119,Map!$B$3:$B$239,0),0)),OFFSET(Map!$E$2,MATCH(D119,Map!$C$3:$C$239,0),0),OFFSET(Map!$E$2,MATCH(D119,Map!$B$3:$B$239,0),0))</f>
        <v/>
      </c>
      <c r="B119" s="82" t="n">
        <v>118</v>
      </c>
      <c r="C119" s="82" t="inlineStr">
        <is>
          <t>KWAZULU-NATAL</t>
        </is>
      </c>
      <c r="D119" s="82" t="inlineStr">
        <is>
          <t>KZN216</t>
        </is>
      </c>
      <c r="E119" s="82" t="inlineStr">
        <is>
          <t>Hibiscus Coast</t>
        </is>
      </c>
      <c r="F119" s="82" t="n">
        <v>256135</v>
      </c>
      <c r="G119" s="82" t="n">
        <v>28.2</v>
      </c>
      <c r="H119" s="82" t="n">
        <v>64.59999999999999</v>
      </c>
      <c r="I119" s="82">
        <f>ROUND(F119*H119/100,0)</f>
        <v/>
      </c>
      <c r="J119" s="82" t="n">
        <v>7.2</v>
      </c>
      <c r="K119" s="82" t="n">
        <v>54.9</v>
      </c>
      <c r="L119" s="82" t="n">
        <v>89.7</v>
      </c>
      <c r="M119" s="82" t="n">
        <v>1.62</v>
      </c>
      <c r="N119" s="82" t="n">
        <v>305</v>
      </c>
      <c r="O119" s="82" t="n">
        <v>28</v>
      </c>
      <c r="P119" s="82">
        <f>ROUND(F119*(H119/100)*(100-O119)/100,0)</f>
        <v/>
      </c>
      <c r="Q119" s="82" t="n">
        <v>37.3</v>
      </c>
      <c r="R119" s="82" t="n">
        <v>7.6</v>
      </c>
      <c r="S119" s="82" t="n">
        <v>11.2</v>
      </c>
      <c r="T119" s="82" t="n">
        <v>28.7</v>
      </c>
      <c r="U119" s="82" t="n">
        <v>72175</v>
      </c>
      <c r="V119" s="82" t="n">
        <v>17904</v>
      </c>
      <c r="W119" s="82" t="n">
        <v>3.4</v>
      </c>
      <c r="X119" s="82" t="n">
        <v>46.1</v>
      </c>
      <c r="Y119" s="82" t="n">
        <v>83.3</v>
      </c>
      <c r="Z119" s="82" t="n">
        <v>59</v>
      </c>
      <c r="AA119" s="82" t="n">
        <v>29.6</v>
      </c>
      <c r="AB119" s="82" t="n">
        <v>38.6</v>
      </c>
      <c r="AC119" s="82" t="n">
        <v>40.5</v>
      </c>
      <c r="AD119" s="82" t="n">
        <v>85.59999999999999</v>
      </c>
      <c r="AE119" s="82" t="n">
        <v>82.40000000000001</v>
      </c>
      <c r="AF119" s="82" t="n">
        <v>1.4</v>
      </c>
      <c r="AG119" s="82" t="n">
        <v>5.1</v>
      </c>
      <c r="AH119" s="82" t="n">
        <v>10.8</v>
      </c>
      <c r="AI119" s="82" t="n">
        <v>0.2</v>
      </c>
      <c r="AJ119" s="82" t="n">
        <v>5.3</v>
      </c>
      <c r="AK119" s="82" t="n">
        <v>5.2</v>
      </c>
      <c r="AL119" s="82" t="n">
        <v>4.4</v>
      </c>
      <c r="AM119" s="82" t="n">
        <v>4.3</v>
      </c>
      <c r="AN119" s="82" t="n">
        <v>4.5</v>
      </c>
      <c r="AO119" s="82" t="n">
        <v>4.4</v>
      </c>
      <c r="AP119" s="82" t="n">
        <v>5.1</v>
      </c>
      <c r="AQ119" s="82" t="n">
        <v>5.2</v>
      </c>
      <c r="AR119" s="82" t="n">
        <v>5</v>
      </c>
      <c r="AS119" s="82" t="n">
        <v>5.1</v>
      </c>
      <c r="AT119" s="82" t="n">
        <v>5</v>
      </c>
      <c r="AU119" s="82" t="n">
        <v>5.2</v>
      </c>
      <c r="AV119" s="82" t="n">
        <v>3.4</v>
      </c>
      <c r="AW119" s="82" t="n">
        <v>3.9</v>
      </c>
      <c r="AX119" s="82" t="n">
        <v>3</v>
      </c>
      <c r="AY119" s="82" t="n">
        <v>3.3</v>
      </c>
      <c r="AZ119" s="82" t="n">
        <v>2.3</v>
      </c>
      <c r="BA119" s="82" t="n">
        <v>2.8</v>
      </c>
      <c r="BB119" s="82" t="n">
        <v>2</v>
      </c>
      <c r="BC119" s="82" t="n">
        <v>2</v>
      </c>
      <c r="BD119" s="82" t="n">
        <v>1.7</v>
      </c>
      <c r="BE119" s="82" t="n">
        <v>2.4</v>
      </c>
      <c r="BF119" s="82" t="n">
        <v>1.5</v>
      </c>
      <c r="BG119" s="82" t="n">
        <v>2</v>
      </c>
      <c r="BH119" s="82" t="n">
        <v>1.4</v>
      </c>
      <c r="BI119" s="82" t="n">
        <v>1.8</v>
      </c>
      <c r="BJ119" s="82" t="n">
        <v>1</v>
      </c>
      <c r="BK119" s="82" t="n">
        <v>1.4</v>
      </c>
      <c r="BL119" s="82" t="n">
        <v>0.8</v>
      </c>
      <c r="BM119" s="82" t="n">
        <v>1.2</v>
      </c>
      <c r="BN119" s="82" t="n">
        <v>0.5</v>
      </c>
      <c r="BO119" s="82" t="n">
        <v>0.8</v>
      </c>
      <c r="BP119" s="82" t="n">
        <v>0.3</v>
      </c>
      <c r="BQ119" s="82" t="n">
        <v>0.6</v>
      </c>
      <c r="BR119" s="82" t="n">
        <v>0.2</v>
      </c>
      <c r="BS119" s="82" t="n">
        <v>0.4</v>
      </c>
      <c r="BT119" s="82" t="n">
        <v>64194</v>
      </c>
      <c r="BU119" s="82" t="n">
        <v>25003</v>
      </c>
      <c r="BV119" s="82" t="n">
        <v>8940</v>
      </c>
      <c r="BW119" s="82" t="n">
        <v>67207</v>
      </c>
      <c r="BX119" s="82" t="n">
        <v>13.3</v>
      </c>
      <c r="BY119" s="82" t="n">
        <v>4.2</v>
      </c>
      <c r="BZ119" s="82" t="n">
        <v>7.1</v>
      </c>
      <c r="CA119" s="82" t="n">
        <v>19.5</v>
      </c>
      <c r="CB119" s="82" t="n">
        <v>19.8</v>
      </c>
      <c r="CC119" s="82" t="n">
        <v>13.4</v>
      </c>
      <c r="CD119" s="82" t="n">
        <v>10.1</v>
      </c>
      <c r="CE119" s="82" t="n">
        <v>7.3</v>
      </c>
      <c r="CF119" s="82" t="n">
        <v>3.9</v>
      </c>
      <c r="CG119" s="82" t="n">
        <v>1</v>
      </c>
      <c r="CH119" s="82" t="n">
        <v>0.3</v>
      </c>
      <c r="CI119" s="82" t="n">
        <v>0.2</v>
      </c>
      <c r="CJ119" s="82">
        <f>SUM(BT119:BW119)</f>
        <v/>
      </c>
      <c r="CK119" s="82">
        <f>F119*(1+M119/100)^9</f>
        <v/>
      </c>
      <c r="CL119" s="257">
        <f>$CK119*SUM(OFFSET($AJ119,0,(COUNTA($CL$1:CL$1)-1)*4,1,4))/100</f>
        <v/>
      </c>
      <c r="CM119" s="257">
        <f>$CK119*SUM(OFFSET($AJ119,0,(COUNTA($CL$1:CM$1)-1)*4,1,4))/100</f>
        <v/>
      </c>
      <c r="CN119" s="257">
        <f>$CK119*SUM(OFFSET($AJ119,0,(COUNTA($CL$1:CN$1)-1)*4,1,4))/100</f>
        <v/>
      </c>
      <c r="CO119" s="257">
        <f>$CK119*SUM(OFFSET($AJ119,0,(COUNTA($CL$1:CO$1)-1)*4,1,4))/100</f>
        <v/>
      </c>
      <c r="CP119" s="257">
        <f>$CK119*SUM(OFFSET($AJ119,0,(COUNTA($CL$1:CP$1)-1)*4,1,4))/100</f>
        <v/>
      </c>
      <c r="CQ119" s="257">
        <f>$CK119*SUM(OFFSET($AJ119,0,(COUNTA($CL$1:CQ$1)-1)*4,1,4))/100</f>
        <v/>
      </c>
      <c r="CR119" s="257">
        <f>$CK119*SUM(OFFSET($AJ119,0,(COUNTA($CL$1:CR$1)-1)*4,1,4))/100</f>
        <v/>
      </c>
      <c r="CS119" s="257">
        <f>$CK119*SUM(OFFSET($AJ119,0,(COUNTA($CL$1:CS$1)-1)*4,1,4))/100</f>
        <v/>
      </c>
      <c r="CT119" s="257">
        <f>$CK119*SUM(OFFSET($AJ119,0,(COUNTA($CL$1:CT$1)-1)*4,1,4))/100</f>
        <v/>
      </c>
      <c r="CU119" s="258">
        <f>IF(N119 = 0,0,F119/N119)</f>
        <v/>
      </c>
      <c r="CV119" s="258">
        <f>IF(CU119=0,0,CK119/CU119)</f>
        <v/>
      </c>
    </row>
    <row r="120">
      <c r="A120" s="82">
        <f>IF(ISERROR(OFFSET(Map!$E$2,MATCH(D120,Map!$B$3:$B$239,0),0)),OFFSET(Map!$E$2,MATCH(D120,Map!$C$3:$C$239,0),0),OFFSET(Map!$E$2,MATCH(D120,Map!$B$3:$B$239,0),0))</f>
        <v/>
      </c>
      <c r="B120" s="82" t="n">
        <v>119</v>
      </c>
      <c r="C120" s="82" t="inlineStr">
        <is>
          <t>KWAZULU-NATAL</t>
        </is>
      </c>
      <c r="D120" s="82" t="inlineStr">
        <is>
          <t>KZN221</t>
        </is>
      </c>
      <c r="E120" s="82" t="inlineStr">
        <is>
          <t>uMshwathi</t>
        </is>
      </c>
      <c r="F120" s="82" t="n">
        <v>106374</v>
      </c>
      <c r="G120" s="82" t="n">
        <v>32.8</v>
      </c>
      <c r="H120" s="82" t="n">
        <v>62</v>
      </c>
      <c r="I120" s="82">
        <f>ROUND(F120*H120/100,0)</f>
        <v/>
      </c>
      <c r="J120" s="82" t="n">
        <v>5.2</v>
      </c>
      <c r="K120" s="82" t="n">
        <v>61.2</v>
      </c>
      <c r="L120" s="82" t="n">
        <v>90.3</v>
      </c>
      <c r="M120" s="82" t="n">
        <v>-0.19</v>
      </c>
      <c r="N120" s="82" t="n">
        <v>59</v>
      </c>
      <c r="O120" s="82" t="n">
        <v>24.9</v>
      </c>
      <c r="P120" s="82">
        <f>ROUND(F120*(H120/100)*(100-O120)/100,0)</f>
        <v/>
      </c>
      <c r="Q120" s="82" t="n">
        <v>31.5</v>
      </c>
      <c r="R120" s="82" t="n">
        <v>15.7</v>
      </c>
      <c r="S120" s="82" t="n">
        <v>4.7</v>
      </c>
      <c r="T120" s="82" t="n">
        <v>21.3</v>
      </c>
      <c r="U120" s="82" t="n">
        <v>28124</v>
      </c>
      <c r="V120" s="82" t="n">
        <v>9329</v>
      </c>
      <c r="W120" s="82" t="n">
        <v>3.7</v>
      </c>
      <c r="X120" s="82" t="n">
        <v>49</v>
      </c>
      <c r="Y120" s="82" t="n">
        <v>62.7</v>
      </c>
      <c r="Z120" s="82" t="n">
        <v>53.3</v>
      </c>
      <c r="AA120" s="82" t="n">
        <v>13.5</v>
      </c>
      <c r="AB120" s="82" t="n">
        <v>15.1</v>
      </c>
      <c r="AC120" s="82" t="n">
        <v>22.6</v>
      </c>
      <c r="AD120" s="82" t="n">
        <v>72.7</v>
      </c>
      <c r="AE120" s="82" t="n">
        <v>95.09999999999999</v>
      </c>
      <c r="AF120" s="82" t="n">
        <v>0.2</v>
      </c>
      <c r="AG120" s="82" t="n">
        <v>1.7</v>
      </c>
      <c r="AH120" s="82" t="n">
        <v>2.7</v>
      </c>
      <c r="AI120" s="82" t="n">
        <v>0.2</v>
      </c>
      <c r="AJ120" s="82" t="n">
        <v>6</v>
      </c>
      <c r="AK120" s="82" t="n">
        <v>5.8</v>
      </c>
      <c r="AL120" s="82" t="n">
        <v>5.2</v>
      </c>
      <c r="AM120" s="82" t="n">
        <v>5.1</v>
      </c>
      <c r="AN120" s="82" t="n">
        <v>5.4</v>
      </c>
      <c r="AO120" s="82" t="n">
        <v>5.2</v>
      </c>
      <c r="AP120" s="82" t="n">
        <v>5.7</v>
      </c>
      <c r="AQ120" s="82" t="n">
        <v>5.8</v>
      </c>
      <c r="AR120" s="82" t="n">
        <v>5</v>
      </c>
      <c r="AS120" s="82" t="n">
        <v>5.1</v>
      </c>
      <c r="AT120" s="82" t="n">
        <v>4.2</v>
      </c>
      <c r="AU120" s="82" t="n">
        <v>4.4</v>
      </c>
      <c r="AV120" s="82" t="n">
        <v>3.2</v>
      </c>
      <c r="AW120" s="82" t="n">
        <v>3.4</v>
      </c>
      <c r="AX120" s="82" t="n">
        <v>2.8</v>
      </c>
      <c r="AY120" s="82" t="n">
        <v>3</v>
      </c>
      <c r="AZ120" s="82" t="n">
        <v>2</v>
      </c>
      <c r="BA120" s="82" t="n">
        <v>2.5</v>
      </c>
      <c r="BB120" s="82" t="n">
        <v>1.9</v>
      </c>
      <c r="BC120" s="82" t="n">
        <v>1.9</v>
      </c>
      <c r="BD120" s="82" t="n">
        <v>1.6</v>
      </c>
      <c r="BE120" s="82" t="n">
        <v>2.3</v>
      </c>
      <c r="BF120" s="82" t="n">
        <v>1.4</v>
      </c>
      <c r="BG120" s="82" t="n">
        <v>1.9</v>
      </c>
      <c r="BH120" s="82" t="n">
        <v>1.2</v>
      </c>
      <c r="BI120" s="82" t="n">
        <v>1.8</v>
      </c>
      <c r="BJ120" s="82" t="n">
        <v>0.6</v>
      </c>
      <c r="BK120" s="82" t="n">
        <v>1.1</v>
      </c>
      <c r="BL120" s="82" t="n">
        <v>0.4</v>
      </c>
      <c r="BM120" s="82" t="n">
        <v>0.9</v>
      </c>
      <c r="BN120" s="82" t="n">
        <v>0.2</v>
      </c>
      <c r="BO120" s="82" t="n">
        <v>0.7</v>
      </c>
      <c r="BP120" s="82" t="n">
        <v>0.2</v>
      </c>
      <c r="BQ120" s="82" t="n">
        <v>0.5</v>
      </c>
      <c r="BR120" s="82" t="n">
        <v>0.1</v>
      </c>
      <c r="BS120" s="82" t="n">
        <v>0.4</v>
      </c>
      <c r="BT120" s="82" t="n">
        <v>21310</v>
      </c>
      <c r="BU120" s="82" t="n">
        <v>7078</v>
      </c>
      <c r="BV120" s="82" t="n">
        <v>4405</v>
      </c>
      <c r="BW120" s="82" t="n">
        <v>33177</v>
      </c>
      <c r="BX120" s="82" t="n">
        <v>9.9</v>
      </c>
      <c r="BY120" s="82" t="n">
        <v>3.9</v>
      </c>
      <c r="BZ120" s="82" t="n">
        <v>7.9</v>
      </c>
      <c r="CA120" s="82" t="n">
        <v>30.8</v>
      </c>
      <c r="CB120" s="82" t="n">
        <v>26.2</v>
      </c>
      <c r="CC120" s="82" t="n">
        <v>11.8</v>
      </c>
      <c r="CD120" s="82" t="n">
        <v>4.6</v>
      </c>
      <c r="CE120" s="82" t="n">
        <v>2.7</v>
      </c>
      <c r="CF120" s="82" t="n">
        <v>1.7</v>
      </c>
      <c r="CG120" s="82" t="n">
        <v>0.4</v>
      </c>
      <c r="CH120" s="82" t="n">
        <v>0.1</v>
      </c>
      <c r="CI120" s="82" t="n">
        <v>0.2</v>
      </c>
      <c r="CJ120" s="82">
        <f>SUM(BT120:BW120)</f>
        <v/>
      </c>
      <c r="CK120" s="82">
        <f>F120*(1+M120/100)^9</f>
        <v/>
      </c>
      <c r="CL120" s="257">
        <f>$CK120*SUM(OFFSET($AJ120,0,(COUNTA($CL$1:CL$1)-1)*4,1,4))/100</f>
        <v/>
      </c>
      <c r="CM120" s="257">
        <f>$CK120*SUM(OFFSET($AJ120,0,(COUNTA($CL$1:CM$1)-1)*4,1,4))/100</f>
        <v/>
      </c>
      <c r="CN120" s="257">
        <f>$CK120*SUM(OFFSET($AJ120,0,(COUNTA($CL$1:CN$1)-1)*4,1,4))/100</f>
        <v/>
      </c>
      <c r="CO120" s="257">
        <f>$CK120*SUM(OFFSET($AJ120,0,(COUNTA($CL$1:CO$1)-1)*4,1,4))/100</f>
        <v/>
      </c>
      <c r="CP120" s="257">
        <f>$CK120*SUM(OFFSET($AJ120,0,(COUNTA($CL$1:CP$1)-1)*4,1,4))/100</f>
        <v/>
      </c>
      <c r="CQ120" s="257">
        <f>$CK120*SUM(OFFSET($AJ120,0,(COUNTA($CL$1:CQ$1)-1)*4,1,4))/100</f>
        <v/>
      </c>
      <c r="CR120" s="257">
        <f>$CK120*SUM(OFFSET($AJ120,0,(COUNTA($CL$1:CR$1)-1)*4,1,4))/100</f>
        <v/>
      </c>
      <c r="CS120" s="257">
        <f>$CK120*SUM(OFFSET($AJ120,0,(COUNTA($CL$1:CS$1)-1)*4,1,4))/100</f>
        <v/>
      </c>
      <c r="CT120" s="257">
        <f>$CK120*SUM(OFFSET($AJ120,0,(COUNTA($CL$1:CT$1)-1)*4,1,4))/100</f>
        <v/>
      </c>
      <c r="CU120" s="258">
        <f>IF(N120 = 0,0,F120/N120)</f>
        <v/>
      </c>
      <c r="CV120" s="258">
        <f>IF(CU120=0,0,CK120/CU120)</f>
        <v/>
      </c>
    </row>
    <row r="121">
      <c r="A121" s="82">
        <f>IF(ISERROR(OFFSET(Map!$E$2,MATCH(D121,Map!$B$3:$B$239,0),0)),OFFSET(Map!$E$2,MATCH(D121,Map!$C$3:$C$239,0),0),OFFSET(Map!$E$2,MATCH(D121,Map!$B$3:$B$239,0),0))</f>
        <v/>
      </c>
      <c r="B121" s="82" t="n">
        <v>120</v>
      </c>
      <c r="C121" s="82" t="inlineStr">
        <is>
          <t>KWAZULU-NATAL</t>
        </is>
      </c>
      <c r="D121" s="82" t="inlineStr">
        <is>
          <t>KZN222</t>
        </is>
      </c>
      <c r="E121" s="82" t="inlineStr">
        <is>
          <t>uMngeni</t>
        </is>
      </c>
      <c r="F121" s="82" t="n">
        <v>92710</v>
      </c>
      <c r="G121" s="82" t="n">
        <v>24.3</v>
      </c>
      <c r="H121" s="82" t="n">
        <v>67.40000000000001</v>
      </c>
      <c r="I121" s="82">
        <f>ROUND(F121*H121/100,0)</f>
        <v/>
      </c>
      <c r="J121" s="82" t="n">
        <v>8.300000000000001</v>
      </c>
      <c r="K121" s="82" t="n">
        <v>48.4</v>
      </c>
      <c r="L121" s="82" t="n">
        <v>93.7</v>
      </c>
      <c r="M121" s="82" t="n">
        <v>2.27</v>
      </c>
      <c r="N121" s="82" t="n">
        <v>59</v>
      </c>
      <c r="O121" s="82" t="n">
        <v>23.9</v>
      </c>
      <c r="P121" s="82">
        <f>ROUND(F121*(H121/100)*(100-O121)/100,0)</f>
        <v/>
      </c>
      <c r="Q121" s="82" t="n">
        <v>32</v>
      </c>
      <c r="R121" s="82" t="n">
        <v>6.3</v>
      </c>
      <c r="S121" s="82" t="n">
        <v>15.5</v>
      </c>
      <c r="T121" s="82" t="n">
        <v>29</v>
      </c>
      <c r="U121" s="82" t="n">
        <v>30490</v>
      </c>
      <c r="V121" s="82" t="n">
        <v>6767</v>
      </c>
      <c r="W121" s="82" t="n">
        <v>2.8</v>
      </c>
      <c r="X121" s="82" t="n">
        <v>42.7</v>
      </c>
      <c r="Y121" s="82" t="n">
        <v>85.40000000000001</v>
      </c>
      <c r="Z121" s="82" t="n">
        <v>46.4</v>
      </c>
      <c r="AA121" s="82" t="n">
        <v>54.8</v>
      </c>
      <c r="AB121" s="82" t="n">
        <v>67.90000000000001</v>
      </c>
      <c r="AC121" s="82" t="n">
        <v>67.5</v>
      </c>
      <c r="AD121" s="82" t="n">
        <v>85.5</v>
      </c>
      <c r="AE121" s="82" t="n">
        <v>75</v>
      </c>
      <c r="AF121" s="82" t="n">
        <v>1.5</v>
      </c>
      <c r="AG121" s="82" t="n">
        <v>3.8</v>
      </c>
      <c r="AH121" s="82" t="n">
        <v>19.4</v>
      </c>
      <c r="AI121" s="82" t="n">
        <v>0.3</v>
      </c>
      <c r="AJ121" s="82" t="n">
        <v>4.5</v>
      </c>
      <c r="AK121" s="82" t="n">
        <v>4.2</v>
      </c>
      <c r="AL121" s="82" t="n">
        <v>4</v>
      </c>
      <c r="AM121" s="82" t="n">
        <v>3.9</v>
      </c>
      <c r="AN121" s="82" t="n">
        <v>4</v>
      </c>
      <c r="AO121" s="82" t="n">
        <v>3.9</v>
      </c>
      <c r="AP121" s="82" t="n">
        <v>4.9</v>
      </c>
      <c r="AQ121" s="82" t="n">
        <v>4.5</v>
      </c>
      <c r="AR121" s="82" t="n">
        <v>5.1</v>
      </c>
      <c r="AS121" s="82" t="n">
        <v>4.9</v>
      </c>
      <c r="AT121" s="82" t="n">
        <v>5.1</v>
      </c>
      <c r="AU121" s="82" t="n">
        <v>5</v>
      </c>
      <c r="AV121" s="82" t="n">
        <v>4.1</v>
      </c>
      <c r="AW121" s="82" t="n">
        <v>4.1</v>
      </c>
      <c r="AX121" s="82" t="n">
        <v>3.8</v>
      </c>
      <c r="AY121" s="82" t="n">
        <v>3.8</v>
      </c>
      <c r="AZ121" s="82" t="n">
        <v>2.9</v>
      </c>
      <c r="BA121" s="82" t="n">
        <v>3.2</v>
      </c>
      <c r="BB121" s="82" t="n">
        <v>2.1</v>
      </c>
      <c r="BC121" s="82" t="n">
        <v>2.1</v>
      </c>
      <c r="BD121" s="82" t="n">
        <v>1.8</v>
      </c>
      <c r="BE121" s="82" t="n">
        <v>2.3</v>
      </c>
      <c r="BF121" s="82" t="n">
        <v>1.6</v>
      </c>
      <c r="BG121" s="82" t="n">
        <v>2.1</v>
      </c>
      <c r="BH121" s="82" t="n">
        <v>1.3</v>
      </c>
      <c r="BI121" s="82" t="n">
        <v>2</v>
      </c>
      <c r="BJ121" s="82" t="n">
        <v>1</v>
      </c>
      <c r="BK121" s="82" t="n">
        <v>1.4</v>
      </c>
      <c r="BL121" s="82" t="n">
        <v>0.9</v>
      </c>
      <c r="BM121" s="82" t="n">
        <v>1.3</v>
      </c>
      <c r="BN121" s="82" t="n">
        <v>0.6</v>
      </c>
      <c r="BO121" s="82" t="n">
        <v>1</v>
      </c>
      <c r="BP121" s="82" t="n">
        <v>0.4</v>
      </c>
      <c r="BQ121" s="82" t="n">
        <v>0.7</v>
      </c>
      <c r="BR121" s="82" t="n">
        <v>0.3</v>
      </c>
      <c r="BS121" s="82" t="n">
        <v>0.6</v>
      </c>
      <c r="BT121" s="82" t="n">
        <v>30844</v>
      </c>
      <c r="BU121" s="82" t="n">
        <v>9711</v>
      </c>
      <c r="BV121" s="82" t="n">
        <v>2930</v>
      </c>
      <c r="BW121" s="82" t="n">
        <v>18982</v>
      </c>
      <c r="BX121" s="82" t="n">
        <v>12.8</v>
      </c>
      <c r="BY121" s="82" t="n">
        <v>3</v>
      </c>
      <c r="BZ121" s="82" t="n">
        <v>5</v>
      </c>
      <c r="CA121" s="82" t="n">
        <v>18.3</v>
      </c>
      <c r="CB121" s="82" t="n">
        <v>20.4</v>
      </c>
      <c r="CC121" s="82" t="n">
        <v>13.4</v>
      </c>
      <c r="CD121" s="82" t="n">
        <v>10.2</v>
      </c>
      <c r="CE121" s="82" t="n">
        <v>7.8</v>
      </c>
      <c r="CF121" s="82" t="n">
        <v>5.8</v>
      </c>
      <c r="CG121" s="82" t="n">
        <v>2.4</v>
      </c>
      <c r="CH121" s="82" t="n">
        <v>0.6</v>
      </c>
      <c r="CI121" s="82" t="n">
        <v>0.3</v>
      </c>
      <c r="CJ121" s="82">
        <f>SUM(BT121:BW121)</f>
        <v/>
      </c>
      <c r="CK121" s="82">
        <f>F121*(1+M121/100)^9</f>
        <v/>
      </c>
      <c r="CL121" s="257">
        <f>$CK121*SUM(OFFSET($AJ121,0,(COUNTA($CL$1:CL$1)-1)*4,1,4))/100</f>
        <v/>
      </c>
      <c r="CM121" s="257">
        <f>$CK121*SUM(OFFSET($AJ121,0,(COUNTA($CL$1:CM$1)-1)*4,1,4))/100</f>
        <v/>
      </c>
      <c r="CN121" s="257">
        <f>$CK121*SUM(OFFSET($AJ121,0,(COUNTA($CL$1:CN$1)-1)*4,1,4))/100</f>
        <v/>
      </c>
      <c r="CO121" s="257">
        <f>$CK121*SUM(OFFSET($AJ121,0,(COUNTA($CL$1:CO$1)-1)*4,1,4))/100</f>
        <v/>
      </c>
      <c r="CP121" s="257">
        <f>$CK121*SUM(OFFSET($AJ121,0,(COUNTA($CL$1:CP$1)-1)*4,1,4))/100</f>
        <v/>
      </c>
      <c r="CQ121" s="257">
        <f>$CK121*SUM(OFFSET($AJ121,0,(COUNTA($CL$1:CQ$1)-1)*4,1,4))/100</f>
        <v/>
      </c>
      <c r="CR121" s="257">
        <f>$CK121*SUM(OFFSET($AJ121,0,(COUNTA($CL$1:CR$1)-1)*4,1,4))/100</f>
        <v/>
      </c>
      <c r="CS121" s="257">
        <f>$CK121*SUM(OFFSET($AJ121,0,(COUNTA($CL$1:CS$1)-1)*4,1,4))/100</f>
        <v/>
      </c>
      <c r="CT121" s="257">
        <f>$CK121*SUM(OFFSET($AJ121,0,(COUNTA($CL$1:CT$1)-1)*4,1,4))/100</f>
        <v/>
      </c>
      <c r="CU121" s="258">
        <f>IF(N121 = 0,0,F121/N121)</f>
        <v/>
      </c>
      <c r="CV121" s="258">
        <f>IF(CU121=0,0,CK121/CU121)</f>
        <v/>
      </c>
    </row>
    <row r="122">
      <c r="A122" s="82">
        <f>IF(ISERROR(OFFSET(Map!$E$2,MATCH(D122,Map!$B$3:$B$239,0),0)),OFFSET(Map!$E$2,MATCH(D122,Map!$C$3:$C$239,0),0),OFFSET(Map!$E$2,MATCH(D122,Map!$B$3:$B$239,0),0))</f>
        <v/>
      </c>
      <c r="B122" s="82" t="n">
        <v>121</v>
      </c>
      <c r="C122" s="82" t="inlineStr">
        <is>
          <t>KWAZULU-NATAL</t>
        </is>
      </c>
      <c r="D122" s="82" t="inlineStr">
        <is>
          <t>KZN223</t>
        </is>
      </c>
      <c r="E122" s="82" t="inlineStr">
        <is>
          <t>Mpofana</t>
        </is>
      </c>
      <c r="F122" s="82" t="n">
        <v>38103</v>
      </c>
      <c r="G122" s="82" t="n">
        <v>30.2</v>
      </c>
      <c r="H122" s="82" t="n">
        <v>65.7</v>
      </c>
      <c r="I122" s="82">
        <f>ROUND(F122*H122/100,0)</f>
        <v/>
      </c>
      <c r="J122" s="82" t="n">
        <v>4.2</v>
      </c>
      <c r="K122" s="82" t="n">
        <v>52.3</v>
      </c>
      <c r="L122" s="82" t="n">
        <v>94.2</v>
      </c>
      <c r="M122" s="82" t="n">
        <v>0.34</v>
      </c>
      <c r="N122" s="82" t="n">
        <v>21</v>
      </c>
      <c r="O122" s="82" t="n">
        <v>23.9</v>
      </c>
      <c r="P122" s="82">
        <f>ROUND(F122*(H122/100)*(100-O122)/100,0)</f>
        <v/>
      </c>
      <c r="Q122" s="82" t="n">
        <v>29.3</v>
      </c>
      <c r="R122" s="82" t="n">
        <v>15.2</v>
      </c>
      <c r="S122" s="82" t="n">
        <v>5.7</v>
      </c>
      <c r="T122" s="82" t="n">
        <v>25.6</v>
      </c>
      <c r="U122" s="82" t="n">
        <v>10452</v>
      </c>
      <c r="V122" s="82" t="n">
        <v>3258</v>
      </c>
      <c r="W122" s="82" t="n">
        <v>3.4</v>
      </c>
      <c r="X122" s="82" t="n">
        <v>44.1</v>
      </c>
      <c r="Y122" s="82" t="n">
        <v>76.09999999999999</v>
      </c>
      <c r="Z122" s="82" t="n">
        <v>43.6</v>
      </c>
      <c r="AA122" s="82" t="n">
        <v>53.1</v>
      </c>
      <c r="AB122" s="82" t="n">
        <v>48</v>
      </c>
      <c r="AC122" s="82" t="n">
        <v>39.5</v>
      </c>
      <c r="AD122" s="82" t="n">
        <v>71.90000000000001</v>
      </c>
      <c r="AE122" s="82" t="n">
        <v>92.2</v>
      </c>
      <c r="AF122" s="82" t="n">
        <v>0.6</v>
      </c>
      <c r="AG122" s="82" t="n">
        <v>1.8</v>
      </c>
      <c r="AH122" s="82" t="n">
        <v>5.2</v>
      </c>
      <c r="AI122" s="82" t="n">
        <v>0.3</v>
      </c>
      <c r="AJ122" s="82" t="n">
        <v>5.5</v>
      </c>
      <c r="AK122" s="82" t="n">
        <v>5.4</v>
      </c>
      <c r="AL122" s="82" t="n">
        <v>4.9</v>
      </c>
      <c r="AM122" s="82" t="n">
        <v>4.8</v>
      </c>
      <c r="AN122" s="82" t="n">
        <v>4.9</v>
      </c>
      <c r="AO122" s="82" t="n">
        <v>4.6</v>
      </c>
      <c r="AP122" s="82" t="n">
        <v>5.1</v>
      </c>
      <c r="AQ122" s="82" t="n">
        <v>4.6</v>
      </c>
      <c r="AR122" s="82" t="n">
        <v>5.4</v>
      </c>
      <c r="AS122" s="82" t="n">
        <v>5.3</v>
      </c>
      <c r="AT122" s="82" t="n">
        <v>5.3</v>
      </c>
      <c r="AU122" s="82" t="n">
        <v>5.3</v>
      </c>
      <c r="AV122" s="82" t="n">
        <v>4</v>
      </c>
      <c r="AW122" s="82" t="n">
        <v>4.1</v>
      </c>
      <c r="AX122" s="82" t="n">
        <v>3.2</v>
      </c>
      <c r="AY122" s="82" t="n">
        <v>3.4</v>
      </c>
      <c r="AZ122" s="82" t="n">
        <v>2.4</v>
      </c>
      <c r="BA122" s="82" t="n">
        <v>3.1</v>
      </c>
      <c r="BB122" s="82" t="n">
        <v>2</v>
      </c>
      <c r="BC122" s="82" t="n">
        <v>2</v>
      </c>
      <c r="BD122" s="82" t="n">
        <v>1.6</v>
      </c>
      <c r="BE122" s="82" t="n">
        <v>2.1</v>
      </c>
      <c r="BF122" s="82" t="n">
        <v>1.4</v>
      </c>
      <c r="BG122" s="82" t="n">
        <v>1.9</v>
      </c>
      <c r="BH122" s="82" t="n">
        <v>1.3</v>
      </c>
      <c r="BI122" s="82" t="n">
        <v>1.6</v>
      </c>
      <c r="BJ122" s="82" t="n">
        <v>0.6</v>
      </c>
      <c r="BK122" s="82" t="n">
        <v>0.9</v>
      </c>
      <c r="BL122" s="82" t="n">
        <v>0.4</v>
      </c>
      <c r="BM122" s="82" t="n">
        <v>0.6</v>
      </c>
      <c r="BN122" s="82" t="n">
        <v>0.2</v>
      </c>
      <c r="BO122" s="82" t="n">
        <v>0.4</v>
      </c>
      <c r="BP122" s="82" t="n">
        <v>0.2</v>
      </c>
      <c r="BQ122" s="82" t="n">
        <v>0.4</v>
      </c>
      <c r="BR122" s="82" t="n">
        <v>0.1</v>
      </c>
      <c r="BS122" s="82" t="n">
        <v>0.4</v>
      </c>
      <c r="BT122" s="82" t="n">
        <v>10188</v>
      </c>
      <c r="BU122" s="82" t="n">
        <v>3200</v>
      </c>
      <c r="BV122" s="82" t="n">
        <v>2188</v>
      </c>
      <c r="BW122" s="82" t="n">
        <v>9448</v>
      </c>
      <c r="BX122" s="82" t="n">
        <v>11.3</v>
      </c>
      <c r="BY122" s="82" t="n">
        <v>4.3</v>
      </c>
      <c r="BZ122" s="82" t="n">
        <v>8.300000000000001</v>
      </c>
      <c r="CA122" s="82" t="n">
        <v>23.7</v>
      </c>
      <c r="CB122" s="82" t="n">
        <v>25.9</v>
      </c>
      <c r="CC122" s="82" t="n">
        <v>13</v>
      </c>
      <c r="CD122" s="82" t="n">
        <v>6.9</v>
      </c>
      <c r="CE122" s="82" t="n">
        <v>3.4</v>
      </c>
      <c r="CF122" s="82" t="n">
        <v>2.2</v>
      </c>
      <c r="CG122" s="82" t="n">
        <v>0.5</v>
      </c>
      <c r="CH122" s="82" t="n">
        <v>0.2</v>
      </c>
      <c r="CI122" s="82" t="n">
        <v>0.2</v>
      </c>
      <c r="CJ122" s="82">
        <f>SUM(BT122:BW122)</f>
        <v/>
      </c>
      <c r="CK122" s="82">
        <f>F122*(1+M122/100)^9</f>
        <v/>
      </c>
      <c r="CL122" s="257">
        <f>$CK122*SUM(OFFSET($AJ122,0,(COUNTA($CL$1:CL$1)-1)*4,1,4))/100</f>
        <v/>
      </c>
      <c r="CM122" s="257">
        <f>$CK122*SUM(OFFSET($AJ122,0,(COUNTA($CL$1:CM$1)-1)*4,1,4))/100</f>
        <v/>
      </c>
      <c r="CN122" s="257">
        <f>$CK122*SUM(OFFSET($AJ122,0,(COUNTA($CL$1:CN$1)-1)*4,1,4))/100</f>
        <v/>
      </c>
      <c r="CO122" s="257">
        <f>$CK122*SUM(OFFSET($AJ122,0,(COUNTA($CL$1:CO$1)-1)*4,1,4))/100</f>
        <v/>
      </c>
      <c r="CP122" s="257">
        <f>$CK122*SUM(OFFSET($AJ122,0,(COUNTA($CL$1:CP$1)-1)*4,1,4))/100</f>
        <v/>
      </c>
      <c r="CQ122" s="257">
        <f>$CK122*SUM(OFFSET($AJ122,0,(COUNTA($CL$1:CQ$1)-1)*4,1,4))/100</f>
        <v/>
      </c>
      <c r="CR122" s="257">
        <f>$CK122*SUM(OFFSET($AJ122,0,(COUNTA($CL$1:CR$1)-1)*4,1,4))/100</f>
        <v/>
      </c>
      <c r="CS122" s="257">
        <f>$CK122*SUM(OFFSET($AJ122,0,(COUNTA($CL$1:CS$1)-1)*4,1,4))/100</f>
        <v/>
      </c>
      <c r="CT122" s="257">
        <f>$CK122*SUM(OFFSET($AJ122,0,(COUNTA($CL$1:CT$1)-1)*4,1,4))/100</f>
        <v/>
      </c>
      <c r="CU122" s="258">
        <f>IF(N122 = 0,0,F122/N122)</f>
        <v/>
      </c>
      <c r="CV122" s="258">
        <f>IF(CU122=0,0,CK122/CU122)</f>
        <v/>
      </c>
    </row>
    <row r="123">
      <c r="A123" s="82">
        <f>IF(ISERROR(OFFSET(Map!$E$2,MATCH(D123,Map!$B$3:$B$239,0),0)),OFFSET(Map!$E$2,MATCH(D123,Map!$C$3:$C$239,0),0),OFFSET(Map!$E$2,MATCH(D123,Map!$B$3:$B$239,0),0))</f>
        <v/>
      </c>
      <c r="B123" s="82" t="n">
        <v>122</v>
      </c>
      <c r="C123" s="82" t="inlineStr">
        <is>
          <t>KWAZULU-NATAL</t>
        </is>
      </c>
      <c r="D123" s="82" t="inlineStr">
        <is>
          <t>KZN224</t>
        </is>
      </c>
      <c r="E123" s="82" t="inlineStr">
        <is>
          <t>Impendle</t>
        </is>
      </c>
      <c r="F123" s="82" t="n">
        <v>33105</v>
      </c>
      <c r="G123" s="82" t="n">
        <v>37.7</v>
      </c>
      <c r="H123" s="82" t="n">
        <v>55.8</v>
      </c>
      <c r="I123" s="82">
        <f>ROUND(F123*H123/100,0)</f>
        <v/>
      </c>
      <c r="J123" s="82" t="n">
        <v>6.5</v>
      </c>
      <c r="K123" s="82" t="n">
        <v>79.09999999999999</v>
      </c>
      <c r="L123" s="82" t="n">
        <v>88</v>
      </c>
      <c r="M123" s="82" t="n">
        <v>-1.34</v>
      </c>
      <c r="N123" s="82" t="n">
        <v>22</v>
      </c>
      <c r="O123" s="82" t="n">
        <v>45.1</v>
      </c>
      <c r="P123" s="82">
        <f>ROUND(F123*(H123/100)*(100-O123)/100,0)</f>
        <v/>
      </c>
      <c r="Q123" s="82" t="n">
        <v>56.2</v>
      </c>
      <c r="R123" s="82" t="n">
        <v>14.9</v>
      </c>
      <c r="S123" s="82" t="n">
        <v>3.6</v>
      </c>
      <c r="T123" s="82" t="n">
        <v>22.2</v>
      </c>
      <c r="U123" s="82" t="n">
        <v>8203</v>
      </c>
      <c r="V123" s="82" t="n">
        <v>4630</v>
      </c>
      <c r="W123" s="82" t="n">
        <v>4</v>
      </c>
      <c r="X123" s="82" t="n">
        <v>57.4</v>
      </c>
      <c r="Y123" s="82" t="n">
        <v>44.1</v>
      </c>
      <c r="Z123" s="82" t="n">
        <v>36.2</v>
      </c>
      <c r="AA123" s="82" t="n">
        <v>4.8</v>
      </c>
      <c r="AB123" s="82" t="n">
        <v>3</v>
      </c>
      <c r="AC123" s="82" t="n">
        <v>16</v>
      </c>
      <c r="AD123" s="82" t="n">
        <v>83.59999999999999</v>
      </c>
      <c r="AE123" s="82" t="n">
        <v>98.90000000000001</v>
      </c>
      <c r="AF123" s="82" t="n">
        <v>0.3</v>
      </c>
      <c r="AG123" s="82" t="n">
        <v>0.1</v>
      </c>
      <c r="AH123" s="82" t="n">
        <v>0.5</v>
      </c>
      <c r="AI123" s="82" t="n">
        <v>0.2</v>
      </c>
      <c r="AJ123" s="82" t="n">
        <v>6.8</v>
      </c>
      <c r="AK123" s="82" t="n">
        <v>6.5</v>
      </c>
      <c r="AL123" s="82" t="n">
        <v>6.4</v>
      </c>
      <c r="AM123" s="82" t="n">
        <v>6</v>
      </c>
      <c r="AN123" s="82" t="n">
        <v>6.3</v>
      </c>
      <c r="AO123" s="82" t="n">
        <v>5.6</v>
      </c>
      <c r="AP123" s="82" t="n">
        <v>6.2</v>
      </c>
      <c r="AQ123" s="82" t="n">
        <v>6</v>
      </c>
      <c r="AR123" s="82" t="n">
        <v>4.5</v>
      </c>
      <c r="AS123" s="82" t="n">
        <v>4.6</v>
      </c>
      <c r="AT123" s="82" t="n">
        <v>3.2</v>
      </c>
      <c r="AU123" s="82" t="n">
        <v>3.6</v>
      </c>
      <c r="AV123" s="82" t="n">
        <v>2.1</v>
      </c>
      <c r="AW123" s="82" t="n">
        <v>2.6</v>
      </c>
      <c r="AX123" s="82" t="n">
        <v>1.9</v>
      </c>
      <c r="AY123" s="82" t="n">
        <v>2.2</v>
      </c>
      <c r="AZ123" s="82" t="n">
        <v>1.6</v>
      </c>
      <c r="BA123" s="82" t="n">
        <v>2.2</v>
      </c>
      <c r="BB123" s="82" t="n">
        <v>1.5</v>
      </c>
      <c r="BC123" s="82" t="n">
        <v>1.5</v>
      </c>
      <c r="BD123" s="82" t="n">
        <v>1.4</v>
      </c>
      <c r="BE123" s="82" t="n">
        <v>2.4</v>
      </c>
      <c r="BF123" s="82" t="n">
        <v>1.6</v>
      </c>
      <c r="BG123" s="82" t="n">
        <v>2.4</v>
      </c>
      <c r="BH123" s="82" t="n">
        <v>1.3</v>
      </c>
      <c r="BI123" s="82" t="n">
        <v>2.1</v>
      </c>
      <c r="BJ123" s="82" t="n">
        <v>0.7</v>
      </c>
      <c r="BK123" s="82" t="n">
        <v>1.4</v>
      </c>
      <c r="BL123" s="82" t="n">
        <v>0.5</v>
      </c>
      <c r="BM123" s="82" t="n">
        <v>1.1</v>
      </c>
      <c r="BN123" s="82" t="n">
        <v>0.3</v>
      </c>
      <c r="BO123" s="82" t="n">
        <v>0.9</v>
      </c>
      <c r="BP123" s="82" t="n">
        <v>0.2</v>
      </c>
      <c r="BQ123" s="82" t="n">
        <v>0.7</v>
      </c>
      <c r="BR123" s="82" t="n">
        <v>0.2</v>
      </c>
      <c r="BS123" s="82" t="n">
        <v>0.4</v>
      </c>
      <c r="BT123" s="82" t="n">
        <v>2347</v>
      </c>
      <c r="BU123" s="82" t="n">
        <v>1928</v>
      </c>
      <c r="BV123" s="82" t="n">
        <v>2284</v>
      </c>
      <c r="BW123" s="82" t="n">
        <v>11923</v>
      </c>
      <c r="BX123" s="82" t="n">
        <v>18</v>
      </c>
      <c r="BY123" s="82" t="n">
        <v>6.2</v>
      </c>
      <c r="BZ123" s="82" t="n">
        <v>9.4</v>
      </c>
      <c r="CA123" s="82" t="n">
        <v>30.5</v>
      </c>
      <c r="CB123" s="82" t="n">
        <v>19.3</v>
      </c>
      <c r="CC123" s="82" t="n">
        <v>8.4</v>
      </c>
      <c r="CD123" s="82" t="n">
        <v>4.1</v>
      </c>
      <c r="CE123" s="82" t="n">
        <v>2.4</v>
      </c>
      <c r="CF123" s="82" t="n">
        <v>1.2</v>
      </c>
      <c r="CG123" s="82" t="n">
        <v>0.2</v>
      </c>
      <c r="CH123" s="82" t="n">
        <v>0.2</v>
      </c>
      <c r="CI123" s="82" t="n">
        <v>0.1</v>
      </c>
      <c r="CJ123" s="82">
        <f>SUM(BT123:BW123)</f>
        <v/>
      </c>
      <c r="CK123" s="82">
        <f>F123*(1+M123/100)^9</f>
        <v/>
      </c>
      <c r="CL123" s="257">
        <f>$CK123*SUM(OFFSET($AJ123,0,(COUNTA($CL$1:CL$1)-1)*4,1,4))/100</f>
        <v/>
      </c>
      <c r="CM123" s="257">
        <f>$CK123*SUM(OFFSET($AJ123,0,(COUNTA($CL$1:CM$1)-1)*4,1,4))/100</f>
        <v/>
      </c>
      <c r="CN123" s="257">
        <f>$CK123*SUM(OFFSET($AJ123,0,(COUNTA($CL$1:CN$1)-1)*4,1,4))/100</f>
        <v/>
      </c>
      <c r="CO123" s="257">
        <f>$CK123*SUM(OFFSET($AJ123,0,(COUNTA($CL$1:CO$1)-1)*4,1,4))/100</f>
        <v/>
      </c>
      <c r="CP123" s="257">
        <f>$CK123*SUM(OFFSET($AJ123,0,(COUNTA($CL$1:CP$1)-1)*4,1,4))/100</f>
        <v/>
      </c>
      <c r="CQ123" s="257">
        <f>$CK123*SUM(OFFSET($AJ123,0,(COUNTA($CL$1:CQ$1)-1)*4,1,4))/100</f>
        <v/>
      </c>
      <c r="CR123" s="257">
        <f>$CK123*SUM(OFFSET($AJ123,0,(COUNTA($CL$1:CR$1)-1)*4,1,4))/100</f>
        <v/>
      </c>
      <c r="CS123" s="257">
        <f>$CK123*SUM(OFFSET($AJ123,0,(COUNTA($CL$1:CS$1)-1)*4,1,4))/100</f>
        <v/>
      </c>
      <c r="CT123" s="257">
        <f>$CK123*SUM(OFFSET($AJ123,0,(COUNTA($CL$1:CT$1)-1)*4,1,4))/100</f>
        <v/>
      </c>
      <c r="CU123" s="258">
        <f>IF(N123 = 0,0,F123/N123)</f>
        <v/>
      </c>
      <c r="CV123" s="258">
        <f>IF(CU123=0,0,CK123/CU123)</f>
        <v/>
      </c>
    </row>
    <row r="124">
      <c r="A124" s="82">
        <f>IF(ISERROR(OFFSET(Map!$E$2,MATCH(D124,Map!$B$3:$B$239,0),0)),OFFSET(Map!$E$2,MATCH(D124,Map!$C$3:$C$239,0),0),OFFSET(Map!$E$2,MATCH(D124,Map!$B$3:$B$239,0),0))</f>
        <v/>
      </c>
      <c r="B124" s="82" t="n">
        <v>123</v>
      </c>
      <c r="C124" s="82" t="inlineStr">
        <is>
          <t>KWAZULU-NATAL</t>
        </is>
      </c>
      <c r="D124" s="82" t="inlineStr">
        <is>
          <t>KZN225</t>
        </is>
      </c>
      <c r="E124" s="82" t="inlineStr">
        <is>
          <t>The Msunduzi</t>
        </is>
      </c>
      <c r="F124" s="82" t="n">
        <v>618536</v>
      </c>
      <c r="G124" s="82" t="n">
        <v>26.6</v>
      </c>
      <c r="H124" s="82" t="n">
        <v>68.40000000000001</v>
      </c>
      <c r="I124" s="82">
        <f>ROUND(F124*H124/100,0)</f>
        <v/>
      </c>
      <c r="J124" s="82" t="n">
        <v>5</v>
      </c>
      <c r="K124" s="82" t="n">
        <v>46.2</v>
      </c>
      <c r="L124" s="82" t="n">
        <v>90.90000000000001</v>
      </c>
      <c r="M124" s="82" t="n">
        <v>1.12</v>
      </c>
      <c r="N124" s="82" t="n">
        <v>976</v>
      </c>
      <c r="O124" s="82" t="n">
        <v>33</v>
      </c>
      <c r="P124" s="82">
        <f>ROUND(F124*(H124/100)*(100-O124)/100,0)</f>
        <v/>
      </c>
      <c r="Q124" s="82" t="n">
        <v>43.1</v>
      </c>
      <c r="R124" s="82" t="n">
        <v>5.5</v>
      </c>
      <c r="S124" s="82" t="n">
        <v>13.1</v>
      </c>
      <c r="T124" s="82" t="n">
        <v>33.7</v>
      </c>
      <c r="U124" s="82" t="n">
        <v>163993</v>
      </c>
      <c r="V124" s="82" t="n">
        <v>35527</v>
      </c>
      <c r="W124" s="82" t="n">
        <v>3.6</v>
      </c>
      <c r="X124" s="82" t="n">
        <v>45.2</v>
      </c>
      <c r="Y124" s="82" t="n">
        <v>73.7</v>
      </c>
      <c r="Z124" s="82" t="n">
        <v>57.9</v>
      </c>
      <c r="AA124" s="82" t="n">
        <v>51.6</v>
      </c>
      <c r="AB124" s="82" t="n">
        <v>53.2</v>
      </c>
      <c r="AC124" s="82" t="n">
        <v>47.9</v>
      </c>
      <c r="AD124" s="82" t="n">
        <v>91.90000000000001</v>
      </c>
      <c r="AE124" s="82" t="n">
        <v>81.09999999999999</v>
      </c>
      <c r="AF124" s="82" t="n">
        <v>2.9</v>
      </c>
      <c r="AG124" s="82" t="n">
        <v>9.800000000000001</v>
      </c>
      <c r="AH124" s="82" t="n">
        <v>6</v>
      </c>
      <c r="AI124" s="82" t="n">
        <v>0.3</v>
      </c>
      <c r="AJ124" s="82" t="n">
        <v>4.8</v>
      </c>
      <c r="AK124" s="82" t="n">
        <v>4.7</v>
      </c>
      <c r="AL124" s="82" t="n">
        <v>4.2</v>
      </c>
      <c r="AM124" s="82" t="n">
        <v>4.2</v>
      </c>
      <c r="AN124" s="82" t="n">
        <v>4.4</v>
      </c>
      <c r="AO124" s="82" t="n">
        <v>4.2</v>
      </c>
      <c r="AP124" s="82" t="n">
        <v>5</v>
      </c>
      <c r="AQ124" s="82" t="n">
        <v>5.1</v>
      </c>
      <c r="AR124" s="82" t="n">
        <v>5.8</v>
      </c>
      <c r="AS124" s="82" t="n">
        <v>5.8</v>
      </c>
      <c r="AT124" s="82" t="n">
        <v>5.2</v>
      </c>
      <c r="AU124" s="82" t="n">
        <v>5.3</v>
      </c>
      <c r="AV124" s="82" t="n">
        <v>4</v>
      </c>
      <c r="AW124" s="82" t="n">
        <v>4.1</v>
      </c>
      <c r="AX124" s="82" t="n">
        <v>3.6</v>
      </c>
      <c r="AY124" s="82" t="n">
        <v>3.7</v>
      </c>
      <c r="AZ124" s="82" t="n">
        <v>2.7</v>
      </c>
      <c r="BA124" s="82" t="n">
        <v>3.1</v>
      </c>
      <c r="BB124" s="82" t="n">
        <v>2.1</v>
      </c>
      <c r="BC124" s="82" t="n">
        <v>2.1</v>
      </c>
      <c r="BD124" s="82" t="n">
        <v>1.7</v>
      </c>
      <c r="BE124" s="82" t="n">
        <v>2.3</v>
      </c>
      <c r="BF124" s="82" t="n">
        <v>1.4</v>
      </c>
      <c r="BG124" s="82" t="n">
        <v>2.1</v>
      </c>
      <c r="BH124" s="82" t="n">
        <v>1.2</v>
      </c>
      <c r="BI124" s="82" t="n">
        <v>1.7</v>
      </c>
      <c r="BJ124" s="82" t="n">
        <v>0.7</v>
      </c>
      <c r="BK124" s="82" t="n">
        <v>1.1</v>
      </c>
      <c r="BL124" s="82" t="n">
        <v>0.5</v>
      </c>
      <c r="BM124" s="82" t="n">
        <v>0.9</v>
      </c>
      <c r="BN124" s="82" t="n">
        <v>0.3</v>
      </c>
      <c r="BO124" s="82" t="n">
        <v>0.6</v>
      </c>
      <c r="BP124" s="82" t="n">
        <v>0.2</v>
      </c>
      <c r="BQ124" s="82" t="n">
        <v>0.4</v>
      </c>
      <c r="BR124" s="82" t="n">
        <v>0.1</v>
      </c>
      <c r="BS124" s="82" t="n">
        <v>0.3</v>
      </c>
      <c r="BT124" s="82" t="n">
        <v>153909</v>
      </c>
      <c r="BU124" s="82" t="n">
        <v>75763</v>
      </c>
      <c r="BV124" s="82" t="n">
        <v>25229</v>
      </c>
      <c r="BW124" s="82" t="n">
        <v>168035</v>
      </c>
      <c r="BX124" s="82" t="n">
        <v>16.1</v>
      </c>
      <c r="BY124" s="82" t="n">
        <v>4.6</v>
      </c>
      <c r="BZ124" s="82" t="n">
        <v>6.8</v>
      </c>
      <c r="CA124" s="82" t="n">
        <v>16.1</v>
      </c>
      <c r="CB124" s="82" t="n">
        <v>16.5</v>
      </c>
      <c r="CC124" s="82" t="n">
        <v>12.6</v>
      </c>
      <c r="CD124" s="82" t="n">
        <v>10.3</v>
      </c>
      <c r="CE124" s="82" t="n">
        <v>8.800000000000001</v>
      </c>
      <c r="CF124" s="82" t="n">
        <v>5.7</v>
      </c>
      <c r="CG124" s="82" t="n">
        <v>1.8</v>
      </c>
      <c r="CH124" s="82" t="n">
        <v>0.5</v>
      </c>
      <c r="CI124" s="82" t="n">
        <v>0.3</v>
      </c>
      <c r="CJ124" s="82">
        <f>SUM(BT124:BW124)</f>
        <v/>
      </c>
      <c r="CK124" s="82">
        <f>F124*(1+M124/100)^9</f>
        <v/>
      </c>
      <c r="CL124" s="257">
        <f>$CK124*SUM(OFFSET($AJ124,0,(COUNTA($CL$1:CL$1)-1)*4,1,4))/100</f>
        <v/>
      </c>
      <c r="CM124" s="257">
        <f>$CK124*SUM(OFFSET($AJ124,0,(COUNTA($CL$1:CM$1)-1)*4,1,4))/100</f>
        <v/>
      </c>
      <c r="CN124" s="257">
        <f>$CK124*SUM(OFFSET($AJ124,0,(COUNTA($CL$1:CN$1)-1)*4,1,4))/100</f>
        <v/>
      </c>
      <c r="CO124" s="257">
        <f>$CK124*SUM(OFFSET($AJ124,0,(COUNTA($CL$1:CO$1)-1)*4,1,4))/100</f>
        <v/>
      </c>
      <c r="CP124" s="257">
        <f>$CK124*SUM(OFFSET($AJ124,0,(COUNTA($CL$1:CP$1)-1)*4,1,4))/100</f>
        <v/>
      </c>
      <c r="CQ124" s="257">
        <f>$CK124*SUM(OFFSET($AJ124,0,(COUNTA($CL$1:CQ$1)-1)*4,1,4))/100</f>
        <v/>
      </c>
      <c r="CR124" s="257">
        <f>$CK124*SUM(OFFSET($AJ124,0,(COUNTA($CL$1:CR$1)-1)*4,1,4))/100</f>
        <v/>
      </c>
      <c r="CS124" s="257">
        <f>$CK124*SUM(OFFSET($AJ124,0,(COUNTA($CL$1:CS$1)-1)*4,1,4))/100</f>
        <v/>
      </c>
      <c r="CT124" s="257">
        <f>$CK124*SUM(OFFSET($AJ124,0,(COUNTA($CL$1:CT$1)-1)*4,1,4))/100</f>
        <v/>
      </c>
      <c r="CU124" s="258">
        <f>IF(N124 = 0,0,F124/N124)</f>
        <v/>
      </c>
      <c r="CV124" s="258">
        <f>IF(CU124=0,0,CK124/CU124)</f>
        <v/>
      </c>
    </row>
    <row r="125">
      <c r="A125" s="82">
        <f>IF(ISERROR(OFFSET(Map!$E$2,MATCH(D125,Map!$B$3:$B$239,0),0)),OFFSET(Map!$E$2,MATCH(D125,Map!$C$3:$C$239,0),0),OFFSET(Map!$E$2,MATCH(D125,Map!$B$3:$B$239,0),0))</f>
        <v/>
      </c>
      <c r="B125" s="82" t="n">
        <v>124</v>
      </c>
      <c r="C125" s="82" t="inlineStr">
        <is>
          <t>KWAZULU-NATAL</t>
        </is>
      </c>
      <c r="D125" s="82" t="inlineStr">
        <is>
          <t>KZN226</t>
        </is>
      </c>
      <c r="E125" s="82" t="inlineStr">
        <is>
          <t>Mkhambathini</t>
        </is>
      </c>
      <c r="F125" s="82" t="n">
        <v>63142</v>
      </c>
      <c r="G125" s="82" t="n">
        <v>31.7</v>
      </c>
      <c r="H125" s="82" t="n">
        <v>63.5</v>
      </c>
      <c r="I125" s="82">
        <f>ROUND(F125*H125/100,0)</f>
        <v/>
      </c>
      <c r="J125" s="82" t="n">
        <v>4.8</v>
      </c>
      <c r="K125" s="82" t="n">
        <v>57.6</v>
      </c>
      <c r="L125" s="82" t="n">
        <v>92.09999999999999</v>
      </c>
      <c r="M125" s="82" t="n">
        <v>0.67</v>
      </c>
      <c r="N125" s="82" t="n">
        <v>71</v>
      </c>
      <c r="O125" s="82" t="n">
        <v>26.8</v>
      </c>
      <c r="P125" s="82">
        <f>ROUND(F125*(H125/100)*(100-O125)/100,0)</f>
        <v/>
      </c>
      <c r="Q125" s="82" t="n">
        <v>34.1</v>
      </c>
      <c r="R125" s="82" t="n">
        <v>18.6</v>
      </c>
      <c r="S125" s="82" t="n">
        <v>5</v>
      </c>
      <c r="T125" s="82" t="n">
        <v>20.6</v>
      </c>
      <c r="U125" s="82" t="n">
        <v>14964</v>
      </c>
      <c r="V125" s="82" t="n">
        <v>5067</v>
      </c>
      <c r="W125" s="82" t="n">
        <v>3.7</v>
      </c>
      <c r="X125" s="82" t="n">
        <v>45.5</v>
      </c>
      <c r="Y125" s="82" t="n">
        <v>48.9</v>
      </c>
      <c r="Z125" s="82" t="n">
        <v>26.5</v>
      </c>
      <c r="AA125" s="82" t="n">
        <v>8.9</v>
      </c>
      <c r="AB125" s="82" t="n">
        <v>5.5</v>
      </c>
      <c r="AC125" s="82" t="n">
        <v>14.5</v>
      </c>
      <c r="AD125" s="82" t="n">
        <v>65.2</v>
      </c>
      <c r="AE125" s="82" t="n">
        <v>94.8</v>
      </c>
      <c r="AF125" s="82" t="n">
        <v>0.3</v>
      </c>
      <c r="AG125" s="82" t="n">
        <v>1</v>
      </c>
      <c r="AH125" s="82" t="n">
        <v>3.7</v>
      </c>
      <c r="AI125" s="82" t="n">
        <v>0.2</v>
      </c>
      <c r="AJ125" s="82" t="n">
        <v>5.8</v>
      </c>
      <c r="AK125" s="82" t="n">
        <v>5.9</v>
      </c>
      <c r="AL125" s="82" t="n">
        <v>5.1</v>
      </c>
      <c r="AM125" s="82" t="n">
        <v>5</v>
      </c>
      <c r="AN125" s="82" t="n">
        <v>5</v>
      </c>
      <c r="AO125" s="82" t="n">
        <v>4.9</v>
      </c>
      <c r="AP125" s="82" t="n">
        <v>5.4</v>
      </c>
      <c r="AQ125" s="82" t="n">
        <v>5.2</v>
      </c>
      <c r="AR125" s="82" t="n">
        <v>5.4</v>
      </c>
      <c r="AS125" s="82" t="n">
        <v>5.4</v>
      </c>
      <c r="AT125" s="82" t="n">
        <v>4.8</v>
      </c>
      <c r="AU125" s="82" t="n">
        <v>4.9</v>
      </c>
      <c r="AV125" s="82" t="n">
        <v>3.5</v>
      </c>
      <c r="AW125" s="82" t="n">
        <v>3.7</v>
      </c>
      <c r="AX125" s="82" t="n">
        <v>2.9</v>
      </c>
      <c r="AY125" s="82" t="n">
        <v>3.1</v>
      </c>
      <c r="AZ125" s="82" t="n">
        <v>2.2</v>
      </c>
      <c r="BA125" s="82" t="n">
        <v>2.6</v>
      </c>
      <c r="BB125" s="82" t="n">
        <v>2</v>
      </c>
      <c r="BC125" s="82" t="n">
        <v>2</v>
      </c>
      <c r="BD125" s="82" t="n">
        <v>1.5</v>
      </c>
      <c r="BE125" s="82" t="n">
        <v>2.1</v>
      </c>
      <c r="BF125" s="82" t="n">
        <v>1.5</v>
      </c>
      <c r="BG125" s="82" t="n">
        <v>1.9</v>
      </c>
      <c r="BH125" s="82" t="n">
        <v>1.2</v>
      </c>
      <c r="BI125" s="82" t="n">
        <v>1.7</v>
      </c>
      <c r="BJ125" s="82" t="n">
        <v>0.7</v>
      </c>
      <c r="BK125" s="82" t="n">
        <v>1</v>
      </c>
      <c r="BL125" s="82" t="n">
        <v>0.4</v>
      </c>
      <c r="BM125" s="82" t="n">
        <v>0.8</v>
      </c>
      <c r="BN125" s="82" t="n">
        <v>0.2</v>
      </c>
      <c r="BO125" s="82" t="n">
        <v>0.5</v>
      </c>
      <c r="BP125" s="82" t="n">
        <v>0.2</v>
      </c>
      <c r="BQ125" s="82" t="n">
        <v>0.5</v>
      </c>
      <c r="BR125" s="82" t="n">
        <v>0.1</v>
      </c>
      <c r="BS125" s="82" t="n">
        <v>0.3</v>
      </c>
      <c r="BT125" s="82" t="n">
        <v>13444</v>
      </c>
      <c r="BU125" s="82" t="n">
        <v>4913</v>
      </c>
      <c r="BV125" s="82" t="n">
        <v>3171</v>
      </c>
      <c r="BW125" s="82" t="n">
        <v>18546</v>
      </c>
      <c r="BX125" s="82" t="n">
        <v>9</v>
      </c>
      <c r="BY125" s="82" t="n">
        <v>4.2</v>
      </c>
      <c r="BZ125" s="82" t="n">
        <v>9.300000000000001</v>
      </c>
      <c r="CA125" s="82" t="n">
        <v>31.6</v>
      </c>
      <c r="CB125" s="82" t="n">
        <v>24.3</v>
      </c>
      <c r="CC125" s="82" t="n">
        <v>10.6</v>
      </c>
      <c r="CD125" s="82" t="n">
        <v>4.7</v>
      </c>
      <c r="CE125" s="82" t="n">
        <v>3.2</v>
      </c>
      <c r="CF125" s="82" t="n">
        <v>2</v>
      </c>
      <c r="CG125" s="82" t="n">
        <v>0.6</v>
      </c>
      <c r="CH125" s="82" t="n">
        <v>0.2</v>
      </c>
      <c r="CI125" s="82" t="n">
        <v>0.1</v>
      </c>
      <c r="CJ125" s="82">
        <f>SUM(BT125:BW125)</f>
        <v/>
      </c>
      <c r="CK125" s="82">
        <f>F125*(1+M125/100)^9</f>
        <v/>
      </c>
      <c r="CL125" s="257">
        <f>$CK125*SUM(OFFSET($AJ125,0,(COUNTA($CL$1:CL$1)-1)*4,1,4))/100</f>
        <v/>
      </c>
      <c r="CM125" s="257">
        <f>$CK125*SUM(OFFSET($AJ125,0,(COUNTA($CL$1:CM$1)-1)*4,1,4))/100</f>
        <v/>
      </c>
      <c r="CN125" s="257">
        <f>$CK125*SUM(OFFSET($AJ125,0,(COUNTA($CL$1:CN$1)-1)*4,1,4))/100</f>
        <v/>
      </c>
      <c r="CO125" s="257">
        <f>$CK125*SUM(OFFSET($AJ125,0,(COUNTA($CL$1:CO$1)-1)*4,1,4))/100</f>
        <v/>
      </c>
      <c r="CP125" s="257">
        <f>$CK125*SUM(OFFSET($AJ125,0,(COUNTA($CL$1:CP$1)-1)*4,1,4))/100</f>
        <v/>
      </c>
      <c r="CQ125" s="257">
        <f>$CK125*SUM(OFFSET($AJ125,0,(COUNTA($CL$1:CQ$1)-1)*4,1,4))/100</f>
        <v/>
      </c>
      <c r="CR125" s="257">
        <f>$CK125*SUM(OFFSET($AJ125,0,(COUNTA($CL$1:CR$1)-1)*4,1,4))/100</f>
        <v/>
      </c>
      <c r="CS125" s="257">
        <f>$CK125*SUM(OFFSET($AJ125,0,(COUNTA($CL$1:CS$1)-1)*4,1,4))/100</f>
        <v/>
      </c>
      <c r="CT125" s="257">
        <f>$CK125*SUM(OFFSET($AJ125,0,(COUNTA($CL$1:CT$1)-1)*4,1,4))/100</f>
        <v/>
      </c>
      <c r="CU125" s="258">
        <f>IF(N125 = 0,0,F125/N125)</f>
        <v/>
      </c>
      <c r="CV125" s="258">
        <f>IF(CU125=0,0,CK125/CU125)</f>
        <v/>
      </c>
    </row>
    <row r="126">
      <c r="A126" s="82">
        <f>IF(ISERROR(OFFSET(Map!$E$2,MATCH(D126,Map!$B$3:$B$239,0),0)),OFFSET(Map!$E$2,MATCH(D126,Map!$C$3:$C$239,0),0),OFFSET(Map!$E$2,MATCH(D126,Map!$B$3:$B$239,0),0))</f>
        <v/>
      </c>
      <c r="B126" s="82" t="n">
        <v>125</v>
      </c>
      <c r="C126" s="82" t="inlineStr">
        <is>
          <t>KWAZULU-NATAL</t>
        </is>
      </c>
      <c r="D126" s="82" t="inlineStr">
        <is>
          <t>KZN227</t>
        </is>
      </c>
      <c r="E126" s="82" t="inlineStr">
        <is>
          <t>Richmond</t>
        </is>
      </c>
      <c r="F126" s="82" t="n">
        <v>65793</v>
      </c>
      <c r="G126" s="82" t="n">
        <v>33.5</v>
      </c>
      <c r="H126" s="82" t="n">
        <v>61.7</v>
      </c>
      <c r="I126" s="82">
        <f>ROUND(F126*H126/100,0)</f>
        <v/>
      </c>
      <c r="J126" s="82" t="n">
        <v>4.7</v>
      </c>
      <c r="K126" s="82" t="n">
        <v>62</v>
      </c>
      <c r="L126" s="82" t="n">
        <v>94</v>
      </c>
      <c r="M126" s="82" t="n">
        <v>0.4</v>
      </c>
      <c r="N126" s="82" t="n">
        <v>52</v>
      </c>
      <c r="O126" s="82" t="n">
        <v>26.3</v>
      </c>
      <c r="P126" s="82">
        <f>ROUND(F126*(H126/100)*(100-O126)/100,0)</f>
        <v/>
      </c>
      <c r="Q126" s="82" t="n">
        <v>33.2</v>
      </c>
      <c r="R126" s="82" t="n">
        <v>16.1</v>
      </c>
      <c r="S126" s="82" t="n">
        <v>4.2</v>
      </c>
      <c r="T126" s="82" t="n">
        <v>21.7</v>
      </c>
      <c r="U126" s="82" t="n">
        <v>16440</v>
      </c>
      <c r="V126" s="82" t="n">
        <v>5629</v>
      </c>
      <c r="W126" s="82" t="n">
        <v>3.8</v>
      </c>
      <c r="X126" s="82" t="n">
        <v>48.8</v>
      </c>
      <c r="Y126" s="82" t="n">
        <v>54.7</v>
      </c>
      <c r="Z126" s="82" t="n">
        <v>44.5</v>
      </c>
      <c r="AA126" s="82" t="n">
        <v>12.6</v>
      </c>
      <c r="AB126" s="82" t="n">
        <v>15.5</v>
      </c>
      <c r="AC126" s="82" t="n">
        <v>20.2</v>
      </c>
      <c r="AD126" s="82" t="n">
        <v>81.5</v>
      </c>
      <c r="AE126" s="82" t="n">
        <v>95.2</v>
      </c>
      <c r="AF126" s="82" t="n">
        <v>0.9</v>
      </c>
      <c r="AG126" s="82" t="n">
        <v>1.1</v>
      </c>
      <c r="AH126" s="82" t="n">
        <v>2.6</v>
      </c>
      <c r="AI126" s="82" t="n">
        <v>0.2</v>
      </c>
      <c r="AJ126" s="82" t="n">
        <v>6.3</v>
      </c>
      <c r="AK126" s="82" t="n">
        <v>5.9</v>
      </c>
      <c r="AL126" s="82" t="n">
        <v>5.7</v>
      </c>
      <c r="AM126" s="82" t="n">
        <v>5.4</v>
      </c>
      <c r="AN126" s="82" t="n">
        <v>5.3</v>
      </c>
      <c r="AO126" s="82" t="n">
        <v>4.9</v>
      </c>
      <c r="AP126" s="82" t="n">
        <v>5.1</v>
      </c>
      <c r="AQ126" s="82" t="n">
        <v>5.1</v>
      </c>
      <c r="AR126" s="82" t="n">
        <v>5.2</v>
      </c>
      <c r="AS126" s="82" t="n">
        <v>5.1</v>
      </c>
      <c r="AT126" s="82" t="n">
        <v>4.7</v>
      </c>
      <c r="AU126" s="82" t="n">
        <v>4.5</v>
      </c>
      <c r="AV126" s="82" t="n">
        <v>3.7</v>
      </c>
      <c r="AW126" s="82" t="n">
        <v>3.5</v>
      </c>
      <c r="AX126" s="82" t="n">
        <v>3.1</v>
      </c>
      <c r="AY126" s="82" t="n">
        <v>3.2</v>
      </c>
      <c r="AZ126" s="82" t="n">
        <v>2.3</v>
      </c>
      <c r="BA126" s="82" t="n">
        <v>2.7</v>
      </c>
      <c r="BB126" s="82" t="n">
        <v>1.8</v>
      </c>
      <c r="BC126" s="82" t="n">
        <v>1.8</v>
      </c>
      <c r="BD126" s="82" t="n">
        <v>1.4</v>
      </c>
      <c r="BE126" s="82" t="n">
        <v>1.9</v>
      </c>
      <c r="BF126" s="82" t="n">
        <v>1.3</v>
      </c>
      <c r="BG126" s="82" t="n">
        <v>2</v>
      </c>
      <c r="BH126" s="82" t="n">
        <v>1.1</v>
      </c>
      <c r="BI126" s="82" t="n">
        <v>1.5</v>
      </c>
      <c r="BJ126" s="82" t="n">
        <v>0.6</v>
      </c>
      <c r="BK126" s="82" t="n">
        <v>0.9</v>
      </c>
      <c r="BL126" s="82" t="n">
        <v>0.4</v>
      </c>
      <c r="BM126" s="82" t="n">
        <v>0.8</v>
      </c>
      <c r="BN126" s="82" t="n">
        <v>0.2</v>
      </c>
      <c r="BO126" s="82" t="n">
        <v>0.6</v>
      </c>
      <c r="BP126" s="82" t="n">
        <v>0.1</v>
      </c>
      <c r="BQ126" s="82" t="n">
        <v>0.6</v>
      </c>
      <c r="BR126" s="82" t="n">
        <v>0.2</v>
      </c>
      <c r="BS126" s="82" t="n">
        <v>0.4</v>
      </c>
      <c r="BT126" s="82" t="n">
        <v>13337</v>
      </c>
      <c r="BU126" s="82" t="n">
        <v>4753</v>
      </c>
      <c r="BV126" s="82" t="n">
        <v>4014</v>
      </c>
      <c r="BW126" s="82" t="n">
        <v>18505</v>
      </c>
      <c r="BX126" s="82" t="n">
        <v>11.1</v>
      </c>
      <c r="BY126" s="82" t="n">
        <v>4.9</v>
      </c>
      <c r="BZ126" s="82" t="n">
        <v>10.7</v>
      </c>
      <c r="CA126" s="82" t="n">
        <v>29.4</v>
      </c>
      <c r="CB126" s="82" t="n">
        <v>23.5</v>
      </c>
      <c r="CC126" s="82" t="n">
        <v>10.4</v>
      </c>
      <c r="CD126" s="82" t="n">
        <v>4.6</v>
      </c>
      <c r="CE126" s="82" t="n">
        <v>3</v>
      </c>
      <c r="CF126" s="82" t="n">
        <v>1.9</v>
      </c>
      <c r="CG126" s="82" t="n">
        <v>0.3</v>
      </c>
      <c r="CH126" s="82" t="n">
        <v>0.1</v>
      </c>
      <c r="CI126" s="82" t="n">
        <v>0.1</v>
      </c>
      <c r="CJ126" s="82">
        <f>SUM(BT126:BW126)</f>
        <v/>
      </c>
      <c r="CK126" s="82">
        <f>F126*(1+M126/100)^9</f>
        <v/>
      </c>
      <c r="CL126" s="257">
        <f>$CK126*SUM(OFFSET($AJ126,0,(COUNTA($CL$1:CL$1)-1)*4,1,4))/100</f>
        <v/>
      </c>
      <c r="CM126" s="257">
        <f>$CK126*SUM(OFFSET($AJ126,0,(COUNTA($CL$1:CM$1)-1)*4,1,4))/100</f>
        <v/>
      </c>
      <c r="CN126" s="257">
        <f>$CK126*SUM(OFFSET($AJ126,0,(COUNTA($CL$1:CN$1)-1)*4,1,4))/100</f>
        <v/>
      </c>
      <c r="CO126" s="257">
        <f>$CK126*SUM(OFFSET($AJ126,0,(COUNTA($CL$1:CO$1)-1)*4,1,4))/100</f>
        <v/>
      </c>
      <c r="CP126" s="257">
        <f>$CK126*SUM(OFFSET($AJ126,0,(COUNTA($CL$1:CP$1)-1)*4,1,4))/100</f>
        <v/>
      </c>
      <c r="CQ126" s="257">
        <f>$CK126*SUM(OFFSET($AJ126,0,(COUNTA($CL$1:CQ$1)-1)*4,1,4))/100</f>
        <v/>
      </c>
      <c r="CR126" s="257">
        <f>$CK126*SUM(OFFSET($AJ126,0,(COUNTA($CL$1:CR$1)-1)*4,1,4))/100</f>
        <v/>
      </c>
      <c r="CS126" s="257">
        <f>$CK126*SUM(OFFSET($AJ126,0,(COUNTA($CL$1:CS$1)-1)*4,1,4))/100</f>
        <v/>
      </c>
      <c r="CT126" s="257">
        <f>$CK126*SUM(OFFSET($AJ126,0,(COUNTA($CL$1:CT$1)-1)*4,1,4))/100</f>
        <v/>
      </c>
      <c r="CU126" s="258">
        <f>IF(N126 = 0,0,F126/N126)</f>
        <v/>
      </c>
      <c r="CV126" s="258">
        <f>IF(CU126=0,0,CK126/CU126)</f>
        <v/>
      </c>
    </row>
    <row r="127">
      <c r="A127" s="82">
        <f>IF(ISERROR(OFFSET(Map!$E$2,MATCH(D127,Map!$B$3:$B$239,0),0)),OFFSET(Map!$E$2,MATCH(D127,Map!$C$3:$C$239,0),0),OFFSET(Map!$E$2,MATCH(D127,Map!$B$3:$B$239,0),0))</f>
        <v/>
      </c>
      <c r="B127" s="82" t="n">
        <v>126</v>
      </c>
      <c r="C127" s="82" t="inlineStr">
        <is>
          <t>KWAZULU-NATAL</t>
        </is>
      </c>
      <c r="D127" s="82" t="inlineStr">
        <is>
          <t>KZN232</t>
        </is>
      </c>
      <c r="E127" s="82" t="inlineStr">
        <is>
          <t>Emnambithi/Ladysmith</t>
        </is>
      </c>
      <c r="F127" s="82" t="n">
        <v>237437</v>
      </c>
      <c r="G127" s="82" t="n">
        <v>33.3</v>
      </c>
      <c r="H127" s="82" t="n">
        <v>62.2</v>
      </c>
      <c r="I127" s="82">
        <f>ROUND(F127*H127/100,0)</f>
        <v/>
      </c>
      <c r="J127" s="82" t="n">
        <v>4.5</v>
      </c>
      <c r="K127" s="82" t="n">
        <v>60.7</v>
      </c>
      <c r="L127" s="82" t="n">
        <v>88.7</v>
      </c>
      <c r="M127" s="82" t="n">
        <v>0.52</v>
      </c>
      <c r="N127" s="82" t="n">
        <v>80</v>
      </c>
      <c r="O127" s="82" t="n">
        <v>34</v>
      </c>
      <c r="P127" s="82">
        <f>ROUND(F127*(H127/100)*(100-O127)/100,0)</f>
        <v/>
      </c>
      <c r="Q127" s="82" t="n">
        <v>43.4</v>
      </c>
      <c r="R127" s="82" t="n">
        <v>8.1</v>
      </c>
      <c r="S127" s="82" t="n">
        <v>9</v>
      </c>
      <c r="T127" s="82" t="n">
        <v>30.9</v>
      </c>
      <c r="U127" s="82" t="n">
        <v>58058</v>
      </c>
      <c r="V127" s="82" t="n">
        <v>19004</v>
      </c>
      <c r="W127" s="82" t="n">
        <v>4</v>
      </c>
      <c r="X127" s="82" t="n">
        <v>49.4</v>
      </c>
      <c r="Y127" s="82" t="n">
        <v>80.5</v>
      </c>
      <c r="Z127" s="82" t="n">
        <v>49.7</v>
      </c>
      <c r="AA127" s="82" t="n">
        <v>56.1</v>
      </c>
      <c r="AB127" s="82" t="n">
        <v>58.1</v>
      </c>
      <c r="AC127" s="82" t="n">
        <v>45.4</v>
      </c>
      <c r="AD127" s="82" t="n">
        <v>82.09999999999999</v>
      </c>
      <c r="AE127" s="82" t="n">
        <v>91.8</v>
      </c>
      <c r="AF127" s="82" t="n">
        <v>1</v>
      </c>
      <c r="AG127" s="82" t="n">
        <v>4.4</v>
      </c>
      <c r="AH127" s="82" t="n">
        <v>2.7</v>
      </c>
      <c r="AI127" s="82" t="n">
        <v>0.2</v>
      </c>
      <c r="AJ127" s="82" t="n">
        <v>6.1</v>
      </c>
      <c r="AK127" s="82" t="n">
        <v>6.1</v>
      </c>
      <c r="AL127" s="82" t="n">
        <v>5.3</v>
      </c>
      <c r="AM127" s="82" t="n">
        <v>5.4</v>
      </c>
      <c r="AN127" s="82" t="n">
        <v>5.4</v>
      </c>
      <c r="AO127" s="82" t="n">
        <v>5.1</v>
      </c>
      <c r="AP127" s="82" t="n">
        <v>5.2</v>
      </c>
      <c r="AQ127" s="82" t="n">
        <v>5.2</v>
      </c>
      <c r="AR127" s="82" t="n">
        <v>4.7</v>
      </c>
      <c r="AS127" s="82" t="n">
        <v>5.2</v>
      </c>
      <c r="AT127" s="82" t="n">
        <v>4.6</v>
      </c>
      <c r="AU127" s="82" t="n">
        <v>4.9</v>
      </c>
      <c r="AV127" s="82" t="n">
        <v>3.5</v>
      </c>
      <c r="AW127" s="82" t="n">
        <v>3.8</v>
      </c>
      <c r="AX127" s="82" t="n">
        <v>2.9</v>
      </c>
      <c r="AY127" s="82" t="n">
        <v>3.1</v>
      </c>
      <c r="AZ127" s="82" t="n">
        <v>2.2</v>
      </c>
      <c r="BA127" s="82" t="n">
        <v>2.7</v>
      </c>
      <c r="BB127" s="82" t="n">
        <v>1.9</v>
      </c>
      <c r="BC127" s="82" t="n">
        <v>1.9</v>
      </c>
      <c r="BD127" s="82" t="n">
        <v>1.6</v>
      </c>
      <c r="BE127" s="82" t="n">
        <v>2.3</v>
      </c>
      <c r="BF127" s="82" t="n">
        <v>1.3</v>
      </c>
      <c r="BG127" s="82" t="n">
        <v>1.9</v>
      </c>
      <c r="BH127" s="82" t="n">
        <v>1</v>
      </c>
      <c r="BI127" s="82" t="n">
        <v>1.6</v>
      </c>
      <c r="BJ127" s="82" t="n">
        <v>0.5</v>
      </c>
      <c r="BK127" s="82" t="n">
        <v>1</v>
      </c>
      <c r="BL127" s="82" t="n">
        <v>0.4</v>
      </c>
      <c r="BM127" s="82" t="n">
        <v>0.8</v>
      </c>
      <c r="BN127" s="82" t="n">
        <v>0.2</v>
      </c>
      <c r="BO127" s="82" t="n">
        <v>0.5</v>
      </c>
      <c r="BP127" s="82" t="n">
        <v>0.1</v>
      </c>
      <c r="BQ127" s="82" t="n">
        <v>0.4</v>
      </c>
      <c r="BR127" s="82" t="n">
        <v>0.1</v>
      </c>
      <c r="BS127" s="82" t="n">
        <v>0.3</v>
      </c>
      <c r="BT127" s="82" t="n">
        <v>47651</v>
      </c>
      <c r="BU127" s="82" t="n">
        <v>24598</v>
      </c>
      <c r="BV127" s="82" t="n">
        <v>10411</v>
      </c>
      <c r="BW127" s="82" t="n">
        <v>65130</v>
      </c>
      <c r="BX127" s="82" t="n">
        <v>14.8</v>
      </c>
      <c r="BY127" s="82" t="n">
        <v>5.3</v>
      </c>
      <c r="BZ127" s="82" t="n">
        <v>9</v>
      </c>
      <c r="CA127" s="82" t="n">
        <v>20</v>
      </c>
      <c r="CB127" s="82" t="n">
        <v>19.9</v>
      </c>
      <c r="CC127" s="82" t="n">
        <v>12.4</v>
      </c>
      <c r="CD127" s="82" t="n">
        <v>8.5</v>
      </c>
      <c r="CE127" s="82" t="n">
        <v>6</v>
      </c>
      <c r="CF127" s="82" t="n">
        <v>3.2</v>
      </c>
      <c r="CG127" s="82" t="n">
        <v>0.6</v>
      </c>
      <c r="CH127" s="82" t="n">
        <v>0.2</v>
      </c>
      <c r="CI127" s="82" t="n">
        <v>0.2</v>
      </c>
      <c r="CJ127" s="82">
        <f>SUM(BT127:BW127)</f>
        <v/>
      </c>
      <c r="CK127" s="82">
        <f>F127*(1+M127/100)^9</f>
        <v/>
      </c>
      <c r="CL127" s="257">
        <f>$CK127*SUM(OFFSET($AJ127,0,(COUNTA($CL$1:CL$1)-1)*4,1,4))/100</f>
        <v/>
      </c>
      <c r="CM127" s="257">
        <f>$CK127*SUM(OFFSET($AJ127,0,(COUNTA($CL$1:CM$1)-1)*4,1,4))/100</f>
        <v/>
      </c>
      <c r="CN127" s="257">
        <f>$CK127*SUM(OFFSET($AJ127,0,(COUNTA($CL$1:CN$1)-1)*4,1,4))/100</f>
        <v/>
      </c>
      <c r="CO127" s="257">
        <f>$CK127*SUM(OFFSET($AJ127,0,(COUNTA($CL$1:CO$1)-1)*4,1,4))/100</f>
        <v/>
      </c>
      <c r="CP127" s="257">
        <f>$CK127*SUM(OFFSET($AJ127,0,(COUNTA($CL$1:CP$1)-1)*4,1,4))/100</f>
        <v/>
      </c>
      <c r="CQ127" s="257">
        <f>$CK127*SUM(OFFSET($AJ127,0,(COUNTA($CL$1:CQ$1)-1)*4,1,4))/100</f>
        <v/>
      </c>
      <c r="CR127" s="257">
        <f>$CK127*SUM(OFFSET($AJ127,0,(COUNTA($CL$1:CR$1)-1)*4,1,4))/100</f>
        <v/>
      </c>
      <c r="CS127" s="257">
        <f>$CK127*SUM(OFFSET($AJ127,0,(COUNTA($CL$1:CS$1)-1)*4,1,4))/100</f>
        <v/>
      </c>
      <c r="CT127" s="257">
        <f>$CK127*SUM(OFFSET($AJ127,0,(COUNTA($CL$1:CT$1)-1)*4,1,4))/100</f>
        <v/>
      </c>
      <c r="CU127" s="258">
        <f>IF(N127 = 0,0,F127/N127)</f>
        <v/>
      </c>
      <c r="CV127" s="258">
        <f>IF(CU127=0,0,CK127/CU127)</f>
        <v/>
      </c>
    </row>
    <row r="128">
      <c r="A128" s="82">
        <f>IF(ISERROR(OFFSET(Map!$E$2,MATCH(D128,Map!$B$3:$B$239,0),0)),OFFSET(Map!$E$2,MATCH(D128,Map!$C$3:$C$239,0),0),OFFSET(Map!$E$2,MATCH(D128,Map!$B$3:$B$239,0),0))</f>
        <v/>
      </c>
      <c r="B128" s="82" t="n">
        <v>127</v>
      </c>
      <c r="C128" s="82" t="inlineStr">
        <is>
          <t>KWAZULU-NATAL</t>
        </is>
      </c>
      <c r="D128" s="82" t="inlineStr">
        <is>
          <t>KZN233</t>
        </is>
      </c>
      <c r="E128" s="82" t="inlineStr">
        <is>
          <t>Indaka</t>
        </is>
      </c>
      <c r="F128" s="82" t="n">
        <v>103116</v>
      </c>
      <c r="G128" s="82" t="n">
        <v>43.1</v>
      </c>
      <c r="H128" s="82" t="n">
        <v>51.6</v>
      </c>
      <c r="I128" s="82">
        <f>ROUND(F128*H128/100,0)</f>
        <v/>
      </c>
      <c r="J128" s="82" t="n">
        <v>5.3</v>
      </c>
      <c r="K128" s="82" t="n">
        <v>93.8</v>
      </c>
      <c r="L128" s="82" t="n">
        <v>82.2</v>
      </c>
      <c r="M128" s="82" t="n">
        <v>-0.97</v>
      </c>
      <c r="N128" s="82" t="n">
        <v>104</v>
      </c>
      <c r="O128" s="82" t="n">
        <v>57.2</v>
      </c>
      <c r="P128" s="82">
        <f>ROUND(F128*(H128/100)*(100-O128)/100,0)</f>
        <v/>
      </c>
      <c r="Q128" s="82" t="n">
        <v>66.8</v>
      </c>
      <c r="R128" s="82" t="n">
        <v>22</v>
      </c>
      <c r="S128" s="82" t="n">
        <v>2.4</v>
      </c>
      <c r="T128" s="82" t="n">
        <v>20.5</v>
      </c>
      <c r="U128" s="82" t="n">
        <v>20035</v>
      </c>
      <c r="V128" s="82" t="n">
        <v>11493</v>
      </c>
      <c r="W128" s="82" t="n">
        <v>5.1</v>
      </c>
      <c r="X128" s="82" t="n">
        <v>62.8</v>
      </c>
      <c r="Y128" s="82" t="n">
        <v>61</v>
      </c>
      <c r="Z128" s="82" t="n">
        <v>49.3</v>
      </c>
      <c r="AA128" s="82" t="n">
        <v>13.4</v>
      </c>
      <c r="AB128" s="82" t="n">
        <v>13.4</v>
      </c>
      <c r="AC128" s="82" t="n">
        <v>10.6</v>
      </c>
      <c r="AD128" s="82" t="n">
        <v>58.2</v>
      </c>
      <c r="AE128" s="82" t="n">
        <v>99.59999999999999</v>
      </c>
      <c r="AF128" s="82" t="n">
        <v>0.1</v>
      </c>
      <c r="AG128" s="82" t="n">
        <v>0.2</v>
      </c>
      <c r="AH128" s="82" t="n">
        <v>0.1</v>
      </c>
      <c r="AI128" s="82" t="n">
        <v>0</v>
      </c>
      <c r="AJ128" s="82" t="n">
        <v>8.1</v>
      </c>
      <c r="AK128" s="82" t="n">
        <v>7.7</v>
      </c>
      <c r="AL128" s="82" t="n">
        <v>7.1</v>
      </c>
      <c r="AM128" s="82" t="n">
        <v>6.9</v>
      </c>
      <c r="AN128" s="82" t="n">
        <v>6.8</v>
      </c>
      <c r="AO128" s="82" t="n">
        <v>6.5</v>
      </c>
      <c r="AP128" s="82" t="n">
        <v>6.5</v>
      </c>
      <c r="AQ128" s="82" t="n">
        <v>6.7</v>
      </c>
      <c r="AR128" s="82" t="n">
        <v>3.8</v>
      </c>
      <c r="AS128" s="82" t="n">
        <v>5</v>
      </c>
      <c r="AT128" s="82" t="n">
        <v>2.5</v>
      </c>
      <c r="AU128" s="82" t="n">
        <v>3.9</v>
      </c>
      <c r="AV128" s="82" t="n">
        <v>1.9</v>
      </c>
      <c r="AW128" s="82" t="n">
        <v>2.7</v>
      </c>
      <c r="AX128" s="82" t="n">
        <v>1.6</v>
      </c>
      <c r="AY128" s="82" t="n">
        <v>2.2</v>
      </c>
      <c r="AZ128" s="82" t="n">
        <v>1.2</v>
      </c>
      <c r="BA128" s="82" t="n">
        <v>2</v>
      </c>
      <c r="BB128" s="82" t="n">
        <v>1.3</v>
      </c>
      <c r="BC128" s="82" t="n">
        <v>1.3</v>
      </c>
      <c r="BD128" s="82" t="n">
        <v>1</v>
      </c>
      <c r="BE128" s="82" t="n">
        <v>1.9</v>
      </c>
      <c r="BF128" s="82" t="n">
        <v>1</v>
      </c>
      <c r="BG128" s="82" t="n">
        <v>1.7</v>
      </c>
      <c r="BH128" s="82" t="n">
        <v>0.9</v>
      </c>
      <c r="BI128" s="82" t="n">
        <v>1.7</v>
      </c>
      <c r="BJ128" s="82" t="n">
        <v>0.5</v>
      </c>
      <c r="BK128" s="82" t="n">
        <v>1.2</v>
      </c>
      <c r="BL128" s="82" t="n">
        <v>0.4</v>
      </c>
      <c r="BM128" s="82" t="n">
        <v>1</v>
      </c>
      <c r="BN128" s="82" t="n">
        <v>0.2</v>
      </c>
      <c r="BO128" s="82" t="n">
        <v>0.8</v>
      </c>
      <c r="BP128" s="82" t="n">
        <v>0.1</v>
      </c>
      <c r="BQ128" s="82" t="n">
        <v>0.6</v>
      </c>
      <c r="BR128" s="82" t="n">
        <v>0.1</v>
      </c>
      <c r="BS128" s="82" t="n">
        <v>0.4</v>
      </c>
      <c r="BT128" s="82" t="n">
        <v>4350</v>
      </c>
      <c r="BU128" s="82" t="n">
        <v>5817</v>
      </c>
      <c r="BV128" s="82" t="n">
        <v>7688</v>
      </c>
      <c r="BW128" s="82" t="n">
        <v>35356</v>
      </c>
      <c r="BX128" s="82" t="n">
        <v>15</v>
      </c>
      <c r="BY128" s="82" t="n">
        <v>6.3</v>
      </c>
      <c r="BZ128" s="82" t="n">
        <v>14.6</v>
      </c>
      <c r="CA128" s="82" t="n">
        <v>26.9</v>
      </c>
      <c r="CB128" s="82" t="n">
        <v>24.3</v>
      </c>
      <c r="CC128" s="82" t="n">
        <v>7.2</v>
      </c>
      <c r="CD128" s="82" t="n">
        <v>3.2</v>
      </c>
      <c r="CE128" s="82" t="n">
        <v>1.4</v>
      </c>
      <c r="CF128" s="82" t="n">
        <v>0.7</v>
      </c>
      <c r="CG128" s="82" t="n">
        <v>0.1</v>
      </c>
      <c r="CH128" s="82" t="n">
        <v>0.1</v>
      </c>
      <c r="CI128" s="82" t="n">
        <v>0.1</v>
      </c>
      <c r="CJ128" s="82">
        <f>SUM(BT128:BW128)</f>
        <v/>
      </c>
      <c r="CK128" s="82">
        <f>F128*(1+M128/100)^9</f>
        <v/>
      </c>
      <c r="CL128" s="257">
        <f>$CK128*SUM(OFFSET($AJ128,0,(COUNTA($CL$1:CL$1)-1)*4,1,4))/100</f>
        <v/>
      </c>
      <c r="CM128" s="257">
        <f>$CK128*SUM(OFFSET($AJ128,0,(COUNTA($CL$1:CM$1)-1)*4,1,4))/100</f>
        <v/>
      </c>
      <c r="CN128" s="257">
        <f>$CK128*SUM(OFFSET($AJ128,0,(COUNTA($CL$1:CN$1)-1)*4,1,4))/100</f>
        <v/>
      </c>
      <c r="CO128" s="257">
        <f>$CK128*SUM(OFFSET($AJ128,0,(COUNTA($CL$1:CO$1)-1)*4,1,4))/100</f>
        <v/>
      </c>
      <c r="CP128" s="257">
        <f>$CK128*SUM(OFFSET($AJ128,0,(COUNTA($CL$1:CP$1)-1)*4,1,4))/100</f>
        <v/>
      </c>
      <c r="CQ128" s="257">
        <f>$CK128*SUM(OFFSET($AJ128,0,(COUNTA($CL$1:CQ$1)-1)*4,1,4))/100</f>
        <v/>
      </c>
      <c r="CR128" s="257">
        <f>$CK128*SUM(OFFSET($AJ128,0,(COUNTA($CL$1:CR$1)-1)*4,1,4))/100</f>
        <v/>
      </c>
      <c r="CS128" s="257">
        <f>$CK128*SUM(OFFSET($AJ128,0,(COUNTA($CL$1:CS$1)-1)*4,1,4))/100</f>
        <v/>
      </c>
      <c r="CT128" s="257">
        <f>$CK128*SUM(OFFSET($AJ128,0,(COUNTA($CL$1:CT$1)-1)*4,1,4))/100</f>
        <v/>
      </c>
      <c r="CU128" s="258">
        <f>IF(N128 = 0,0,F128/N128)</f>
        <v/>
      </c>
      <c r="CV128" s="258">
        <f>IF(CU128=0,0,CK128/CU128)</f>
        <v/>
      </c>
    </row>
    <row r="129">
      <c r="A129" s="82">
        <f>IF(ISERROR(OFFSET(Map!$E$2,MATCH(D129,Map!$B$3:$B$239,0),0)),OFFSET(Map!$E$2,MATCH(D129,Map!$C$3:$C$239,0),0),OFFSET(Map!$E$2,MATCH(D129,Map!$B$3:$B$239,0),0))</f>
        <v/>
      </c>
      <c r="B129" s="82" t="n">
        <v>128</v>
      </c>
      <c r="C129" s="82" t="inlineStr">
        <is>
          <t>KWAZULU-NATAL</t>
        </is>
      </c>
      <c r="D129" s="82" t="inlineStr">
        <is>
          <t>KZN234</t>
        </is>
      </c>
      <c r="E129" s="82" t="inlineStr">
        <is>
          <t>Umtshezi</t>
        </is>
      </c>
      <c r="F129" s="82" t="n">
        <v>83153</v>
      </c>
      <c r="G129" s="82" t="n">
        <v>34.4</v>
      </c>
      <c r="H129" s="82" t="n">
        <v>61.5</v>
      </c>
      <c r="I129" s="82">
        <f>ROUND(F129*H129/100,0)</f>
        <v/>
      </c>
      <c r="J129" s="82" t="n">
        <v>4.2</v>
      </c>
      <c r="K129" s="82" t="n">
        <v>62.7</v>
      </c>
      <c r="L129" s="82" t="n">
        <v>86.7</v>
      </c>
      <c r="M129" s="82" t="n">
        <v>3.25</v>
      </c>
      <c r="N129" s="82" t="n">
        <v>42</v>
      </c>
      <c r="O129" s="82" t="n">
        <v>36.9</v>
      </c>
      <c r="P129" s="82">
        <f>ROUND(F129*(H129/100)*(100-O129)/100,0)</f>
        <v/>
      </c>
      <c r="Q129" s="82" t="n">
        <v>47</v>
      </c>
      <c r="R129" s="82" t="n">
        <v>16.9</v>
      </c>
      <c r="S129" s="82" t="n">
        <v>7.8</v>
      </c>
      <c r="T129" s="82" t="n">
        <v>26.7</v>
      </c>
      <c r="U129" s="82" t="n">
        <v>19252</v>
      </c>
      <c r="V129" s="82" t="n">
        <v>7000</v>
      </c>
      <c r="W129" s="82" t="n">
        <v>4.2</v>
      </c>
      <c r="X129" s="82" t="n">
        <v>48.9</v>
      </c>
      <c r="Y129" s="82" t="n">
        <v>68.90000000000001</v>
      </c>
      <c r="Z129" s="82" t="n">
        <v>56</v>
      </c>
      <c r="AA129" s="82" t="n">
        <v>47.3</v>
      </c>
      <c r="AB129" s="82" t="n">
        <v>50.3</v>
      </c>
      <c r="AC129" s="82" t="n">
        <v>42.9</v>
      </c>
      <c r="AD129" s="82" t="n">
        <v>73.2</v>
      </c>
      <c r="AE129" s="82" t="n">
        <v>90.2</v>
      </c>
      <c r="AF129" s="82" t="n">
        <v>1.4</v>
      </c>
      <c r="AG129" s="82" t="n">
        <v>5.8</v>
      </c>
      <c r="AH129" s="82" t="n">
        <v>2.3</v>
      </c>
      <c r="AI129" s="82" t="n">
        <v>0.3</v>
      </c>
      <c r="AJ129" s="82" t="n">
        <v>6.1</v>
      </c>
      <c r="AK129" s="82" t="n">
        <v>6</v>
      </c>
      <c r="AL129" s="82" t="n">
        <v>5.6</v>
      </c>
      <c r="AM129" s="82" t="n">
        <v>5.6</v>
      </c>
      <c r="AN129" s="82" t="n">
        <v>5.4</v>
      </c>
      <c r="AO129" s="82" t="n">
        <v>5.6</v>
      </c>
      <c r="AP129" s="82" t="n">
        <v>5.1</v>
      </c>
      <c r="AQ129" s="82" t="n">
        <v>5.4</v>
      </c>
      <c r="AR129" s="82" t="n">
        <v>4.9</v>
      </c>
      <c r="AS129" s="82" t="n">
        <v>5</v>
      </c>
      <c r="AT129" s="82" t="n">
        <v>4.3</v>
      </c>
      <c r="AU129" s="82" t="n">
        <v>4.9</v>
      </c>
      <c r="AV129" s="82" t="n">
        <v>3.1</v>
      </c>
      <c r="AW129" s="82" t="n">
        <v>3.7</v>
      </c>
      <c r="AX129" s="82" t="n">
        <v>2.7</v>
      </c>
      <c r="AY129" s="82" t="n">
        <v>3.4</v>
      </c>
      <c r="AZ129" s="82" t="n">
        <v>2.2</v>
      </c>
      <c r="BA129" s="82" t="n">
        <v>2.9</v>
      </c>
      <c r="BB129" s="82" t="n">
        <v>1.9</v>
      </c>
      <c r="BC129" s="82" t="n">
        <v>1.9</v>
      </c>
      <c r="BD129" s="82" t="n">
        <v>1.5</v>
      </c>
      <c r="BE129" s="82" t="n">
        <v>2</v>
      </c>
      <c r="BF129" s="82" t="n">
        <v>1.3</v>
      </c>
      <c r="BG129" s="82" t="n">
        <v>1.8</v>
      </c>
      <c r="BH129" s="82" t="n">
        <v>1.1</v>
      </c>
      <c r="BI129" s="82" t="n">
        <v>1.7</v>
      </c>
      <c r="BJ129" s="82" t="n">
        <v>0.6</v>
      </c>
      <c r="BK129" s="82" t="n">
        <v>1</v>
      </c>
      <c r="BL129" s="82" t="n">
        <v>0.4</v>
      </c>
      <c r="BM129" s="82" t="n">
        <v>0.7</v>
      </c>
      <c r="BN129" s="82" t="n">
        <v>0.2</v>
      </c>
      <c r="BO129" s="82" t="n">
        <v>0.4</v>
      </c>
      <c r="BP129" s="82" t="n">
        <v>0.1</v>
      </c>
      <c r="BQ129" s="82" t="n">
        <v>0.4</v>
      </c>
      <c r="BR129" s="82" t="n">
        <v>0.1</v>
      </c>
      <c r="BS129" s="82" t="n">
        <v>0.3</v>
      </c>
      <c r="BT129" s="82" t="n">
        <v>13342</v>
      </c>
      <c r="BU129" s="82" t="n">
        <v>7800</v>
      </c>
      <c r="BV129" s="82" t="n">
        <v>7161</v>
      </c>
      <c r="BW129" s="82" t="n">
        <v>22802</v>
      </c>
      <c r="BX129" s="82" t="n">
        <v>12.8</v>
      </c>
      <c r="BY129" s="82" t="n">
        <v>6.3</v>
      </c>
      <c r="BZ129" s="82" t="n">
        <v>11.3</v>
      </c>
      <c r="CA129" s="82" t="n">
        <v>20.3</v>
      </c>
      <c r="CB129" s="82" t="n">
        <v>19.5</v>
      </c>
      <c r="CC129" s="82" t="n">
        <v>10.9</v>
      </c>
      <c r="CD129" s="82" t="n">
        <v>8.5</v>
      </c>
      <c r="CE129" s="82" t="n">
        <v>6</v>
      </c>
      <c r="CF129" s="82" t="n">
        <v>3.3</v>
      </c>
      <c r="CG129" s="82" t="n">
        <v>0.6</v>
      </c>
      <c r="CH129" s="82" t="n">
        <v>0.3</v>
      </c>
      <c r="CI129" s="82" t="n">
        <v>0.2</v>
      </c>
      <c r="CJ129" s="82">
        <f>SUM(BT129:BW129)</f>
        <v/>
      </c>
      <c r="CK129" s="82">
        <f>F129*(1+M129/100)^9</f>
        <v/>
      </c>
      <c r="CL129" s="257">
        <f>$CK129*SUM(OFFSET($AJ129,0,(COUNTA($CL$1:CL$1)-1)*4,1,4))/100</f>
        <v/>
      </c>
      <c r="CM129" s="257">
        <f>$CK129*SUM(OFFSET($AJ129,0,(COUNTA($CL$1:CM$1)-1)*4,1,4))/100</f>
        <v/>
      </c>
      <c r="CN129" s="257">
        <f>$CK129*SUM(OFFSET($AJ129,0,(COUNTA($CL$1:CN$1)-1)*4,1,4))/100</f>
        <v/>
      </c>
      <c r="CO129" s="257">
        <f>$CK129*SUM(OFFSET($AJ129,0,(COUNTA($CL$1:CO$1)-1)*4,1,4))/100</f>
        <v/>
      </c>
      <c r="CP129" s="257">
        <f>$CK129*SUM(OFFSET($AJ129,0,(COUNTA($CL$1:CP$1)-1)*4,1,4))/100</f>
        <v/>
      </c>
      <c r="CQ129" s="257">
        <f>$CK129*SUM(OFFSET($AJ129,0,(COUNTA($CL$1:CQ$1)-1)*4,1,4))/100</f>
        <v/>
      </c>
      <c r="CR129" s="257">
        <f>$CK129*SUM(OFFSET($AJ129,0,(COUNTA($CL$1:CR$1)-1)*4,1,4))/100</f>
        <v/>
      </c>
      <c r="CS129" s="257">
        <f>$CK129*SUM(OFFSET($AJ129,0,(COUNTA($CL$1:CS$1)-1)*4,1,4))/100</f>
        <v/>
      </c>
      <c r="CT129" s="257">
        <f>$CK129*SUM(OFFSET($AJ129,0,(COUNTA($CL$1:CT$1)-1)*4,1,4))/100</f>
        <v/>
      </c>
      <c r="CU129" s="258">
        <f>IF(N129 = 0,0,F129/N129)</f>
        <v/>
      </c>
      <c r="CV129" s="258">
        <f>IF(CU129=0,0,CK129/CU129)</f>
        <v/>
      </c>
    </row>
    <row r="130">
      <c r="A130" s="82">
        <f>IF(ISERROR(OFFSET(Map!$E$2,MATCH(D130,Map!$B$3:$B$239,0),0)),OFFSET(Map!$E$2,MATCH(D130,Map!$C$3:$C$239,0),0),OFFSET(Map!$E$2,MATCH(D130,Map!$B$3:$B$239,0),0))</f>
        <v/>
      </c>
      <c r="B130" s="82" t="n">
        <v>129</v>
      </c>
      <c r="C130" s="82" t="inlineStr">
        <is>
          <t>KWAZULU-NATAL</t>
        </is>
      </c>
      <c r="D130" s="82" t="inlineStr">
        <is>
          <t>KZN235</t>
        </is>
      </c>
      <c r="E130" s="82" t="inlineStr">
        <is>
          <t>Okhahlamba</t>
        </is>
      </c>
      <c r="F130" s="82" t="n">
        <v>132068</v>
      </c>
      <c r="G130" s="82" t="n">
        <v>39.2</v>
      </c>
      <c r="H130" s="82" t="n">
        <v>55.9</v>
      </c>
      <c r="I130" s="82">
        <f>ROUND(F130*H130/100,0)</f>
        <v/>
      </c>
      <c r="J130" s="82" t="n">
        <v>4.9</v>
      </c>
      <c r="K130" s="82" t="n">
        <v>79</v>
      </c>
      <c r="L130" s="82" t="n">
        <v>87.5</v>
      </c>
      <c r="M130" s="82" t="n">
        <v>-0.43</v>
      </c>
      <c r="N130" s="82" t="n">
        <v>33</v>
      </c>
      <c r="O130" s="82" t="n">
        <v>43.4</v>
      </c>
      <c r="P130" s="82">
        <f>ROUND(F130*(H130/100)*(100-O130)/100,0)</f>
        <v/>
      </c>
      <c r="Q130" s="82" t="n">
        <v>52.3</v>
      </c>
      <c r="R130" s="82" t="n">
        <v>17.2</v>
      </c>
      <c r="S130" s="82" t="n">
        <v>4.4</v>
      </c>
      <c r="T130" s="82" t="n">
        <v>23.2</v>
      </c>
      <c r="U130" s="82" t="n">
        <v>27576</v>
      </c>
      <c r="V130" s="82" t="n">
        <v>15091</v>
      </c>
      <c r="W130" s="82" t="n">
        <v>4.6</v>
      </c>
      <c r="X130" s="82" t="n">
        <v>53.8</v>
      </c>
      <c r="Y130" s="82" t="n">
        <v>42.8</v>
      </c>
      <c r="Z130" s="82" t="n">
        <v>40.9</v>
      </c>
      <c r="AA130" s="82" t="n">
        <v>8.699999999999999</v>
      </c>
      <c r="AB130" s="82" t="n">
        <v>9.199999999999999</v>
      </c>
      <c r="AC130" s="82" t="n">
        <v>16.9</v>
      </c>
      <c r="AD130" s="82" t="n">
        <v>75.40000000000001</v>
      </c>
      <c r="AE130" s="82" t="n">
        <v>97.09999999999999</v>
      </c>
      <c r="AF130" s="82" t="n">
        <v>0.2</v>
      </c>
      <c r="AG130" s="82" t="n">
        <v>0.4</v>
      </c>
      <c r="AH130" s="82" t="n">
        <v>2.1</v>
      </c>
      <c r="AI130" s="82" t="n">
        <v>0.2</v>
      </c>
      <c r="AJ130" s="82" t="n">
        <v>7.1</v>
      </c>
      <c r="AK130" s="82" t="n">
        <v>7.1</v>
      </c>
      <c r="AL130" s="82" t="n">
        <v>6.4</v>
      </c>
      <c r="AM130" s="82" t="n">
        <v>6.3</v>
      </c>
      <c r="AN130" s="82" t="n">
        <v>6.4</v>
      </c>
      <c r="AO130" s="82" t="n">
        <v>5.9</v>
      </c>
      <c r="AP130" s="82" t="n">
        <v>6.1</v>
      </c>
      <c r="AQ130" s="82" t="n">
        <v>5.9</v>
      </c>
      <c r="AR130" s="82" t="n">
        <v>4.1</v>
      </c>
      <c r="AS130" s="82" t="n">
        <v>4.8</v>
      </c>
      <c r="AT130" s="82" t="n">
        <v>3.3</v>
      </c>
      <c r="AU130" s="82" t="n">
        <v>4.4</v>
      </c>
      <c r="AV130" s="82" t="n">
        <v>2.5</v>
      </c>
      <c r="AW130" s="82" t="n">
        <v>3.2</v>
      </c>
      <c r="AX130" s="82" t="n">
        <v>2.2</v>
      </c>
      <c r="AY130" s="82" t="n">
        <v>2.5</v>
      </c>
      <c r="AZ130" s="82" t="n">
        <v>1.7</v>
      </c>
      <c r="BA130" s="82" t="n">
        <v>2.4</v>
      </c>
      <c r="BB130" s="82" t="n">
        <v>1.5</v>
      </c>
      <c r="BC130" s="82" t="n">
        <v>1.5</v>
      </c>
      <c r="BD130" s="82" t="n">
        <v>1.3</v>
      </c>
      <c r="BE130" s="82" t="n">
        <v>1.9</v>
      </c>
      <c r="BF130" s="82" t="n">
        <v>1.2</v>
      </c>
      <c r="BG130" s="82" t="n">
        <v>1.8</v>
      </c>
      <c r="BH130" s="82" t="n">
        <v>1.1</v>
      </c>
      <c r="BI130" s="82" t="n">
        <v>1.6</v>
      </c>
      <c r="BJ130" s="82" t="n">
        <v>0.6</v>
      </c>
      <c r="BK130" s="82" t="n">
        <v>1.1</v>
      </c>
      <c r="BL130" s="82" t="n">
        <v>0.5</v>
      </c>
      <c r="BM130" s="82" t="n">
        <v>0.9</v>
      </c>
      <c r="BN130" s="82" t="n">
        <v>0.3</v>
      </c>
      <c r="BO130" s="82" t="n">
        <v>0.6</v>
      </c>
      <c r="BP130" s="82" t="n">
        <v>0.2</v>
      </c>
      <c r="BQ130" s="82" t="n">
        <v>0.5</v>
      </c>
      <c r="BR130" s="82" t="n">
        <v>0.1</v>
      </c>
      <c r="BS130" s="82" t="n">
        <v>0.3</v>
      </c>
      <c r="BT130" s="82" t="n">
        <v>13718</v>
      </c>
      <c r="BU130" s="82" t="n">
        <v>10501</v>
      </c>
      <c r="BV130" s="82" t="n">
        <v>9709</v>
      </c>
      <c r="BW130" s="82" t="n">
        <v>39853</v>
      </c>
      <c r="BX130" s="82" t="n">
        <v>15.6</v>
      </c>
      <c r="BY130" s="82" t="n">
        <v>6.7</v>
      </c>
      <c r="BZ130" s="82" t="n">
        <v>13.4</v>
      </c>
      <c r="CA130" s="82" t="n">
        <v>24.2</v>
      </c>
      <c r="CB130" s="82" t="n">
        <v>21.5</v>
      </c>
      <c r="CC130" s="82" t="n">
        <v>9.199999999999999</v>
      </c>
      <c r="CD130" s="82" t="n">
        <v>4.6</v>
      </c>
      <c r="CE130" s="82" t="n">
        <v>2.8</v>
      </c>
      <c r="CF130" s="82" t="n">
        <v>1.4</v>
      </c>
      <c r="CG130" s="82" t="n">
        <v>0.3</v>
      </c>
      <c r="CH130" s="82" t="n">
        <v>0.2</v>
      </c>
      <c r="CI130" s="82" t="n">
        <v>0.1</v>
      </c>
      <c r="CJ130" s="82">
        <f>SUM(BT130:BW130)</f>
        <v/>
      </c>
      <c r="CK130" s="82">
        <f>F130*(1+M130/100)^9</f>
        <v/>
      </c>
      <c r="CL130" s="257">
        <f>$CK130*SUM(OFFSET($AJ130,0,(COUNTA($CL$1:CL$1)-1)*4,1,4))/100</f>
        <v/>
      </c>
      <c r="CM130" s="257">
        <f>$CK130*SUM(OFFSET($AJ130,0,(COUNTA($CL$1:CM$1)-1)*4,1,4))/100</f>
        <v/>
      </c>
      <c r="CN130" s="257">
        <f>$CK130*SUM(OFFSET($AJ130,0,(COUNTA($CL$1:CN$1)-1)*4,1,4))/100</f>
        <v/>
      </c>
      <c r="CO130" s="257">
        <f>$CK130*SUM(OFFSET($AJ130,0,(COUNTA($CL$1:CO$1)-1)*4,1,4))/100</f>
        <v/>
      </c>
      <c r="CP130" s="257">
        <f>$CK130*SUM(OFFSET($AJ130,0,(COUNTA($CL$1:CP$1)-1)*4,1,4))/100</f>
        <v/>
      </c>
      <c r="CQ130" s="257">
        <f>$CK130*SUM(OFFSET($AJ130,0,(COUNTA($CL$1:CQ$1)-1)*4,1,4))/100</f>
        <v/>
      </c>
      <c r="CR130" s="257">
        <f>$CK130*SUM(OFFSET($AJ130,0,(COUNTA($CL$1:CR$1)-1)*4,1,4))/100</f>
        <v/>
      </c>
      <c r="CS130" s="257">
        <f>$CK130*SUM(OFFSET($AJ130,0,(COUNTA($CL$1:CS$1)-1)*4,1,4))/100</f>
        <v/>
      </c>
      <c r="CT130" s="257">
        <f>$CK130*SUM(OFFSET($AJ130,0,(COUNTA($CL$1:CT$1)-1)*4,1,4))/100</f>
        <v/>
      </c>
      <c r="CU130" s="258">
        <f>IF(N130 = 0,0,F130/N130)</f>
        <v/>
      </c>
      <c r="CV130" s="258">
        <f>IF(CU130=0,0,CK130/CU130)</f>
        <v/>
      </c>
    </row>
    <row r="131">
      <c r="A131" s="82">
        <f>IF(ISERROR(OFFSET(Map!$E$2,MATCH(D131,Map!$B$3:$B$239,0),0)),OFFSET(Map!$E$2,MATCH(D131,Map!$C$3:$C$239,0),0),OFFSET(Map!$E$2,MATCH(D131,Map!$B$3:$B$239,0),0))</f>
        <v/>
      </c>
      <c r="B131" s="82" t="n">
        <v>130</v>
      </c>
      <c r="C131" s="82" t="inlineStr">
        <is>
          <t>KWAZULU-NATAL</t>
        </is>
      </c>
      <c r="D131" s="82" t="inlineStr">
        <is>
          <t>KZN236</t>
        </is>
      </c>
      <c r="E131" s="82" t="inlineStr">
        <is>
          <t>Imbabazane</t>
        </is>
      </c>
      <c r="F131" s="82" t="n">
        <v>113073</v>
      </c>
      <c r="G131" s="82" t="n">
        <v>37.5</v>
      </c>
      <c r="H131" s="82" t="n">
        <v>57.9</v>
      </c>
      <c r="I131" s="82">
        <f>ROUND(F131*H131/100,0)</f>
        <v/>
      </c>
      <c r="J131" s="82" t="n">
        <v>4.6</v>
      </c>
      <c r="K131" s="82" t="n">
        <v>72.7</v>
      </c>
      <c r="L131" s="82" t="n">
        <v>87.7</v>
      </c>
      <c r="M131" s="82" t="n">
        <v>-0.65</v>
      </c>
      <c r="N131" s="82" t="n">
        <v>79</v>
      </c>
      <c r="O131" s="82" t="n">
        <v>48.6</v>
      </c>
      <c r="P131" s="82">
        <f>ROUND(F131*(H131/100)*(100-O131)/100,0)</f>
        <v/>
      </c>
      <c r="Q131" s="82" t="n">
        <v>58.6</v>
      </c>
      <c r="R131" s="82" t="n">
        <v>15.5</v>
      </c>
      <c r="S131" s="82" t="n">
        <v>3.4</v>
      </c>
      <c r="T131" s="82" t="n">
        <v>26.1</v>
      </c>
      <c r="U131" s="82" t="n">
        <v>22365</v>
      </c>
      <c r="V131" s="82" t="n">
        <v>12653</v>
      </c>
      <c r="W131" s="82" t="n">
        <v>5</v>
      </c>
      <c r="X131" s="82" t="n">
        <v>53.8</v>
      </c>
      <c r="Y131" s="82" t="n">
        <v>58.5</v>
      </c>
      <c r="Z131" s="82" t="n">
        <v>64.3</v>
      </c>
      <c r="AA131" s="82" t="n">
        <v>1.1</v>
      </c>
      <c r="AB131" s="82" t="n">
        <v>0.9</v>
      </c>
      <c r="AC131" s="82" t="n">
        <v>3.9</v>
      </c>
      <c r="AD131" s="82" t="n">
        <v>69.2</v>
      </c>
      <c r="AE131" s="82" t="n">
        <v>99.5</v>
      </c>
      <c r="AF131" s="82" t="n">
        <v>0.1</v>
      </c>
      <c r="AG131" s="82" t="n">
        <v>0.1</v>
      </c>
      <c r="AH131" s="82" t="n">
        <v>0.2</v>
      </c>
      <c r="AI131" s="82" t="n">
        <v>0.1</v>
      </c>
      <c r="AJ131" s="82" t="n">
        <v>7</v>
      </c>
      <c r="AK131" s="82" t="n">
        <v>6.7</v>
      </c>
      <c r="AL131" s="82" t="n">
        <v>6.1</v>
      </c>
      <c r="AM131" s="82" t="n">
        <v>6</v>
      </c>
      <c r="AN131" s="82" t="n">
        <v>5.9</v>
      </c>
      <c r="AO131" s="82" t="n">
        <v>5.8</v>
      </c>
      <c r="AP131" s="82" t="n">
        <v>6.1</v>
      </c>
      <c r="AQ131" s="82" t="n">
        <v>6.2</v>
      </c>
      <c r="AR131" s="82" t="n">
        <v>4.7</v>
      </c>
      <c r="AS131" s="82" t="n">
        <v>5</v>
      </c>
      <c r="AT131" s="82" t="n">
        <v>3.8</v>
      </c>
      <c r="AU131" s="82" t="n">
        <v>4.4</v>
      </c>
      <c r="AV131" s="82" t="n">
        <v>2.6</v>
      </c>
      <c r="AW131" s="82" t="n">
        <v>3.2</v>
      </c>
      <c r="AX131" s="82" t="n">
        <v>2.2</v>
      </c>
      <c r="AY131" s="82" t="n">
        <v>2.6</v>
      </c>
      <c r="AZ131" s="82" t="n">
        <v>1.7</v>
      </c>
      <c r="BA131" s="82" t="n">
        <v>2.2</v>
      </c>
      <c r="BB131" s="82" t="n">
        <v>1.6</v>
      </c>
      <c r="BC131" s="82" t="n">
        <v>1.6</v>
      </c>
      <c r="BD131" s="82" t="n">
        <v>1.4</v>
      </c>
      <c r="BE131" s="82" t="n">
        <v>2</v>
      </c>
      <c r="BF131" s="82" t="n">
        <v>1.3</v>
      </c>
      <c r="BG131" s="82" t="n">
        <v>1.8</v>
      </c>
      <c r="BH131" s="82" t="n">
        <v>1.1</v>
      </c>
      <c r="BI131" s="82" t="n">
        <v>1.8</v>
      </c>
      <c r="BJ131" s="82" t="n">
        <v>0.5</v>
      </c>
      <c r="BK131" s="82" t="n">
        <v>1</v>
      </c>
      <c r="BL131" s="82" t="n">
        <v>0.4</v>
      </c>
      <c r="BM131" s="82" t="n">
        <v>0.9</v>
      </c>
      <c r="BN131" s="82" t="n">
        <v>0.2</v>
      </c>
      <c r="BO131" s="82" t="n">
        <v>0.5</v>
      </c>
      <c r="BP131" s="82" t="n">
        <v>0.1</v>
      </c>
      <c r="BQ131" s="82" t="n">
        <v>0.5</v>
      </c>
      <c r="BR131" s="82" t="n">
        <v>0.1</v>
      </c>
      <c r="BS131" s="82" t="n">
        <v>0.4</v>
      </c>
      <c r="BT131" s="82" t="n">
        <v>10673</v>
      </c>
      <c r="BU131" s="82" t="n">
        <v>10084</v>
      </c>
      <c r="BV131" s="82" t="n">
        <v>6454</v>
      </c>
      <c r="BW131" s="82" t="n">
        <v>38272</v>
      </c>
      <c r="BX131" s="82" t="n">
        <v>16.9</v>
      </c>
      <c r="BY131" s="82" t="n">
        <v>6.7</v>
      </c>
      <c r="BZ131" s="82" t="n">
        <v>13.6</v>
      </c>
      <c r="CA131" s="82" t="n">
        <v>23.5</v>
      </c>
      <c r="CB131" s="82" t="n">
        <v>22.3</v>
      </c>
      <c r="CC131" s="82" t="n">
        <v>9.5</v>
      </c>
      <c r="CD131" s="82" t="n">
        <v>3.9</v>
      </c>
      <c r="CE131" s="82" t="n">
        <v>2.1</v>
      </c>
      <c r="CF131" s="82" t="n">
        <v>1.1</v>
      </c>
      <c r="CG131" s="82" t="n">
        <v>0.2</v>
      </c>
      <c r="CH131" s="82" t="n">
        <v>0.2</v>
      </c>
      <c r="CI131" s="82" t="n">
        <v>0.1</v>
      </c>
      <c r="CJ131" s="82">
        <f>SUM(BT131:BW131)</f>
        <v/>
      </c>
      <c r="CK131" s="82">
        <f>F131*(1+M131/100)^9</f>
        <v/>
      </c>
      <c r="CL131" s="257">
        <f>$CK131*SUM(OFFSET($AJ131,0,(COUNTA($CL$1:CL$1)-1)*4,1,4))/100</f>
        <v/>
      </c>
      <c r="CM131" s="257">
        <f>$CK131*SUM(OFFSET($AJ131,0,(COUNTA($CL$1:CM$1)-1)*4,1,4))/100</f>
        <v/>
      </c>
      <c r="CN131" s="257">
        <f>$CK131*SUM(OFFSET($AJ131,0,(COUNTA($CL$1:CN$1)-1)*4,1,4))/100</f>
        <v/>
      </c>
      <c r="CO131" s="257">
        <f>$CK131*SUM(OFFSET($AJ131,0,(COUNTA($CL$1:CO$1)-1)*4,1,4))/100</f>
        <v/>
      </c>
      <c r="CP131" s="257">
        <f>$CK131*SUM(OFFSET($AJ131,0,(COUNTA($CL$1:CP$1)-1)*4,1,4))/100</f>
        <v/>
      </c>
      <c r="CQ131" s="257">
        <f>$CK131*SUM(OFFSET($AJ131,0,(COUNTA($CL$1:CQ$1)-1)*4,1,4))/100</f>
        <v/>
      </c>
      <c r="CR131" s="257">
        <f>$CK131*SUM(OFFSET($AJ131,0,(COUNTA($CL$1:CR$1)-1)*4,1,4))/100</f>
        <v/>
      </c>
      <c r="CS131" s="257">
        <f>$CK131*SUM(OFFSET($AJ131,0,(COUNTA($CL$1:CS$1)-1)*4,1,4))/100</f>
        <v/>
      </c>
      <c r="CT131" s="257">
        <f>$CK131*SUM(OFFSET($AJ131,0,(COUNTA($CL$1:CT$1)-1)*4,1,4))/100</f>
        <v/>
      </c>
      <c r="CU131" s="258">
        <f>IF(N131 = 0,0,F131/N131)</f>
        <v/>
      </c>
      <c r="CV131" s="258">
        <f>IF(CU131=0,0,CK131/CU131)</f>
        <v/>
      </c>
    </row>
    <row r="132">
      <c r="A132" s="82">
        <f>IF(ISERROR(OFFSET(Map!$E$2,MATCH(D132,Map!$B$3:$B$239,0),0)),OFFSET(Map!$E$2,MATCH(D132,Map!$C$3:$C$239,0),0),OFFSET(Map!$E$2,MATCH(D132,Map!$B$3:$B$239,0),0))</f>
        <v/>
      </c>
      <c r="B132" s="82" t="n">
        <v>131</v>
      </c>
      <c r="C132" s="82" t="inlineStr">
        <is>
          <t>KWAZULU-NATAL</t>
        </is>
      </c>
      <c r="D132" s="82" t="inlineStr">
        <is>
          <t>KZN241</t>
        </is>
      </c>
      <c r="E132" s="82" t="inlineStr">
        <is>
          <t>Endumeni</t>
        </is>
      </c>
      <c r="F132" s="82" t="n">
        <v>64862</v>
      </c>
      <c r="G132" s="82" t="n">
        <v>31.4</v>
      </c>
      <c r="H132" s="82" t="n">
        <v>63.8</v>
      </c>
      <c r="I132" s="82">
        <f>ROUND(F132*H132/100,0)</f>
        <v/>
      </c>
      <c r="J132" s="82" t="n">
        <v>4.8</v>
      </c>
      <c r="K132" s="82" t="n">
        <v>56.8</v>
      </c>
      <c r="L132" s="82" t="n">
        <v>95.2</v>
      </c>
      <c r="M132" s="82" t="n">
        <v>2.38</v>
      </c>
      <c r="N132" s="82" t="n">
        <v>40</v>
      </c>
      <c r="O132" s="82" t="n">
        <v>26.4</v>
      </c>
      <c r="P132" s="82">
        <f>ROUND(F132*(H132/100)*(100-O132)/100,0)</f>
        <v/>
      </c>
      <c r="Q132" s="82" t="n">
        <v>36.2</v>
      </c>
      <c r="R132" s="82" t="n">
        <v>7</v>
      </c>
      <c r="S132" s="82" t="n">
        <v>10.7</v>
      </c>
      <c r="T132" s="82" t="n">
        <v>31.8</v>
      </c>
      <c r="U132" s="82" t="n">
        <v>16851</v>
      </c>
      <c r="V132" s="82" t="n">
        <v>3184</v>
      </c>
      <c r="W132" s="82" t="n">
        <v>3.7</v>
      </c>
      <c r="X132" s="82" t="n">
        <v>42.3</v>
      </c>
      <c r="Y132" s="82" t="n">
        <v>87.09999999999999</v>
      </c>
      <c r="Z132" s="82" t="n">
        <v>55.8</v>
      </c>
      <c r="AA132" s="82" t="n">
        <v>76.09999999999999</v>
      </c>
      <c r="AB132" s="82" t="n">
        <v>76.7</v>
      </c>
      <c r="AC132" s="82" t="n">
        <v>61.9</v>
      </c>
      <c r="AD132" s="82" t="n">
        <v>79.09999999999999</v>
      </c>
      <c r="AE132" s="82" t="n">
        <v>83.90000000000001</v>
      </c>
      <c r="AF132" s="82" t="n">
        <v>2.6</v>
      </c>
      <c r="AG132" s="82" t="n">
        <v>5.9</v>
      </c>
      <c r="AH132" s="82" t="n">
        <v>7.2</v>
      </c>
      <c r="AI132" s="82" t="n">
        <v>0.4</v>
      </c>
      <c r="AJ132" s="82" t="n">
        <v>5.3</v>
      </c>
      <c r="AK132" s="82" t="n">
        <v>5.3</v>
      </c>
      <c r="AL132" s="82" t="n">
        <v>5.1</v>
      </c>
      <c r="AM132" s="82" t="n">
        <v>5.3</v>
      </c>
      <c r="AN132" s="82" t="n">
        <v>5.3</v>
      </c>
      <c r="AO132" s="82" t="n">
        <v>5.1</v>
      </c>
      <c r="AP132" s="82" t="n">
        <v>5.5</v>
      </c>
      <c r="AQ132" s="82" t="n">
        <v>5.3</v>
      </c>
      <c r="AR132" s="82" t="n">
        <v>5.3</v>
      </c>
      <c r="AS132" s="82" t="n">
        <v>4.9</v>
      </c>
      <c r="AT132" s="82" t="n">
        <v>4.8</v>
      </c>
      <c r="AU132" s="82" t="n">
        <v>4.7</v>
      </c>
      <c r="AV132" s="82" t="n">
        <v>3.6</v>
      </c>
      <c r="AW132" s="82" t="n">
        <v>3.4</v>
      </c>
      <c r="AX132" s="82" t="n">
        <v>3.1</v>
      </c>
      <c r="AY132" s="82" t="n">
        <v>3.2</v>
      </c>
      <c r="AZ132" s="82" t="n">
        <v>2.5</v>
      </c>
      <c r="BA132" s="82" t="n">
        <v>2.8</v>
      </c>
      <c r="BB132" s="82" t="n">
        <v>2.1</v>
      </c>
      <c r="BC132" s="82" t="n">
        <v>2.1</v>
      </c>
      <c r="BD132" s="82" t="n">
        <v>1.7</v>
      </c>
      <c r="BE132" s="82" t="n">
        <v>2.1</v>
      </c>
      <c r="BF132" s="82" t="n">
        <v>1.5</v>
      </c>
      <c r="BG132" s="82" t="n">
        <v>1.8</v>
      </c>
      <c r="BH132" s="82" t="n">
        <v>1.1</v>
      </c>
      <c r="BI132" s="82" t="n">
        <v>1.4</v>
      </c>
      <c r="BJ132" s="82" t="n">
        <v>0.8</v>
      </c>
      <c r="BK132" s="82" t="n">
        <v>1.1</v>
      </c>
      <c r="BL132" s="82" t="n">
        <v>0.5</v>
      </c>
      <c r="BM132" s="82" t="n">
        <v>0.8</v>
      </c>
      <c r="BN132" s="82" t="n">
        <v>0.3</v>
      </c>
      <c r="BO132" s="82" t="n">
        <v>0.5</v>
      </c>
      <c r="BP132" s="82" t="n">
        <v>0.1</v>
      </c>
      <c r="BQ132" s="82" t="n">
        <v>0.3</v>
      </c>
      <c r="BR132" s="82" t="n">
        <v>0.1</v>
      </c>
      <c r="BS132" s="82" t="n">
        <v>0.3</v>
      </c>
      <c r="BT132" s="82" t="n">
        <v>15228</v>
      </c>
      <c r="BU132" s="82" t="n">
        <v>5465</v>
      </c>
      <c r="BV132" s="82" t="n">
        <v>2222</v>
      </c>
      <c r="BW132" s="82" t="n">
        <v>18444</v>
      </c>
      <c r="BX132" s="82" t="n">
        <v>12.4</v>
      </c>
      <c r="BY132" s="82" t="n">
        <v>4.4</v>
      </c>
      <c r="BZ132" s="82" t="n">
        <v>7.7</v>
      </c>
      <c r="CA132" s="82" t="n">
        <v>19.4</v>
      </c>
      <c r="CB132" s="82" t="n">
        <v>18.7</v>
      </c>
      <c r="CC132" s="82" t="n">
        <v>13.5</v>
      </c>
      <c r="CD132" s="82" t="n">
        <v>10.2</v>
      </c>
      <c r="CE132" s="82" t="n">
        <v>8</v>
      </c>
      <c r="CF132" s="82" t="n">
        <v>4.2</v>
      </c>
      <c r="CG132" s="82" t="n">
        <v>1</v>
      </c>
      <c r="CH132" s="82" t="n">
        <v>0.2</v>
      </c>
      <c r="CI132" s="82" t="n">
        <v>0.2</v>
      </c>
      <c r="CJ132" s="82">
        <f>SUM(BT132:BW132)</f>
        <v/>
      </c>
      <c r="CK132" s="82">
        <f>F132*(1+M132/100)^9</f>
        <v/>
      </c>
      <c r="CL132" s="257">
        <f>$CK132*SUM(OFFSET($AJ132,0,(COUNTA($CL$1:CL$1)-1)*4,1,4))/100</f>
        <v/>
      </c>
      <c r="CM132" s="257">
        <f>$CK132*SUM(OFFSET($AJ132,0,(COUNTA($CL$1:CM$1)-1)*4,1,4))/100</f>
        <v/>
      </c>
      <c r="CN132" s="257">
        <f>$CK132*SUM(OFFSET($AJ132,0,(COUNTA($CL$1:CN$1)-1)*4,1,4))/100</f>
        <v/>
      </c>
      <c r="CO132" s="257">
        <f>$CK132*SUM(OFFSET($AJ132,0,(COUNTA($CL$1:CO$1)-1)*4,1,4))/100</f>
        <v/>
      </c>
      <c r="CP132" s="257">
        <f>$CK132*SUM(OFFSET($AJ132,0,(COUNTA($CL$1:CP$1)-1)*4,1,4))/100</f>
        <v/>
      </c>
      <c r="CQ132" s="257">
        <f>$CK132*SUM(OFFSET($AJ132,0,(COUNTA($CL$1:CQ$1)-1)*4,1,4))/100</f>
        <v/>
      </c>
      <c r="CR132" s="257">
        <f>$CK132*SUM(OFFSET($AJ132,0,(COUNTA($CL$1:CR$1)-1)*4,1,4))/100</f>
        <v/>
      </c>
      <c r="CS132" s="257">
        <f>$CK132*SUM(OFFSET($AJ132,0,(COUNTA($CL$1:CS$1)-1)*4,1,4))/100</f>
        <v/>
      </c>
      <c r="CT132" s="257">
        <f>$CK132*SUM(OFFSET($AJ132,0,(COUNTA($CL$1:CT$1)-1)*4,1,4))/100</f>
        <v/>
      </c>
      <c r="CU132" s="258">
        <f>IF(N132 = 0,0,F132/N132)</f>
        <v/>
      </c>
      <c r="CV132" s="258">
        <f>IF(CU132=0,0,CK132/CU132)</f>
        <v/>
      </c>
    </row>
    <row r="133">
      <c r="A133" s="82">
        <f>IF(ISERROR(OFFSET(Map!$E$2,MATCH(D133,Map!$B$3:$B$239,0),0)),OFFSET(Map!$E$2,MATCH(D133,Map!$C$3:$C$239,0),0),OFFSET(Map!$E$2,MATCH(D133,Map!$B$3:$B$239,0),0))</f>
        <v/>
      </c>
      <c r="B133" s="82" t="n">
        <v>132</v>
      </c>
      <c r="C133" s="82" t="inlineStr">
        <is>
          <t>KWAZULU-NATAL</t>
        </is>
      </c>
      <c r="D133" s="82" t="inlineStr">
        <is>
          <t>KZN242</t>
        </is>
      </c>
      <c r="E133" s="82" t="inlineStr">
        <is>
          <t>Nquthu</t>
        </is>
      </c>
      <c r="F133" s="82" t="n">
        <v>165307</v>
      </c>
      <c r="G133" s="82" t="n">
        <v>42.4</v>
      </c>
      <c r="H133" s="82" t="n">
        <v>52.5</v>
      </c>
      <c r="I133" s="82">
        <f>ROUND(F133*H133/100,0)</f>
        <v/>
      </c>
      <c r="J133" s="82" t="n">
        <v>5.1</v>
      </c>
      <c r="K133" s="82" t="n">
        <v>90.59999999999999</v>
      </c>
      <c r="L133" s="82" t="n">
        <v>83.40000000000001</v>
      </c>
      <c r="M133" s="82" t="n">
        <v>-0.25</v>
      </c>
      <c r="N133" s="82" t="n">
        <v>84</v>
      </c>
      <c r="O133" s="82" t="n">
        <v>44.4</v>
      </c>
      <c r="P133" s="82">
        <f>ROUND(F133*(H133/100)*(100-O133)/100,0)</f>
        <v/>
      </c>
      <c r="Q133" s="82" t="n">
        <v>53.3</v>
      </c>
      <c r="R133" s="82" t="n">
        <v>18.1</v>
      </c>
      <c r="S133" s="82" t="n">
        <v>3.8</v>
      </c>
      <c r="T133" s="82" t="n">
        <v>20.3</v>
      </c>
      <c r="U133" s="82" t="n">
        <v>31612</v>
      </c>
      <c r="V133" s="82" t="n">
        <v>19997</v>
      </c>
      <c r="W133" s="82" t="n">
        <v>5.1</v>
      </c>
      <c r="X133" s="82" t="n">
        <v>60.1</v>
      </c>
      <c r="Y133" s="82" t="n">
        <v>63.1</v>
      </c>
      <c r="Z133" s="82" t="n">
        <v>50.4</v>
      </c>
      <c r="AA133" s="82" t="n">
        <v>5.1</v>
      </c>
      <c r="AB133" s="82" t="n">
        <v>8.5</v>
      </c>
      <c r="AC133" s="82" t="n">
        <v>8</v>
      </c>
      <c r="AD133" s="82" t="n">
        <v>53</v>
      </c>
      <c r="AE133" s="82" t="n">
        <v>99.7</v>
      </c>
      <c r="AF133" s="82" t="n">
        <v>0.1</v>
      </c>
      <c r="AG133" s="82" t="n">
        <v>0.1</v>
      </c>
      <c r="AH133" s="82" t="n">
        <v>0.1</v>
      </c>
      <c r="AI133" s="82" t="n">
        <v>0.1</v>
      </c>
      <c r="AJ133" s="82" t="n">
        <v>7.5</v>
      </c>
      <c r="AK133" s="82" t="n">
        <v>7.5</v>
      </c>
      <c r="AL133" s="82" t="n">
        <v>7</v>
      </c>
      <c r="AM133" s="82" t="n">
        <v>6.8</v>
      </c>
      <c r="AN133" s="82" t="n">
        <v>7.1</v>
      </c>
      <c r="AO133" s="82" t="n">
        <v>6.5</v>
      </c>
      <c r="AP133" s="82" t="n">
        <v>6.7</v>
      </c>
      <c r="AQ133" s="82" t="n">
        <v>6.5</v>
      </c>
      <c r="AR133" s="82" t="n">
        <v>4</v>
      </c>
      <c r="AS133" s="82" t="n">
        <v>5.1</v>
      </c>
      <c r="AT133" s="82" t="n">
        <v>2.7</v>
      </c>
      <c r="AU133" s="82" t="n">
        <v>3.9</v>
      </c>
      <c r="AV133" s="82" t="n">
        <v>1.9</v>
      </c>
      <c r="AW133" s="82" t="n">
        <v>2.9</v>
      </c>
      <c r="AX133" s="82" t="n">
        <v>1.6</v>
      </c>
      <c r="AY133" s="82" t="n">
        <v>2.3</v>
      </c>
      <c r="AZ133" s="82" t="n">
        <v>1.3</v>
      </c>
      <c r="BA133" s="82" t="n">
        <v>2.1</v>
      </c>
      <c r="BB133" s="82" t="n">
        <v>1.2</v>
      </c>
      <c r="BC133" s="82" t="n">
        <v>1.2</v>
      </c>
      <c r="BD133" s="82" t="n">
        <v>1</v>
      </c>
      <c r="BE133" s="82" t="n">
        <v>1.9</v>
      </c>
      <c r="BF133" s="82" t="n">
        <v>1.1</v>
      </c>
      <c r="BG133" s="82" t="n">
        <v>1.8</v>
      </c>
      <c r="BH133" s="82" t="n">
        <v>0.9</v>
      </c>
      <c r="BI133" s="82" t="n">
        <v>1.4</v>
      </c>
      <c r="BJ133" s="82" t="n">
        <v>0.6</v>
      </c>
      <c r="BK133" s="82" t="n">
        <v>1.1</v>
      </c>
      <c r="BL133" s="82" t="n">
        <v>0.4</v>
      </c>
      <c r="BM133" s="82" t="n">
        <v>0.9</v>
      </c>
      <c r="BN133" s="82" t="n">
        <v>0.2</v>
      </c>
      <c r="BO133" s="82" t="n">
        <v>0.7</v>
      </c>
      <c r="BP133" s="82" t="n">
        <v>0.1</v>
      </c>
      <c r="BQ133" s="82" t="n">
        <v>0.6</v>
      </c>
      <c r="BR133" s="82" t="n">
        <v>0.1</v>
      </c>
      <c r="BS133" s="82" t="n">
        <v>0.4</v>
      </c>
      <c r="BT133" s="82" t="n">
        <v>9946</v>
      </c>
      <c r="BU133" s="82" t="n">
        <v>7943</v>
      </c>
      <c r="BV133" s="82" t="n">
        <v>12918</v>
      </c>
      <c r="BW133" s="82" t="n">
        <v>55934</v>
      </c>
      <c r="BX133" s="82" t="n">
        <v>12.4</v>
      </c>
      <c r="BY133" s="82" t="n">
        <v>5.5</v>
      </c>
      <c r="BZ133" s="82" t="n">
        <v>12.5</v>
      </c>
      <c r="CA133" s="82" t="n">
        <v>25.2</v>
      </c>
      <c r="CB133" s="82" t="n">
        <v>27.8</v>
      </c>
      <c r="CC133" s="82" t="n">
        <v>9.800000000000001</v>
      </c>
      <c r="CD133" s="82" t="n">
        <v>4</v>
      </c>
      <c r="CE133" s="82" t="n">
        <v>1.9</v>
      </c>
      <c r="CF133" s="82" t="n">
        <v>0.8</v>
      </c>
      <c r="CG133" s="82" t="n">
        <v>0.1</v>
      </c>
      <c r="CH133" s="82" t="n">
        <v>0.1</v>
      </c>
      <c r="CI133" s="82" t="n">
        <v>0.1</v>
      </c>
      <c r="CJ133" s="82">
        <f>SUM(BT133:BW133)</f>
        <v/>
      </c>
      <c r="CK133" s="82">
        <f>F133*(1+M133/100)^9</f>
        <v/>
      </c>
      <c r="CL133" s="257">
        <f>$CK133*SUM(OFFSET($AJ133,0,(COUNTA($CL$1:CL$1)-1)*4,1,4))/100</f>
        <v/>
      </c>
      <c r="CM133" s="257">
        <f>$CK133*SUM(OFFSET($AJ133,0,(COUNTA($CL$1:CM$1)-1)*4,1,4))/100</f>
        <v/>
      </c>
      <c r="CN133" s="257">
        <f>$CK133*SUM(OFFSET($AJ133,0,(COUNTA($CL$1:CN$1)-1)*4,1,4))/100</f>
        <v/>
      </c>
      <c r="CO133" s="257">
        <f>$CK133*SUM(OFFSET($AJ133,0,(COUNTA($CL$1:CO$1)-1)*4,1,4))/100</f>
        <v/>
      </c>
      <c r="CP133" s="257">
        <f>$CK133*SUM(OFFSET($AJ133,0,(COUNTA($CL$1:CP$1)-1)*4,1,4))/100</f>
        <v/>
      </c>
      <c r="CQ133" s="257">
        <f>$CK133*SUM(OFFSET($AJ133,0,(COUNTA($CL$1:CQ$1)-1)*4,1,4))/100</f>
        <v/>
      </c>
      <c r="CR133" s="257">
        <f>$CK133*SUM(OFFSET($AJ133,0,(COUNTA($CL$1:CR$1)-1)*4,1,4))/100</f>
        <v/>
      </c>
      <c r="CS133" s="257">
        <f>$CK133*SUM(OFFSET($AJ133,0,(COUNTA($CL$1:CS$1)-1)*4,1,4))/100</f>
        <v/>
      </c>
      <c r="CT133" s="257">
        <f>$CK133*SUM(OFFSET($AJ133,0,(COUNTA($CL$1:CT$1)-1)*4,1,4))/100</f>
        <v/>
      </c>
      <c r="CU133" s="258">
        <f>IF(N133 = 0,0,F133/N133)</f>
        <v/>
      </c>
      <c r="CV133" s="258">
        <f>IF(CU133=0,0,CK133/CU133)</f>
        <v/>
      </c>
    </row>
    <row r="134">
      <c r="A134" s="82">
        <f>IF(ISERROR(OFFSET(Map!$E$2,MATCH(D134,Map!$B$3:$B$239,0),0)),OFFSET(Map!$E$2,MATCH(D134,Map!$C$3:$C$239,0),0),OFFSET(Map!$E$2,MATCH(D134,Map!$B$3:$B$239,0),0))</f>
        <v/>
      </c>
      <c r="B134" s="82" t="n">
        <v>133</v>
      </c>
      <c r="C134" s="82" t="inlineStr">
        <is>
          <t>KWAZULU-NATAL</t>
        </is>
      </c>
      <c r="D134" s="82" t="inlineStr">
        <is>
          <t>KZN244</t>
        </is>
      </c>
      <c r="E134" s="82" t="inlineStr">
        <is>
          <t>Msinga</t>
        </is>
      </c>
      <c r="F134" s="82" t="n">
        <v>177577</v>
      </c>
      <c r="G134" s="82" t="n">
        <v>43.7</v>
      </c>
      <c r="H134" s="82" t="n">
        <v>50.8</v>
      </c>
      <c r="I134" s="82">
        <f>ROUND(F134*H134/100,0)</f>
        <v/>
      </c>
      <c r="J134" s="82" t="n">
        <v>5.5</v>
      </c>
      <c r="K134" s="82" t="n">
        <v>96.8</v>
      </c>
      <c r="L134" s="82" t="n">
        <v>76.8</v>
      </c>
      <c r="M134" s="82" t="n">
        <v>0.6</v>
      </c>
      <c r="N134" s="82" t="n">
        <v>71</v>
      </c>
      <c r="O134" s="82" t="n">
        <v>49.5</v>
      </c>
      <c r="P134" s="82">
        <f>ROUND(F134*(H134/100)*(100-O134)/100,0)</f>
        <v/>
      </c>
      <c r="Q134" s="82" t="n">
        <v>58.2</v>
      </c>
      <c r="R134" s="82" t="n">
        <v>41.2</v>
      </c>
      <c r="S134" s="82" t="n">
        <v>3.2</v>
      </c>
      <c r="T134" s="82" t="n">
        <v>17</v>
      </c>
      <c r="U134" s="82" t="n">
        <v>37724</v>
      </c>
      <c r="V134" s="82" t="n">
        <v>19999</v>
      </c>
      <c r="W134" s="82" t="n">
        <v>4.6</v>
      </c>
      <c r="X134" s="82" t="n">
        <v>66.7</v>
      </c>
      <c r="Y134" s="82" t="n">
        <v>32.5</v>
      </c>
      <c r="Z134" s="82" t="n">
        <v>70.2</v>
      </c>
      <c r="AA134" s="82" t="n">
        <v>1.7</v>
      </c>
      <c r="AB134" s="82" t="n">
        <v>1.3</v>
      </c>
      <c r="AC134" s="82" t="n">
        <v>3.7</v>
      </c>
      <c r="AD134" s="82" t="n">
        <v>25.1</v>
      </c>
      <c r="AE134" s="82" t="n">
        <v>99.59999999999999</v>
      </c>
      <c r="AF134" s="82" t="n">
        <v>0.1</v>
      </c>
      <c r="AG134" s="82" t="n">
        <v>0.1</v>
      </c>
      <c r="AH134" s="82" t="n">
        <v>0.2</v>
      </c>
      <c r="AI134" s="82" t="n">
        <v>0.1</v>
      </c>
      <c r="AJ134" s="82" t="n">
        <v>7.9</v>
      </c>
      <c r="AK134" s="82" t="n">
        <v>7.9</v>
      </c>
      <c r="AL134" s="82" t="n">
        <v>7.2</v>
      </c>
      <c r="AM134" s="82" t="n">
        <v>7</v>
      </c>
      <c r="AN134" s="82" t="n">
        <v>7.1</v>
      </c>
      <c r="AO134" s="82" t="n">
        <v>6.7</v>
      </c>
      <c r="AP134" s="82" t="n">
        <v>6.6</v>
      </c>
      <c r="AQ134" s="82" t="n">
        <v>6.8</v>
      </c>
      <c r="AR134" s="82" t="n">
        <v>3.2</v>
      </c>
      <c r="AS134" s="82" t="n">
        <v>4.7</v>
      </c>
      <c r="AT134" s="82" t="n">
        <v>2.1</v>
      </c>
      <c r="AU134" s="82" t="n">
        <v>3.9</v>
      </c>
      <c r="AV134" s="82" t="n">
        <v>1.6</v>
      </c>
      <c r="AW134" s="82" t="n">
        <v>3</v>
      </c>
      <c r="AX134" s="82" t="n">
        <v>1.5</v>
      </c>
      <c r="AY134" s="82" t="n">
        <v>2.6</v>
      </c>
      <c r="AZ134" s="82" t="n">
        <v>1.2</v>
      </c>
      <c r="BA134" s="82" t="n">
        <v>2.2</v>
      </c>
      <c r="BB134" s="82" t="n">
        <v>1.1</v>
      </c>
      <c r="BC134" s="82" t="n">
        <v>1.1</v>
      </c>
      <c r="BD134" s="82" t="n">
        <v>0.9</v>
      </c>
      <c r="BE134" s="82" t="n">
        <v>1.8</v>
      </c>
      <c r="BF134" s="82" t="n">
        <v>0.9</v>
      </c>
      <c r="BG134" s="82" t="n">
        <v>1.8</v>
      </c>
      <c r="BH134" s="82" t="n">
        <v>0.9</v>
      </c>
      <c r="BI134" s="82" t="n">
        <v>1.8</v>
      </c>
      <c r="BJ134" s="82" t="n">
        <v>0.5</v>
      </c>
      <c r="BK134" s="82" t="n">
        <v>1.1</v>
      </c>
      <c r="BL134" s="82" t="n">
        <v>0.4</v>
      </c>
      <c r="BM134" s="82" t="n">
        <v>1</v>
      </c>
      <c r="BN134" s="82" t="n">
        <v>0.2</v>
      </c>
      <c r="BO134" s="82" t="n">
        <v>0.6</v>
      </c>
      <c r="BP134" s="82" t="n">
        <v>0.2</v>
      </c>
      <c r="BQ134" s="82" t="n">
        <v>0.7</v>
      </c>
      <c r="BR134" s="82" t="n">
        <v>0.1</v>
      </c>
      <c r="BS134" s="82" t="n">
        <v>0.6</v>
      </c>
      <c r="BT134" s="82" t="n">
        <v>8632</v>
      </c>
      <c r="BU134" s="82" t="n">
        <v>8477</v>
      </c>
      <c r="BV134" s="82" t="n">
        <v>17670</v>
      </c>
      <c r="BW134" s="82" t="n">
        <v>55452</v>
      </c>
      <c r="BX134" s="82" t="n">
        <v>11.8</v>
      </c>
      <c r="BY134" s="82" t="n">
        <v>7.6</v>
      </c>
      <c r="BZ134" s="82" t="n">
        <v>16</v>
      </c>
      <c r="CA134" s="82" t="n">
        <v>28.9</v>
      </c>
      <c r="CB134" s="82" t="n">
        <v>22.4</v>
      </c>
      <c r="CC134" s="82" t="n">
        <v>6.6</v>
      </c>
      <c r="CD134" s="82" t="n">
        <v>3.4</v>
      </c>
      <c r="CE134" s="82" t="n">
        <v>1.9</v>
      </c>
      <c r="CF134" s="82" t="n">
        <v>0.9</v>
      </c>
      <c r="CG134" s="82" t="n">
        <v>0.1</v>
      </c>
      <c r="CH134" s="82" t="n">
        <v>0.1</v>
      </c>
      <c r="CI134" s="82" t="n">
        <v>0.1</v>
      </c>
      <c r="CJ134" s="82">
        <f>SUM(BT134:BW134)</f>
        <v/>
      </c>
      <c r="CK134" s="82">
        <f>F134*(1+M134/100)^9</f>
        <v/>
      </c>
      <c r="CL134" s="257">
        <f>$CK134*SUM(OFFSET($AJ134,0,(COUNTA($CL$1:CL$1)-1)*4,1,4))/100</f>
        <v/>
      </c>
      <c r="CM134" s="257">
        <f>$CK134*SUM(OFFSET($AJ134,0,(COUNTA($CL$1:CM$1)-1)*4,1,4))/100</f>
        <v/>
      </c>
      <c r="CN134" s="257">
        <f>$CK134*SUM(OFFSET($AJ134,0,(COUNTA($CL$1:CN$1)-1)*4,1,4))/100</f>
        <v/>
      </c>
      <c r="CO134" s="257">
        <f>$CK134*SUM(OFFSET($AJ134,0,(COUNTA($CL$1:CO$1)-1)*4,1,4))/100</f>
        <v/>
      </c>
      <c r="CP134" s="257">
        <f>$CK134*SUM(OFFSET($AJ134,0,(COUNTA($CL$1:CP$1)-1)*4,1,4))/100</f>
        <v/>
      </c>
      <c r="CQ134" s="257">
        <f>$CK134*SUM(OFFSET($AJ134,0,(COUNTA($CL$1:CQ$1)-1)*4,1,4))/100</f>
        <v/>
      </c>
      <c r="CR134" s="257">
        <f>$CK134*SUM(OFFSET($AJ134,0,(COUNTA($CL$1:CR$1)-1)*4,1,4))/100</f>
        <v/>
      </c>
      <c r="CS134" s="257">
        <f>$CK134*SUM(OFFSET($AJ134,0,(COUNTA($CL$1:CS$1)-1)*4,1,4))/100</f>
        <v/>
      </c>
      <c r="CT134" s="257">
        <f>$CK134*SUM(OFFSET($AJ134,0,(COUNTA($CL$1:CT$1)-1)*4,1,4))/100</f>
        <v/>
      </c>
      <c r="CU134" s="258">
        <f>IF(N134 = 0,0,F134/N134)</f>
        <v/>
      </c>
      <c r="CV134" s="258">
        <f>IF(CU134=0,0,CK134/CU134)</f>
        <v/>
      </c>
    </row>
    <row r="135">
      <c r="A135" s="82">
        <f>IF(ISERROR(OFFSET(Map!$E$2,MATCH(D135,Map!$B$3:$B$239,0),0)),OFFSET(Map!$E$2,MATCH(D135,Map!$C$3:$C$239,0),0),OFFSET(Map!$E$2,MATCH(D135,Map!$B$3:$B$239,0),0))</f>
        <v/>
      </c>
      <c r="B135" s="82" t="n">
        <v>134</v>
      </c>
      <c r="C135" s="82" t="inlineStr">
        <is>
          <t>KWAZULU-NATAL</t>
        </is>
      </c>
      <c r="D135" s="82" t="inlineStr">
        <is>
          <t>KZN245</t>
        </is>
      </c>
      <c r="E135" s="82" t="inlineStr">
        <is>
          <t>Umvoti</t>
        </is>
      </c>
      <c r="F135" s="82" t="n">
        <v>103093</v>
      </c>
      <c r="G135" s="82" t="n">
        <v>35.8</v>
      </c>
      <c r="H135" s="82" t="n">
        <v>58.9</v>
      </c>
      <c r="I135" s="82">
        <f>ROUND(F135*H135/100,0)</f>
        <v/>
      </c>
      <c r="J135" s="82" t="n">
        <v>5.3</v>
      </c>
      <c r="K135" s="82" t="n">
        <v>69.7</v>
      </c>
      <c r="L135" s="82" t="n">
        <v>79.3</v>
      </c>
      <c r="M135" s="82" t="n">
        <v>1.11</v>
      </c>
      <c r="N135" s="82" t="n">
        <v>41</v>
      </c>
      <c r="O135" s="82" t="n">
        <v>30.4</v>
      </c>
      <c r="P135" s="82">
        <f>ROUND(F135*(H135/100)*(100-O135)/100,0)</f>
        <v/>
      </c>
      <c r="Q135" s="82" t="n">
        <v>38</v>
      </c>
      <c r="R135" s="82" t="n">
        <v>26.6</v>
      </c>
      <c r="S135" s="82" t="n">
        <v>4.8</v>
      </c>
      <c r="T135" s="82" t="n">
        <v>22.8</v>
      </c>
      <c r="U135" s="82" t="n">
        <v>27282</v>
      </c>
      <c r="V135" s="82" t="n">
        <v>8444</v>
      </c>
      <c r="W135" s="82" t="n">
        <v>3.7</v>
      </c>
      <c r="X135" s="82" t="n">
        <v>57.6</v>
      </c>
      <c r="Y135" s="82" t="n">
        <v>53.5</v>
      </c>
      <c r="Z135" s="82" t="n">
        <v>58.7</v>
      </c>
      <c r="AA135" s="82" t="n">
        <v>23.4</v>
      </c>
      <c r="AB135" s="82" t="n">
        <v>24.9</v>
      </c>
      <c r="AC135" s="82" t="n">
        <v>20.2</v>
      </c>
      <c r="AD135" s="82" t="n">
        <v>58.3</v>
      </c>
      <c r="AE135" s="82" t="n">
        <v>94.59999999999999</v>
      </c>
      <c r="AF135" s="82" t="n">
        <v>0.8</v>
      </c>
      <c r="AG135" s="82" t="n">
        <v>2.2</v>
      </c>
      <c r="AH135" s="82" t="n">
        <v>2.2</v>
      </c>
      <c r="AI135" s="82" t="n">
        <v>0.2</v>
      </c>
      <c r="AJ135" s="82" t="n">
        <v>6.3</v>
      </c>
      <c r="AK135" s="82" t="n">
        <v>6.5</v>
      </c>
      <c r="AL135" s="82" t="n">
        <v>5.6</v>
      </c>
      <c r="AM135" s="82" t="n">
        <v>5.7</v>
      </c>
      <c r="AN135" s="82" t="n">
        <v>5.9</v>
      </c>
      <c r="AO135" s="82" t="n">
        <v>5.8</v>
      </c>
      <c r="AP135" s="82" t="n">
        <v>5.8</v>
      </c>
      <c r="AQ135" s="82" t="n">
        <v>6.1</v>
      </c>
      <c r="AR135" s="82" t="n">
        <v>4.2</v>
      </c>
      <c r="AS135" s="82" t="n">
        <v>5.3</v>
      </c>
      <c r="AT135" s="82" t="n">
        <v>3.3</v>
      </c>
      <c r="AU135" s="82" t="n">
        <v>4.5</v>
      </c>
      <c r="AV135" s="82" t="n">
        <v>2.5</v>
      </c>
      <c r="AW135" s="82" t="n">
        <v>3.6</v>
      </c>
      <c r="AX135" s="82" t="n">
        <v>2.1</v>
      </c>
      <c r="AY135" s="82" t="n">
        <v>3.1</v>
      </c>
      <c r="AZ135" s="82" t="n">
        <v>1.8</v>
      </c>
      <c r="BA135" s="82" t="n">
        <v>2.8</v>
      </c>
      <c r="BB135" s="82" t="n">
        <v>1.6</v>
      </c>
      <c r="BC135" s="82" t="n">
        <v>1.6</v>
      </c>
      <c r="BD135" s="82" t="n">
        <v>1.3</v>
      </c>
      <c r="BE135" s="82" t="n">
        <v>2.3</v>
      </c>
      <c r="BF135" s="82" t="n">
        <v>1.2</v>
      </c>
      <c r="BG135" s="82" t="n">
        <v>2</v>
      </c>
      <c r="BH135" s="82" t="n">
        <v>1</v>
      </c>
      <c r="BI135" s="82" t="n">
        <v>1.6</v>
      </c>
      <c r="BJ135" s="82" t="n">
        <v>0.6</v>
      </c>
      <c r="BK135" s="82" t="n">
        <v>1.3</v>
      </c>
      <c r="BL135" s="82" t="n">
        <v>0.4</v>
      </c>
      <c r="BM135" s="82" t="n">
        <v>0.9</v>
      </c>
      <c r="BN135" s="82" t="n">
        <v>0.2</v>
      </c>
      <c r="BO135" s="82" t="n">
        <v>0.5</v>
      </c>
      <c r="BP135" s="82" t="n">
        <v>0.1</v>
      </c>
      <c r="BQ135" s="82" t="n">
        <v>0.5</v>
      </c>
      <c r="BR135" s="82" t="n">
        <v>0.1</v>
      </c>
      <c r="BS135" s="82" t="n">
        <v>0.6</v>
      </c>
      <c r="BT135" s="82" t="n">
        <v>16741</v>
      </c>
      <c r="BU135" s="82" t="n">
        <v>7306</v>
      </c>
      <c r="BV135" s="82" t="n">
        <v>4470</v>
      </c>
      <c r="BW135" s="82" t="n">
        <v>32216</v>
      </c>
      <c r="BX135" s="82" t="n">
        <v>12.3</v>
      </c>
      <c r="BY135" s="82" t="n">
        <v>6.3</v>
      </c>
      <c r="BZ135" s="82" t="n">
        <v>10.8</v>
      </c>
      <c r="CA135" s="82" t="n">
        <v>27.5</v>
      </c>
      <c r="CB135" s="82" t="n">
        <v>23.5</v>
      </c>
      <c r="CC135" s="82" t="n">
        <v>9.1</v>
      </c>
      <c r="CD135" s="82" t="n">
        <v>5.1</v>
      </c>
      <c r="CE135" s="82" t="n">
        <v>3.1</v>
      </c>
      <c r="CF135" s="82" t="n">
        <v>1.6</v>
      </c>
      <c r="CG135" s="82" t="n">
        <v>0.4</v>
      </c>
      <c r="CH135" s="82" t="n">
        <v>0.2</v>
      </c>
      <c r="CI135" s="82" t="n">
        <v>0.2</v>
      </c>
      <c r="CJ135" s="82">
        <f>SUM(BT135:BW135)</f>
        <v/>
      </c>
      <c r="CK135" s="82">
        <f>F135*(1+M135/100)^9</f>
        <v/>
      </c>
      <c r="CL135" s="257">
        <f>$CK135*SUM(OFFSET($AJ135,0,(COUNTA($CL$1:CL$1)-1)*4,1,4))/100</f>
        <v/>
      </c>
      <c r="CM135" s="257">
        <f>$CK135*SUM(OFFSET($AJ135,0,(COUNTA($CL$1:CM$1)-1)*4,1,4))/100</f>
        <v/>
      </c>
      <c r="CN135" s="257">
        <f>$CK135*SUM(OFFSET($AJ135,0,(COUNTA($CL$1:CN$1)-1)*4,1,4))/100</f>
        <v/>
      </c>
      <c r="CO135" s="257">
        <f>$CK135*SUM(OFFSET($AJ135,0,(COUNTA($CL$1:CO$1)-1)*4,1,4))/100</f>
        <v/>
      </c>
      <c r="CP135" s="257">
        <f>$CK135*SUM(OFFSET($AJ135,0,(COUNTA($CL$1:CP$1)-1)*4,1,4))/100</f>
        <v/>
      </c>
      <c r="CQ135" s="257">
        <f>$CK135*SUM(OFFSET($AJ135,0,(COUNTA($CL$1:CQ$1)-1)*4,1,4))/100</f>
        <v/>
      </c>
      <c r="CR135" s="257">
        <f>$CK135*SUM(OFFSET($AJ135,0,(COUNTA($CL$1:CR$1)-1)*4,1,4))/100</f>
        <v/>
      </c>
      <c r="CS135" s="257">
        <f>$CK135*SUM(OFFSET($AJ135,0,(COUNTA($CL$1:CS$1)-1)*4,1,4))/100</f>
        <v/>
      </c>
      <c r="CT135" s="257">
        <f>$CK135*SUM(OFFSET($AJ135,0,(COUNTA($CL$1:CT$1)-1)*4,1,4))/100</f>
        <v/>
      </c>
      <c r="CU135" s="258">
        <f>IF(N135 = 0,0,F135/N135)</f>
        <v/>
      </c>
      <c r="CV135" s="258">
        <f>IF(CU135=0,0,CK135/CU135)</f>
        <v/>
      </c>
    </row>
    <row r="136">
      <c r="A136" s="82">
        <f>IF(ISERROR(OFFSET(Map!$E$2,MATCH(D136,Map!$B$3:$B$239,0),0)),OFFSET(Map!$E$2,MATCH(D136,Map!$C$3:$C$239,0),0),OFFSET(Map!$E$2,MATCH(D136,Map!$B$3:$B$239,0),0))</f>
        <v/>
      </c>
      <c r="B136" s="82" t="n">
        <v>135</v>
      </c>
      <c r="C136" s="82" t="inlineStr">
        <is>
          <t>KWAZULU-NATAL</t>
        </is>
      </c>
      <c r="D136" s="82" t="inlineStr">
        <is>
          <t>KZN252</t>
        </is>
      </c>
      <c r="E136" s="82" t="inlineStr">
        <is>
          <t>Newcastle</t>
        </is>
      </c>
      <c r="F136" s="82" t="n">
        <v>363236</v>
      </c>
      <c r="G136" s="82" t="n">
        <v>32.2</v>
      </c>
      <c r="H136" s="82" t="n">
        <v>63.3</v>
      </c>
      <c r="I136" s="82">
        <f>ROUND(F136*H136/100,0)</f>
        <v/>
      </c>
      <c r="J136" s="82" t="n">
        <v>4.5</v>
      </c>
      <c r="K136" s="82" t="n">
        <v>58</v>
      </c>
      <c r="L136" s="82" t="n">
        <v>90.8</v>
      </c>
      <c r="M136" s="82" t="n">
        <v>0.87</v>
      </c>
      <c r="N136" s="82" t="n">
        <v>196</v>
      </c>
      <c r="O136" s="82" t="n">
        <v>37.4</v>
      </c>
      <c r="P136" s="82">
        <f>ROUND(F136*(H136/100)*(100-O136)/100,0)</f>
        <v/>
      </c>
      <c r="Q136" s="82" t="n">
        <v>49</v>
      </c>
      <c r="R136" s="82" t="n">
        <v>7.1</v>
      </c>
      <c r="S136" s="82" t="n">
        <v>11.2</v>
      </c>
      <c r="T136" s="82" t="n">
        <v>33.1</v>
      </c>
      <c r="U136" s="82" t="n">
        <v>84272</v>
      </c>
      <c r="V136" s="82" t="n">
        <v>25876</v>
      </c>
      <c r="W136" s="82" t="n">
        <v>4.2</v>
      </c>
      <c r="X136" s="82" t="n">
        <v>47.5</v>
      </c>
      <c r="Y136" s="82" t="n">
        <v>91.09999999999999</v>
      </c>
      <c r="Z136" s="82" t="n">
        <v>52</v>
      </c>
      <c r="AA136" s="82" t="n">
        <v>55.8</v>
      </c>
      <c r="AB136" s="82" t="n">
        <v>71</v>
      </c>
      <c r="AC136" s="82" t="n">
        <v>50</v>
      </c>
      <c r="AD136" s="82" t="n">
        <v>87.2</v>
      </c>
      <c r="AE136" s="82" t="n">
        <v>91.90000000000001</v>
      </c>
      <c r="AF136" s="82" t="n">
        <v>0.8</v>
      </c>
      <c r="AG136" s="82" t="n">
        <v>3.2</v>
      </c>
      <c r="AH136" s="82" t="n">
        <v>3.9</v>
      </c>
      <c r="AI136" s="82" t="n">
        <v>0.2</v>
      </c>
      <c r="AJ136" s="82" t="n">
        <v>5.6</v>
      </c>
      <c r="AK136" s="82" t="n">
        <v>5.6</v>
      </c>
      <c r="AL136" s="82" t="n">
        <v>5.4</v>
      </c>
      <c r="AM136" s="82" t="n">
        <v>5.3</v>
      </c>
      <c r="AN136" s="82" t="n">
        <v>5.3</v>
      </c>
      <c r="AO136" s="82" t="n">
        <v>5</v>
      </c>
      <c r="AP136" s="82" t="n">
        <v>5.6</v>
      </c>
      <c r="AQ136" s="82" t="n">
        <v>5.5</v>
      </c>
      <c r="AR136" s="82" t="n">
        <v>5.4</v>
      </c>
      <c r="AS136" s="82" t="n">
        <v>5.3</v>
      </c>
      <c r="AT136" s="82" t="n">
        <v>4.5</v>
      </c>
      <c r="AU136" s="82" t="n">
        <v>4.7</v>
      </c>
      <c r="AV136" s="82" t="n">
        <v>3.3</v>
      </c>
      <c r="AW136" s="82" t="n">
        <v>3.6</v>
      </c>
      <c r="AX136" s="82" t="n">
        <v>2.8</v>
      </c>
      <c r="AY136" s="82" t="n">
        <v>3.1</v>
      </c>
      <c r="AZ136" s="82" t="n">
        <v>2.1</v>
      </c>
      <c r="BA136" s="82" t="n">
        <v>2.7</v>
      </c>
      <c r="BB136" s="82" t="n">
        <v>1.8</v>
      </c>
      <c r="BC136" s="82" t="n">
        <v>1.8</v>
      </c>
      <c r="BD136" s="82" t="n">
        <v>1.6</v>
      </c>
      <c r="BE136" s="82" t="n">
        <v>2.4</v>
      </c>
      <c r="BF136" s="82" t="n">
        <v>1.4</v>
      </c>
      <c r="BG136" s="82" t="n">
        <v>2</v>
      </c>
      <c r="BH136" s="82" t="n">
        <v>1.1</v>
      </c>
      <c r="BI136" s="82" t="n">
        <v>1.6</v>
      </c>
      <c r="BJ136" s="82" t="n">
        <v>0.7</v>
      </c>
      <c r="BK136" s="82" t="n">
        <v>1</v>
      </c>
      <c r="BL136" s="82" t="n">
        <v>0.4</v>
      </c>
      <c r="BM136" s="82" t="n">
        <v>0.8</v>
      </c>
      <c r="BN136" s="82" t="n">
        <v>0.2</v>
      </c>
      <c r="BO136" s="82" t="n">
        <v>0.5</v>
      </c>
      <c r="BP136" s="82" t="n">
        <v>0.1</v>
      </c>
      <c r="BQ136" s="82" t="n">
        <v>0.3</v>
      </c>
      <c r="BR136" s="82" t="n">
        <v>0.1</v>
      </c>
      <c r="BS136" s="82" t="n">
        <v>0.2</v>
      </c>
      <c r="BT136" s="82" t="n">
        <v>62968</v>
      </c>
      <c r="BU136" s="82" t="n">
        <v>37686</v>
      </c>
      <c r="BV136" s="82" t="n">
        <v>17021</v>
      </c>
      <c r="BW136" s="82" t="n">
        <v>112225</v>
      </c>
      <c r="BX136" s="82" t="n">
        <v>18</v>
      </c>
      <c r="BY136" s="82" t="n">
        <v>5.1</v>
      </c>
      <c r="BZ136" s="82" t="n">
        <v>8.699999999999999</v>
      </c>
      <c r="CA136" s="82" t="n">
        <v>19</v>
      </c>
      <c r="CB136" s="82" t="n">
        <v>18.6</v>
      </c>
      <c r="CC136" s="82" t="n">
        <v>11.1</v>
      </c>
      <c r="CD136" s="82" t="n">
        <v>8.5</v>
      </c>
      <c r="CE136" s="82" t="n">
        <v>6.5</v>
      </c>
      <c r="CF136" s="82" t="n">
        <v>3.3</v>
      </c>
      <c r="CG136" s="82" t="n">
        <v>0.8</v>
      </c>
      <c r="CH136" s="82" t="n">
        <v>0.2</v>
      </c>
      <c r="CI136" s="82" t="n">
        <v>0.2</v>
      </c>
      <c r="CJ136" s="82">
        <f>SUM(BT136:BW136)</f>
        <v/>
      </c>
      <c r="CK136" s="82">
        <f>F136*(1+M136/100)^9</f>
        <v/>
      </c>
      <c r="CL136" s="257">
        <f>$CK136*SUM(OFFSET($AJ136,0,(COUNTA($CL$1:CL$1)-1)*4,1,4))/100</f>
        <v/>
      </c>
      <c r="CM136" s="257">
        <f>$CK136*SUM(OFFSET($AJ136,0,(COUNTA($CL$1:CM$1)-1)*4,1,4))/100</f>
        <v/>
      </c>
      <c r="CN136" s="257">
        <f>$CK136*SUM(OFFSET($AJ136,0,(COUNTA($CL$1:CN$1)-1)*4,1,4))/100</f>
        <v/>
      </c>
      <c r="CO136" s="257">
        <f>$CK136*SUM(OFFSET($AJ136,0,(COUNTA($CL$1:CO$1)-1)*4,1,4))/100</f>
        <v/>
      </c>
      <c r="CP136" s="257">
        <f>$CK136*SUM(OFFSET($AJ136,0,(COUNTA($CL$1:CP$1)-1)*4,1,4))/100</f>
        <v/>
      </c>
      <c r="CQ136" s="257">
        <f>$CK136*SUM(OFFSET($AJ136,0,(COUNTA($CL$1:CQ$1)-1)*4,1,4))/100</f>
        <v/>
      </c>
      <c r="CR136" s="257">
        <f>$CK136*SUM(OFFSET($AJ136,0,(COUNTA($CL$1:CR$1)-1)*4,1,4))/100</f>
        <v/>
      </c>
      <c r="CS136" s="257">
        <f>$CK136*SUM(OFFSET($AJ136,0,(COUNTA($CL$1:CS$1)-1)*4,1,4))/100</f>
        <v/>
      </c>
      <c r="CT136" s="257">
        <f>$CK136*SUM(OFFSET($AJ136,0,(COUNTA($CL$1:CT$1)-1)*4,1,4))/100</f>
        <v/>
      </c>
      <c r="CU136" s="258">
        <f>IF(N136 = 0,0,F136/N136)</f>
        <v/>
      </c>
      <c r="CV136" s="258">
        <f>IF(CU136=0,0,CK136/CU136)</f>
        <v/>
      </c>
    </row>
    <row r="137">
      <c r="A137" s="82">
        <f>IF(ISERROR(OFFSET(Map!$E$2,MATCH(D137,Map!$B$3:$B$239,0),0)),OFFSET(Map!$E$2,MATCH(D137,Map!$C$3:$C$239,0),0),OFFSET(Map!$E$2,MATCH(D137,Map!$B$3:$B$239,0),0))</f>
        <v/>
      </c>
      <c r="B137" s="82" t="n">
        <v>136</v>
      </c>
      <c r="C137" s="82" t="inlineStr">
        <is>
          <t>KWAZULU-NATAL</t>
        </is>
      </c>
      <c r="D137" s="82" t="inlineStr">
        <is>
          <t>KZN253</t>
        </is>
      </c>
      <c r="E137" s="82" t="inlineStr">
        <is>
          <t>Emadlangeni</t>
        </is>
      </c>
      <c r="F137" s="82" t="n">
        <v>34442</v>
      </c>
      <c r="G137" s="82" t="n">
        <v>35.9</v>
      </c>
      <c r="H137" s="82" t="n">
        <v>59.1</v>
      </c>
      <c r="I137" s="82">
        <f>ROUND(F137*H137/100,0)</f>
        <v/>
      </c>
      <c r="J137" s="82" t="n">
        <v>5.1</v>
      </c>
      <c r="K137" s="82" t="n">
        <v>69.3</v>
      </c>
      <c r="L137" s="82" t="n">
        <v>103.1</v>
      </c>
      <c r="M137" s="82" t="n">
        <v>0.65</v>
      </c>
      <c r="N137" s="82" t="n">
        <v>10</v>
      </c>
      <c r="O137" s="82" t="n">
        <v>37.6</v>
      </c>
      <c r="P137" s="82">
        <f>ROUND(F137*(H137/100)*(100-O137)/100,0)</f>
        <v/>
      </c>
      <c r="Q137" s="82" t="n">
        <v>46.4</v>
      </c>
      <c r="R137" s="82" t="n">
        <v>14.9</v>
      </c>
      <c r="S137" s="82" t="n">
        <v>5</v>
      </c>
      <c r="T137" s="82" t="n">
        <v>20.1</v>
      </c>
      <c r="U137" s="82" t="n">
        <v>6252</v>
      </c>
      <c r="V137" s="82" t="n">
        <v>3588</v>
      </c>
      <c r="W137" s="82" t="n">
        <v>5.2</v>
      </c>
      <c r="X137" s="82" t="n">
        <v>38.8</v>
      </c>
      <c r="Y137" s="82" t="n">
        <v>58.3</v>
      </c>
      <c r="Z137" s="82" t="n">
        <v>41.8</v>
      </c>
      <c r="AA137" s="82" t="n">
        <v>28.5</v>
      </c>
      <c r="AB137" s="82" t="n">
        <v>24.2</v>
      </c>
      <c r="AC137" s="82" t="n">
        <v>27</v>
      </c>
      <c r="AD137" s="82" t="n">
        <v>48.5</v>
      </c>
      <c r="AE137" s="82" t="n">
        <v>92.7</v>
      </c>
      <c r="AF137" s="82" t="n">
        <v>1.3</v>
      </c>
      <c r="AG137" s="82" t="n">
        <v>0.1</v>
      </c>
      <c r="AH137" s="82" t="n">
        <v>5.7</v>
      </c>
      <c r="AI137" s="82" t="n">
        <v>0.2</v>
      </c>
      <c r="AJ137" s="82" t="n">
        <v>6.1</v>
      </c>
      <c r="AK137" s="82" t="n">
        <v>6</v>
      </c>
      <c r="AL137" s="82" t="n">
        <v>6.3</v>
      </c>
      <c r="AM137" s="82" t="n">
        <v>5.8</v>
      </c>
      <c r="AN137" s="82" t="n">
        <v>6.1</v>
      </c>
      <c r="AO137" s="82" t="n">
        <v>5.6</v>
      </c>
      <c r="AP137" s="82" t="n">
        <v>5.7</v>
      </c>
      <c r="AQ137" s="82" t="n">
        <v>5.1</v>
      </c>
      <c r="AR137" s="82" t="n">
        <v>4.9</v>
      </c>
      <c r="AS137" s="82" t="n">
        <v>4.3</v>
      </c>
      <c r="AT137" s="82" t="n">
        <v>4.2</v>
      </c>
      <c r="AU137" s="82" t="n">
        <v>4</v>
      </c>
      <c r="AV137" s="82" t="n">
        <v>3.6</v>
      </c>
      <c r="AW137" s="82" t="n">
        <v>3.2</v>
      </c>
      <c r="AX137" s="82" t="n">
        <v>3</v>
      </c>
      <c r="AY137" s="82" t="n">
        <v>2.9</v>
      </c>
      <c r="AZ137" s="82" t="n">
        <v>2.1</v>
      </c>
      <c r="BA137" s="82" t="n">
        <v>2.4</v>
      </c>
      <c r="BB137" s="82" t="n">
        <v>1.9</v>
      </c>
      <c r="BC137" s="82" t="n">
        <v>1.9</v>
      </c>
      <c r="BD137" s="82" t="n">
        <v>1.7</v>
      </c>
      <c r="BE137" s="82" t="n">
        <v>2</v>
      </c>
      <c r="BF137" s="82" t="n">
        <v>1.8</v>
      </c>
      <c r="BG137" s="82" t="n">
        <v>1.7</v>
      </c>
      <c r="BH137" s="82" t="n">
        <v>1.2</v>
      </c>
      <c r="BI137" s="82" t="n">
        <v>1.3</v>
      </c>
      <c r="BJ137" s="82" t="n">
        <v>0.9</v>
      </c>
      <c r="BK137" s="82" t="n">
        <v>0.9</v>
      </c>
      <c r="BL137" s="82" t="n">
        <v>0.6</v>
      </c>
      <c r="BM137" s="82" t="n">
        <v>0.8</v>
      </c>
      <c r="BN137" s="82" t="n">
        <v>0.3</v>
      </c>
      <c r="BO137" s="82" t="n">
        <v>0.5</v>
      </c>
      <c r="BP137" s="82" t="n">
        <v>0.2</v>
      </c>
      <c r="BQ137" s="82" t="n">
        <v>0.4</v>
      </c>
      <c r="BR137" s="82" t="n">
        <v>0.2</v>
      </c>
      <c r="BS137" s="82" t="n">
        <v>0.3</v>
      </c>
      <c r="BT137" s="82" t="n">
        <v>5818</v>
      </c>
      <c r="BU137" s="82" t="n">
        <v>3506</v>
      </c>
      <c r="BV137" s="82" t="n">
        <v>2175</v>
      </c>
      <c r="BW137" s="82" t="n">
        <v>8847</v>
      </c>
      <c r="BX137" s="82" t="n">
        <v>11.6</v>
      </c>
      <c r="BY137" s="82" t="n">
        <v>3.6</v>
      </c>
      <c r="BZ137" s="82" t="n">
        <v>10.1</v>
      </c>
      <c r="CA137" s="82" t="n">
        <v>20.8</v>
      </c>
      <c r="CB137" s="82" t="n">
        <v>25</v>
      </c>
      <c r="CC137" s="82" t="n">
        <v>14</v>
      </c>
      <c r="CD137" s="82" t="n">
        <v>7.6</v>
      </c>
      <c r="CE137" s="82" t="n">
        <v>4.1</v>
      </c>
      <c r="CF137" s="82" t="n">
        <v>2.5</v>
      </c>
      <c r="CG137" s="82" t="n">
        <v>0.3</v>
      </c>
      <c r="CH137" s="82" t="n">
        <v>0.3</v>
      </c>
      <c r="CI137" s="82" t="n">
        <v>0.1</v>
      </c>
      <c r="CJ137" s="82">
        <f>SUM(BT137:BW137)</f>
        <v/>
      </c>
      <c r="CK137" s="82">
        <f>F137*(1+M137/100)^9</f>
        <v/>
      </c>
      <c r="CL137" s="257">
        <f>$CK137*SUM(OFFSET($AJ137,0,(COUNTA($CL$1:CL$1)-1)*4,1,4))/100</f>
        <v/>
      </c>
      <c r="CM137" s="257">
        <f>$CK137*SUM(OFFSET($AJ137,0,(COUNTA($CL$1:CM$1)-1)*4,1,4))/100</f>
        <v/>
      </c>
      <c r="CN137" s="257">
        <f>$CK137*SUM(OFFSET($AJ137,0,(COUNTA($CL$1:CN$1)-1)*4,1,4))/100</f>
        <v/>
      </c>
      <c r="CO137" s="257">
        <f>$CK137*SUM(OFFSET($AJ137,0,(COUNTA($CL$1:CO$1)-1)*4,1,4))/100</f>
        <v/>
      </c>
      <c r="CP137" s="257">
        <f>$CK137*SUM(OFFSET($AJ137,0,(COUNTA($CL$1:CP$1)-1)*4,1,4))/100</f>
        <v/>
      </c>
      <c r="CQ137" s="257">
        <f>$CK137*SUM(OFFSET($AJ137,0,(COUNTA($CL$1:CQ$1)-1)*4,1,4))/100</f>
        <v/>
      </c>
      <c r="CR137" s="257">
        <f>$CK137*SUM(OFFSET($AJ137,0,(COUNTA($CL$1:CR$1)-1)*4,1,4))/100</f>
        <v/>
      </c>
      <c r="CS137" s="257">
        <f>$CK137*SUM(OFFSET($AJ137,0,(COUNTA($CL$1:CS$1)-1)*4,1,4))/100</f>
        <v/>
      </c>
      <c r="CT137" s="257">
        <f>$CK137*SUM(OFFSET($AJ137,0,(COUNTA($CL$1:CT$1)-1)*4,1,4))/100</f>
        <v/>
      </c>
      <c r="CU137" s="258">
        <f>IF(N137 = 0,0,F137/N137)</f>
        <v/>
      </c>
      <c r="CV137" s="258">
        <f>IF(CU137=0,0,CK137/CU137)</f>
        <v/>
      </c>
    </row>
    <row r="138">
      <c r="A138" s="82">
        <f>IF(ISERROR(OFFSET(Map!$E$2,MATCH(D138,Map!$B$3:$B$239,0),0)),OFFSET(Map!$E$2,MATCH(D138,Map!$C$3:$C$239,0),0),OFFSET(Map!$E$2,MATCH(D138,Map!$B$3:$B$239,0),0))</f>
        <v/>
      </c>
      <c r="B138" s="82" t="n">
        <v>137</v>
      </c>
      <c r="C138" s="82" t="inlineStr">
        <is>
          <t>KWAZULU-NATAL</t>
        </is>
      </c>
      <c r="D138" s="82" t="inlineStr">
        <is>
          <t>KZN254</t>
        </is>
      </c>
      <c r="E138" s="82" t="inlineStr">
        <is>
          <t>Dannhauser</t>
        </is>
      </c>
      <c r="F138" s="82" t="n">
        <v>102161</v>
      </c>
      <c r="G138" s="82" t="n">
        <v>38.2</v>
      </c>
      <c r="H138" s="82" t="n">
        <v>56.7</v>
      </c>
      <c r="I138" s="82">
        <f>ROUND(F138*H138/100,0)</f>
        <v/>
      </c>
      <c r="J138" s="82" t="n">
        <v>5</v>
      </c>
      <c r="K138" s="82" t="n">
        <v>76.3</v>
      </c>
      <c r="L138" s="82" t="n">
        <v>90</v>
      </c>
      <c r="M138" s="82" t="n">
        <v>-0.06</v>
      </c>
      <c r="N138" s="82" t="n">
        <v>67</v>
      </c>
      <c r="O138" s="82" t="n">
        <v>47.6</v>
      </c>
      <c r="P138" s="82">
        <f>ROUND(F138*(H138/100)*(100-O138)/100,0)</f>
        <v/>
      </c>
      <c r="Q138" s="82" t="n">
        <v>58.2</v>
      </c>
      <c r="R138" s="82" t="n">
        <v>8.9</v>
      </c>
      <c r="S138" s="82" t="n">
        <v>3.7</v>
      </c>
      <c r="T138" s="82" t="n">
        <v>25.4</v>
      </c>
      <c r="U138" s="82" t="n">
        <v>20439</v>
      </c>
      <c r="V138" s="82" t="n">
        <v>10445</v>
      </c>
      <c r="W138" s="82" t="n">
        <v>4.9</v>
      </c>
      <c r="X138" s="82" t="n">
        <v>50.7</v>
      </c>
      <c r="Y138" s="82" t="n">
        <v>82.7</v>
      </c>
      <c r="Z138" s="82" t="n">
        <v>45.7</v>
      </c>
      <c r="AA138" s="82" t="n">
        <v>11.5</v>
      </c>
      <c r="AB138" s="82" t="n">
        <v>11.5</v>
      </c>
      <c r="AC138" s="82" t="n">
        <v>19.5</v>
      </c>
      <c r="AD138" s="82" t="n">
        <v>80.7</v>
      </c>
      <c r="AE138" s="82" t="n">
        <v>97.5</v>
      </c>
      <c r="AF138" s="82" t="n">
        <v>0.3</v>
      </c>
      <c r="AG138" s="82" t="n">
        <v>1.4</v>
      </c>
      <c r="AH138" s="82" t="n">
        <v>0.8</v>
      </c>
      <c r="AI138" s="82" t="n">
        <v>0.1</v>
      </c>
      <c r="AJ138" s="82" t="n">
        <v>6.6</v>
      </c>
      <c r="AK138" s="82" t="n">
        <v>6.8</v>
      </c>
      <c r="AL138" s="82" t="n">
        <v>6.2</v>
      </c>
      <c r="AM138" s="82" t="n">
        <v>6.3</v>
      </c>
      <c r="AN138" s="82" t="n">
        <v>6.4</v>
      </c>
      <c r="AO138" s="82" t="n">
        <v>5.9</v>
      </c>
      <c r="AP138" s="82" t="n">
        <v>6.4</v>
      </c>
      <c r="AQ138" s="82" t="n">
        <v>6.2</v>
      </c>
      <c r="AR138" s="82" t="n">
        <v>4.9</v>
      </c>
      <c r="AS138" s="82" t="n">
        <v>5</v>
      </c>
      <c r="AT138" s="82" t="n">
        <v>3.5</v>
      </c>
      <c r="AU138" s="82" t="n">
        <v>4</v>
      </c>
      <c r="AV138" s="82" t="n">
        <v>2.5</v>
      </c>
      <c r="AW138" s="82" t="n">
        <v>3</v>
      </c>
      <c r="AX138" s="82" t="n">
        <v>2</v>
      </c>
      <c r="AY138" s="82" t="n">
        <v>2.4</v>
      </c>
      <c r="AZ138" s="82" t="n">
        <v>1.6</v>
      </c>
      <c r="BA138" s="82" t="n">
        <v>2.1</v>
      </c>
      <c r="BB138" s="82" t="n">
        <v>1.6</v>
      </c>
      <c r="BC138" s="82" t="n">
        <v>1.6</v>
      </c>
      <c r="BD138" s="82" t="n">
        <v>1.4</v>
      </c>
      <c r="BE138" s="82" t="n">
        <v>2</v>
      </c>
      <c r="BF138" s="82" t="n">
        <v>1.4</v>
      </c>
      <c r="BG138" s="82" t="n">
        <v>1.9</v>
      </c>
      <c r="BH138" s="82" t="n">
        <v>1.1</v>
      </c>
      <c r="BI138" s="82" t="n">
        <v>1.6</v>
      </c>
      <c r="BJ138" s="82" t="n">
        <v>0.7</v>
      </c>
      <c r="BK138" s="82" t="n">
        <v>1.1</v>
      </c>
      <c r="BL138" s="82" t="n">
        <v>0.5</v>
      </c>
      <c r="BM138" s="82" t="n">
        <v>0.9</v>
      </c>
      <c r="BN138" s="82" t="n">
        <v>0.2</v>
      </c>
      <c r="BO138" s="82" t="n">
        <v>0.6</v>
      </c>
      <c r="BP138" s="82" t="n">
        <v>0.1</v>
      </c>
      <c r="BQ138" s="82" t="n">
        <v>0.4</v>
      </c>
      <c r="BR138" s="82" t="n">
        <v>0.1</v>
      </c>
      <c r="BS138" s="82" t="n">
        <v>0.3</v>
      </c>
      <c r="BT138" s="82" t="n">
        <v>10852</v>
      </c>
      <c r="BU138" s="82" t="n">
        <v>9843</v>
      </c>
      <c r="BV138" s="82" t="n">
        <v>5781</v>
      </c>
      <c r="BW138" s="82" t="n">
        <v>31471</v>
      </c>
      <c r="BX138" s="82" t="n">
        <v>17</v>
      </c>
      <c r="BY138" s="82" t="n">
        <v>5.3</v>
      </c>
      <c r="BZ138" s="82" t="n">
        <v>10.3</v>
      </c>
      <c r="CA138" s="82" t="n">
        <v>23.9</v>
      </c>
      <c r="CB138" s="82" t="n">
        <v>23.4</v>
      </c>
      <c r="CC138" s="82" t="n">
        <v>11.7</v>
      </c>
      <c r="CD138" s="82" t="n">
        <v>4.9</v>
      </c>
      <c r="CE138" s="82" t="n">
        <v>2.2</v>
      </c>
      <c r="CF138" s="82" t="n">
        <v>1.1</v>
      </c>
      <c r="CG138" s="82" t="n">
        <v>0.1</v>
      </c>
      <c r="CH138" s="82" t="n">
        <v>0.1</v>
      </c>
      <c r="CI138" s="82" t="n">
        <v>0.1</v>
      </c>
      <c r="CJ138" s="82">
        <f>SUM(BT138:BW138)</f>
        <v/>
      </c>
      <c r="CK138" s="82">
        <f>F138*(1+M138/100)^9</f>
        <v/>
      </c>
      <c r="CL138" s="257">
        <f>$CK138*SUM(OFFSET($AJ138,0,(COUNTA($CL$1:CL$1)-1)*4,1,4))/100</f>
        <v/>
      </c>
      <c r="CM138" s="257">
        <f>$CK138*SUM(OFFSET($AJ138,0,(COUNTA($CL$1:CM$1)-1)*4,1,4))/100</f>
        <v/>
      </c>
      <c r="CN138" s="257">
        <f>$CK138*SUM(OFFSET($AJ138,0,(COUNTA($CL$1:CN$1)-1)*4,1,4))/100</f>
        <v/>
      </c>
      <c r="CO138" s="257">
        <f>$CK138*SUM(OFFSET($AJ138,0,(COUNTA($CL$1:CO$1)-1)*4,1,4))/100</f>
        <v/>
      </c>
      <c r="CP138" s="257">
        <f>$CK138*SUM(OFFSET($AJ138,0,(COUNTA($CL$1:CP$1)-1)*4,1,4))/100</f>
        <v/>
      </c>
      <c r="CQ138" s="257">
        <f>$CK138*SUM(OFFSET($AJ138,0,(COUNTA($CL$1:CQ$1)-1)*4,1,4))/100</f>
        <v/>
      </c>
      <c r="CR138" s="257">
        <f>$CK138*SUM(OFFSET($AJ138,0,(COUNTA($CL$1:CR$1)-1)*4,1,4))/100</f>
        <v/>
      </c>
      <c r="CS138" s="257">
        <f>$CK138*SUM(OFFSET($AJ138,0,(COUNTA($CL$1:CS$1)-1)*4,1,4))/100</f>
        <v/>
      </c>
      <c r="CT138" s="257">
        <f>$CK138*SUM(OFFSET($AJ138,0,(COUNTA($CL$1:CT$1)-1)*4,1,4))/100</f>
        <v/>
      </c>
      <c r="CU138" s="258">
        <f>IF(N138 = 0,0,F138/N138)</f>
        <v/>
      </c>
      <c r="CV138" s="258">
        <f>IF(CU138=0,0,CK138/CU138)</f>
        <v/>
      </c>
    </row>
    <row r="139">
      <c r="A139" s="82">
        <f>IF(ISERROR(OFFSET(Map!$E$2,MATCH(D139,Map!$B$3:$B$239,0),0)),OFFSET(Map!$E$2,MATCH(D139,Map!$C$3:$C$239,0),0),OFFSET(Map!$E$2,MATCH(D139,Map!$B$3:$B$239,0),0))</f>
        <v/>
      </c>
      <c r="B139" s="82" t="n">
        <v>138</v>
      </c>
      <c r="C139" s="82" t="inlineStr">
        <is>
          <t>KWAZULU-NATAL</t>
        </is>
      </c>
      <c r="D139" s="82" t="inlineStr">
        <is>
          <t>KZN261</t>
        </is>
      </c>
      <c r="E139" s="82" t="inlineStr">
        <is>
          <t>eDumbe</t>
        </is>
      </c>
      <c r="F139" s="82" t="n">
        <v>82053</v>
      </c>
      <c r="G139" s="82" t="n">
        <v>40</v>
      </c>
      <c r="H139" s="82" t="n">
        <v>55</v>
      </c>
      <c r="I139" s="82">
        <f>ROUND(F139*H139/100,0)</f>
        <v/>
      </c>
      <c r="J139" s="82" t="n">
        <v>5</v>
      </c>
      <c r="K139" s="82" t="n">
        <v>81.7</v>
      </c>
      <c r="L139" s="82" t="n">
        <v>88.2</v>
      </c>
      <c r="M139" s="82" t="n">
        <v>-0.02</v>
      </c>
      <c r="N139" s="82" t="n">
        <v>42</v>
      </c>
      <c r="O139" s="82" t="n">
        <v>37.7</v>
      </c>
      <c r="P139" s="82">
        <f>ROUND(F139*(H139/100)*(100-O139)/100,0)</f>
        <v/>
      </c>
      <c r="Q139" s="82" t="n">
        <v>45.4</v>
      </c>
      <c r="R139" s="82" t="n">
        <v>18.3</v>
      </c>
      <c r="S139" s="82" t="n">
        <v>4</v>
      </c>
      <c r="T139" s="82" t="n">
        <v>22.1</v>
      </c>
      <c r="U139" s="82" t="n">
        <v>16138</v>
      </c>
      <c r="V139" s="82" t="n">
        <v>8206</v>
      </c>
      <c r="W139" s="82" t="n">
        <v>5</v>
      </c>
      <c r="X139" s="82" t="n">
        <v>52.1</v>
      </c>
      <c r="Y139" s="82" t="n">
        <v>74</v>
      </c>
      <c r="Z139" s="82" t="n">
        <v>62.6</v>
      </c>
      <c r="AA139" s="82" t="n">
        <v>5.5</v>
      </c>
      <c r="AB139" s="82" t="n">
        <v>20.7</v>
      </c>
      <c r="AC139" s="82" t="n">
        <v>13.8</v>
      </c>
      <c r="AD139" s="82" t="n">
        <v>62.8</v>
      </c>
      <c r="AE139" s="82" t="n">
        <v>97.8</v>
      </c>
      <c r="AF139" s="82" t="n">
        <v>0.1</v>
      </c>
      <c r="AG139" s="82" t="n">
        <v>0.2</v>
      </c>
      <c r="AH139" s="82" t="n">
        <v>1.8</v>
      </c>
      <c r="AI139" s="82" t="n">
        <v>0.2</v>
      </c>
      <c r="AJ139" s="82" t="n">
        <v>6.9</v>
      </c>
      <c r="AK139" s="82" t="n">
        <v>7.1</v>
      </c>
      <c r="AL139" s="82" t="n">
        <v>6.6</v>
      </c>
      <c r="AM139" s="82" t="n">
        <v>6.6</v>
      </c>
      <c r="AN139" s="82" t="n">
        <v>6.6</v>
      </c>
      <c r="AO139" s="82" t="n">
        <v>6.2</v>
      </c>
      <c r="AP139" s="82" t="n">
        <v>6.1</v>
      </c>
      <c r="AQ139" s="82" t="n">
        <v>5.8</v>
      </c>
      <c r="AR139" s="82" t="n">
        <v>4.6</v>
      </c>
      <c r="AS139" s="82" t="n">
        <v>5.2</v>
      </c>
      <c r="AT139" s="82" t="n">
        <v>3.4</v>
      </c>
      <c r="AU139" s="82" t="n">
        <v>4.3</v>
      </c>
      <c r="AV139" s="82" t="n">
        <v>2.4</v>
      </c>
      <c r="AW139" s="82" t="n">
        <v>3</v>
      </c>
      <c r="AX139" s="82" t="n">
        <v>2</v>
      </c>
      <c r="AY139" s="82" t="n">
        <v>2.3</v>
      </c>
      <c r="AZ139" s="82" t="n">
        <v>1.7</v>
      </c>
      <c r="BA139" s="82" t="n">
        <v>2.2</v>
      </c>
      <c r="BB139" s="82" t="n">
        <v>1.5</v>
      </c>
      <c r="BC139" s="82" t="n">
        <v>1.5</v>
      </c>
      <c r="BD139" s="82" t="n">
        <v>1.3</v>
      </c>
      <c r="BE139" s="82" t="n">
        <v>2.1</v>
      </c>
      <c r="BF139" s="82" t="n">
        <v>1.2</v>
      </c>
      <c r="BG139" s="82" t="n">
        <v>1.7</v>
      </c>
      <c r="BH139" s="82" t="n">
        <v>0.8</v>
      </c>
      <c r="BI139" s="82" t="n">
        <v>1.2</v>
      </c>
      <c r="BJ139" s="82" t="n">
        <v>0.6</v>
      </c>
      <c r="BK139" s="82" t="n">
        <v>0.9</v>
      </c>
      <c r="BL139" s="82" t="n">
        <v>0.5</v>
      </c>
      <c r="BM139" s="82" t="n">
        <v>0.9</v>
      </c>
      <c r="BN139" s="82" t="n">
        <v>0.3</v>
      </c>
      <c r="BO139" s="82" t="n">
        <v>0.5</v>
      </c>
      <c r="BP139" s="82" t="n">
        <v>0.3</v>
      </c>
      <c r="BQ139" s="82" t="n">
        <v>0.5</v>
      </c>
      <c r="BR139" s="82" t="n">
        <v>0.2</v>
      </c>
      <c r="BS139" s="82" t="n">
        <v>0.4</v>
      </c>
      <c r="BT139" s="82" t="n">
        <v>9595</v>
      </c>
      <c r="BU139" s="82" t="n">
        <v>5813</v>
      </c>
      <c r="BV139" s="82" t="n">
        <v>4556</v>
      </c>
      <c r="BW139" s="82" t="n">
        <v>25189</v>
      </c>
      <c r="BX139" s="82" t="n">
        <v>11.9</v>
      </c>
      <c r="BY139" s="82" t="n">
        <v>6.4</v>
      </c>
      <c r="BZ139" s="82" t="n">
        <v>12.4</v>
      </c>
      <c r="CA139" s="82" t="n">
        <v>26</v>
      </c>
      <c r="CB139" s="82" t="n">
        <v>23.9</v>
      </c>
      <c r="CC139" s="82" t="n">
        <v>10.2</v>
      </c>
      <c r="CD139" s="82" t="n">
        <v>4.7</v>
      </c>
      <c r="CE139" s="82" t="n">
        <v>2.6</v>
      </c>
      <c r="CF139" s="82" t="n">
        <v>1.4</v>
      </c>
      <c r="CG139" s="82" t="n">
        <v>0.2</v>
      </c>
      <c r="CH139" s="82" t="n">
        <v>0.2</v>
      </c>
      <c r="CI139" s="82" t="n">
        <v>0.1</v>
      </c>
      <c r="CJ139" s="82">
        <f>SUM(BT139:BW139)</f>
        <v/>
      </c>
      <c r="CK139" s="82">
        <f>F139*(1+M139/100)^9</f>
        <v/>
      </c>
      <c r="CL139" s="257">
        <f>$CK139*SUM(OFFSET($AJ139,0,(COUNTA($CL$1:CL$1)-1)*4,1,4))/100</f>
        <v/>
      </c>
      <c r="CM139" s="257">
        <f>$CK139*SUM(OFFSET($AJ139,0,(COUNTA($CL$1:CM$1)-1)*4,1,4))/100</f>
        <v/>
      </c>
      <c r="CN139" s="257">
        <f>$CK139*SUM(OFFSET($AJ139,0,(COUNTA($CL$1:CN$1)-1)*4,1,4))/100</f>
        <v/>
      </c>
      <c r="CO139" s="257">
        <f>$CK139*SUM(OFFSET($AJ139,0,(COUNTA($CL$1:CO$1)-1)*4,1,4))/100</f>
        <v/>
      </c>
      <c r="CP139" s="257">
        <f>$CK139*SUM(OFFSET($AJ139,0,(COUNTA($CL$1:CP$1)-1)*4,1,4))/100</f>
        <v/>
      </c>
      <c r="CQ139" s="257">
        <f>$CK139*SUM(OFFSET($AJ139,0,(COUNTA($CL$1:CQ$1)-1)*4,1,4))/100</f>
        <v/>
      </c>
      <c r="CR139" s="257">
        <f>$CK139*SUM(OFFSET($AJ139,0,(COUNTA($CL$1:CR$1)-1)*4,1,4))/100</f>
        <v/>
      </c>
      <c r="CS139" s="257">
        <f>$CK139*SUM(OFFSET($AJ139,0,(COUNTA($CL$1:CS$1)-1)*4,1,4))/100</f>
        <v/>
      </c>
      <c r="CT139" s="257">
        <f>$CK139*SUM(OFFSET($AJ139,0,(COUNTA($CL$1:CT$1)-1)*4,1,4))/100</f>
        <v/>
      </c>
      <c r="CU139" s="258">
        <f>IF(N139 = 0,0,F139/N139)</f>
        <v/>
      </c>
      <c r="CV139" s="258">
        <f>IF(CU139=0,0,CK139/CU139)</f>
        <v/>
      </c>
    </row>
    <row r="140">
      <c r="A140" s="82">
        <f>IF(ISERROR(OFFSET(Map!$E$2,MATCH(D140,Map!$B$3:$B$239,0),0)),OFFSET(Map!$E$2,MATCH(D140,Map!$C$3:$C$239,0),0),OFFSET(Map!$E$2,MATCH(D140,Map!$B$3:$B$239,0),0))</f>
        <v/>
      </c>
      <c r="B140" s="82" t="n">
        <v>139</v>
      </c>
      <c r="C140" s="82" t="inlineStr">
        <is>
          <t>KWAZULU-NATAL</t>
        </is>
      </c>
      <c r="D140" s="82" t="inlineStr">
        <is>
          <t>KZN262</t>
        </is>
      </c>
      <c r="E140" s="82" t="inlineStr">
        <is>
          <t>Uphongolo</t>
        </is>
      </c>
      <c r="F140" s="82" t="n">
        <v>127238</v>
      </c>
      <c r="G140" s="82" t="n">
        <v>39.3</v>
      </c>
      <c r="H140" s="82" t="n">
        <v>56.4</v>
      </c>
      <c r="I140" s="82">
        <f>ROUND(F140*H140/100,0)</f>
        <v/>
      </c>
      <c r="J140" s="82" t="n">
        <v>4.3</v>
      </c>
      <c r="K140" s="82" t="n">
        <v>77.3</v>
      </c>
      <c r="L140" s="82" t="n">
        <v>88.5</v>
      </c>
      <c r="M140" s="82" t="n">
        <v>0.6</v>
      </c>
      <c r="N140" s="82" t="n">
        <v>39</v>
      </c>
      <c r="O140" s="82" t="n">
        <v>35.5</v>
      </c>
      <c r="P140" s="82">
        <f>ROUND(F140*(H140/100)*(100-O140)/100,0)</f>
        <v/>
      </c>
      <c r="Q140" s="82" t="n">
        <v>43.9</v>
      </c>
      <c r="R140" s="82" t="n">
        <v>19.9</v>
      </c>
      <c r="S140" s="82" t="n">
        <v>4.7</v>
      </c>
      <c r="T140" s="82" t="n">
        <v>25.6</v>
      </c>
      <c r="U140" s="82" t="n">
        <v>28772</v>
      </c>
      <c r="V140" s="82" t="n">
        <v>11545</v>
      </c>
      <c r="W140" s="82" t="n">
        <v>4.3</v>
      </c>
      <c r="X140" s="82" t="n">
        <v>48.6</v>
      </c>
      <c r="Y140" s="82" t="n">
        <v>83.5</v>
      </c>
      <c r="Z140" s="82" t="n">
        <v>56.7</v>
      </c>
      <c r="AA140" s="82" t="n">
        <v>11.4</v>
      </c>
      <c r="AB140" s="82" t="n">
        <v>19.3</v>
      </c>
      <c r="AC140" s="82" t="n">
        <v>17.4</v>
      </c>
      <c r="AD140" s="82" t="n">
        <v>73</v>
      </c>
      <c r="AE140" s="82" t="n">
        <v>98.09999999999999</v>
      </c>
      <c r="AF140" s="82" t="n">
        <v>0.1</v>
      </c>
      <c r="AG140" s="82" t="n">
        <v>0.1</v>
      </c>
      <c r="AH140" s="82" t="n">
        <v>1.5</v>
      </c>
      <c r="AI140" s="82" t="n">
        <v>0.1</v>
      </c>
      <c r="AJ140" s="82" t="n">
        <v>6.9</v>
      </c>
      <c r="AK140" s="82" t="n">
        <v>7</v>
      </c>
      <c r="AL140" s="82" t="n">
        <v>6.3</v>
      </c>
      <c r="AM140" s="82" t="n">
        <v>6.4</v>
      </c>
      <c r="AN140" s="82" t="n">
        <v>6.4</v>
      </c>
      <c r="AO140" s="82" t="n">
        <v>6.2</v>
      </c>
      <c r="AP140" s="82" t="n">
        <v>6.3</v>
      </c>
      <c r="AQ140" s="82" t="n">
        <v>6.2</v>
      </c>
      <c r="AR140" s="82" t="n">
        <v>5</v>
      </c>
      <c r="AS140" s="82" t="n">
        <v>5.6</v>
      </c>
      <c r="AT140" s="82" t="n">
        <v>3.9</v>
      </c>
      <c r="AU140" s="82" t="n">
        <v>4.5</v>
      </c>
      <c r="AV140" s="82" t="n">
        <v>2.6</v>
      </c>
      <c r="AW140" s="82" t="n">
        <v>3.1</v>
      </c>
      <c r="AX140" s="82" t="n">
        <v>2.1</v>
      </c>
      <c r="AY140" s="82" t="n">
        <v>2.5</v>
      </c>
      <c r="AZ140" s="82" t="n">
        <v>1.6</v>
      </c>
      <c r="BA140" s="82" t="n">
        <v>2.2</v>
      </c>
      <c r="BB140" s="82" t="n">
        <v>1.3</v>
      </c>
      <c r="BC140" s="82" t="n">
        <v>1.3</v>
      </c>
      <c r="BD140" s="82" t="n">
        <v>1.3</v>
      </c>
      <c r="BE140" s="82" t="n">
        <v>1.8</v>
      </c>
      <c r="BF140" s="82" t="n">
        <v>1</v>
      </c>
      <c r="BG140" s="82" t="n">
        <v>1.5</v>
      </c>
      <c r="BH140" s="82" t="n">
        <v>0.8</v>
      </c>
      <c r="BI140" s="82" t="n">
        <v>1.2</v>
      </c>
      <c r="BJ140" s="82" t="n">
        <v>0.5</v>
      </c>
      <c r="BK140" s="82" t="n">
        <v>0.8</v>
      </c>
      <c r="BL140" s="82" t="n">
        <v>0.4</v>
      </c>
      <c r="BM140" s="82" t="n">
        <v>0.8</v>
      </c>
      <c r="BN140" s="82" t="n">
        <v>0.2</v>
      </c>
      <c r="BO140" s="82" t="n">
        <v>0.5</v>
      </c>
      <c r="BP140" s="82" t="n">
        <v>0.1</v>
      </c>
      <c r="BQ140" s="82" t="n">
        <v>0.5</v>
      </c>
      <c r="BR140" s="82" t="n">
        <v>0.1</v>
      </c>
      <c r="BS140" s="82" t="n">
        <v>0.3</v>
      </c>
      <c r="BT140" s="82" t="n">
        <v>18210</v>
      </c>
      <c r="BU140" s="82" t="n">
        <v>10043</v>
      </c>
      <c r="BV140" s="82" t="n">
        <v>7263</v>
      </c>
      <c r="BW140" s="82" t="n">
        <v>36236</v>
      </c>
      <c r="BX140" s="82" t="n">
        <v>13.7</v>
      </c>
      <c r="BY140" s="82" t="n">
        <v>6.2</v>
      </c>
      <c r="BZ140" s="82" t="n">
        <v>11.5</v>
      </c>
      <c r="CA140" s="82" t="n">
        <v>26.6</v>
      </c>
      <c r="CB140" s="82" t="n">
        <v>21.8</v>
      </c>
      <c r="CC140" s="82" t="n">
        <v>9.199999999999999</v>
      </c>
      <c r="CD140" s="82" t="n">
        <v>5.5</v>
      </c>
      <c r="CE140" s="82" t="n">
        <v>3.3</v>
      </c>
      <c r="CF140" s="82" t="n">
        <v>1.4</v>
      </c>
      <c r="CG140" s="82" t="n">
        <v>0.3</v>
      </c>
      <c r="CH140" s="82" t="n">
        <v>0.2</v>
      </c>
      <c r="CI140" s="82" t="n">
        <v>0.2</v>
      </c>
      <c r="CJ140" s="82">
        <f>SUM(BT140:BW140)</f>
        <v/>
      </c>
      <c r="CK140" s="82">
        <f>F140*(1+M140/100)^9</f>
        <v/>
      </c>
      <c r="CL140" s="257">
        <f>$CK140*SUM(OFFSET($AJ140,0,(COUNTA($CL$1:CL$1)-1)*4,1,4))/100</f>
        <v/>
      </c>
      <c r="CM140" s="257">
        <f>$CK140*SUM(OFFSET($AJ140,0,(COUNTA($CL$1:CM$1)-1)*4,1,4))/100</f>
        <v/>
      </c>
      <c r="CN140" s="257">
        <f>$CK140*SUM(OFFSET($AJ140,0,(COUNTA($CL$1:CN$1)-1)*4,1,4))/100</f>
        <v/>
      </c>
      <c r="CO140" s="257">
        <f>$CK140*SUM(OFFSET($AJ140,0,(COUNTA($CL$1:CO$1)-1)*4,1,4))/100</f>
        <v/>
      </c>
      <c r="CP140" s="257">
        <f>$CK140*SUM(OFFSET($AJ140,0,(COUNTA($CL$1:CP$1)-1)*4,1,4))/100</f>
        <v/>
      </c>
      <c r="CQ140" s="257">
        <f>$CK140*SUM(OFFSET($AJ140,0,(COUNTA($CL$1:CQ$1)-1)*4,1,4))/100</f>
        <v/>
      </c>
      <c r="CR140" s="257">
        <f>$CK140*SUM(OFFSET($AJ140,0,(COUNTA($CL$1:CR$1)-1)*4,1,4))/100</f>
        <v/>
      </c>
      <c r="CS140" s="257">
        <f>$CK140*SUM(OFFSET($AJ140,0,(COUNTA($CL$1:CS$1)-1)*4,1,4))/100</f>
        <v/>
      </c>
      <c r="CT140" s="257">
        <f>$CK140*SUM(OFFSET($AJ140,0,(COUNTA($CL$1:CT$1)-1)*4,1,4))/100</f>
        <v/>
      </c>
      <c r="CU140" s="258">
        <f>IF(N140 = 0,0,F140/N140)</f>
        <v/>
      </c>
      <c r="CV140" s="258">
        <f>IF(CU140=0,0,CK140/CU140)</f>
        <v/>
      </c>
    </row>
    <row r="141">
      <c r="A141" s="82">
        <f>IF(ISERROR(OFFSET(Map!$E$2,MATCH(D141,Map!$B$3:$B$239,0),0)),OFFSET(Map!$E$2,MATCH(D141,Map!$C$3:$C$239,0),0),OFFSET(Map!$E$2,MATCH(D141,Map!$B$3:$B$239,0),0))</f>
        <v/>
      </c>
      <c r="B141" s="82" t="n">
        <v>140</v>
      </c>
      <c r="C141" s="82" t="inlineStr">
        <is>
          <t>KWAZULU-NATAL</t>
        </is>
      </c>
      <c r="D141" s="82" t="inlineStr">
        <is>
          <t>KZN263</t>
        </is>
      </c>
      <c r="E141" s="82" t="inlineStr">
        <is>
          <t>Abaqulusi</t>
        </is>
      </c>
      <c r="F141" s="82" t="n">
        <v>211060</v>
      </c>
      <c r="G141" s="82" t="n">
        <v>36.7</v>
      </c>
      <c r="H141" s="82" t="n">
        <v>58.6</v>
      </c>
      <c r="I141" s="82">
        <f>ROUND(F141*H141/100,0)</f>
        <v/>
      </c>
      <c r="J141" s="82" t="n">
        <v>4.7</v>
      </c>
      <c r="K141" s="82" t="n">
        <v>70.5</v>
      </c>
      <c r="L141" s="82" t="n">
        <v>90.90000000000001</v>
      </c>
      <c r="M141" s="82" t="n">
        <v>1</v>
      </c>
      <c r="N141" s="82" t="n">
        <v>50</v>
      </c>
      <c r="O141" s="82" t="n">
        <v>35.4</v>
      </c>
      <c r="P141" s="82">
        <f>ROUND(F141*(H141/100)*(100-O141)/100,0)</f>
        <v/>
      </c>
      <c r="Q141" s="82" t="n">
        <v>45.1</v>
      </c>
      <c r="R141" s="82" t="n">
        <v>16.9</v>
      </c>
      <c r="S141" s="82" t="n">
        <v>6.6</v>
      </c>
      <c r="T141" s="82" t="n">
        <v>28.1</v>
      </c>
      <c r="U141" s="82" t="n">
        <v>43299</v>
      </c>
      <c r="V141" s="82" t="n">
        <v>16838</v>
      </c>
      <c r="W141" s="82" t="n">
        <v>4.6</v>
      </c>
      <c r="X141" s="82" t="n">
        <v>50</v>
      </c>
      <c r="Y141" s="82" t="n">
        <v>78.8</v>
      </c>
      <c r="Z141" s="82" t="n">
        <v>66.59999999999999</v>
      </c>
      <c r="AA141" s="82" t="n">
        <v>40.9</v>
      </c>
      <c r="AB141" s="82" t="n">
        <v>41.5</v>
      </c>
      <c r="AC141" s="82" t="n">
        <v>38.8</v>
      </c>
      <c r="AD141" s="82" t="n">
        <v>72.09999999999999</v>
      </c>
      <c r="AE141" s="82" t="n">
        <v>95.40000000000001</v>
      </c>
      <c r="AF141" s="82" t="n">
        <v>0.5</v>
      </c>
      <c r="AG141" s="82" t="n">
        <v>0.4</v>
      </c>
      <c r="AH141" s="82" t="n">
        <v>3.5</v>
      </c>
      <c r="AI141" s="82" t="n">
        <v>0.1</v>
      </c>
      <c r="AJ141" s="82" t="n">
        <v>6.4</v>
      </c>
      <c r="AK141" s="82" t="n">
        <v>6.4</v>
      </c>
      <c r="AL141" s="82" t="n">
        <v>6.1</v>
      </c>
      <c r="AM141" s="82" t="n">
        <v>5.9</v>
      </c>
      <c r="AN141" s="82" t="n">
        <v>6.1</v>
      </c>
      <c r="AO141" s="82" t="n">
        <v>5.8</v>
      </c>
      <c r="AP141" s="82" t="n">
        <v>6.1</v>
      </c>
      <c r="AQ141" s="82" t="n">
        <v>5.9</v>
      </c>
      <c r="AR141" s="82" t="n">
        <v>4.8</v>
      </c>
      <c r="AS141" s="82" t="n">
        <v>5</v>
      </c>
      <c r="AT141" s="82" t="n">
        <v>4</v>
      </c>
      <c r="AU141" s="82" t="n">
        <v>4.4</v>
      </c>
      <c r="AV141" s="82" t="n">
        <v>2.9</v>
      </c>
      <c r="AW141" s="82" t="n">
        <v>3.2</v>
      </c>
      <c r="AX141" s="82" t="n">
        <v>2.4</v>
      </c>
      <c r="AY141" s="82" t="n">
        <v>2.7</v>
      </c>
      <c r="AZ141" s="82" t="n">
        <v>1.8</v>
      </c>
      <c r="BA141" s="82" t="n">
        <v>2.4</v>
      </c>
      <c r="BB141" s="82" t="n">
        <v>1.6</v>
      </c>
      <c r="BC141" s="82" t="n">
        <v>1.6</v>
      </c>
      <c r="BD141" s="82" t="n">
        <v>1.4</v>
      </c>
      <c r="BE141" s="82" t="n">
        <v>2.1</v>
      </c>
      <c r="BF141" s="82" t="n">
        <v>1.3</v>
      </c>
      <c r="BG141" s="82" t="n">
        <v>1.8</v>
      </c>
      <c r="BH141" s="82" t="n">
        <v>1</v>
      </c>
      <c r="BI141" s="82" t="n">
        <v>1.4</v>
      </c>
      <c r="BJ141" s="82" t="n">
        <v>0.6</v>
      </c>
      <c r="BK141" s="82" t="n">
        <v>0.9</v>
      </c>
      <c r="BL141" s="82" t="n">
        <v>0.5</v>
      </c>
      <c r="BM141" s="82" t="n">
        <v>0.8</v>
      </c>
      <c r="BN141" s="82" t="n">
        <v>0.3</v>
      </c>
      <c r="BO141" s="82" t="n">
        <v>0.6</v>
      </c>
      <c r="BP141" s="82" t="n">
        <v>0.2</v>
      </c>
      <c r="BQ141" s="82" t="n">
        <v>0.4</v>
      </c>
      <c r="BR141" s="82" t="n">
        <v>0.2</v>
      </c>
      <c r="BS141" s="82" t="n">
        <v>0.3</v>
      </c>
      <c r="BT141" s="82" t="n">
        <v>27582</v>
      </c>
      <c r="BU141" s="82" t="n">
        <v>15117</v>
      </c>
      <c r="BV141" s="82" t="n">
        <v>10719</v>
      </c>
      <c r="BW141" s="82" t="n">
        <v>70356</v>
      </c>
      <c r="BX141" s="82" t="n">
        <v>14.7</v>
      </c>
      <c r="BY141" s="82" t="n">
        <v>5.1</v>
      </c>
      <c r="BZ141" s="82" t="n">
        <v>9.699999999999999</v>
      </c>
      <c r="CA141" s="82" t="n">
        <v>22.9</v>
      </c>
      <c r="CB141" s="82" t="n">
        <v>20.9</v>
      </c>
      <c r="CC141" s="82" t="n">
        <v>10.9</v>
      </c>
      <c r="CD141" s="82" t="n">
        <v>7.2</v>
      </c>
      <c r="CE141" s="82" t="n">
        <v>5</v>
      </c>
      <c r="CF141" s="82" t="n">
        <v>2.6</v>
      </c>
      <c r="CG141" s="82" t="n">
        <v>0.6</v>
      </c>
      <c r="CH141" s="82" t="n">
        <v>0.2</v>
      </c>
      <c r="CI141" s="82" t="n">
        <v>0.2</v>
      </c>
      <c r="CJ141" s="82">
        <f>SUM(BT141:BW141)</f>
        <v/>
      </c>
      <c r="CK141" s="82">
        <f>F141*(1+M141/100)^9</f>
        <v/>
      </c>
      <c r="CL141" s="257">
        <f>$CK141*SUM(OFFSET($AJ141,0,(COUNTA($CL$1:CL$1)-1)*4,1,4))/100</f>
        <v/>
      </c>
      <c r="CM141" s="257">
        <f>$CK141*SUM(OFFSET($AJ141,0,(COUNTA($CL$1:CM$1)-1)*4,1,4))/100</f>
        <v/>
      </c>
      <c r="CN141" s="257">
        <f>$CK141*SUM(OFFSET($AJ141,0,(COUNTA($CL$1:CN$1)-1)*4,1,4))/100</f>
        <v/>
      </c>
      <c r="CO141" s="257">
        <f>$CK141*SUM(OFFSET($AJ141,0,(COUNTA($CL$1:CO$1)-1)*4,1,4))/100</f>
        <v/>
      </c>
      <c r="CP141" s="257">
        <f>$CK141*SUM(OFFSET($AJ141,0,(COUNTA($CL$1:CP$1)-1)*4,1,4))/100</f>
        <v/>
      </c>
      <c r="CQ141" s="257">
        <f>$CK141*SUM(OFFSET($AJ141,0,(COUNTA($CL$1:CQ$1)-1)*4,1,4))/100</f>
        <v/>
      </c>
      <c r="CR141" s="257">
        <f>$CK141*SUM(OFFSET($AJ141,0,(COUNTA($CL$1:CR$1)-1)*4,1,4))/100</f>
        <v/>
      </c>
      <c r="CS141" s="257">
        <f>$CK141*SUM(OFFSET($AJ141,0,(COUNTA($CL$1:CS$1)-1)*4,1,4))/100</f>
        <v/>
      </c>
      <c r="CT141" s="257">
        <f>$CK141*SUM(OFFSET($AJ141,0,(COUNTA($CL$1:CT$1)-1)*4,1,4))/100</f>
        <v/>
      </c>
      <c r="CU141" s="258">
        <f>IF(N141 = 0,0,F141/N141)</f>
        <v/>
      </c>
      <c r="CV141" s="258">
        <f>IF(CU141=0,0,CK141/CU141)</f>
        <v/>
      </c>
    </row>
    <row r="142">
      <c r="A142" s="82">
        <f>IF(ISERROR(OFFSET(Map!$E$2,MATCH(D142,Map!$B$3:$B$239,0),0)),OFFSET(Map!$E$2,MATCH(D142,Map!$C$3:$C$239,0),0),OFFSET(Map!$E$2,MATCH(D142,Map!$B$3:$B$239,0),0))</f>
        <v/>
      </c>
      <c r="B142" s="82" t="n">
        <v>141</v>
      </c>
      <c r="C142" s="82" t="inlineStr">
        <is>
          <t>KWAZULU-NATAL</t>
        </is>
      </c>
      <c r="D142" s="82" t="inlineStr">
        <is>
          <t>KZN265</t>
        </is>
      </c>
      <c r="E142" s="82" t="inlineStr">
        <is>
          <t>Nongoma</t>
        </is>
      </c>
      <c r="F142" s="82" t="n">
        <v>194908</v>
      </c>
      <c r="G142" s="82" t="n">
        <v>42</v>
      </c>
      <c r="H142" s="82" t="n">
        <v>53.2</v>
      </c>
      <c r="I142" s="82">
        <f>ROUND(F142*H142/100,0)</f>
        <v/>
      </c>
      <c r="J142" s="82" t="n">
        <v>4.8</v>
      </c>
      <c r="K142" s="82" t="n">
        <v>88</v>
      </c>
      <c r="L142" s="82" t="n">
        <v>83.2</v>
      </c>
      <c r="M142" s="82" t="n">
        <v>-0.18</v>
      </c>
      <c r="N142" s="82" t="n">
        <v>89</v>
      </c>
      <c r="O142" s="82" t="n">
        <v>49.3</v>
      </c>
      <c r="P142" s="82">
        <f>ROUND(F142*(H142/100)*(100-O142)/100,0)</f>
        <v/>
      </c>
      <c r="Q142" s="82" t="n">
        <v>59.9</v>
      </c>
      <c r="R142" s="82" t="n">
        <v>20.5</v>
      </c>
      <c r="S142" s="82" t="n">
        <v>4.8</v>
      </c>
      <c r="T142" s="82" t="n">
        <v>27.8</v>
      </c>
      <c r="U142" s="82" t="n">
        <v>34341</v>
      </c>
      <c r="V142" s="82" t="n">
        <v>19109</v>
      </c>
      <c r="W142" s="82" t="n">
        <v>5.5</v>
      </c>
      <c r="X142" s="82" t="n">
        <v>60.5</v>
      </c>
      <c r="Y142" s="82" t="n">
        <v>64.59999999999999</v>
      </c>
      <c r="Z142" s="82" t="n">
        <v>62.8</v>
      </c>
      <c r="AA142" s="82" t="n">
        <v>4.5</v>
      </c>
      <c r="AB142" s="82" t="n">
        <v>4.3</v>
      </c>
      <c r="AC142" s="82" t="n">
        <v>9.6</v>
      </c>
      <c r="AD142" s="82" t="n">
        <v>63.6</v>
      </c>
      <c r="AE142" s="82" t="n">
        <v>99.5</v>
      </c>
      <c r="AF142" s="82" t="n">
        <v>0.1</v>
      </c>
      <c r="AG142" s="82" t="n">
        <v>0.2</v>
      </c>
      <c r="AH142" s="82" t="n">
        <v>0.1</v>
      </c>
      <c r="AI142" s="82" t="n">
        <v>0.1</v>
      </c>
      <c r="AJ142" s="82" t="n">
        <v>7.6</v>
      </c>
      <c r="AK142" s="82" t="n">
        <v>7.5</v>
      </c>
      <c r="AL142" s="82" t="n">
        <v>6.6</v>
      </c>
      <c r="AM142" s="82" t="n">
        <v>6.6</v>
      </c>
      <c r="AN142" s="82" t="n">
        <v>7</v>
      </c>
      <c r="AO142" s="82" t="n">
        <v>6.7</v>
      </c>
      <c r="AP142" s="82" t="n">
        <v>7</v>
      </c>
      <c r="AQ142" s="82" t="n">
        <v>6.9</v>
      </c>
      <c r="AR142" s="82" t="n">
        <v>4.3</v>
      </c>
      <c r="AS142" s="82" t="n">
        <v>5.5</v>
      </c>
      <c r="AT142" s="82" t="n">
        <v>2.8</v>
      </c>
      <c r="AU142" s="82" t="n">
        <v>4.2</v>
      </c>
      <c r="AV142" s="82" t="n">
        <v>1.8</v>
      </c>
      <c r="AW142" s="82" t="n">
        <v>2.8</v>
      </c>
      <c r="AX142" s="82" t="n">
        <v>1.5</v>
      </c>
      <c r="AY142" s="82" t="n">
        <v>2.2</v>
      </c>
      <c r="AZ142" s="82" t="n">
        <v>1.2</v>
      </c>
      <c r="BA142" s="82" t="n">
        <v>2</v>
      </c>
      <c r="BB142" s="82" t="n">
        <v>1.1</v>
      </c>
      <c r="BC142" s="82" t="n">
        <v>1.1</v>
      </c>
      <c r="BD142" s="82" t="n">
        <v>1.1</v>
      </c>
      <c r="BE142" s="82" t="n">
        <v>1.7</v>
      </c>
      <c r="BF142" s="82" t="n">
        <v>1</v>
      </c>
      <c r="BG142" s="82" t="n">
        <v>1.6</v>
      </c>
      <c r="BH142" s="82" t="n">
        <v>0.9</v>
      </c>
      <c r="BI142" s="82" t="n">
        <v>1.4</v>
      </c>
      <c r="BJ142" s="82" t="n">
        <v>0.5</v>
      </c>
      <c r="BK142" s="82" t="n">
        <v>0.9</v>
      </c>
      <c r="BL142" s="82" t="n">
        <v>0.4</v>
      </c>
      <c r="BM142" s="82" t="n">
        <v>0.9</v>
      </c>
      <c r="BN142" s="82" t="n">
        <v>0.2</v>
      </c>
      <c r="BO142" s="82" t="n">
        <v>0.7</v>
      </c>
      <c r="BP142" s="82" t="n">
        <v>0.2</v>
      </c>
      <c r="BQ142" s="82" t="n">
        <v>0.5</v>
      </c>
      <c r="BR142" s="82" t="n">
        <v>0.1</v>
      </c>
      <c r="BS142" s="82" t="n">
        <v>0.4</v>
      </c>
      <c r="BT142" s="82" t="n">
        <v>12838</v>
      </c>
      <c r="BU142" s="82" t="n">
        <v>12469</v>
      </c>
      <c r="BV142" s="82" t="n">
        <v>14456</v>
      </c>
      <c r="BW142" s="82" t="n">
        <v>63910</v>
      </c>
      <c r="BX142" s="82" t="n">
        <v>10.5</v>
      </c>
      <c r="BY142" s="82" t="n">
        <v>6</v>
      </c>
      <c r="BZ142" s="82" t="n">
        <v>11.8</v>
      </c>
      <c r="CA142" s="82" t="n">
        <v>23.2</v>
      </c>
      <c r="CB142" s="82" t="n">
        <v>27</v>
      </c>
      <c r="CC142" s="82" t="n">
        <v>11.5</v>
      </c>
      <c r="CD142" s="82" t="n">
        <v>5.6</v>
      </c>
      <c r="CE142" s="82" t="n">
        <v>2.8</v>
      </c>
      <c r="CF142" s="82" t="n">
        <v>1.1</v>
      </c>
      <c r="CG142" s="82" t="n">
        <v>0.2</v>
      </c>
      <c r="CH142" s="82" t="n">
        <v>0.1</v>
      </c>
      <c r="CI142" s="82" t="n">
        <v>0.2</v>
      </c>
      <c r="CJ142" s="82">
        <f>SUM(BT142:BW142)</f>
        <v/>
      </c>
      <c r="CK142" s="82">
        <f>F142*(1+M142/100)^9</f>
        <v/>
      </c>
      <c r="CL142" s="257">
        <f>$CK142*SUM(OFFSET($AJ142,0,(COUNTA($CL$1:CL$1)-1)*4,1,4))/100</f>
        <v/>
      </c>
      <c r="CM142" s="257">
        <f>$CK142*SUM(OFFSET($AJ142,0,(COUNTA($CL$1:CM$1)-1)*4,1,4))/100</f>
        <v/>
      </c>
      <c r="CN142" s="257">
        <f>$CK142*SUM(OFFSET($AJ142,0,(COUNTA($CL$1:CN$1)-1)*4,1,4))/100</f>
        <v/>
      </c>
      <c r="CO142" s="257">
        <f>$CK142*SUM(OFFSET($AJ142,0,(COUNTA($CL$1:CO$1)-1)*4,1,4))/100</f>
        <v/>
      </c>
      <c r="CP142" s="257">
        <f>$CK142*SUM(OFFSET($AJ142,0,(COUNTA($CL$1:CP$1)-1)*4,1,4))/100</f>
        <v/>
      </c>
      <c r="CQ142" s="257">
        <f>$CK142*SUM(OFFSET($AJ142,0,(COUNTA($CL$1:CQ$1)-1)*4,1,4))/100</f>
        <v/>
      </c>
      <c r="CR142" s="257">
        <f>$CK142*SUM(OFFSET($AJ142,0,(COUNTA($CL$1:CR$1)-1)*4,1,4))/100</f>
        <v/>
      </c>
      <c r="CS142" s="257">
        <f>$CK142*SUM(OFFSET($AJ142,0,(COUNTA($CL$1:CS$1)-1)*4,1,4))/100</f>
        <v/>
      </c>
      <c r="CT142" s="257">
        <f>$CK142*SUM(OFFSET($AJ142,0,(COUNTA($CL$1:CT$1)-1)*4,1,4))/100</f>
        <v/>
      </c>
      <c r="CU142" s="258">
        <f>IF(N142 = 0,0,F142/N142)</f>
        <v/>
      </c>
      <c r="CV142" s="258">
        <f>IF(CU142=0,0,CK142/CU142)</f>
        <v/>
      </c>
    </row>
    <row r="143">
      <c r="A143" s="82">
        <f>IF(ISERROR(OFFSET(Map!$E$2,MATCH(D143,Map!$B$3:$B$239,0),0)),OFFSET(Map!$E$2,MATCH(D143,Map!$C$3:$C$239,0),0),OFFSET(Map!$E$2,MATCH(D143,Map!$B$3:$B$239,0),0))</f>
        <v/>
      </c>
      <c r="B143" s="82" t="n">
        <v>142</v>
      </c>
      <c r="C143" s="82" t="inlineStr">
        <is>
          <t>KWAZULU-NATAL</t>
        </is>
      </c>
      <c r="D143" s="82" t="inlineStr">
        <is>
          <t>KZN266</t>
        </is>
      </c>
      <c r="E143" s="82" t="inlineStr">
        <is>
          <t>Ulundi</t>
        </is>
      </c>
      <c r="F143" s="82" t="n">
        <v>188317</v>
      </c>
      <c r="G143" s="82" t="n">
        <v>40.2</v>
      </c>
      <c r="H143" s="82" t="n">
        <v>55.2</v>
      </c>
      <c r="I143" s="82">
        <f>ROUND(F143*H143/100,0)</f>
        <v/>
      </c>
      <c r="J143" s="82" t="n">
        <v>4.6</v>
      </c>
      <c r="K143" s="82" t="n">
        <v>81.09999999999999</v>
      </c>
      <c r="L143" s="82" t="n">
        <v>82.40000000000001</v>
      </c>
      <c r="M143" s="82" t="n">
        <v>-0.01</v>
      </c>
      <c r="N143" s="82" t="n">
        <v>58</v>
      </c>
      <c r="O143" s="82" t="n">
        <v>49.4</v>
      </c>
      <c r="P143" s="82">
        <f>ROUND(F143*(H143/100)*(100-O143)/100,0)</f>
        <v/>
      </c>
      <c r="Q143" s="82" t="n">
        <v>61.8</v>
      </c>
      <c r="R143" s="82" t="n">
        <v>20.6</v>
      </c>
      <c r="S143" s="82" t="n">
        <v>5.9</v>
      </c>
      <c r="T143" s="82" t="n">
        <v>29.9</v>
      </c>
      <c r="U143" s="82" t="n">
        <v>35198</v>
      </c>
      <c r="V143" s="82" t="n">
        <v>17936</v>
      </c>
      <c r="W143" s="82" t="n">
        <v>5.1</v>
      </c>
      <c r="X143" s="82" t="n">
        <v>58.8</v>
      </c>
      <c r="Y143" s="82" t="n">
        <v>65.2</v>
      </c>
      <c r="Z143" s="82" t="n">
        <v>53.6</v>
      </c>
      <c r="AA143" s="82" t="n">
        <v>19.1</v>
      </c>
      <c r="AB143" s="82" t="n">
        <v>19.7</v>
      </c>
      <c r="AC143" s="82" t="n">
        <v>22.2</v>
      </c>
      <c r="AD143" s="82" t="n">
        <v>73.40000000000001</v>
      </c>
      <c r="AE143" s="82" t="n">
        <v>99.5</v>
      </c>
      <c r="AF143" s="82" t="n">
        <v>0.1</v>
      </c>
      <c r="AG143" s="82" t="n">
        <v>0.1</v>
      </c>
      <c r="AH143" s="82" t="n">
        <v>0.2</v>
      </c>
      <c r="AI143" s="82" t="n">
        <v>0.1</v>
      </c>
      <c r="AJ143" s="82" t="n">
        <v>6.9</v>
      </c>
      <c r="AK143" s="82" t="n">
        <v>7.2</v>
      </c>
      <c r="AL143" s="82" t="n">
        <v>6.5</v>
      </c>
      <c r="AM143" s="82" t="n">
        <v>6.5</v>
      </c>
      <c r="AN143" s="82" t="n">
        <v>6.6</v>
      </c>
      <c r="AO143" s="82" t="n">
        <v>6.4</v>
      </c>
      <c r="AP143" s="82" t="n">
        <v>6.4</v>
      </c>
      <c r="AQ143" s="82" t="n">
        <v>6.5</v>
      </c>
      <c r="AR143" s="82" t="n">
        <v>4.4</v>
      </c>
      <c r="AS143" s="82" t="n">
        <v>5.4</v>
      </c>
      <c r="AT143" s="82" t="n">
        <v>3.2</v>
      </c>
      <c r="AU143" s="82" t="n">
        <v>4.5</v>
      </c>
      <c r="AV143" s="82" t="n">
        <v>2.1</v>
      </c>
      <c r="AW143" s="82" t="n">
        <v>3.1</v>
      </c>
      <c r="AX143" s="82" t="n">
        <v>1.8</v>
      </c>
      <c r="AY143" s="82" t="n">
        <v>2.5</v>
      </c>
      <c r="AZ143" s="82" t="n">
        <v>1.4</v>
      </c>
      <c r="BA143" s="82" t="n">
        <v>2.2</v>
      </c>
      <c r="BB143" s="82" t="n">
        <v>1.4</v>
      </c>
      <c r="BC143" s="82" t="n">
        <v>1.4</v>
      </c>
      <c r="BD143" s="82" t="n">
        <v>1.3</v>
      </c>
      <c r="BE143" s="82" t="n">
        <v>2</v>
      </c>
      <c r="BF143" s="82" t="n">
        <v>1.1</v>
      </c>
      <c r="BG143" s="82" t="n">
        <v>1.7</v>
      </c>
      <c r="BH143" s="82" t="n">
        <v>0.8</v>
      </c>
      <c r="BI143" s="82" t="n">
        <v>1.3</v>
      </c>
      <c r="BJ143" s="82" t="n">
        <v>0.5</v>
      </c>
      <c r="BK143" s="82" t="n">
        <v>0.8</v>
      </c>
      <c r="BL143" s="82" t="n">
        <v>0.4</v>
      </c>
      <c r="BM143" s="82" t="n">
        <v>0.8</v>
      </c>
      <c r="BN143" s="82" t="n">
        <v>0.2</v>
      </c>
      <c r="BO143" s="82" t="n">
        <v>0.6</v>
      </c>
      <c r="BP143" s="82" t="n">
        <v>0.1</v>
      </c>
      <c r="BQ143" s="82" t="n">
        <v>0.5</v>
      </c>
      <c r="BR143" s="82" t="n">
        <v>0.2</v>
      </c>
      <c r="BS143" s="82" t="n">
        <v>0.5</v>
      </c>
      <c r="BT143" s="82" t="n">
        <v>15136</v>
      </c>
      <c r="BU143" s="82" t="n">
        <v>14805</v>
      </c>
      <c r="BV143" s="82" t="n">
        <v>13259</v>
      </c>
      <c r="BW143" s="82" t="n">
        <v>60779</v>
      </c>
      <c r="BX143" s="82" t="n">
        <v>12.8</v>
      </c>
      <c r="BY143" s="82" t="n">
        <v>4.9</v>
      </c>
      <c r="BZ143" s="82" t="n">
        <v>9.199999999999999</v>
      </c>
      <c r="CA143" s="82" t="n">
        <v>22.3</v>
      </c>
      <c r="CB143" s="82" t="n">
        <v>24.8</v>
      </c>
      <c r="CC143" s="82" t="n">
        <v>11.9</v>
      </c>
      <c r="CD143" s="82" t="n">
        <v>6.9</v>
      </c>
      <c r="CE143" s="82" t="n">
        <v>4.5</v>
      </c>
      <c r="CF143" s="82" t="n">
        <v>2</v>
      </c>
      <c r="CG143" s="82" t="n">
        <v>0.3</v>
      </c>
      <c r="CH143" s="82" t="n">
        <v>0.2</v>
      </c>
      <c r="CI143" s="82" t="n">
        <v>0.1</v>
      </c>
      <c r="CJ143" s="82">
        <f>SUM(BT143:BW143)</f>
        <v/>
      </c>
      <c r="CK143" s="82">
        <f>F143*(1+M143/100)^9</f>
        <v/>
      </c>
      <c r="CL143" s="257">
        <f>$CK143*SUM(OFFSET($AJ143,0,(COUNTA($CL$1:CL$1)-1)*4,1,4))/100</f>
        <v/>
      </c>
      <c r="CM143" s="257">
        <f>$CK143*SUM(OFFSET($AJ143,0,(COUNTA($CL$1:CM$1)-1)*4,1,4))/100</f>
        <v/>
      </c>
      <c r="CN143" s="257">
        <f>$CK143*SUM(OFFSET($AJ143,0,(COUNTA($CL$1:CN$1)-1)*4,1,4))/100</f>
        <v/>
      </c>
      <c r="CO143" s="257">
        <f>$CK143*SUM(OFFSET($AJ143,0,(COUNTA($CL$1:CO$1)-1)*4,1,4))/100</f>
        <v/>
      </c>
      <c r="CP143" s="257">
        <f>$CK143*SUM(OFFSET($AJ143,0,(COUNTA($CL$1:CP$1)-1)*4,1,4))/100</f>
        <v/>
      </c>
      <c r="CQ143" s="257">
        <f>$CK143*SUM(OFFSET($AJ143,0,(COUNTA($CL$1:CQ$1)-1)*4,1,4))/100</f>
        <v/>
      </c>
      <c r="CR143" s="257">
        <f>$CK143*SUM(OFFSET($AJ143,0,(COUNTA($CL$1:CR$1)-1)*4,1,4))/100</f>
        <v/>
      </c>
      <c r="CS143" s="257">
        <f>$CK143*SUM(OFFSET($AJ143,0,(COUNTA($CL$1:CS$1)-1)*4,1,4))/100</f>
        <v/>
      </c>
      <c r="CT143" s="257">
        <f>$CK143*SUM(OFFSET($AJ143,0,(COUNTA($CL$1:CT$1)-1)*4,1,4))/100</f>
        <v/>
      </c>
      <c r="CU143" s="258">
        <f>IF(N143 = 0,0,F143/N143)</f>
        <v/>
      </c>
      <c r="CV143" s="258">
        <f>IF(CU143=0,0,CK143/CU143)</f>
        <v/>
      </c>
    </row>
    <row r="144">
      <c r="A144" s="82">
        <f>IF(ISERROR(OFFSET(Map!$E$2,MATCH(D144,Map!$B$3:$B$239,0),0)),OFFSET(Map!$E$2,MATCH(D144,Map!$C$3:$C$239,0),0),OFFSET(Map!$E$2,MATCH(D144,Map!$B$3:$B$239,0),0))</f>
        <v/>
      </c>
      <c r="B144" s="82" t="n">
        <v>143</v>
      </c>
      <c r="C144" s="82" t="inlineStr">
        <is>
          <t>KWAZULU-NATAL</t>
        </is>
      </c>
      <c r="D144" s="82" t="inlineStr">
        <is>
          <t>KZN271</t>
        </is>
      </c>
      <c r="E144" s="82" t="inlineStr">
        <is>
          <t>Umhlabuyalingana</t>
        </is>
      </c>
      <c r="F144" s="82" t="n">
        <v>156736</v>
      </c>
      <c r="G144" s="82" t="n">
        <v>40.2</v>
      </c>
      <c r="H144" s="82" t="n">
        <v>54.8</v>
      </c>
      <c r="I144" s="82">
        <f>ROUND(F144*H144/100,0)</f>
        <v/>
      </c>
      <c r="J144" s="82" t="n">
        <v>5.1</v>
      </c>
      <c r="K144" s="82" t="n">
        <v>82.5</v>
      </c>
      <c r="L144" s="82" t="n">
        <v>84.5</v>
      </c>
      <c r="M144" s="82" t="n">
        <v>0.95</v>
      </c>
      <c r="N144" s="82" t="n">
        <v>36</v>
      </c>
      <c r="O144" s="82" t="n">
        <v>47.1</v>
      </c>
      <c r="P144" s="82">
        <f>ROUND(F144*(H144/100)*(100-O144)/100,0)</f>
        <v/>
      </c>
      <c r="Q144" s="82" t="n">
        <v>56.5</v>
      </c>
      <c r="R144" s="82" t="n">
        <v>30.5</v>
      </c>
      <c r="S144" s="82" t="n">
        <v>4.5</v>
      </c>
      <c r="T144" s="82" t="n">
        <v>22.2</v>
      </c>
      <c r="U144" s="82" t="n">
        <v>33857</v>
      </c>
      <c r="V144" s="82" t="n">
        <v>20140</v>
      </c>
      <c r="W144" s="82" t="n">
        <v>4.5</v>
      </c>
      <c r="X144" s="82" t="n">
        <v>53.9</v>
      </c>
      <c r="Y144" s="82" t="n">
        <v>57.7</v>
      </c>
      <c r="Z144" s="82" t="n">
        <v>49.1</v>
      </c>
      <c r="AA144" s="82" t="n">
        <v>2.8</v>
      </c>
      <c r="AB144" s="82" t="n">
        <v>1.4</v>
      </c>
      <c r="AC144" s="82" t="n">
        <v>5.3</v>
      </c>
      <c r="AD144" s="82" t="n">
        <v>14.2</v>
      </c>
      <c r="AE144" s="82" t="n">
        <v>99.3</v>
      </c>
      <c r="AF144" s="82" t="n">
        <v>0.1</v>
      </c>
      <c r="AG144" s="82" t="n">
        <v>0.1</v>
      </c>
      <c r="AH144" s="82" t="n">
        <v>0.3</v>
      </c>
      <c r="AI144" s="82" t="n">
        <v>0.1</v>
      </c>
      <c r="AJ144" s="82" t="n">
        <v>7.2</v>
      </c>
      <c r="AK144" s="82" t="n">
        <v>7</v>
      </c>
      <c r="AL144" s="82" t="n">
        <v>6.5</v>
      </c>
      <c r="AM144" s="82" t="n">
        <v>6.2</v>
      </c>
      <c r="AN144" s="82" t="n">
        <v>6.8</v>
      </c>
      <c r="AO144" s="82" t="n">
        <v>6.4</v>
      </c>
      <c r="AP144" s="82" t="n">
        <v>6.4</v>
      </c>
      <c r="AQ144" s="82" t="n">
        <v>6.4</v>
      </c>
      <c r="AR144" s="82" t="n">
        <v>4.4</v>
      </c>
      <c r="AS144" s="82" t="n">
        <v>5.1</v>
      </c>
      <c r="AT144" s="82" t="n">
        <v>3</v>
      </c>
      <c r="AU144" s="82" t="n">
        <v>4.2</v>
      </c>
      <c r="AV144" s="82" t="n">
        <v>2.1</v>
      </c>
      <c r="AW144" s="82" t="n">
        <v>3.4</v>
      </c>
      <c r="AX144" s="82" t="n">
        <v>2</v>
      </c>
      <c r="AY144" s="82" t="n">
        <v>2.8</v>
      </c>
      <c r="AZ144" s="82" t="n">
        <v>1.6</v>
      </c>
      <c r="BA144" s="82" t="n">
        <v>2.7</v>
      </c>
      <c r="BB144" s="82" t="n">
        <v>1.5</v>
      </c>
      <c r="BC144" s="82" t="n">
        <v>1.5</v>
      </c>
      <c r="BD144" s="82" t="n">
        <v>1.1</v>
      </c>
      <c r="BE144" s="82" t="n">
        <v>1.8</v>
      </c>
      <c r="BF144" s="82" t="n">
        <v>0.9</v>
      </c>
      <c r="BG144" s="82" t="n">
        <v>1.2</v>
      </c>
      <c r="BH144" s="82" t="n">
        <v>0.7</v>
      </c>
      <c r="BI144" s="82" t="n">
        <v>1.1</v>
      </c>
      <c r="BJ144" s="82" t="n">
        <v>0.5</v>
      </c>
      <c r="BK144" s="82" t="n">
        <v>0.8</v>
      </c>
      <c r="BL144" s="82" t="n">
        <v>0.5</v>
      </c>
      <c r="BM144" s="82" t="n">
        <v>0.9</v>
      </c>
      <c r="BN144" s="82" t="n">
        <v>0.2</v>
      </c>
      <c r="BO144" s="82" t="n">
        <v>0.7</v>
      </c>
      <c r="BP144" s="82" t="n">
        <v>0.2</v>
      </c>
      <c r="BQ144" s="82" t="n">
        <v>0.7</v>
      </c>
      <c r="BR144" s="82" t="n">
        <v>0.2</v>
      </c>
      <c r="BS144" s="82" t="n">
        <v>0.4</v>
      </c>
      <c r="BT144" s="82" t="n">
        <v>12017</v>
      </c>
      <c r="BU144" s="82" t="n">
        <v>10690</v>
      </c>
      <c r="BV144" s="82" t="n">
        <v>12317</v>
      </c>
      <c r="BW144" s="82" t="n">
        <v>50847</v>
      </c>
      <c r="BX144" s="82" t="n">
        <v>13.9</v>
      </c>
      <c r="BY144" s="82" t="n">
        <v>7.9</v>
      </c>
      <c r="BZ144" s="82" t="n">
        <v>17.3</v>
      </c>
      <c r="CA144" s="82" t="n">
        <v>25.3</v>
      </c>
      <c r="CB144" s="82" t="n">
        <v>18.9</v>
      </c>
      <c r="CC144" s="82" t="n">
        <v>7.8</v>
      </c>
      <c r="CD144" s="82" t="n">
        <v>5.1</v>
      </c>
      <c r="CE144" s="82" t="n">
        <v>2.7</v>
      </c>
      <c r="CF144" s="82" t="n">
        <v>0.9</v>
      </c>
      <c r="CG144" s="82" t="n">
        <v>0.2</v>
      </c>
      <c r="CH144" s="82" t="n">
        <v>0.1</v>
      </c>
      <c r="CI144" s="82" t="n">
        <v>0.1</v>
      </c>
      <c r="CJ144" s="82">
        <f>SUM(BT144:BW144)</f>
        <v/>
      </c>
      <c r="CK144" s="82">
        <f>F144*(1+M144/100)^9</f>
        <v/>
      </c>
      <c r="CL144" s="257">
        <f>$CK144*SUM(OFFSET($AJ144,0,(COUNTA($CL$1:CL$1)-1)*4,1,4))/100</f>
        <v/>
      </c>
      <c r="CM144" s="257">
        <f>$CK144*SUM(OFFSET($AJ144,0,(COUNTA($CL$1:CM$1)-1)*4,1,4))/100</f>
        <v/>
      </c>
      <c r="CN144" s="257">
        <f>$CK144*SUM(OFFSET($AJ144,0,(COUNTA($CL$1:CN$1)-1)*4,1,4))/100</f>
        <v/>
      </c>
      <c r="CO144" s="257">
        <f>$CK144*SUM(OFFSET($AJ144,0,(COUNTA($CL$1:CO$1)-1)*4,1,4))/100</f>
        <v/>
      </c>
      <c r="CP144" s="257">
        <f>$CK144*SUM(OFFSET($AJ144,0,(COUNTA($CL$1:CP$1)-1)*4,1,4))/100</f>
        <v/>
      </c>
      <c r="CQ144" s="257">
        <f>$CK144*SUM(OFFSET($AJ144,0,(COUNTA($CL$1:CQ$1)-1)*4,1,4))/100</f>
        <v/>
      </c>
      <c r="CR144" s="257">
        <f>$CK144*SUM(OFFSET($AJ144,0,(COUNTA($CL$1:CR$1)-1)*4,1,4))/100</f>
        <v/>
      </c>
      <c r="CS144" s="257">
        <f>$CK144*SUM(OFFSET($AJ144,0,(COUNTA($CL$1:CS$1)-1)*4,1,4))/100</f>
        <v/>
      </c>
      <c r="CT144" s="257">
        <f>$CK144*SUM(OFFSET($AJ144,0,(COUNTA($CL$1:CT$1)-1)*4,1,4))/100</f>
        <v/>
      </c>
      <c r="CU144" s="258">
        <f>IF(N144 = 0,0,F144/N144)</f>
        <v/>
      </c>
      <c r="CV144" s="258">
        <f>IF(CU144=0,0,CK144/CU144)</f>
        <v/>
      </c>
    </row>
    <row r="145">
      <c r="A145" s="82">
        <f>IF(ISERROR(OFFSET(Map!$E$2,MATCH(D145,Map!$B$3:$B$239,0),0)),OFFSET(Map!$E$2,MATCH(D145,Map!$C$3:$C$239,0),0),OFFSET(Map!$E$2,MATCH(D145,Map!$B$3:$B$239,0),0))</f>
        <v/>
      </c>
      <c r="B145" s="82" t="n">
        <v>144</v>
      </c>
      <c r="C145" s="82" t="inlineStr">
        <is>
          <t>KWAZULU-NATAL</t>
        </is>
      </c>
      <c r="D145" s="82" t="inlineStr">
        <is>
          <t>KZN272</t>
        </is>
      </c>
      <c r="E145" s="82" t="inlineStr">
        <is>
          <t>Jozini</t>
        </is>
      </c>
      <c r="F145" s="82" t="n">
        <v>186502</v>
      </c>
      <c r="G145" s="82" t="n">
        <v>41.3</v>
      </c>
      <c r="H145" s="82" t="n">
        <v>54.8</v>
      </c>
      <c r="I145" s="82">
        <f>ROUND(F145*H145/100,0)</f>
        <v/>
      </c>
      <c r="J145" s="82" t="n">
        <v>3.9</v>
      </c>
      <c r="K145" s="82" t="n">
        <v>82.40000000000001</v>
      </c>
      <c r="L145" s="82" t="n">
        <v>85.8</v>
      </c>
      <c r="M145" s="82" t="n">
        <v>0.12</v>
      </c>
      <c r="N145" s="82" t="n">
        <v>54</v>
      </c>
      <c r="O145" s="82" t="n">
        <v>44.1</v>
      </c>
      <c r="P145" s="82">
        <f>ROUND(F145*(H145/100)*(100-O145)/100,0)</f>
        <v/>
      </c>
      <c r="Q145" s="82" t="n">
        <v>52.7</v>
      </c>
      <c r="R145" s="82" t="n">
        <v>27.4</v>
      </c>
      <c r="S145" s="82" t="n">
        <v>5.1</v>
      </c>
      <c r="T145" s="82" t="n">
        <v>25.2</v>
      </c>
      <c r="U145" s="82" t="n">
        <v>38849</v>
      </c>
      <c r="V145" s="82" t="n">
        <v>21273</v>
      </c>
      <c r="W145" s="82" t="n">
        <v>4.7</v>
      </c>
      <c r="X145" s="82" t="n">
        <v>53.7</v>
      </c>
      <c r="Y145" s="82" t="n">
        <v>76.5</v>
      </c>
      <c r="Z145" s="82" t="n">
        <v>38.9</v>
      </c>
      <c r="AA145" s="82" t="n">
        <v>9.6</v>
      </c>
      <c r="AB145" s="82" t="n">
        <v>11</v>
      </c>
      <c r="AC145" s="82" t="n">
        <v>10.9</v>
      </c>
      <c r="AD145" s="82" t="n">
        <v>29.1</v>
      </c>
      <c r="AE145" s="82" t="n">
        <v>99.2</v>
      </c>
      <c r="AF145" s="82" t="n">
        <v>0.1</v>
      </c>
      <c r="AG145" s="82" t="n">
        <v>0.2</v>
      </c>
      <c r="AH145" s="82" t="n">
        <v>0.3</v>
      </c>
      <c r="AI145" s="82" t="n">
        <v>0.2</v>
      </c>
      <c r="AJ145" s="82" t="n">
        <v>7.4</v>
      </c>
      <c r="AK145" s="82" t="n">
        <v>7.2</v>
      </c>
      <c r="AL145" s="82" t="n">
        <v>6.7</v>
      </c>
      <c r="AM145" s="82" t="n">
        <v>6.5</v>
      </c>
      <c r="AN145" s="82" t="n">
        <v>6.8</v>
      </c>
      <c r="AO145" s="82" t="n">
        <v>6.6</v>
      </c>
      <c r="AP145" s="82" t="n">
        <v>6.6</v>
      </c>
      <c r="AQ145" s="82" t="n">
        <v>6.7</v>
      </c>
      <c r="AR145" s="82" t="n">
        <v>4.7</v>
      </c>
      <c r="AS145" s="82" t="n">
        <v>5.5</v>
      </c>
      <c r="AT145" s="82" t="n">
        <v>3.1</v>
      </c>
      <c r="AU145" s="82" t="n">
        <v>4.5</v>
      </c>
      <c r="AV145" s="82" t="n">
        <v>2.2</v>
      </c>
      <c r="AW145" s="82" t="n">
        <v>3.2</v>
      </c>
      <c r="AX145" s="82" t="n">
        <v>1.8</v>
      </c>
      <c r="AY145" s="82" t="n">
        <v>2.6</v>
      </c>
      <c r="AZ145" s="82" t="n">
        <v>1.5</v>
      </c>
      <c r="BA145" s="82" t="n">
        <v>2.4</v>
      </c>
      <c r="BB145" s="82" t="n">
        <v>1.3</v>
      </c>
      <c r="BC145" s="82" t="n">
        <v>1.3</v>
      </c>
      <c r="BD145" s="82" t="n">
        <v>1.2</v>
      </c>
      <c r="BE145" s="82" t="n">
        <v>1.7</v>
      </c>
      <c r="BF145" s="82" t="n">
        <v>0.9</v>
      </c>
      <c r="BG145" s="82" t="n">
        <v>1.2</v>
      </c>
      <c r="BH145" s="82" t="n">
        <v>0.7</v>
      </c>
      <c r="BI145" s="82" t="n">
        <v>1</v>
      </c>
      <c r="BJ145" s="82" t="n">
        <v>0.4</v>
      </c>
      <c r="BK145" s="82" t="n">
        <v>0.7</v>
      </c>
      <c r="BL145" s="82" t="n">
        <v>0.4</v>
      </c>
      <c r="BM145" s="82" t="n">
        <v>0.7</v>
      </c>
      <c r="BN145" s="82" t="n">
        <v>0.2</v>
      </c>
      <c r="BO145" s="82" t="n">
        <v>0.5</v>
      </c>
      <c r="BP145" s="82" t="n">
        <v>0.2</v>
      </c>
      <c r="BQ145" s="82" t="n">
        <v>0.5</v>
      </c>
      <c r="BR145" s="82" t="n">
        <v>0.1</v>
      </c>
      <c r="BS145" s="82" t="n">
        <v>0.3</v>
      </c>
      <c r="BT145" s="82" t="n">
        <v>15950</v>
      </c>
      <c r="BU145" s="82" t="n">
        <v>12559</v>
      </c>
      <c r="BV145" s="82" t="n">
        <v>12793</v>
      </c>
      <c r="BW145" s="82" t="n">
        <v>60921</v>
      </c>
      <c r="BX145" s="82" t="n">
        <v>15.4</v>
      </c>
      <c r="BY145" s="82" t="n">
        <v>7.6</v>
      </c>
      <c r="BZ145" s="82" t="n">
        <v>15.2</v>
      </c>
      <c r="CA145" s="82" t="n">
        <v>22.3</v>
      </c>
      <c r="CB145" s="82" t="n">
        <v>19.1</v>
      </c>
      <c r="CC145" s="82" t="n">
        <v>8.4</v>
      </c>
      <c r="CD145" s="82" t="n">
        <v>6.6</v>
      </c>
      <c r="CE145" s="82" t="n">
        <v>3.4</v>
      </c>
      <c r="CF145" s="82" t="n">
        <v>1.4</v>
      </c>
      <c r="CG145" s="82" t="n">
        <v>0.3</v>
      </c>
      <c r="CH145" s="82" t="n">
        <v>0.2</v>
      </c>
      <c r="CI145" s="82" t="n">
        <v>0.1</v>
      </c>
      <c r="CJ145" s="82">
        <f>SUM(BT145:BW145)</f>
        <v/>
      </c>
      <c r="CK145" s="82">
        <f>F145*(1+M145/100)^9</f>
        <v/>
      </c>
      <c r="CL145" s="257">
        <f>$CK145*SUM(OFFSET($AJ145,0,(COUNTA($CL$1:CL$1)-1)*4,1,4))/100</f>
        <v/>
      </c>
      <c r="CM145" s="257">
        <f>$CK145*SUM(OFFSET($AJ145,0,(COUNTA($CL$1:CM$1)-1)*4,1,4))/100</f>
        <v/>
      </c>
      <c r="CN145" s="257">
        <f>$CK145*SUM(OFFSET($AJ145,0,(COUNTA($CL$1:CN$1)-1)*4,1,4))/100</f>
        <v/>
      </c>
      <c r="CO145" s="257">
        <f>$CK145*SUM(OFFSET($AJ145,0,(COUNTA($CL$1:CO$1)-1)*4,1,4))/100</f>
        <v/>
      </c>
      <c r="CP145" s="257">
        <f>$CK145*SUM(OFFSET($AJ145,0,(COUNTA($CL$1:CP$1)-1)*4,1,4))/100</f>
        <v/>
      </c>
      <c r="CQ145" s="257">
        <f>$CK145*SUM(OFFSET($AJ145,0,(COUNTA($CL$1:CQ$1)-1)*4,1,4))/100</f>
        <v/>
      </c>
      <c r="CR145" s="257">
        <f>$CK145*SUM(OFFSET($AJ145,0,(COUNTA($CL$1:CR$1)-1)*4,1,4))/100</f>
        <v/>
      </c>
      <c r="CS145" s="257">
        <f>$CK145*SUM(OFFSET($AJ145,0,(COUNTA($CL$1:CS$1)-1)*4,1,4))/100</f>
        <v/>
      </c>
      <c r="CT145" s="257">
        <f>$CK145*SUM(OFFSET($AJ145,0,(COUNTA($CL$1:CT$1)-1)*4,1,4))/100</f>
        <v/>
      </c>
      <c r="CU145" s="258">
        <f>IF(N145 = 0,0,F145/N145)</f>
        <v/>
      </c>
      <c r="CV145" s="258">
        <f>IF(CU145=0,0,CK145/CU145)</f>
        <v/>
      </c>
    </row>
    <row r="146">
      <c r="A146" s="82">
        <f>IF(ISERROR(OFFSET(Map!$E$2,MATCH(D146,Map!$B$3:$B$239,0),0)),OFFSET(Map!$E$2,MATCH(D146,Map!$C$3:$C$239,0),0),OFFSET(Map!$E$2,MATCH(D146,Map!$B$3:$B$239,0),0))</f>
        <v/>
      </c>
      <c r="B146" s="82" t="n">
        <v>145</v>
      </c>
      <c r="C146" s="82" t="inlineStr">
        <is>
          <t>KWAZULU-NATAL</t>
        </is>
      </c>
      <c r="D146" s="82" t="inlineStr">
        <is>
          <t>KZN273</t>
        </is>
      </c>
      <c r="E146" s="82" t="inlineStr">
        <is>
          <t>The Big 5 False Bay</t>
        </is>
      </c>
      <c r="F146" s="82" t="n">
        <v>35258</v>
      </c>
      <c r="G146" s="82" t="n">
        <v>37.5</v>
      </c>
      <c r="H146" s="82" t="n">
        <v>58.1</v>
      </c>
      <c r="I146" s="82">
        <f>ROUND(F146*H146/100,0)</f>
        <v/>
      </c>
      <c r="J146" s="82" t="n">
        <v>4.4</v>
      </c>
      <c r="K146" s="82" t="n">
        <v>72</v>
      </c>
      <c r="L146" s="82" t="n">
        <v>88</v>
      </c>
      <c r="M146" s="82" t="n">
        <v>1.13</v>
      </c>
      <c r="N146" s="82" t="n">
        <v>14</v>
      </c>
      <c r="O146" s="82" t="n">
        <v>26.5</v>
      </c>
      <c r="P146" s="82">
        <f>ROUND(F146*(H146/100)*(100-O146)/100,0)</f>
        <v/>
      </c>
      <c r="Q146" s="82" t="n">
        <v>31.6</v>
      </c>
      <c r="R146" s="82" t="n">
        <v>26</v>
      </c>
      <c r="S146" s="82" t="n">
        <v>5</v>
      </c>
      <c r="T146" s="82" t="n">
        <v>24.4</v>
      </c>
      <c r="U146" s="82" t="n">
        <v>7998</v>
      </c>
      <c r="V146" s="82" t="n">
        <v>3303</v>
      </c>
      <c r="W146" s="82" t="n">
        <v>3.8</v>
      </c>
      <c r="X146" s="82" t="n">
        <v>51.9</v>
      </c>
      <c r="Y146" s="82" t="n">
        <v>79.59999999999999</v>
      </c>
      <c r="Z146" s="82" t="n">
        <v>30.7</v>
      </c>
      <c r="AA146" s="82" t="n">
        <v>20.3</v>
      </c>
      <c r="AB146" s="82" t="n">
        <v>18.4</v>
      </c>
      <c r="AC146" s="82" t="n">
        <v>23.5</v>
      </c>
      <c r="AD146" s="82" t="n">
        <v>42.6</v>
      </c>
      <c r="AE146" s="82" t="n">
        <v>95.8</v>
      </c>
      <c r="AF146" s="82" t="n">
        <v>0.3</v>
      </c>
      <c r="AG146" s="82" t="n">
        <v>0.2</v>
      </c>
      <c r="AH146" s="82" t="n">
        <v>3.2</v>
      </c>
      <c r="AI146" s="82" t="n">
        <v>0.4</v>
      </c>
      <c r="AJ146" s="82" t="n">
        <v>6.6</v>
      </c>
      <c r="AK146" s="82" t="n">
        <v>6.6</v>
      </c>
      <c r="AL146" s="82" t="n">
        <v>5.9</v>
      </c>
      <c r="AM146" s="82" t="n">
        <v>5.9</v>
      </c>
      <c r="AN146" s="82" t="n">
        <v>6.5</v>
      </c>
      <c r="AO146" s="82" t="n">
        <v>6</v>
      </c>
      <c r="AP146" s="82" t="n">
        <v>6.3</v>
      </c>
      <c r="AQ146" s="82" t="n">
        <v>6</v>
      </c>
      <c r="AR146" s="82" t="n">
        <v>4.6</v>
      </c>
      <c r="AS146" s="82" t="n">
        <v>5.5</v>
      </c>
      <c r="AT146" s="82" t="n">
        <v>4</v>
      </c>
      <c r="AU146" s="82" t="n">
        <v>4.9</v>
      </c>
      <c r="AV146" s="82" t="n">
        <v>2.8</v>
      </c>
      <c r="AW146" s="82" t="n">
        <v>3.6</v>
      </c>
      <c r="AX146" s="82" t="n">
        <v>2.2</v>
      </c>
      <c r="AY146" s="82" t="n">
        <v>2.9</v>
      </c>
      <c r="AZ146" s="82" t="n">
        <v>1.7</v>
      </c>
      <c r="BA146" s="82" t="n">
        <v>2.4</v>
      </c>
      <c r="BB146" s="82" t="n">
        <v>1.5</v>
      </c>
      <c r="BC146" s="82" t="n">
        <v>1.5</v>
      </c>
      <c r="BD146" s="82" t="n">
        <v>1.3</v>
      </c>
      <c r="BE146" s="82" t="n">
        <v>1.7</v>
      </c>
      <c r="BF146" s="82" t="n">
        <v>1</v>
      </c>
      <c r="BG146" s="82" t="n">
        <v>1.4</v>
      </c>
      <c r="BH146" s="82" t="n">
        <v>0.8</v>
      </c>
      <c r="BI146" s="82" t="n">
        <v>1.2</v>
      </c>
      <c r="BJ146" s="82" t="n">
        <v>0.5</v>
      </c>
      <c r="BK146" s="82" t="n">
        <v>0.8</v>
      </c>
      <c r="BL146" s="82" t="n">
        <v>0.4</v>
      </c>
      <c r="BM146" s="82" t="n">
        <v>0.8</v>
      </c>
      <c r="BN146" s="82" t="n">
        <v>0.2</v>
      </c>
      <c r="BO146" s="82" t="n">
        <v>0.5</v>
      </c>
      <c r="BP146" s="82" t="n">
        <v>0.2</v>
      </c>
      <c r="BQ146" s="82" t="n">
        <v>0.4</v>
      </c>
      <c r="BR146" s="82" t="n">
        <v>0.2</v>
      </c>
      <c r="BS146" s="82" t="n">
        <v>0.3</v>
      </c>
      <c r="BT146" s="82" t="n">
        <v>5348</v>
      </c>
      <c r="BU146" s="82" t="n">
        <v>1930</v>
      </c>
      <c r="BV146" s="82" t="n">
        <v>2193</v>
      </c>
      <c r="BW146" s="82" t="n">
        <v>11026</v>
      </c>
      <c r="BX146" s="82" t="n">
        <v>12.4</v>
      </c>
      <c r="BY146" s="82" t="n">
        <v>8.5</v>
      </c>
      <c r="BZ146" s="82" t="n">
        <v>12.8</v>
      </c>
      <c r="CA146" s="82" t="n">
        <v>23.1</v>
      </c>
      <c r="CB146" s="82" t="n">
        <v>22.9</v>
      </c>
      <c r="CC146" s="82" t="n">
        <v>8.5</v>
      </c>
      <c r="CD146" s="82" t="n">
        <v>6.3</v>
      </c>
      <c r="CE146" s="82" t="n">
        <v>3.4</v>
      </c>
      <c r="CF146" s="82" t="n">
        <v>1.4</v>
      </c>
      <c r="CG146" s="82" t="n">
        <v>0.3</v>
      </c>
      <c r="CH146" s="82" t="n">
        <v>0.1</v>
      </c>
      <c r="CI146" s="82" t="n">
        <v>0.4</v>
      </c>
      <c r="CJ146" s="82">
        <f>SUM(BT146:BW146)</f>
        <v/>
      </c>
      <c r="CK146" s="82">
        <f>F146*(1+M146/100)^9</f>
        <v/>
      </c>
      <c r="CL146" s="257">
        <f>$CK146*SUM(OFFSET($AJ146,0,(COUNTA($CL$1:CL$1)-1)*4,1,4))/100</f>
        <v/>
      </c>
      <c r="CM146" s="257">
        <f>$CK146*SUM(OFFSET($AJ146,0,(COUNTA($CL$1:CM$1)-1)*4,1,4))/100</f>
        <v/>
      </c>
      <c r="CN146" s="257">
        <f>$CK146*SUM(OFFSET($AJ146,0,(COUNTA($CL$1:CN$1)-1)*4,1,4))/100</f>
        <v/>
      </c>
      <c r="CO146" s="257">
        <f>$CK146*SUM(OFFSET($AJ146,0,(COUNTA($CL$1:CO$1)-1)*4,1,4))/100</f>
        <v/>
      </c>
      <c r="CP146" s="257">
        <f>$CK146*SUM(OFFSET($AJ146,0,(COUNTA($CL$1:CP$1)-1)*4,1,4))/100</f>
        <v/>
      </c>
      <c r="CQ146" s="257">
        <f>$CK146*SUM(OFFSET($AJ146,0,(COUNTA($CL$1:CQ$1)-1)*4,1,4))/100</f>
        <v/>
      </c>
      <c r="CR146" s="257">
        <f>$CK146*SUM(OFFSET($AJ146,0,(COUNTA($CL$1:CR$1)-1)*4,1,4))/100</f>
        <v/>
      </c>
      <c r="CS146" s="257">
        <f>$CK146*SUM(OFFSET($AJ146,0,(COUNTA($CL$1:CS$1)-1)*4,1,4))/100</f>
        <v/>
      </c>
      <c r="CT146" s="257">
        <f>$CK146*SUM(OFFSET($AJ146,0,(COUNTA($CL$1:CT$1)-1)*4,1,4))/100</f>
        <v/>
      </c>
      <c r="CU146" s="258">
        <f>IF(N146 = 0,0,F146/N146)</f>
        <v/>
      </c>
      <c r="CV146" s="258">
        <f>IF(CU146=0,0,CK146/CU146)</f>
        <v/>
      </c>
    </row>
    <row r="147">
      <c r="A147" s="82">
        <f>IF(ISERROR(OFFSET(Map!$E$2,MATCH(D147,Map!$B$3:$B$239,0),0)),OFFSET(Map!$E$2,MATCH(D147,Map!$C$3:$C$239,0),0),OFFSET(Map!$E$2,MATCH(D147,Map!$B$3:$B$239,0),0))</f>
        <v/>
      </c>
      <c r="B147" s="82" t="n">
        <v>146</v>
      </c>
      <c r="C147" s="82" t="inlineStr">
        <is>
          <t>KWAZULU-NATAL</t>
        </is>
      </c>
      <c r="D147" s="82" t="inlineStr">
        <is>
          <t>KZN274</t>
        </is>
      </c>
      <c r="E147" s="82" t="inlineStr">
        <is>
          <t>Hlabisa</t>
        </is>
      </c>
      <c r="F147" s="82" t="n">
        <v>71925</v>
      </c>
      <c r="G147" s="82" t="n">
        <v>41.4</v>
      </c>
      <c r="H147" s="82" t="n">
        <v>53.8</v>
      </c>
      <c r="I147" s="82">
        <f>ROUND(F147*H147/100,0)</f>
        <v/>
      </c>
      <c r="J147" s="82" t="n">
        <v>4.8</v>
      </c>
      <c r="K147" s="82" t="n">
        <v>85.8</v>
      </c>
      <c r="L147" s="82" t="n">
        <v>84.5</v>
      </c>
      <c r="M147" s="82" t="n">
        <v>0.38</v>
      </c>
      <c r="N147" s="82" t="n">
        <v>46</v>
      </c>
      <c r="O147" s="82" t="n">
        <v>52.6</v>
      </c>
      <c r="P147" s="82">
        <f>ROUND(F147*(H147/100)*(100-O147)/100,0)</f>
        <v/>
      </c>
      <c r="Q147" s="82" t="n">
        <v>61.9</v>
      </c>
      <c r="R147" s="82" t="n">
        <v>21.9</v>
      </c>
      <c r="S147" s="82" t="n">
        <v>3.2</v>
      </c>
      <c r="T147" s="82" t="n">
        <v>26.6</v>
      </c>
      <c r="U147" s="82" t="n">
        <v>12586</v>
      </c>
      <c r="V147" s="82" t="n">
        <v>7254</v>
      </c>
      <c r="W147" s="82" t="n">
        <v>5.4</v>
      </c>
      <c r="X147" s="82" t="n">
        <v>58.9</v>
      </c>
      <c r="Y147" s="82" t="n">
        <v>65.7</v>
      </c>
      <c r="Z147" s="82" t="n">
        <v>40.5</v>
      </c>
      <c r="AA147" s="82" t="n">
        <v>4.1</v>
      </c>
      <c r="AB147" s="82" t="n">
        <v>5.4</v>
      </c>
      <c r="AC147" s="82" t="n">
        <v>12.5</v>
      </c>
      <c r="AD147" s="82" t="n">
        <v>55.4</v>
      </c>
      <c r="AE147" s="82" t="n">
        <v>99.40000000000001</v>
      </c>
      <c r="AF147" s="82" t="n">
        <v>0.1</v>
      </c>
      <c r="AG147" s="82" t="n">
        <v>0.2</v>
      </c>
      <c r="AH147" s="82" t="n">
        <v>0.1</v>
      </c>
      <c r="AI147" s="82" t="n">
        <v>0.2</v>
      </c>
      <c r="AJ147" s="82" t="n">
        <v>7.5</v>
      </c>
      <c r="AK147" s="82" t="n">
        <v>7.5</v>
      </c>
      <c r="AL147" s="82" t="n">
        <v>6.6</v>
      </c>
      <c r="AM147" s="82" t="n">
        <v>6.4</v>
      </c>
      <c r="AN147" s="82" t="n">
        <v>6.7</v>
      </c>
      <c r="AO147" s="82" t="n">
        <v>6.6</v>
      </c>
      <c r="AP147" s="82" t="n">
        <v>7</v>
      </c>
      <c r="AQ147" s="82" t="n">
        <v>6.7</v>
      </c>
      <c r="AR147" s="82" t="n">
        <v>4.4</v>
      </c>
      <c r="AS147" s="82" t="n">
        <v>5.4</v>
      </c>
      <c r="AT147" s="82" t="n">
        <v>3</v>
      </c>
      <c r="AU147" s="82" t="n">
        <v>4.1</v>
      </c>
      <c r="AV147" s="82" t="n">
        <v>1.9</v>
      </c>
      <c r="AW147" s="82" t="n">
        <v>2.7</v>
      </c>
      <c r="AX147" s="82" t="n">
        <v>1.6</v>
      </c>
      <c r="AY147" s="82" t="n">
        <v>2.3</v>
      </c>
      <c r="AZ147" s="82" t="n">
        <v>1.3</v>
      </c>
      <c r="BA147" s="82" t="n">
        <v>2.1</v>
      </c>
      <c r="BB147" s="82" t="n">
        <v>1.2</v>
      </c>
      <c r="BC147" s="82" t="n">
        <v>1.2</v>
      </c>
      <c r="BD147" s="82" t="n">
        <v>1.2</v>
      </c>
      <c r="BE147" s="82" t="n">
        <v>1.9</v>
      </c>
      <c r="BF147" s="82" t="n">
        <v>1.1</v>
      </c>
      <c r="BG147" s="82" t="n">
        <v>1.6</v>
      </c>
      <c r="BH147" s="82" t="n">
        <v>0.9</v>
      </c>
      <c r="BI147" s="82" t="n">
        <v>1.3</v>
      </c>
      <c r="BJ147" s="82" t="n">
        <v>0.6</v>
      </c>
      <c r="BK147" s="82" t="n">
        <v>0.9</v>
      </c>
      <c r="BL147" s="82" t="n">
        <v>0.4</v>
      </c>
      <c r="BM147" s="82" t="n">
        <v>0.9</v>
      </c>
      <c r="BN147" s="82" t="n">
        <v>0.2</v>
      </c>
      <c r="BO147" s="82" t="n">
        <v>0.6</v>
      </c>
      <c r="BP147" s="82" t="n">
        <v>0.2</v>
      </c>
      <c r="BQ147" s="82" t="n">
        <v>0.5</v>
      </c>
      <c r="BR147" s="82" t="n">
        <v>0.2</v>
      </c>
      <c r="BS147" s="82" t="n">
        <v>0.4</v>
      </c>
      <c r="BT147" s="82" t="n">
        <v>5396</v>
      </c>
      <c r="BU147" s="82" t="n">
        <v>5983</v>
      </c>
      <c r="BV147" s="82" t="n">
        <v>4722</v>
      </c>
      <c r="BW147" s="82" t="n">
        <v>22609</v>
      </c>
      <c r="BX147" s="82" t="n">
        <v>12.3</v>
      </c>
      <c r="BY147" s="82" t="n">
        <v>5.2</v>
      </c>
      <c r="BZ147" s="82" t="n">
        <v>10.9</v>
      </c>
      <c r="CA147" s="82" t="n">
        <v>23.2</v>
      </c>
      <c r="CB147" s="82" t="n">
        <v>24.7</v>
      </c>
      <c r="CC147" s="82" t="n">
        <v>12.9</v>
      </c>
      <c r="CD147" s="82" t="n">
        <v>6</v>
      </c>
      <c r="CE147" s="82" t="n">
        <v>3.1</v>
      </c>
      <c r="CF147" s="82" t="n">
        <v>1.4</v>
      </c>
      <c r="CG147" s="82" t="n">
        <v>0.2</v>
      </c>
      <c r="CH147" s="82" t="n">
        <v>0.1</v>
      </c>
      <c r="CI147" s="82" t="n">
        <v>0.1</v>
      </c>
      <c r="CJ147" s="82">
        <f>SUM(BT147:BW147)</f>
        <v/>
      </c>
      <c r="CK147" s="82">
        <f>F147*(1+M147/100)^9</f>
        <v/>
      </c>
      <c r="CL147" s="257">
        <f>$CK147*SUM(OFFSET($AJ147,0,(COUNTA($CL$1:CL$1)-1)*4,1,4))/100</f>
        <v/>
      </c>
      <c r="CM147" s="257">
        <f>$CK147*SUM(OFFSET($AJ147,0,(COUNTA($CL$1:CM$1)-1)*4,1,4))/100</f>
        <v/>
      </c>
      <c r="CN147" s="257">
        <f>$CK147*SUM(OFFSET($AJ147,0,(COUNTA($CL$1:CN$1)-1)*4,1,4))/100</f>
        <v/>
      </c>
      <c r="CO147" s="257">
        <f>$CK147*SUM(OFFSET($AJ147,0,(COUNTA($CL$1:CO$1)-1)*4,1,4))/100</f>
        <v/>
      </c>
      <c r="CP147" s="257">
        <f>$CK147*SUM(OFFSET($AJ147,0,(COUNTA($CL$1:CP$1)-1)*4,1,4))/100</f>
        <v/>
      </c>
      <c r="CQ147" s="257">
        <f>$CK147*SUM(OFFSET($AJ147,0,(COUNTA($CL$1:CQ$1)-1)*4,1,4))/100</f>
        <v/>
      </c>
      <c r="CR147" s="257">
        <f>$CK147*SUM(OFFSET($AJ147,0,(COUNTA($CL$1:CR$1)-1)*4,1,4))/100</f>
        <v/>
      </c>
      <c r="CS147" s="257">
        <f>$CK147*SUM(OFFSET($AJ147,0,(COUNTA($CL$1:CS$1)-1)*4,1,4))/100</f>
        <v/>
      </c>
      <c r="CT147" s="257">
        <f>$CK147*SUM(OFFSET($AJ147,0,(COUNTA($CL$1:CT$1)-1)*4,1,4))/100</f>
        <v/>
      </c>
      <c r="CU147" s="258">
        <f>IF(N147 = 0,0,F147/N147)</f>
        <v/>
      </c>
      <c r="CV147" s="258">
        <f>IF(CU147=0,0,CK147/CU147)</f>
        <v/>
      </c>
    </row>
    <row r="148">
      <c r="A148" s="82">
        <f>IF(ISERROR(OFFSET(Map!$E$2,MATCH(D148,Map!$B$3:$B$239,0),0)),OFFSET(Map!$E$2,MATCH(D148,Map!$C$3:$C$239,0),0),OFFSET(Map!$E$2,MATCH(D148,Map!$B$3:$B$239,0),0))</f>
        <v/>
      </c>
      <c r="B148" s="82" t="n">
        <v>147</v>
      </c>
      <c r="C148" s="82" t="inlineStr">
        <is>
          <t>KWAZULU-NATAL</t>
        </is>
      </c>
      <c r="D148" s="82" t="inlineStr">
        <is>
          <t>KZN275</t>
        </is>
      </c>
      <c r="E148" s="82" t="inlineStr">
        <is>
          <t>Mtubatuba</t>
        </is>
      </c>
      <c r="F148" s="82" t="n">
        <v>175425</v>
      </c>
      <c r="G148" s="82" t="n">
        <v>39.4</v>
      </c>
      <c r="H148" s="82" t="n">
        <v>56.2</v>
      </c>
      <c r="I148" s="82">
        <f>ROUND(F148*H148/100,0)</f>
        <v/>
      </c>
      <c r="J148" s="82" t="n">
        <v>4.4</v>
      </c>
      <c r="K148" s="82" t="n">
        <v>78</v>
      </c>
      <c r="L148" s="82" t="n">
        <v>86.40000000000001</v>
      </c>
      <c r="M148" s="82" t="n">
        <v>1.85</v>
      </c>
      <c r="N148" s="82" t="n">
        <v>89</v>
      </c>
      <c r="O148" s="82" t="n">
        <v>39</v>
      </c>
      <c r="P148" s="82">
        <f>ROUND(F148*(H148/100)*(100-O148)/100,0)</f>
        <v/>
      </c>
      <c r="Q148" s="82" t="n">
        <v>46.9</v>
      </c>
      <c r="R148" s="82" t="n">
        <v>19.9</v>
      </c>
      <c r="S148" s="82" t="n">
        <v>5.7</v>
      </c>
      <c r="T148" s="82" t="n">
        <v>28.4</v>
      </c>
      <c r="U148" s="82" t="n">
        <v>34905</v>
      </c>
      <c r="V148" s="82" t="n">
        <v>15749</v>
      </c>
      <c r="W148" s="82" t="n">
        <v>4.8</v>
      </c>
      <c r="X148" s="82" t="n">
        <v>52.8</v>
      </c>
      <c r="Y148" s="82" t="n">
        <v>80.5</v>
      </c>
      <c r="Z148" s="82" t="n">
        <v>62.8</v>
      </c>
      <c r="AA148" s="82" t="n">
        <v>17</v>
      </c>
      <c r="AB148" s="82" t="n">
        <v>13.3</v>
      </c>
      <c r="AC148" s="82" t="n">
        <v>22.1</v>
      </c>
      <c r="AD148" s="82" t="n">
        <v>65.09999999999999</v>
      </c>
      <c r="AE148" s="82" t="n">
        <v>98.09999999999999</v>
      </c>
      <c r="AF148" s="82" t="n">
        <v>0.4</v>
      </c>
      <c r="AG148" s="82" t="n">
        <v>0.3</v>
      </c>
      <c r="AH148" s="82" t="n">
        <v>1.1</v>
      </c>
      <c r="AI148" s="82" t="n">
        <v>0.1</v>
      </c>
      <c r="AJ148" s="82" t="n">
        <v>7.3</v>
      </c>
      <c r="AK148" s="82" t="n">
        <v>7</v>
      </c>
      <c r="AL148" s="82" t="n">
        <v>6.4</v>
      </c>
      <c r="AM148" s="82" t="n">
        <v>6.3</v>
      </c>
      <c r="AN148" s="82" t="n">
        <v>6.3</v>
      </c>
      <c r="AO148" s="82" t="n">
        <v>6.1</v>
      </c>
      <c r="AP148" s="82" t="n">
        <v>6.2</v>
      </c>
      <c r="AQ148" s="82" t="n">
        <v>6.3</v>
      </c>
      <c r="AR148" s="82" t="n">
        <v>4.7</v>
      </c>
      <c r="AS148" s="82" t="n">
        <v>5.5</v>
      </c>
      <c r="AT148" s="82" t="n">
        <v>3.6</v>
      </c>
      <c r="AU148" s="82" t="n">
        <v>4.7</v>
      </c>
      <c r="AV148" s="82" t="n">
        <v>2.5</v>
      </c>
      <c r="AW148" s="82" t="n">
        <v>3.4</v>
      </c>
      <c r="AX148" s="82" t="n">
        <v>2</v>
      </c>
      <c r="AY148" s="82" t="n">
        <v>2.6</v>
      </c>
      <c r="AZ148" s="82" t="n">
        <v>1.5</v>
      </c>
      <c r="BA148" s="82" t="n">
        <v>2.2</v>
      </c>
      <c r="BB148" s="82" t="n">
        <v>1.4</v>
      </c>
      <c r="BC148" s="82" t="n">
        <v>1.4</v>
      </c>
      <c r="BD148" s="82" t="n">
        <v>1.2</v>
      </c>
      <c r="BE148" s="82" t="n">
        <v>2</v>
      </c>
      <c r="BF148" s="82" t="n">
        <v>0.9</v>
      </c>
      <c r="BG148" s="82" t="n">
        <v>1.4</v>
      </c>
      <c r="BH148" s="82" t="n">
        <v>0.8</v>
      </c>
      <c r="BI148" s="82" t="n">
        <v>1.1</v>
      </c>
      <c r="BJ148" s="82" t="n">
        <v>0.4</v>
      </c>
      <c r="BK148" s="82" t="n">
        <v>0.8</v>
      </c>
      <c r="BL148" s="82" t="n">
        <v>0.5</v>
      </c>
      <c r="BM148" s="82" t="n">
        <v>0.8</v>
      </c>
      <c r="BN148" s="82" t="n">
        <v>0.2</v>
      </c>
      <c r="BO148" s="82" t="n">
        <v>0.6</v>
      </c>
      <c r="BP148" s="82" t="n">
        <v>0.2</v>
      </c>
      <c r="BQ148" s="82" t="n">
        <v>0.5</v>
      </c>
      <c r="BR148" s="82" t="n">
        <v>0.1</v>
      </c>
      <c r="BS148" s="82" t="n">
        <v>0.3</v>
      </c>
      <c r="BT148" s="82" t="n">
        <v>20213</v>
      </c>
      <c r="BU148" s="82" t="n">
        <v>12942</v>
      </c>
      <c r="BV148" s="82" t="n">
        <v>7374</v>
      </c>
      <c r="BW148" s="82" t="n">
        <v>58035</v>
      </c>
      <c r="BX148" s="82" t="n">
        <v>13.5</v>
      </c>
      <c r="BY148" s="82" t="n">
        <v>5.4</v>
      </c>
      <c r="BZ148" s="82" t="n">
        <v>10.9</v>
      </c>
      <c r="CA148" s="82" t="n">
        <v>22.5</v>
      </c>
      <c r="CB148" s="82" t="n">
        <v>23</v>
      </c>
      <c r="CC148" s="82" t="n">
        <v>11.1</v>
      </c>
      <c r="CD148" s="82" t="n">
        <v>6.3</v>
      </c>
      <c r="CE148" s="82" t="n">
        <v>4.4</v>
      </c>
      <c r="CF148" s="82" t="n">
        <v>2.2</v>
      </c>
      <c r="CG148" s="82" t="n">
        <v>0.4</v>
      </c>
      <c r="CH148" s="82" t="n">
        <v>0.2</v>
      </c>
      <c r="CI148" s="82" t="n">
        <v>0.1</v>
      </c>
      <c r="CJ148" s="82">
        <f>SUM(BT148:BW148)</f>
        <v/>
      </c>
      <c r="CK148" s="82">
        <f>F148*(1+M148/100)^9</f>
        <v/>
      </c>
      <c r="CL148" s="257">
        <f>$CK148*SUM(OFFSET($AJ148,0,(COUNTA($CL$1:CL$1)-1)*4,1,4))/100</f>
        <v/>
      </c>
      <c r="CM148" s="257">
        <f>$CK148*SUM(OFFSET($AJ148,0,(COUNTA($CL$1:CM$1)-1)*4,1,4))/100</f>
        <v/>
      </c>
      <c r="CN148" s="257">
        <f>$CK148*SUM(OFFSET($AJ148,0,(COUNTA($CL$1:CN$1)-1)*4,1,4))/100</f>
        <v/>
      </c>
      <c r="CO148" s="257">
        <f>$CK148*SUM(OFFSET($AJ148,0,(COUNTA($CL$1:CO$1)-1)*4,1,4))/100</f>
        <v/>
      </c>
      <c r="CP148" s="257">
        <f>$CK148*SUM(OFFSET($AJ148,0,(COUNTA($CL$1:CP$1)-1)*4,1,4))/100</f>
        <v/>
      </c>
      <c r="CQ148" s="257">
        <f>$CK148*SUM(OFFSET($AJ148,0,(COUNTA($CL$1:CQ$1)-1)*4,1,4))/100</f>
        <v/>
      </c>
      <c r="CR148" s="257">
        <f>$CK148*SUM(OFFSET($AJ148,0,(COUNTA($CL$1:CR$1)-1)*4,1,4))/100</f>
        <v/>
      </c>
      <c r="CS148" s="257">
        <f>$CK148*SUM(OFFSET($AJ148,0,(COUNTA($CL$1:CS$1)-1)*4,1,4))/100</f>
        <v/>
      </c>
      <c r="CT148" s="257">
        <f>$CK148*SUM(OFFSET($AJ148,0,(COUNTA($CL$1:CT$1)-1)*4,1,4))/100</f>
        <v/>
      </c>
      <c r="CU148" s="258">
        <f>IF(N148 = 0,0,F148/N148)</f>
        <v/>
      </c>
      <c r="CV148" s="258">
        <f>IF(CU148=0,0,CK148/CU148)</f>
        <v/>
      </c>
    </row>
    <row r="149">
      <c r="A149" s="82">
        <f>IF(ISERROR(OFFSET(Map!$E$2,MATCH(D149,Map!$B$3:$B$239,0),0)),OFFSET(Map!$E$2,MATCH(D149,Map!$C$3:$C$239,0),0),OFFSET(Map!$E$2,MATCH(D149,Map!$B$3:$B$239,0),0))</f>
        <v/>
      </c>
      <c r="B149" s="82" t="n">
        <v>148</v>
      </c>
      <c r="C149" s="82" t="inlineStr">
        <is>
          <t>KWAZULU-NATAL</t>
        </is>
      </c>
      <c r="D149" s="82" t="inlineStr">
        <is>
          <t>KZN281</t>
        </is>
      </c>
      <c r="E149" s="82" t="inlineStr">
        <is>
          <t>Mfolozi</t>
        </is>
      </c>
      <c r="F149" s="82" t="n">
        <v>122889</v>
      </c>
      <c r="G149" s="82" t="n">
        <v>36.1</v>
      </c>
      <c r="H149" s="82" t="n">
        <v>59.5</v>
      </c>
      <c r="I149" s="82">
        <f>ROUND(F149*H149/100,0)</f>
        <v/>
      </c>
      <c r="J149" s="82" t="n">
        <v>4.4</v>
      </c>
      <c r="K149" s="82" t="n">
        <v>68.2</v>
      </c>
      <c r="L149" s="82" t="n">
        <v>92.40000000000001</v>
      </c>
      <c r="M149" s="82" t="n">
        <v>1.39</v>
      </c>
      <c r="N149" s="82" t="n">
        <v>102</v>
      </c>
      <c r="O149" s="82" t="n">
        <v>42</v>
      </c>
      <c r="P149" s="82">
        <f>ROUND(F149*(H149/100)*(100-O149)/100,0)</f>
        <v/>
      </c>
      <c r="Q149" s="82" t="n">
        <v>50.4</v>
      </c>
      <c r="R149" s="82" t="n">
        <v>14.6</v>
      </c>
      <c r="S149" s="82" t="n">
        <v>2.9</v>
      </c>
      <c r="T149" s="82" t="n">
        <v>30.3</v>
      </c>
      <c r="U149" s="82" t="n">
        <v>25584</v>
      </c>
      <c r="V149" s="82" t="n">
        <v>11935</v>
      </c>
      <c r="W149" s="82" t="n">
        <v>4.6</v>
      </c>
      <c r="X149" s="82" t="n">
        <v>46.4</v>
      </c>
      <c r="Y149" s="82" t="n">
        <v>72.59999999999999</v>
      </c>
      <c r="Z149" s="82" t="n">
        <v>58</v>
      </c>
      <c r="AA149" s="82" t="n">
        <v>5.5</v>
      </c>
      <c r="AB149" s="82" t="n">
        <v>7.2</v>
      </c>
      <c r="AC149" s="82" t="n">
        <v>10.5</v>
      </c>
      <c r="AD149" s="82" t="n">
        <v>83.7</v>
      </c>
      <c r="AE149" s="82" t="n">
        <v>98.8</v>
      </c>
      <c r="AF149" s="82" t="n">
        <v>0.2</v>
      </c>
      <c r="AG149" s="82" t="n">
        <v>0.2</v>
      </c>
      <c r="AH149" s="82" t="n">
        <v>0.8</v>
      </c>
      <c r="AI149" s="82" t="n">
        <v>0.1</v>
      </c>
      <c r="AJ149" s="82" t="n">
        <v>6.5</v>
      </c>
      <c r="AK149" s="82" t="n">
        <v>6.7</v>
      </c>
      <c r="AL149" s="82" t="n">
        <v>5.9</v>
      </c>
      <c r="AM149" s="82" t="n">
        <v>5.7</v>
      </c>
      <c r="AN149" s="82" t="n">
        <v>5.8</v>
      </c>
      <c r="AO149" s="82" t="n">
        <v>5.5</v>
      </c>
      <c r="AP149" s="82" t="n">
        <v>5.9</v>
      </c>
      <c r="AQ149" s="82" t="n">
        <v>5.7</v>
      </c>
      <c r="AR149" s="82" t="n">
        <v>5.2</v>
      </c>
      <c r="AS149" s="82" t="n">
        <v>5.6</v>
      </c>
      <c r="AT149" s="82" t="n">
        <v>4.5</v>
      </c>
      <c r="AU149" s="82" t="n">
        <v>4.9</v>
      </c>
      <c r="AV149" s="82" t="n">
        <v>3.3</v>
      </c>
      <c r="AW149" s="82" t="n">
        <v>3.4</v>
      </c>
      <c r="AX149" s="82" t="n">
        <v>2.6</v>
      </c>
      <c r="AY149" s="82" t="n">
        <v>2.6</v>
      </c>
      <c r="AZ149" s="82" t="n">
        <v>1.7</v>
      </c>
      <c r="BA149" s="82" t="n">
        <v>2</v>
      </c>
      <c r="BB149" s="82" t="n">
        <v>1.6</v>
      </c>
      <c r="BC149" s="82" t="n">
        <v>1.6</v>
      </c>
      <c r="BD149" s="82" t="n">
        <v>1.5</v>
      </c>
      <c r="BE149" s="82" t="n">
        <v>2.1</v>
      </c>
      <c r="BF149" s="82" t="n">
        <v>1.2</v>
      </c>
      <c r="BG149" s="82" t="n">
        <v>1.4</v>
      </c>
      <c r="BH149" s="82" t="n">
        <v>0.9</v>
      </c>
      <c r="BI149" s="82" t="n">
        <v>1.1</v>
      </c>
      <c r="BJ149" s="82" t="n">
        <v>0.5</v>
      </c>
      <c r="BK149" s="82" t="n">
        <v>0.8</v>
      </c>
      <c r="BL149" s="82" t="n">
        <v>0.4</v>
      </c>
      <c r="BM149" s="82" t="n">
        <v>0.8</v>
      </c>
      <c r="BN149" s="82" t="n">
        <v>0.2</v>
      </c>
      <c r="BO149" s="82" t="n">
        <v>0.5</v>
      </c>
      <c r="BP149" s="82" t="n">
        <v>0.2</v>
      </c>
      <c r="BQ149" s="82" t="n">
        <v>0.5</v>
      </c>
      <c r="BR149" s="82" t="n">
        <v>0.2</v>
      </c>
      <c r="BS149" s="82" t="n">
        <v>0.4</v>
      </c>
      <c r="BT149" s="82" t="n">
        <v>153909</v>
      </c>
      <c r="BU149" s="82" t="n">
        <v>75763</v>
      </c>
      <c r="BV149" s="82" t="n">
        <v>25229</v>
      </c>
      <c r="BW149" s="82" t="n">
        <v>168035</v>
      </c>
      <c r="BX149" s="82" t="n">
        <v>16.1</v>
      </c>
      <c r="BY149" s="82" t="n">
        <v>4.6</v>
      </c>
      <c r="BZ149" s="82" t="n">
        <v>6.8</v>
      </c>
      <c r="CA149" s="82" t="n">
        <v>16.1</v>
      </c>
      <c r="CB149" s="82" t="n">
        <v>16.5</v>
      </c>
      <c r="CC149" s="82" t="n">
        <v>12.6</v>
      </c>
      <c r="CD149" s="82" t="n">
        <v>10.3</v>
      </c>
      <c r="CE149" s="82" t="n">
        <v>8.800000000000001</v>
      </c>
      <c r="CF149" s="82" t="n">
        <v>5.7</v>
      </c>
      <c r="CG149" s="82" t="n">
        <v>1.8</v>
      </c>
      <c r="CH149" s="82" t="n">
        <v>0.5</v>
      </c>
      <c r="CI149" s="82" t="n">
        <v>0.3</v>
      </c>
      <c r="CJ149" s="82">
        <f>SUM(BT149:BW149)</f>
        <v/>
      </c>
      <c r="CK149" s="82">
        <f>F149*(1+M149/100)^9</f>
        <v/>
      </c>
      <c r="CL149" s="257">
        <f>$CK149*SUM(OFFSET($AJ149,0,(COUNTA($CL$1:CL$1)-1)*4,1,4))/100</f>
        <v/>
      </c>
      <c r="CM149" s="257">
        <f>$CK149*SUM(OFFSET($AJ149,0,(COUNTA($CL$1:CM$1)-1)*4,1,4))/100</f>
        <v/>
      </c>
      <c r="CN149" s="257">
        <f>$CK149*SUM(OFFSET($AJ149,0,(COUNTA($CL$1:CN$1)-1)*4,1,4))/100</f>
        <v/>
      </c>
      <c r="CO149" s="257">
        <f>$CK149*SUM(OFFSET($AJ149,0,(COUNTA($CL$1:CO$1)-1)*4,1,4))/100</f>
        <v/>
      </c>
      <c r="CP149" s="257">
        <f>$CK149*SUM(OFFSET($AJ149,0,(COUNTA($CL$1:CP$1)-1)*4,1,4))/100</f>
        <v/>
      </c>
      <c r="CQ149" s="257">
        <f>$CK149*SUM(OFFSET($AJ149,0,(COUNTA($CL$1:CQ$1)-1)*4,1,4))/100</f>
        <v/>
      </c>
      <c r="CR149" s="257">
        <f>$CK149*SUM(OFFSET($AJ149,0,(COUNTA($CL$1:CR$1)-1)*4,1,4))/100</f>
        <v/>
      </c>
      <c r="CS149" s="257">
        <f>$CK149*SUM(OFFSET($AJ149,0,(COUNTA($CL$1:CS$1)-1)*4,1,4))/100</f>
        <v/>
      </c>
      <c r="CT149" s="257">
        <f>$CK149*SUM(OFFSET($AJ149,0,(COUNTA($CL$1:CT$1)-1)*4,1,4))/100</f>
        <v/>
      </c>
      <c r="CU149" s="258">
        <f>IF(N149 = 0,0,F149/N149)</f>
        <v/>
      </c>
      <c r="CV149" s="258">
        <f>IF(CU149=0,0,CK149/CU149)</f>
        <v/>
      </c>
    </row>
    <row r="150">
      <c r="A150" s="82">
        <f>IF(ISERROR(OFFSET(Map!$E$2,MATCH(D150,Map!$B$3:$B$239,0),0)),OFFSET(Map!$E$2,MATCH(D150,Map!$C$3:$C$239,0),0),OFFSET(Map!$E$2,MATCH(D150,Map!$B$3:$B$239,0),0))</f>
        <v/>
      </c>
      <c r="B150" s="82" t="n">
        <v>149</v>
      </c>
      <c r="C150" s="82" t="inlineStr">
        <is>
          <t>KWAZULU-NATAL</t>
        </is>
      </c>
      <c r="D150" s="82" t="inlineStr">
        <is>
          <t>KZN282</t>
        </is>
      </c>
      <c r="E150" s="82" t="inlineStr">
        <is>
          <t>uMhlathuze</t>
        </is>
      </c>
      <c r="F150" s="82" t="n">
        <v>334459</v>
      </c>
      <c r="G150" s="82" t="n">
        <v>29.3</v>
      </c>
      <c r="H150" s="82" t="n">
        <v>67.5</v>
      </c>
      <c r="I150" s="82">
        <f>ROUND(F150*H150/100,0)</f>
        <v/>
      </c>
      <c r="J150" s="82" t="n">
        <v>3.2</v>
      </c>
      <c r="K150" s="82" t="n">
        <v>48.2</v>
      </c>
      <c r="L150" s="82" t="n">
        <v>95</v>
      </c>
      <c r="M150" s="82" t="n">
        <v>1.45</v>
      </c>
      <c r="N150" s="82" t="n">
        <v>422</v>
      </c>
      <c r="O150" s="82" t="n">
        <v>31</v>
      </c>
      <c r="P150" s="82">
        <f>ROUND(F150*(H150/100)*(100-O150)/100,0)</f>
        <v/>
      </c>
      <c r="Q150" s="82" t="n">
        <v>40.8</v>
      </c>
      <c r="R150" s="82" t="n">
        <v>7.5</v>
      </c>
      <c r="S150" s="82" t="n">
        <v>14.6</v>
      </c>
      <c r="T150" s="82" t="n">
        <v>38.5</v>
      </c>
      <c r="U150" s="82" t="n">
        <v>86609</v>
      </c>
      <c r="V150" s="82" t="n">
        <v>18755</v>
      </c>
      <c r="W150" s="82" t="n">
        <v>3.5</v>
      </c>
      <c r="X150" s="82" t="n">
        <v>40.7</v>
      </c>
      <c r="Y150" s="82" t="n">
        <v>88.3</v>
      </c>
      <c r="Z150" s="82" t="n">
        <v>52.7</v>
      </c>
      <c r="AA150" s="82" t="n">
        <v>49.7</v>
      </c>
      <c r="AB150" s="82" t="n">
        <v>53.5</v>
      </c>
      <c r="AC150" s="82" t="n">
        <v>50.3</v>
      </c>
      <c r="AD150" s="82" t="n">
        <v>93.5</v>
      </c>
      <c r="AE150" s="82" t="n">
        <v>87.7</v>
      </c>
      <c r="AF150" s="82" t="n">
        <v>0.9</v>
      </c>
      <c r="AG150" s="82" t="n">
        <v>3.8</v>
      </c>
      <c r="AH150" s="82" t="n">
        <v>7.3</v>
      </c>
      <c r="AI150" s="82" t="n">
        <v>0.2</v>
      </c>
      <c r="AJ150" s="82" t="n">
        <v>5.5</v>
      </c>
      <c r="AK150" s="82" t="n">
        <v>5.4</v>
      </c>
      <c r="AL150" s="82" t="n">
        <v>4.6</v>
      </c>
      <c r="AM150" s="82" t="n">
        <v>4.6</v>
      </c>
      <c r="AN150" s="82" t="n">
        <v>4.7</v>
      </c>
      <c r="AO150" s="82" t="n">
        <v>4.6</v>
      </c>
      <c r="AP150" s="82" t="n">
        <v>5</v>
      </c>
      <c r="AQ150" s="82" t="n">
        <v>5.5</v>
      </c>
      <c r="AR150" s="82" t="n">
        <v>5.8</v>
      </c>
      <c r="AS150" s="82" t="n">
        <v>6.4</v>
      </c>
      <c r="AT150" s="82" t="n">
        <v>5.7</v>
      </c>
      <c r="AU150" s="82" t="n">
        <v>5.9</v>
      </c>
      <c r="AV150" s="82" t="n">
        <v>4.2</v>
      </c>
      <c r="AW150" s="82" t="n">
        <v>4.2</v>
      </c>
      <c r="AX150" s="82" t="n">
        <v>3.5</v>
      </c>
      <c r="AY150" s="82" t="n">
        <v>3.3</v>
      </c>
      <c r="AZ150" s="82" t="n">
        <v>2.5</v>
      </c>
      <c r="BA150" s="82" t="n">
        <v>2.6</v>
      </c>
      <c r="BB150" s="82" t="n">
        <v>2</v>
      </c>
      <c r="BC150" s="82" t="n">
        <v>2</v>
      </c>
      <c r="BD150" s="82" t="n">
        <v>1.7</v>
      </c>
      <c r="BE150" s="82" t="n">
        <v>1.9</v>
      </c>
      <c r="BF150" s="82" t="n">
        <v>1.3</v>
      </c>
      <c r="BG150" s="82" t="n">
        <v>1.4</v>
      </c>
      <c r="BH150" s="82" t="n">
        <v>0.9</v>
      </c>
      <c r="BI150" s="82" t="n">
        <v>1.1</v>
      </c>
      <c r="BJ150" s="82" t="n">
        <v>0.5</v>
      </c>
      <c r="BK150" s="82" t="n">
        <v>0.6</v>
      </c>
      <c r="BL150" s="82" t="n">
        <v>0.3</v>
      </c>
      <c r="BM150" s="82" t="n">
        <v>0.5</v>
      </c>
      <c r="BN150" s="82" t="n">
        <v>0.1</v>
      </c>
      <c r="BO150" s="82" t="n">
        <v>0.4</v>
      </c>
      <c r="BP150" s="82" t="n">
        <v>0.1</v>
      </c>
      <c r="BQ150" s="82" t="n">
        <v>0.3</v>
      </c>
      <c r="BR150" s="82" t="n">
        <v>0.1</v>
      </c>
      <c r="BS150" s="82" t="n">
        <v>0.2</v>
      </c>
      <c r="BT150" s="82" t="n">
        <v>85876</v>
      </c>
      <c r="BU150" s="82" t="n">
        <v>38532</v>
      </c>
      <c r="BV150" s="82" t="n">
        <v>12948</v>
      </c>
      <c r="BW150" s="82" t="n">
        <v>88314</v>
      </c>
      <c r="BX150" s="82" t="n">
        <v>15.2</v>
      </c>
      <c r="BY150" s="82" t="n">
        <v>4.3</v>
      </c>
      <c r="BZ150" s="82" t="n">
        <v>7.7</v>
      </c>
      <c r="CA150" s="82" t="n">
        <v>13.8</v>
      </c>
      <c r="CB150" s="82" t="n">
        <v>15.5</v>
      </c>
      <c r="CC150" s="82" t="n">
        <v>12</v>
      </c>
      <c r="CD150" s="82" t="n">
        <v>11.1</v>
      </c>
      <c r="CE150" s="82" t="n">
        <v>10.1</v>
      </c>
      <c r="CF150" s="82" t="n">
        <v>7.3</v>
      </c>
      <c r="CG150" s="82" t="n">
        <v>2.2</v>
      </c>
      <c r="CH150" s="82" t="n">
        <v>0.5</v>
      </c>
      <c r="CI150" s="82" t="n">
        <v>0.3</v>
      </c>
      <c r="CJ150" s="82">
        <f>SUM(BT150:BW150)</f>
        <v/>
      </c>
      <c r="CK150" s="82">
        <f>F150*(1+M150/100)^9</f>
        <v/>
      </c>
      <c r="CL150" s="257">
        <f>$CK150*SUM(OFFSET($AJ150,0,(COUNTA($CL$1:CL$1)-1)*4,1,4))/100</f>
        <v/>
      </c>
      <c r="CM150" s="257">
        <f>$CK150*SUM(OFFSET($AJ150,0,(COUNTA($CL$1:CM$1)-1)*4,1,4))/100</f>
        <v/>
      </c>
      <c r="CN150" s="257">
        <f>$CK150*SUM(OFFSET($AJ150,0,(COUNTA($CL$1:CN$1)-1)*4,1,4))/100</f>
        <v/>
      </c>
      <c r="CO150" s="257">
        <f>$CK150*SUM(OFFSET($AJ150,0,(COUNTA($CL$1:CO$1)-1)*4,1,4))/100</f>
        <v/>
      </c>
      <c r="CP150" s="257">
        <f>$CK150*SUM(OFFSET($AJ150,0,(COUNTA($CL$1:CP$1)-1)*4,1,4))/100</f>
        <v/>
      </c>
      <c r="CQ150" s="257">
        <f>$CK150*SUM(OFFSET($AJ150,0,(COUNTA($CL$1:CQ$1)-1)*4,1,4))/100</f>
        <v/>
      </c>
      <c r="CR150" s="257">
        <f>$CK150*SUM(OFFSET($AJ150,0,(COUNTA($CL$1:CR$1)-1)*4,1,4))/100</f>
        <v/>
      </c>
      <c r="CS150" s="257">
        <f>$CK150*SUM(OFFSET($AJ150,0,(COUNTA($CL$1:CS$1)-1)*4,1,4))/100</f>
        <v/>
      </c>
      <c r="CT150" s="257">
        <f>$CK150*SUM(OFFSET($AJ150,0,(COUNTA($CL$1:CT$1)-1)*4,1,4))/100</f>
        <v/>
      </c>
      <c r="CU150" s="258">
        <f>IF(N150 = 0,0,F150/N150)</f>
        <v/>
      </c>
      <c r="CV150" s="258">
        <f>IF(CU150=0,0,CK150/CU150)</f>
        <v/>
      </c>
    </row>
    <row r="151">
      <c r="A151" s="82">
        <f>IF(ISERROR(OFFSET(Map!$E$2,MATCH(D151,Map!$B$3:$B$239,0),0)),OFFSET(Map!$E$2,MATCH(D151,Map!$C$3:$C$239,0),0),OFFSET(Map!$E$2,MATCH(D151,Map!$B$3:$B$239,0),0))</f>
        <v/>
      </c>
      <c r="B151" s="82" t="n">
        <v>150</v>
      </c>
      <c r="C151" s="82" t="inlineStr">
        <is>
          <t>KWAZULU-NATAL</t>
        </is>
      </c>
      <c r="D151" s="82" t="inlineStr">
        <is>
          <t>KZN283</t>
        </is>
      </c>
      <c r="E151" s="82" t="inlineStr">
        <is>
          <t>Ntambanana</t>
        </is>
      </c>
      <c r="F151" s="82" t="n">
        <v>74336</v>
      </c>
      <c r="G151" s="82" t="n">
        <v>39.2</v>
      </c>
      <c r="H151" s="82" t="n">
        <v>55.8</v>
      </c>
      <c r="I151" s="82">
        <f>ROUND(F151*H151/100,0)</f>
        <v/>
      </c>
      <c r="J151" s="82" t="n">
        <v>5</v>
      </c>
      <c r="K151" s="82" t="n">
        <v>79.3</v>
      </c>
      <c r="L151" s="82" t="n">
        <v>85.59999999999999</v>
      </c>
      <c r="M151" s="82" t="n">
        <v>-1.31</v>
      </c>
      <c r="N151" s="82" t="n">
        <v>69</v>
      </c>
      <c r="O151" s="82" t="n">
        <v>49.2</v>
      </c>
      <c r="P151" s="82">
        <f>ROUND(F151*(H151/100)*(100-O151)/100,0)</f>
        <v/>
      </c>
      <c r="Q151" s="82" t="n">
        <v>59.5</v>
      </c>
      <c r="R151" s="82" t="n">
        <v>21.3</v>
      </c>
      <c r="S151" s="82" t="n">
        <v>2.6</v>
      </c>
      <c r="T151" s="82" t="n">
        <v>23.2</v>
      </c>
      <c r="U151" s="82" t="n">
        <v>12826</v>
      </c>
      <c r="V151" s="82" t="n">
        <v>7480</v>
      </c>
      <c r="W151" s="82" t="n">
        <v>5.6</v>
      </c>
      <c r="X151" s="82" t="n">
        <v>57.5</v>
      </c>
      <c r="Y151" s="82" t="n">
        <v>53.1</v>
      </c>
      <c r="Z151" s="82" t="n">
        <v>44.8</v>
      </c>
      <c r="AA151" s="82" t="n">
        <v>1.8</v>
      </c>
      <c r="AB151" s="82" t="n">
        <v>2.2</v>
      </c>
      <c r="AC151" s="82" t="n">
        <v>4.7</v>
      </c>
      <c r="AD151" s="82" t="n">
        <v>62</v>
      </c>
      <c r="AE151" s="82" t="n">
        <v>99.40000000000001</v>
      </c>
      <c r="AF151" s="82" t="n">
        <v>0.2</v>
      </c>
      <c r="AG151" s="82" t="n">
        <v>0.2</v>
      </c>
      <c r="AH151" s="82" t="n">
        <v>0.2</v>
      </c>
      <c r="AI151" s="82" t="n">
        <v>0.1</v>
      </c>
      <c r="AJ151" s="82" t="n">
        <v>7</v>
      </c>
      <c r="AK151" s="82" t="n">
        <v>7</v>
      </c>
      <c r="AL151" s="82" t="n">
        <v>6.3</v>
      </c>
      <c r="AM151" s="82" t="n">
        <v>6.2</v>
      </c>
      <c r="AN151" s="82" t="n">
        <v>6.5</v>
      </c>
      <c r="AO151" s="82" t="n">
        <v>6.3</v>
      </c>
      <c r="AP151" s="82" t="n">
        <v>6.8</v>
      </c>
      <c r="AQ151" s="82" t="n">
        <v>6.5</v>
      </c>
      <c r="AR151" s="82" t="n">
        <v>4.7</v>
      </c>
      <c r="AS151" s="82" t="n">
        <v>5.4</v>
      </c>
      <c r="AT151" s="82" t="n">
        <v>3.3</v>
      </c>
      <c r="AU151" s="82" t="n">
        <v>4.3</v>
      </c>
      <c r="AV151" s="82" t="n">
        <v>2.2</v>
      </c>
      <c r="AW151" s="82" t="n">
        <v>3</v>
      </c>
      <c r="AX151" s="82" t="n">
        <v>1.8</v>
      </c>
      <c r="AY151" s="82" t="n">
        <v>2.4</v>
      </c>
      <c r="AZ151" s="82" t="n">
        <v>1.4</v>
      </c>
      <c r="BA151" s="82" t="n">
        <v>2</v>
      </c>
      <c r="BB151" s="82" t="n">
        <v>1.4</v>
      </c>
      <c r="BC151" s="82" t="n">
        <v>1.4</v>
      </c>
      <c r="BD151" s="82" t="n">
        <v>1.2</v>
      </c>
      <c r="BE151" s="82" t="n">
        <v>2.3</v>
      </c>
      <c r="BF151" s="82" t="n">
        <v>1.1</v>
      </c>
      <c r="BG151" s="82" t="n">
        <v>1.5</v>
      </c>
      <c r="BH151" s="82" t="n">
        <v>0.9</v>
      </c>
      <c r="BI151" s="82" t="n">
        <v>1.4</v>
      </c>
      <c r="BJ151" s="82" t="n">
        <v>0.5</v>
      </c>
      <c r="BK151" s="82" t="n">
        <v>0.9</v>
      </c>
      <c r="BL151" s="82" t="n">
        <v>0.4</v>
      </c>
      <c r="BM151" s="82" t="n">
        <v>0.9</v>
      </c>
      <c r="BN151" s="82" t="n">
        <v>0.2</v>
      </c>
      <c r="BO151" s="82" t="n">
        <v>0.7</v>
      </c>
      <c r="BP151" s="82" t="n">
        <v>0.2</v>
      </c>
      <c r="BQ151" s="82" t="n">
        <v>0.5</v>
      </c>
      <c r="BR151" s="82" t="n">
        <v>0.1</v>
      </c>
      <c r="BS151" s="82" t="n">
        <v>0.4</v>
      </c>
      <c r="BT151" s="82" t="n">
        <v>6646</v>
      </c>
      <c r="BU151" s="82" t="n">
        <v>6428</v>
      </c>
      <c r="BV151" s="82" t="n">
        <v>5218</v>
      </c>
      <c r="BW151" s="82" t="n">
        <v>23174</v>
      </c>
      <c r="BX151" s="82" t="n">
        <v>11.7</v>
      </c>
      <c r="BY151" s="82" t="n">
        <v>6</v>
      </c>
      <c r="BZ151" s="82" t="n">
        <v>11.8</v>
      </c>
      <c r="CA151" s="82" t="n">
        <v>24.3</v>
      </c>
      <c r="CB151" s="82" t="n">
        <v>27.4</v>
      </c>
      <c r="CC151" s="82" t="n">
        <v>11.6</v>
      </c>
      <c r="CD151" s="82" t="n">
        <v>4</v>
      </c>
      <c r="CE151" s="82" t="n">
        <v>1.8</v>
      </c>
      <c r="CF151" s="82" t="n">
        <v>1.1</v>
      </c>
      <c r="CG151" s="82" t="n">
        <v>0.1</v>
      </c>
      <c r="CH151" s="82" t="n">
        <v>0.1</v>
      </c>
      <c r="CI151" s="82" t="n">
        <v>0.1</v>
      </c>
      <c r="CJ151" s="82">
        <f>SUM(BT151:BW151)</f>
        <v/>
      </c>
      <c r="CK151" s="82">
        <f>F151*(1+M151/100)^9</f>
        <v/>
      </c>
      <c r="CL151" s="257">
        <f>$CK151*SUM(OFFSET($AJ151,0,(COUNTA($CL$1:CL$1)-1)*4,1,4))/100</f>
        <v/>
      </c>
      <c r="CM151" s="257">
        <f>$CK151*SUM(OFFSET($AJ151,0,(COUNTA($CL$1:CM$1)-1)*4,1,4))/100</f>
        <v/>
      </c>
      <c r="CN151" s="257">
        <f>$CK151*SUM(OFFSET($AJ151,0,(COUNTA($CL$1:CN$1)-1)*4,1,4))/100</f>
        <v/>
      </c>
      <c r="CO151" s="257">
        <f>$CK151*SUM(OFFSET($AJ151,0,(COUNTA($CL$1:CO$1)-1)*4,1,4))/100</f>
        <v/>
      </c>
      <c r="CP151" s="257">
        <f>$CK151*SUM(OFFSET($AJ151,0,(COUNTA($CL$1:CP$1)-1)*4,1,4))/100</f>
        <v/>
      </c>
      <c r="CQ151" s="257">
        <f>$CK151*SUM(OFFSET($AJ151,0,(COUNTA($CL$1:CQ$1)-1)*4,1,4))/100</f>
        <v/>
      </c>
      <c r="CR151" s="257">
        <f>$CK151*SUM(OFFSET($AJ151,0,(COUNTA($CL$1:CR$1)-1)*4,1,4))/100</f>
        <v/>
      </c>
      <c r="CS151" s="257">
        <f>$CK151*SUM(OFFSET($AJ151,0,(COUNTA($CL$1:CS$1)-1)*4,1,4))/100</f>
        <v/>
      </c>
      <c r="CT151" s="257">
        <f>$CK151*SUM(OFFSET($AJ151,0,(COUNTA($CL$1:CT$1)-1)*4,1,4))/100</f>
        <v/>
      </c>
      <c r="CU151" s="258">
        <f>IF(N151 = 0,0,F151/N151)</f>
        <v/>
      </c>
      <c r="CV151" s="258">
        <f>IF(CU151=0,0,CK151/CU151)</f>
        <v/>
      </c>
    </row>
    <row r="152">
      <c r="A152" s="82">
        <f>IF(ISERROR(OFFSET(Map!$E$2,MATCH(D152,Map!$B$3:$B$239,0),0)),OFFSET(Map!$E$2,MATCH(D152,Map!$C$3:$C$239,0),0),OFFSET(Map!$E$2,MATCH(D152,Map!$B$3:$B$239,0),0))</f>
        <v/>
      </c>
      <c r="B152" s="82" t="n">
        <v>151</v>
      </c>
      <c r="C152" s="82" t="inlineStr">
        <is>
          <t>KWAZULU-NATAL</t>
        </is>
      </c>
      <c r="D152" s="82" t="inlineStr">
        <is>
          <t>KZN284</t>
        </is>
      </c>
      <c r="E152" s="82" t="inlineStr">
        <is>
          <t>uMlalazi</t>
        </is>
      </c>
      <c r="F152" s="82" t="n">
        <v>213601</v>
      </c>
      <c r="G152" s="82" t="n">
        <v>37.2</v>
      </c>
      <c r="H152" s="82" t="n">
        <v>57.2</v>
      </c>
      <c r="I152" s="82">
        <f>ROUND(F152*H152/100,0)</f>
        <v/>
      </c>
      <c r="J152" s="82" t="n">
        <v>5.6</v>
      </c>
      <c r="K152" s="82" t="n">
        <v>74.90000000000001</v>
      </c>
      <c r="L152" s="82" t="n">
        <v>85.40000000000001</v>
      </c>
      <c r="M152" s="82" t="n">
        <v>-0.34</v>
      </c>
      <c r="N152" s="82" t="n">
        <v>96</v>
      </c>
      <c r="O152" s="82" t="n">
        <v>35.2</v>
      </c>
      <c r="P152" s="82">
        <f>ROUND(F152*(H152/100)*(100-O152)/100,0)</f>
        <v/>
      </c>
      <c r="Q152" s="82" t="n">
        <v>45.1</v>
      </c>
      <c r="R152" s="82" t="n">
        <v>22.5</v>
      </c>
      <c r="S152" s="82" t="n">
        <v>5.7</v>
      </c>
      <c r="T152" s="82" t="n">
        <v>23</v>
      </c>
      <c r="U152" s="82" t="n">
        <v>45062</v>
      </c>
      <c r="V152" s="82" t="n">
        <v>21995</v>
      </c>
      <c r="W152" s="82" t="n">
        <v>4.5</v>
      </c>
      <c r="X152" s="82" t="n">
        <v>55.3</v>
      </c>
      <c r="Y152" s="82" t="n">
        <v>60.7</v>
      </c>
      <c r="Z152" s="82" t="n">
        <v>50.6</v>
      </c>
      <c r="AA152" s="82" t="n">
        <v>13.4</v>
      </c>
      <c r="AB152" s="82" t="n">
        <v>15.8</v>
      </c>
      <c r="AC152" s="82" t="n">
        <v>19.6</v>
      </c>
      <c r="AD152" s="82" t="n">
        <v>58.2</v>
      </c>
      <c r="AE152" s="82" t="n">
        <v>97.09999999999999</v>
      </c>
      <c r="AF152" s="82" t="n">
        <v>0.6</v>
      </c>
      <c r="AG152" s="82" t="n">
        <v>0.7</v>
      </c>
      <c r="AH152" s="82" t="n">
        <v>1.5</v>
      </c>
      <c r="AI152" s="82" t="n">
        <v>0.2</v>
      </c>
      <c r="AJ152" s="82" t="n">
        <v>6.7</v>
      </c>
      <c r="AK152" s="82" t="n">
        <v>6.7</v>
      </c>
      <c r="AL152" s="82" t="n">
        <v>6</v>
      </c>
      <c r="AM152" s="82" t="n">
        <v>5.9</v>
      </c>
      <c r="AN152" s="82" t="n">
        <v>6.2</v>
      </c>
      <c r="AO152" s="82" t="n">
        <v>5.9</v>
      </c>
      <c r="AP152" s="82" t="n">
        <v>6.3</v>
      </c>
      <c r="AQ152" s="82" t="n">
        <v>6.2</v>
      </c>
      <c r="AR152" s="82" t="n">
        <v>4.6</v>
      </c>
      <c r="AS152" s="82" t="n">
        <v>5.2</v>
      </c>
      <c r="AT152" s="82" t="n">
        <v>3.3</v>
      </c>
      <c r="AU152" s="82" t="n">
        <v>4.2</v>
      </c>
      <c r="AV152" s="82" t="n">
        <v>2.4</v>
      </c>
      <c r="AW152" s="82" t="n">
        <v>3</v>
      </c>
      <c r="AX152" s="82" t="n">
        <v>2.1</v>
      </c>
      <c r="AY152" s="82" t="n">
        <v>2.6</v>
      </c>
      <c r="AZ152" s="82" t="n">
        <v>1.7</v>
      </c>
      <c r="BA152" s="82" t="n">
        <v>2.3</v>
      </c>
      <c r="BB152" s="82" t="n">
        <v>1.6</v>
      </c>
      <c r="BC152" s="82" t="n">
        <v>1.6</v>
      </c>
      <c r="BD152" s="82" t="n">
        <v>1.3</v>
      </c>
      <c r="BE152" s="82" t="n">
        <v>2</v>
      </c>
      <c r="BF152" s="82" t="n">
        <v>1.2</v>
      </c>
      <c r="BG152" s="82" t="n">
        <v>1.7</v>
      </c>
      <c r="BH152" s="82" t="n">
        <v>1.1</v>
      </c>
      <c r="BI152" s="82" t="n">
        <v>1.9</v>
      </c>
      <c r="BJ152" s="82" t="n">
        <v>0.7</v>
      </c>
      <c r="BK152" s="82" t="n">
        <v>1</v>
      </c>
      <c r="BL152" s="82" t="n">
        <v>0.5</v>
      </c>
      <c r="BM152" s="82" t="n">
        <v>1.1</v>
      </c>
      <c r="BN152" s="82" t="n">
        <v>0.3</v>
      </c>
      <c r="BO152" s="82" t="n">
        <v>0.7</v>
      </c>
      <c r="BP152" s="82" t="n">
        <v>0.2</v>
      </c>
      <c r="BQ152" s="82" t="n">
        <v>0.6</v>
      </c>
      <c r="BR152" s="82" t="n">
        <v>0.2</v>
      </c>
      <c r="BS152" s="82" t="n">
        <v>0.4</v>
      </c>
      <c r="BT152" s="82" t="n">
        <v>24792</v>
      </c>
      <c r="BU152" s="82" t="n">
        <v>13480</v>
      </c>
      <c r="BV152" s="82" t="n">
        <v>11520</v>
      </c>
      <c r="BW152" s="82" t="n">
        <v>72312</v>
      </c>
      <c r="BX152" s="82" t="n">
        <v>12.6</v>
      </c>
      <c r="BY152" s="82" t="n">
        <v>5.1</v>
      </c>
      <c r="BZ152" s="82" t="n">
        <v>8.800000000000001</v>
      </c>
      <c r="CA152" s="82" t="n">
        <v>26.7</v>
      </c>
      <c r="CB152" s="82" t="n">
        <v>23.8</v>
      </c>
      <c r="CC152" s="82" t="n">
        <v>10.5</v>
      </c>
      <c r="CD152" s="82" t="n">
        <v>5.6</v>
      </c>
      <c r="CE152" s="82" t="n">
        <v>3.7</v>
      </c>
      <c r="CF152" s="82" t="n">
        <v>2.3</v>
      </c>
      <c r="CG152" s="82" t="n">
        <v>0.6</v>
      </c>
      <c r="CH152" s="82" t="n">
        <v>0.2</v>
      </c>
      <c r="CI152" s="82" t="n">
        <v>0.1</v>
      </c>
      <c r="CJ152" s="82">
        <f>SUM(BT152:BW152)</f>
        <v/>
      </c>
      <c r="CK152" s="82">
        <f>F152*(1+M152/100)^9</f>
        <v/>
      </c>
      <c r="CL152" s="257">
        <f>$CK152*SUM(OFFSET($AJ152,0,(COUNTA($CL$1:CL$1)-1)*4,1,4))/100</f>
        <v/>
      </c>
      <c r="CM152" s="257">
        <f>$CK152*SUM(OFFSET($AJ152,0,(COUNTA($CL$1:CM$1)-1)*4,1,4))/100</f>
        <v/>
      </c>
      <c r="CN152" s="257">
        <f>$CK152*SUM(OFFSET($AJ152,0,(COUNTA($CL$1:CN$1)-1)*4,1,4))/100</f>
        <v/>
      </c>
      <c r="CO152" s="257">
        <f>$CK152*SUM(OFFSET($AJ152,0,(COUNTA($CL$1:CO$1)-1)*4,1,4))/100</f>
        <v/>
      </c>
      <c r="CP152" s="257">
        <f>$CK152*SUM(OFFSET($AJ152,0,(COUNTA($CL$1:CP$1)-1)*4,1,4))/100</f>
        <v/>
      </c>
      <c r="CQ152" s="257">
        <f>$CK152*SUM(OFFSET($AJ152,0,(COUNTA($CL$1:CQ$1)-1)*4,1,4))/100</f>
        <v/>
      </c>
      <c r="CR152" s="257">
        <f>$CK152*SUM(OFFSET($AJ152,0,(COUNTA($CL$1:CR$1)-1)*4,1,4))/100</f>
        <v/>
      </c>
      <c r="CS152" s="257">
        <f>$CK152*SUM(OFFSET($AJ152,0,(COUNTA($CL$1:CS$1)-1)*4,1,4))/100</f>
        <v/>
      </c>
      <c r="CT152" s="257">
        <f>$CK152*SUM(OFFSET($AJ152,0,(COUNTA($CL$1:CT$1)-1)*4,1,4))/100</f>
        <v/>
      </c>
      <c r="CU152" s="258">
        <f>IF(N152 = 0,0,F152/N152)</f>
        <v/>
      </c>
      <c r="CV152" s="258">
        <f>IF(CU152=0,0,CK152/CU152)</f>
        <v/>
      </c>
    </row>
    <row r="153">
      <c r="A153" s="82">
        <f>IF(ISERROR(OFFSET(Map!$E$2,MATCH(D153,Map!$B$3:$B$239,0),0)),OFFSET(Map!$E$2,MATCH(D153,Map!$C$3:$C$239,0),0),OFFSET(Map!$E$2,MATCH(D153,Map!$B$3:$B$239,0),0))</f>
        <v/>
      </c>
      <c r="B153" s="82" t="n">
        <v>152</v>
      </c>
      <c r="C153" s="82" t="inlineStr">
        <is>
          <t>KWAZULU-NATAL</t>
        </is>
      </c>
      <c r="D153" s="82" t="inlineStr">
        <is>
          <t>KZN285</t>
        </is>
      </c>
      <c r="E153" s="82" t="inlineStr">
        <is>
          <t>Mthonjaneni</t>
        </is>
      </c>
      <c r="F153" s="82" t="n">
        <v>47818</v>
      </c>
      <c r="G153" s="82" t="n">
        <v>38.3</v>
      </c>
      <c r="H153" s="82" t="n">
        <v>56.9</v>
      </c>
      <c r="I153" s="82">
        <f>ROUND(F153*H153/100,0)</f>
        <v/>
      </c>
      <c r="J153" s="82" t="n">
        <v>4.7</v>
      </c>
      <c r="K153" s="82" t="n">
        <v>75.59999999999999</v>
      </c>
      <c r="L153" s="82" t="n">
        <v>85.90000000000001</v>
      </c>
      <c r="M153" s="82" t="n">
        <v>-0.52</v>
      </c>
      <c r="N153" s="82" t="n">
        <v>44</v>
      </c>
      <c r="O153" s="82" t="n">
        <v>28.5</v>
      </c>
      <c r="P153" s="82">
        <f>ROUND(F153*(H153/100)*(100-O153)/100,0)</f>
        <v/>
      </c>
      <c r="Q153" s="82" t="n">
        <v>35.7</v>
      </c>
      <c r="R153" s="82" t="n">
        <v>23.3</v>
      </c>
      <c r="S153" s="82" t="n">
        <v>4.5</v>
      </c>
      <c r="T153" s="82" t="n">
        <v>22.1</v>
      </c>
      <c r="U153" s="82" t="n">
        <v>10433</v>
      </c>
      <c r="V153" s="82" t="n">
        <v>3893</v>
      </c>
      <c r="W153" s="82" t="n">
        <v>4.1</v>
      </c>
      <c r="X153" s="82" t="n">
        <v>55.2</v>
      </c>
      <c r="Y153" s="82" t="n">
        <v>54.5</v>
      </c>
      <c r="Z153" s="82" t="n">
        <v>37.1</v>
      </c>
      <c r="AA153" s="82" t="n">
        <v>25.2</v>
      </c>
      <c r="AB153" s="82" t="n">
        <v>25.4</v>
      </c>
      <c r="AC153" s="82" t="n">
        <v>24.4</v>
      </c>
      <c r="AD153" s="82" t="n">
        <v>68.90000000000001</v>
      </c>
      <c r="AE153" s="82" t="n">
        <v>98.5</v>
      </c>
      <c r="AF153" s="82" t="n">
        <v>0.4</v>
      </c>
      <c r="AG153" s="82" t="n">
        <v>0.2</v>
      </c>
      <c r="AH153" s="82" t="n">
        <v>0.7</v>
      </c>
      <c r="AI153" s="82" t="n">
        <v>0.2</v>
      </c>
      <c r="AJ153" s="82" t="n">
        <v>7</v>
      </c>
      <c r="AK153" s="82" t="n">
        <v>7</v>
      </c>
      <c r="AL153" s="82" t="n">
        <v>6.2</v>
      </c>
      <c r="AM153" s="82" t="n">
        <v>6</v>
      </c>
      <c r="AN153" s="82" t="n">
        <v>6.3</v>
      </c>
      <c r="AO153" s="82" t="n">
        <v>6</v>
      </c>
      <c r="AP153" s="82" t="n">
        <v>5.8</v>
      </c>
      <c r="AQ153" s="82" t="n">
        <v>5.8</v>
      </c>
      <c r="AR153" s="82" t="n">
        <v>4.6</v>
      </c>
      <c r="AS153" s="82" t="n">
        <v>5.3</v>
      </c>
      <c r="AT153" s="82" t="n">
        <v>3.6</v>
      </c>
      <c r="AU153" s="82" t="n">
        <v>4.6</v>
      </c>
      <c r="AV153" s="82" t="n">
        <v>2.6</v>
      </c>
      <c r="AW153" s="82" t="n">
        <v>3.3</v>
      </c>
      <c r="AX153" s="82" t="n">
        <v>2</v>
      </c>
      <c r="AY153" s="82" t="n">
        <v>2.7</v>
      </c>
      <c r="AZ153" s="82" t="n">
        <v>1.7</v>
      </c>
      <c r="BA153" s="82" t="n">
        <v>2.4</v>
      </c>
      <c r="BB153" s="82" t="n">
        <v>1.6</v>
      </c>
      <c r="BC153" s="82" t="n">
        <v>1.6</v>
      </c>
      <c r="BD153" s="82" t="n">
        <v>1.4</v>
      </c>
      <c r="BE153" s="82" t="n">
        <v>2</v>
      </c>
      <c r="BF153" s="82" t="n">
        <v>1.1</v>
      </c>
      <c r="BG153" s="82" t="n">
        <v>1.6</v>
      </c>
      <c r="BH153" s="82" t="n">
        <v>0.9</v>
      </c>
      <c r="BI153" s="82" t="n">
        <v>1.3</v>
      </c>
      <c r="BJ153" s="82" t="n">
        <v>0.5</v>
      </c>
      <c r="BK153" s="82" t="n">
        <v>0.8</v>
      </c>
      <c r="BL153" s="82" t="n">
        <v>0.4</v>
      </c>
      <c r="BM153" s="82" t="n">
        <v>0.9</v>
      </c>
      <c r="BN153" s="82" t="n">
        <v>0.2</v>
      </c>
      <c r="BO153" s="82" t="n">
        <v>0.6</v>
      </c>
      <c r="BP153" s="82" t="n">
        <v>0.2</v>
      </c>
      <c r="BQ153" s="82" t="n">
        <v>0.5</v>
      </c>
      <c r="BR153" s="82" t="n">
        <v>0.2</v>
      </c>
      <c r="BS153" s="82" t="n">
        <v>0.4</v>
      </c>
      <c r="BT153" s="82" t="n">
        <v>7569</v>
      </c>
      <c r="BU153" s="82" t="n">
        <v>3020</v>
      </c>
      <c r="BV153" s="82" t="n">
        <v>2309</v>
      </c>
      <c r="BW153" s="82" t="n">
        <v>14330</v>
      </c>
      <c r="BX153" s="82" t="n">
        <v>12.3</v>
      </c>
      <c r="BY153" s="82" t="n">
        <v>4.1</v>
      </c>
      <c r="BZ153" s="82" t="n">
        <v>10</v>
      </c>
      <c r="CA153" s="82" t="n">
        <v>28.2</v>
      </c>
      <c r="CB153" s="82" t="n">
        <v>23.7</v>
      </c>
      <c r="CC153" s="82" t="n">
        <v>10.4</v>
      </c>
      <c r="CD153" s="82" t="n">
        <v>5.3</v>
      </c>
      <c r="CE153" s="82" t="n">
        <v>3.5</v>
      </c>
      <c r="CF153" s="82" t="n">
        <v>1.9</v>
      </c>
      <c r="CG153" s="82" t="n">
        <v>0.4</v>
      </c>
      <c r="CH153" s="82" t="n">
        <v>0.1</v>
      </c>
      <c r="CI153" s="82" t="n">
        <v>0.1</v>
      </c>
      <c r="CJ153" s="82">
        <f>SUM(BT153:BW153)</f>
        <v/>
      </c>
      <c r="CK153" s="82">
        <f>F153*(1+M153/100)^9</f>
        <v/>
      </c>
      <c r="CL153" s="257">
        <f>$CK153*SUM(OFFSET($AJ153,0,(COUNTA($CL$1:CL$1)-1)*4,1,4))/100</f>
        <v/>
      </c>
      <c r="CM153" s="257">
        <f>$CK153*SUM(OFFSET($AJ153,0,(COUNTA($CL$1:CM$1)-1)*4,1,4))/100</f>
        <v/>
      </c>
      <c r="CN153" s="257">
        <f>$CK153*SUM(OFFSET($AJ153,0,(COUNTA($CL$1:CN$1)-1)*4,1,4))/100</f>
        <v/>
      </c>
      <c r="CO153" s="257">
        <f>$CK153*SUM(OFFSET($AJ153,0,(COUNTA($CL$1:CO$1)-1)*4,1,4))/100</f>
        <v/>
      </c>
      <c r="CP153" s="257">
        <f>$CK153*SUM(OFFSET($AJ153,0,(COUNTA($CL$1:CP$1)-1)*4,1,4))/100</f>
        <v/>
      </c>
      <c r="CQ153" s="257">
        <f>$CK153*SUM(OFFSET($AJ153,0,(COUNTA($CL$1:CQ$1)-1)*4,1,4))/100</f>
        <v/>
      </c>
      <c r="CR153" s="257">
        <f>$CK153*SUM(OFFSET($AJ153,0,(COUNTA($CL$1:CR$1)-1)*4,1,4))/100</f>
        <v/>
      </c>
      <c r="CS153" s="257">
        <f>$CK153*SUM(OFFSET($AJ153,0,(COUNTA($CL$1:CS$1)-1)*4,1,4))/100</f>
        <v/>
      </c>
      <c r="CT153" s="257">
        <f>$CK153*SUM(OFFSET($AJ153,0,(COUNTA($CL$1:CT$1)-1)*4,1,4))/100</f>
        <v/>
      </c>
      <c r="CU153" s="258">
        <f>IF(N153 = 0,0,F153/N153)</f>
        <v/>
      </c>
      <c r="CV153" s="258">
        <f>IF(CU153=0,0,CK153/CU153)</f>
        <v/>
      </c>
    </row>
    <row r="154">
      <c r="A154" s="82">
        <f>IF(ISERROR(OFFSET(Map!$E$2,MATCH(D154,Map!$B$3:$B$239,0),0)),OFFSET(Map!$E$2,MATCH(D154,Map!$C$3:$C$239,0),0),OFFSET(Map!$E$2,MATCH(D154,Map!$B$3:$B$239,0),0))</f>
        <v/>
      </c>
      <c r="B154" s="82" t="n">
        <v>153</v>
      </c>
      <c r="C154" s="82" t="inlineStr">
        <is>
          <t>KWAZULU-NATAL</t>
        </is>
      </c>
      <c r="D154" s="82" t="inlineStr">
        <is>
          <t>KZN286</t>
        </is>
      </c>
      <c r="E154" s="82" t="inlineStr">
        <is>
          <t>Nkandla</t>
        </is>
      </c>
      <c r="F154" s="82" t="n">
        <v>114416</v>
      </c>
      <c r="G154" s="82" t="n">
        <v>40.3</v>
      </c>
      <c r="H154" s="82" t="n">
        <v>53.6</v>
      </c>
      <c r="I154" s="82">
        <f>ROUND(F154*H154/100,0)</f>
        <v/>
      </c>
      <c r="J154" s="82" t="n">
        <v>6.1</v>
      </c>
      <c r="K154" s="82" t="n">
        <v>86.59999999999999</v>
      </c>
      <c r="L154" s="82" t="n">
        <v>79.40000000000001</v>
      </c>
      <c r="M154" s="82" t="n">
        <v>-1.55</v>
      </c>
      <c r="N154" s="82" t="n">
        <v>63</v>
      </c>
      <c r="O154" s="82" t="n">
        <v>43.9</v>
      </c>
      <c r="P154" s="82">
        <f>ROUND(F154*(H154/100)*(100-O154)/100,0)</f>
        <v/>
      </c>
      <c r="Q154" s="82" t="n">
        <v>53.5</v>
      </c>
      <c r="R154" s="82" t="n">
        <v>29.1</v>
      </c>
      <c r="S154" s="82" t="n">
        <v>4.8</v>
      </c>
      <c r="T154" s="82" t="n">
        <v>21.2</v>
      </c>
      <c r="U154" s="82" t="n">
        <v>22463</v>
      </c>
      <c r="V154" s="82" t="n">
        <v>13343</v>
      </c>
      <c r="W154" s="82" t="n">
        <v>4.9</v>
      </c>
      <c r="X154" s="82" t="n">
        <v>63.1</v>
      </c>
      <c r="Y154" s="82" t="n">
        <v>31.8</v>
      </c>
      <c r="Z154" s="82" t="n">
        <v>54.6</v>
      </c>
      <c r="AA154" s="82" t="n">
        <v>8.1</v>
      </c>
      <c r="AB154" s="82" t="n">
        <v>7.8</v>
      </c>
      <c r="AC154" s="82" t="n">
        <v>16.7</v>
      </c>
      <c r="AD154" s="82" t="n">
        <v>44.6</v>
      </c>
      <c r="AE154" s="82" t="n">
        <v>99.59999999999999</v>
      </c>
      <c r="AF154" s="82" t="n">
        <v>0.1</v>
      </c>
      <c r="AG154" s="82" t="n">
        <v>0.1</v>
      </c>
      <c r="AH154" s="82" t="n">
        <v>0.1</v>
      </c>
      <c r="AI154" s="82" t="n">
        <v>0.1</v>
      </c>
      <c r="AJ154" s="82" t="n">
        <v>6.9</v>
      </c>
      <c r="AK154" s="82" t="n">
        <v>7.2</v>
      </c>
      <c r="AL154" s="82" t="n">
        <v>6.5</v>
      </c>
      <c r="AM154" s="82" t="n">
        <v>6.4</v>
      </c>
      <c r="AN154" s="82" t="n">
        <v>6.9</v>
      </c>
      <c r="AO154" s="82" t="n">
        <v>6.5</v>
      </c>
      <c r="AP154" s="82" t="n">
        <v>6.8</v>
      </c>
      <c r="AQ154" s="82" t="n">
        <v>6.9</v>
      </c>
      <c r="AR154" s="82" t="n">
        <v>4</v>
      </c>
      <c r="AS154" s="82" t="n">
        <v>5</v>
      </c>
      <c r="AT154" s="82" t="n">
        <v>2.6</v>
      </c>
      <c r="AU154" s="82" t="n">
        <v>3.9</v>
      </c>
      <c r="AV154" s="82" t="n">
        <v>1.8</v>
      </c>
      <c r="AW154" s="82" t="n">
        <v>2.8</v>
      </c>
      <c r="AX154" s="82" t="n">
        <v>1.5</v>
      </c>
      <c r="AY154" s="82" t="n">
        <v>2.3</v>
      </c>
      <c r="AZ154" s="82" t="n">
        <v>1.3</v>
      </c>
      <c r="BA154" s="82" t="n">
        <v>2.2</v>
      </c>
      <c r="BB154" s="82" t="n">
        <v>1.2</v>
      </c>
      <c r="BC154" s="82" t="n">
        <v>1.2</v>
      </c>
      <c r="BD154" s="82" t="n">
        <v>1.1</v>
      </c>
      <c r="BE154" s="82" t="n">
        <v>2.1</v>
      </c>
      <c r="BF154" s="82" t="n">
        <v>1.2</v>
      </c>
      <c r="BG154" s="82" t="n">
        <v>2</v>
      </c>
      <c r="BH154" s="82" t="n">
        <v>1</v>
      </c>
      <c r="BI154" s="82" t="n">
        <v>1.7</v>
      </c>
      <c r="BJ154" s="82" t="n">
        <v>0.6</v>
      </c>
      <c r="BK154" s="82" t="n">
        <v>1.2</v>
      </c>
      <c r="BL154" s="82" t="n">
        <v>0.5</v>
      </c>
      <c r="BM154" s="82" t="n">
        <v>1.2</v>
      </c>
      <c r="BN154" s="82" t="n">
        <v>0.3</v>
      </c>
      <c r="BO154" s="82" t="n">
        <v>0.8</v>
      </c>
      <c r="BP154" s="82" t="n">
        <v>0.2</v>
      </c>
      <c r="BQ154" s="82" t="n">
        <v>0.7</v>
      </c>
      <c r="BR154" s="82" t="n">
        <v>0.1</v>
      </c>
      <c r="BS154" s="82" t="n">
        <v>0.6</v>
      </c>
      <c r="BT154" s="82" t="n">
        <v>6907</v>
      </c>
      <c r="BU154" s="82" t="n">
        <v>5398</v>
      </c>
      <c r="BV154" s="82" t="n">
        <v>8907</v>
      </c>
      <c r="BW154" s="82" t="n">
        <v>40115</v>
      </c>
      <c r="BX154" s="82" t="n">
        <v>11</v>
      </c>
      <c r="BY154" s="82" t="n">
        <v>5.8</v>
      </c>
      <c r="BZ154" s="82" t="n">
        <v>10.8</v>
      </c>
      <c r="CA154" s="82" t="n">
        <v>25.3</v>
      </c>
      <c r="CB154" s="82" t="n">
        <v>26.8</v>
      </c>
      <c r="CC154" s="82" t="n">
        <v>10.4</v>
      </c>
      <c r="CD154" s="82" t="n">
        <v>5.5</v>
      </c>
      <c r="CE154" s="82" t="n">
        <v>2.7</v>
      </c>
      <c r="CF154" s="82" t="n">
        <v>1.3</v>
      </c>
      <c r="CG154" s="82" t="n">
        <v>0.2</v>
      </c>
      <c r="CH154" s="82" t="n">
        <v>0.1</v>
      </c>
      <c r="CI154" s="82" t="n">
        <v>0.1</v>
      </c>
      <c r="CJ154" s="82">
        <f>SUM(BT154:BW154)</f>
        <v/>
      </c>
      <c r="CK154" s="82">
        <f>F154*(1+M154/100)^9</f>
        <v/>
      </c>
      <c r="CL154" s="257">
        <f>$CK154*SUM(OFFSET($AJ154,0,(COUNTA($CL$1:CL$1)-1)*4,1,4))/100</f>
        <v/>
      </c>
      <c r="CM154" s="257">
        <f>$CK154*SUM(OFFSET($AJ154,0,(COUNTA($CL$1:CM$1)-1)*4,1,4))/100</f>
        <v/>
      </c>
      <c r="CN154" s="257">
        <f>$CK154*SUM(OFFSET($AJ154,0,(COUNTA($CL$1:CN$1)-1)*4,1,4))/100</f>
        <v/>
      </c>
      <c r="CO154" s="257">
        <f>$CK154*SUM(OFFSET($AJ154,0,(COUNTA($CL$1:CO$1)-1)*4,1,4))/100</f>
        <v/>
      </c>
      <c r="CP154" s="257">
        <f>$CK154*SUM(OFFSET($AJ154,0,(COUNTA($CL$1:CP$1)-1)*4,1,4))/100</f>
        <v/>
      </c>
      <c r="CQ154" s="257">
        <f>$CK154*SUM(OFFSET($AJ154,0,(COUNTA($CL$1:CQ$1)-1)*4,1,4))/100</f>
        <v/>
      </c>
      <c r="CR154" s="257">
        <f>$CK154*SUM(OFFSET($AJ154,0,(COUNTA($CL$1:CR$1)-1)*4,1,4))/100</f>
        <v/>
      </c>
      <c r="CS154" s="257">
        <f>$CK154*SUM(OFFSET($AJ154,0,(COUNTA($CL$1:CS$1)-1)*4,1,4))/100</f>
        <v/>
      </c>
      <c r="CT154" s="257">
        <f>$CK154*SUM(OFFSET($AJ154,0,(COUNTA($CL$1:CT$1)-1)*4,1,4))/100</f>
        <v/>
      </c>
      <c r="CU154" s="258">
        <f>IF(N154 = 0,0,F154/N154)</f>
        <v/>
      </c>
      <c r="CV154" s="258">
        <f>IF(CU154=0,0,CK154/CU154)</f>
        <v/>
      </c>
    </row>
    <row r="155">
      <c r="A155" s="82">
        <f>IF(ISERROR(OFFSET(Map!$E$2,MATCH(D155,Map!$B$3:$B$239,0),0)),OFFSET(Map!$E$2,MATCH(D155,Map!$C$3:$C$239,0),0),OFFSET(Map!$E$2,MATCH(D155,Map!$B$3:$B$239,0),0))</f>
        <v/>
      </c>
      <c r="B155" s="82" t="n">
        <v>154</v>
      </c>
      <c r="C155" s="82" t="inlineStr">
        <is>
          <t>KWAZULU-NATAL</t>
        </is>
      </c>
      <c r="D155" s="82" t="inlineStr">
        <is>
          <t>KZN291</t>
        </is>
      </c>
      <c r="E155" s="82" t="inlineStr">
        <is>
          <t>Mandeni</t>
        </is>
      </c>
      <c r="F155" s="82" t="n">
        <v>138078</v>
      </c>
      <c r="G155" s="82" t="n">
        <v>33.5</v>
      </c>
      <c r="H155" s="82" t="n">
        <v>62.6</v>
      </c>
      <c r="I155" s="82">
        <f>ROUND(F155*H155/100,0)</f>
        <v/>
      </c>
      <c r="J155" s="82" t="n">
        <v>3.9</v>
      </c>
      <c r="K155" s="82" t="n">
        <v>59.7</v>
      </c>
      <c r="L155" s="82" t="n">
        <v>89.8</v>
      </c>
      <c r="M155" s="82" t="n">
        <v>0.8100000000000001</v>
      </c>
      <c r="N155" s="82" t="n">
        <v>253</v>
      </c>
      <c r="O155" s="82" t="n">
        <v>28.6</v>
      </c>
      <c r="P155" s="82">
        <f>ROUND(F155*(H155/100)*(100-O155)/100,0)</f>
        <v/>
      </c>
      <c r="Q155" s="82" t="n">
        <v>34.6</v>
      </c>
      <c r="R155" s="82" t="n">
        <v>10.2</v>
      </c>
      <c r="S155" s="82" t="n">
        <v>5</v>
      </c>
      <c r="T155" s="82" t="n">
        <v>30.6</v>
      </c>
      <c r="U155" s="82" t="n">
        <v>38235</v>
      </c>
      <c r="V155" s="82" t="n">
        <v>10560</v>
      </c>
      <c r="W155" s="82" t="n">
        <v>3.5</v>
      </c>
      <c r="X155" s="82" t="n">
        <v>48.6</v>
      </c>
      <c r="Y155" s="82" t="n">
        <v>58.7</v>
      </c>
      <c r="Z155" s="82" t="n">
        <v>52.9</v>
      </c>
      <c r="AA155" s="82" t="n">
        <v>26.4</v>
      </c>
      <c r="AB155" s="82" t="n">
        <v>27.5</v>
      </c>
      <c r="AC155" s="82" t="n">
        <v>25.8</v>
      </c>
      <c r="AD155" s="82" t="n">
        <v>82.5</v>
      </c>
      <c r="AE155" s="82" t="n">
        <v>96.7</v>
      </c>
      <c r="AF155" s="82" t="n">
        <v>0.5</v>
      </c>
      <c r="AG155" s="82" t="n">
        <v>1.7</v>
      </c>
      <c r="AH155" s="82" t="n">
        <v>1</v>
      </c>
      <c r="AI155" s="82" t="n">
        <v>0.1</v>
      </c>
      <c r="AJ155" s="82" t="n">
        <v>6.4</v>
      </c>
      <c r="AK155" s="82" t="n">
        <v>6.4</v>
      </c>
      <c r="AL155" s="82" t="n">
        <v>5.3</v>
      </c>
      <c r="AM155" s="82" t="n">
        <v>5.2</v>
      </c>
      <c r="AN155" s="82" t="n">
        <v>5.2</v>
      </c>
      <c r="AO155" s="82" t="n">
        <v>5</v>
      </c>
      <c r="AP155" s="82" t="n">
        <v>5.6</v>
      </c>
      <c r="AQ155" s="82" t="n">
        <v>5.6</v>
      </c>
      <c r="AR155" s="82" t="n">
        <v>5.4</v>
      </c>
      <c r="AS155" s="82" t="n">
        <v>5.6</v>
      </c>
      <c r="AT155" s="82" t="n">
        <v>4.6</v>
      </c>
      <c r="AU155" s="82" t="n">
        <v>5.4</v>
      </c>
      <c r="AV155" s="82" t="n">
        <v>3.4</v>
      </c>
      <c r="AW155" s="82" t="n">
        <v>4</v>
      </c>
      <c r="AX155" s="82" t="n">
        <v>2.9</v>
      </c>
      <c r="AY155" s="82" t="n">
        <v>3.2</v>
      </c>
      <c r="AZ155" s="82" t="n">
        <v>2.1</v>
      </c>
      <c r="BA155" s="82" t="n">
        <v>2.6</v>
      </c>
      <c r="BB155" s="82" t="n">
        <v>1.8</v>
      </c>
      <c r="BC155" s="82" t="n">
        <v>1.8</v>
      </c>
      <c r="BD155" s="82" t="n">
        <v>1.4</v>
      </c>
      <c r="BE155" s="82" t="n">
        <v>1.9</v>
      </c>
      <c r="BF155" s="82" t="n">
        <v>1.2</v>
      </c>
      <c r="BG155" s="82" t="n">
        <v>1.5</v>
      </c>
      <c r="BH155" s="82" t="n">
        <v>0.9</v>
      </c>
      <c r="BI155" s="82" t="n">
        <v>1.4</v>
      </c>
      <c r="BJ155" s="82" t="n">
        <v>0.5</v>
      </c>
      <c r="BK155" s="82" t="n">
        <v>0.8</v>
      </c>
      <c r="BL155" s="82" t="n">
        <v>0.3</v>
      </c>
      <c r="BM155" s="82" t="n">
        <v>0.7</v>
      </c>
      <c r="BN155" s="82" t="n">
        <v>0.2</v>
      </c>
      <c r="BO155" s="82" t="n">
        <v>0.5</v>
      </c>
      <c r="BP155" s="82" t="n">
        <v>0.1</v>
      </c>
      <c r="BQ155" s="82" t="n">
        <v>0.3</v>
      </c>
      <c r="BR155" s="82" t="n">
        <v>0.1</v>
      </c>
      <c r="BS155" s="82" t="n">
        <v>0.2</v>
      </c>
      <c r="BT155" s="82" t="n">
        <v>29645</v>
      </c>
      <c r="BU155" s="82" t="n">
        <v>11854</v>
      </c>
      <c r="BV155" s="82" t="n">
        <v>6845</v>
      </c>
      <c r="BW155" s="82" t="n">
        <v>38130</v>
      </c>
      <c r="BX155" s="82" t="n">
        <v>13.3</v>
      </c>
      <c r="BY155" s="82" t="n">
        <v>5.4</v>
      </c>
      <c r="BZ155" s="82" t="n">
        <v>10.4</v>
      </c>
      <c r="CA155" s="82" t="n">
        <v>25.7</v>
      </c>
      <c r="CB155" s="82" t="n">
        <v>22.8</v>
      </c>
      <c r="CC155" s="82" t="n">
        <v>11.5</v>
      </c>
      <c r="CD155" s="82" t="n">
        <v>5.6</v>
      </c>
      <c r="CE155" s="82" t="n">
        <v>3.2</v>
      </c>
      <c r="CF155" s="82" t="n">
        <v>1.6</v>
      </c>
      <c r="CG155" s="82" t="n">
        <v>0.2</v>
      </c>
      <c r="CH155" s="82" t="n">
        <v>0.1</v>
      </c>
      <c r="CI155" s="82" t="n">
        <v>0.1</v>
      </c>
      <c r="CJ155" s="82">
        <f>SUM(BT155:BW155)</f>
        <v/>
      </c>
      <c r="CK155" s="82">
        <f>F155*(1+M155/100)^9</f>
        <v/>
      </c>
      <c r="CL155" s="257">
        <f>$CK155*SUM(OFFSET($AJ155,0,(COUNTA($CL$1:CL$1)-1)*4,1,4))/100</f>
        <v/>
      </c>
      <c r="CM155" s="257">
        <f>$CK155*SUM(OFFSET($AJ155,0,(COUNTA($CL$1:CM$1)-1)*4,1,4))/100</f>
        <v/>
      </c>
      <c r="CN155" s="257">
        <f>$CK155*SUM(OFFSET($AJ155,0,(COUNTA($CL$1:CN$1)-1)*4,1,4))/100</f>
        <v/>
      </c>
      <c r="CO155" s="257">
        <f>$CK155*SUM(OFFSET($AJ155,0,(COUNTA($CL$1:CO$1)-1)*4,1,4))/100</f>
        <v/>
      </c>
      <c r="CP155" s="257">
        <f>$CK155*SUM(OFFSET($AJ155,0,(COUNTA($CL$1:CP$1)-1)*4,1,4))/100</f>
        <v/>
      </c>
      <c r="CQ155" s="257">
        <f>$CK155*SUM(OFFSET($AJ155,0,(COUNTA($CL$1:CQ$1)-1)*4,1,4))/100</f>
        <v/>
      </c>
      <c r="CR155" s="257">
        <f>$CK155*SUM(OFFSET($AJ155,0,(COUNTA($CL$1:CR$1)-1)*4,1,4))/100</f>
        <v/>
      </c>
      <c r="CS155" s="257">
        <f>$CK155*SUM(OFFSET($AJ155,0,(COUNTA($CL$1:CS$1)-1)*4,1,4))/100</f>
        <v/>
      </c>
      <c r="CT155" s="257">
        <f>$CK155*SUM(OFFSET($AJ155,0,(COUNTA($CL$1:CT$1)-1)*4,1,4))/100</f>
        <v/>
      </c>
      <c r="CU155" s="258">
        <f>IF(N155 = 0,0,F155/N155)</f>
        <v/>
      </c>
      <c r="CV155" s="258">
        <f>IF(CU155=0,0,CK155/CU155)</f>
        <v/>
      </c>
    </row>
    <row r="156">
      <c r="A156" s="82">
        <f>IF(ISERROR(OFFSET(Map!$E$2,MATCH(D156,Map!$B$3:$B$239,0),0)),OFFSET(Map!$E$2,MATCH(D156,Map!$C$3:$C$239,0),0),OFFSET(Map!$E$2,MATCH(D156,Map!$B$3:$B$239,0),0))</f>
        <v/>
      </c>
      <c r="B156" s="82" t="n">
        <v>155</v>
      </c>
      <c r="C156" s="82" t="inlineStr">
        <is>
          <t>KWAZULU-NATAL</t>
        </is>
      </c>
      <c r="D156" s="82" t="inlineStr">
        <is>
          <t>KZN292</t>
        </is>
      </c>
      <c r="E156" s="82" t="inlineStr">
        <is>
          <t>KwaDukuza</t>
        </is>
      </c>
      <c r="F156" s="82" t="n">
        <v>231187</v>
      </c>
      <c r="G156" s="82" t="n">
        <v>29</v>
      </c>
      <c r="H156" s="82" t="n">
        <v>66.7</v>
      </c>
      <c r="I156" s="82">
        <f>ROUND(F156*H156/100,0)</f>
        <v/>
      </c>
      <c r="J156" s="82" t="n">
        <v>4.3</v>
      </c>
      <c r="K156" s="82" t="n">
        <v>50</v>
      </c>
      <c r="L156" s="82" t="n">
        <v>97.5</v>
      </c>
      <c r="M156" s="82" t="n">
        <v>3.2</v>
      </c>
      <c r="N156" s="82" t="n">
        <v>315</v>
      </c>
      <c r="O156" s="82" t="n">
        <v>25</v>
      </c>
      <c r="P156" s="82">
        <f>ROUND(F156*(H156/100)*(100-O156)/100,0)</f>
        <v/>
      </c>
      <c r="Q156" s="82" t="n">
        <v>30.8</v>
      </c>
      <c r="R156" s="82" t="n">
        <v>9.800000000000001</v>
      </c>
      <c r="S156" s="82" t="n">
        <v>8.6</v>
      </c>
      <c r="T156" s="82" t="n">
        <v>28.4</v>
      </c>
      <c r="U156" s="82" t="n">
        <v>70284</v>
      </c>
      <c r="V156" s="82" t="n">
        <v>12018</v>
      </c>
      <c r="W156" s="82" t="n">
        <v>3.2</v>
      </c>
      <c r="X156" s="82" t="n">
        <v>36.7</v>
      </c>
      <c r="Y156" s="82" t="n">
        <v>80.90000000000001</v>
      </c>
      <c r="Z156" s="82" t="n">
        <v>41.5</v>
      </c>
      <c r="AA156" s="82" t="n">
        <v>33.7</v>
      </c>
      <c r="AB156" s="82" t="n">
        <v>60.7</v>
      </c>
      <c r="AC156" s="82" t="n">
        <v>33.6</v>
      </c>
      <c r="AD156" s="82" t="n">
        <v>90.2</v>
      </c>
      <c r="AE156" s="82" t="n">
        <v>78.8</v>
      </c>
      <c r="AF156" s="82" t="n">
        <v>1</v>
      </c>
      <c r="AG156" s="82" t="n">
        <v>14.1</v>
      </c>
      <c r="AH156" s="82" t="n">
        <v>5.6</v>
      </c>
      <c r="AI156" s="82" t="n">
        <v>0.6</v>
      </c>
      <c r="AJ156" s="82" t="n">
        <v>5.8</v>
      </c>
      <c r="AK156" s="82" t="n">
        <v>5.7</v>
      </c>
      <c r="AL156" s="82" t="n">
        <v>4.6</v>
      </c>
      <c r="AM156" s="82" t="n">
        <v>4.5</v>
      </c>
      <c r="AN156" s="82" t="n">
        <v>4.3</v>
      </c>
      <c r="AO156" s="82" t="n">
        <v>4.1</v>
      </c>
      <c r="AP156" s="82" t="n">
        <v>4.4</v>
      </c>
      <c r="AQ156" s="82" t="n">
        <v>4.7</v>
      </c>
      <c r="AR156" s="82" t="n">
        <v>5.7</v>
      </c>
      <c r="AS156" s="82" t="n">
        <v>5.6</v>
      </c>
      <c r="AT156" s="82" t="n">
        <v>6.1</v>
      </c>
      <c r="AU156" s="82" t="n">
        <v>5.5</v>
      </c>
      <c r="AV156" s="82" t="n">
        <v>4.5</v>
      </c>
      <c r="AW156" s="82" t="n">
        <v>4.2</v>
      </c>
      <c r="AX156" s="82" t="n">
        <v>3.8</v>
      </c>
      <c r="AY156" s="82" t="n">
        <v>3.5</v>
      </c>
      <c r="AZ156" s="82" t="n">
        <v>2.7</v>
      </c>
      <c r="BA156" s="82" t="n">
        <v>2.9</v>
      </c>
      <c r="BB156" s="82" t="n">
        <v>2</v>
      </c>
      <c r="BC156" s="82" t="n">
        <v>2</v>
      </c>
      <c r="BD156" s="82" t="n">
        <v>1.6</v>
      </c>
      <c r="BE156" s="82" t="n">
        <v>1.9</v>
      </c>
      <c r="BF156" s="82" t="n">
        <v>1.2</v>
      </c>
      <c r="BG156" s="82" t="n">
        <v>1.6</v>
      </c>
      <c r="BH156" s="82" t="n">
        <v>1.1</v>
      </c>
      <c r="BI156" s="82" t="n">
        <v>1.4</v>
      </c>
      <c r="BJ156" s="82" t="n">
        <v>0.7</v>
      </c>
      <c r="BK156" s="82" t="n">
        <v>0.9</v>
      </c>
      <c r="BL156" s="82" t="n">
        <v>0.5</v>
      </c>
      <c r="BM156" s="82" t="n">
        <v>0.7</v>
      </c>
      <c r="BN156" s="82" t="n">
        <v>0.3</v>
      </c>
      <c r="BO156" s="82" t="n">
        <v>0.4</v>
      </c>
      <c r="BP156" s="82" t="n">
        <v>0.1</v>
      </c>
      <c r="BQ156" s="82" t="n">
        <v>0.3</v>
      </c>
      <c r="BR156" s="82" t="n">
        <v>0.1</v>
      </c>
      <c r="BS156" s="82" t="n">
        <v>0.2</v>
      </c>
      <c r="BT156" s="82" t="n">
        <v>68418</v>
      </c>
      <c r="BU156" s="82" t="n">
        <v>22760</v>
      </c>
      <c r="BV156" s="82" t="n">
        <v>8023</v>
      </c>
      <c r="BW156" s="82" t="n">
        <v>54956</v>
      </c>
      <c r="BX156" s="82" t="n">
        <v>12.8</v>
      </c>
      <c r="BY156" s="82" t="n">
        <v>3.9</v>
      </c>
      <c r="BZ156" s="82" t="n">
        <v>7</v>
      </c>
      <c r="CA156" s="82" t="n">
        <v>21.3</v>
      </c>
      <c r="CB156" s="82" t="n">
        <v>23</v>
      </c>
      <c r="CC156" s="82" t="n">
        <v>13.4</v>
      </c>
      <c r="CD156" s="82" t="n">
        <v>7.1</v>
      </c>
      <c r="CE156" s="82" t="n">
        <v>5.3</v>
      </c>
      <c r="CF156" s="82" t="n">
        <v>3.9</v>
      </c>
      <c r="CG156" s="82" t="n">
        <v>1.6</v>
      </c>
      <c r="CH156" s="82" t="n">
        <v>0.4</v>
      </c>
      <c r="CI156" s="82" t="n">
        <v>0.3</v>
      </c>
      <c r="CJ156" s="82">
        <f>SUM(BT156:BW156)</f>
        <v/>
      </c>
      <c r="CK156" s="82">
        <f>F156*(1+M156/100)^9</f>
        <v/>
      </c>
      <c r="CL156" s="257">
        <f>$CK156*SUM(OFFSET($AJ156,0,(COUNTA($CL$1:CL$1)-1)*4,1,4))/100</f>
        <v/>
      </c>
      <c r="CM156" s="257">
        <f>$CK156*SUM(OFFSET($AJ156,0,(COUNTA($CL$1:CM$1)-1)*4,1,4))/100</f>
        <v/>
      </c>
      <c r="CN156" s="257">
        <f>$CK156*SUM(OFFSET($AJ156,0,(COUNTA($CL$1:CN$1)-1)*4,1,4))/100</f>
        <v/>
      </c>
      <c r="CO156" s="257">
        <f>$CK156*SUM(OFFSET($AJ156,0,(COUNTA($CL$1:CO$1)-1)*4,1,4))/100</f>
        <v/>
      </c>
      <c r="CP156" s="257">
        <f>$CK156*SUM(OFFSET($AJ156,0,(COUNTA($CL$1:CP$1)-1)*4,1,4))/100</f>
        <v/>
      </c>
      <c r="CQ156" s="257">
        <f>$CK156*SUM(OFFSET($AJ156,0,(COUNTA($CL$1:CQ$1)-1)*4,1,4))/100</f>
        <v/>
      </c>
      <c r="CR156" s="257">
        <f>$CK156*SUM(OFFSET($AJ156,0,(COUNTA($CL$1:CR$1)-1)*4,1,4))/100</f>
        <v/>
      </c>
      <c r="CS156" s="257">
        <f>$CK156*SUM(OFFSET($AJ156,0,(COUNTA($CL$1:CS$1)-1)*4,1,4))/100</f>
        <v/>
      </c>
      <c r="CT156" s="257">
        <f>$CK156*SUM(OFFSET($AJ156,0,(COUNTA($CL$1:CT$1)-1)*4,1,4))/100</f>
        <v/>
      </c>
      <c r="CU156" s="258">
        <f>IF(N156 = 0,0,F156/N156)</f>
        <v/>
      </c>
      <c r="CV156" s="258">
        <f>IF(CU156=0,0,CK156/CU156)</f>
        <v/>
      </c>
    </row>
    <row r="157">
      <c r="A157" s="82">
        <f>IF(ISERROR(OFFSET(Map!$E$2,MATCH(D157,Map!$B$3:$B$239,0),0)),OFFSET(Map!$E$2,MATCH(D157,Map!$C$3:$C$239,0),0),OFFSET(Map!$E$2,MATCH(D157,Map!$B$3:$B$239,0),0))</f>
        <v/>
      </c>
      <c r="B157" s="82" t="n">
        <v>156</v>
      </c>
      <c r="C157" s="82" t="inlineStr">
        <is>
          <t>KWAZULU-NATAL</t>
        </is>
      </c>
      <c r="D157" s="82" t="inlineStr">
        <is>
          <t>KZN293</t>
        </is>
      </c>
      <c r="E157" s="82" t="inlineStr">
        <is>
          <t>Ndwedwe</t>
        </is>
      </c>
      <c r="F157" s="82" t="n">
        <v>140820</v>
      </c>
      <c r="G157" s="82" t="n">
        <v>37.1</v>
      </c>
      <c r="H157" s="82" t="n">
        <v>56.9</v>
      </c>
      <c r="I157" s="82">
        <f>ROUND(F157*H157/100,0)</f>
        <v/>
      </c>
      <c r="J157" s="82" t="n">
        <v>6</v>
      </c>
      <c r="K157" s="82" t="n">
        <v>75.7</v>
      </c>
      <c r="L157" s="82" t="n">
        <v>89</v>
      </c>
      <c r="M157" s="82" t="n">
        <v>-0.27</v>
      </c>
      <c r="N157" s="82" t="n">
        <v>129</v>
      </c>
      <c r="O157" s="82" t="n">
        <v>48.7</v>
      </c>
      <c r="P157" s="82">
        <f>ROUND(F157*(H157/100)*(100-O157)/100,0)</f>
        <v/>
      </c>
      <c r="Q157" s="82" t="n">
        <v>58.3</v>
      </c>
      <c r="R157" s="82" t="n">
        <v>22.3</v>
      </c>
      <c r="S157" s="82" t="n">
        <v>2.9</v>
      </c>
      <c r="T157" s="82" t="n">
        <v>22.2</v>
      </c>
      <c r="U157" s="82" t="n">
        <v>29200</v>
      </c>
      <c r="V157" s="82" t="n">
        <v>13710</v>
      </c>
      <c r="W157" s="82" t="n">
        <v>4.7</v>
      </c>
      <c r="X157" s="82" t="n">
        <v>52.8</v>
      </c>
      <c r="Y157" s="82" t="n">
        <v>48.5</v>
      </c>
      <c r="Z157" s="82" t="n">
        <v>80.5</v>
      </c>
      <c r="AA157" s="82" t="n">
        <v>4.7</v>
      </c>
      <c r="AB157" s="82" t="n">
        <v>2.3</v>
      </c>
      <c r="AC157" s="82" t="n">
        <v>9.300000000000001</v>
      </c>
      <c r="AD157" s="82" t="n">
        <v>37.3</v>
      </c>
      <c r="AE157" s="82" t="n">
        <v>98.40000000000001</v>
      </c>
      <c r="AF157" s="82" t="n">
        <v>0.2</v>
      </c>
      <c r="AG157" s="82" t="n">
        <v>0.7</v>
      </c>
      <c r="AH157" s="82" t="n">
        <v>0.3</v>
      </c>
      <c r="AI157" s="82" t="n">
        <v>0.5</v>
      </c>
      <c r="AJ157" s="82" t="n">
        <v>6.8</v>
      </c>
      <c r="AK157" s="82" t="n">
        <v>6.6</v>
      </c>
      <c r="AL157" s="82" t="n">
        <v>5.9</v>
      </c>
      <c r="AM157" s="82" t="n">
        <v>5.9</v>
      </c>
      <c r="AN157" s="82" t="n">
        <v>6.2</v>
      </c>
      <c r="AO157" s="82" t="n">
        <v>5.7</v>
      </c>
      <c r="AP157" s="82" t="n">
        <v>6.4</v>
      </c>
      <c r="AQ157" s="82" t="n">
        <v>6.3</v>
      </c>
      <c r="AR157" s="82" t="n">
        <v>4.5</v>
      </c>
      <c r="AS157" s="82" t="n">
        <v>4.9</v>
      </c>
      <c r="AT157" s="82" t="n">
        <v>3.4</v>
      </c>
      <c r="AU157" s="82" t="n">
        <v>3.9</v>
      </c>
      <c r="AV157" s="82" t="n">
        <v>2.5</v>
      </c>
      <c r="AW157" s="82" t="n">
        <v>2.7</v>
      </c>
      <c r="AX157" s="82" t="n">
        <v>2.2</v>
      </c>
      <c r="AY157" s="82" t="n">
        <v>2.3</v>
      </c>
      <c r="AZ157" s="82" t="n">
        <v>1.6</v>
      </c>
      <c r="BA157" s="82" t="n">
        <v>2.2</v>
      </c>
      <c r="BB157" s="82" t="n">
        <v>1.6</v>
      </c>
      <c r="BC157" s="82" t="n">
        <v>1.6</v>
      </c>
      <c r="BD157" s="82" t="n">
        <v>1.5</v>
      </c>
      <c r="BE157" s="82" t="n">
        <v>2.2</v>
      </c>
      <c r="BF157" s="82" t="n">
        <v>1.4</v>
      </c>
      <c r="BG157" s="82" t="n">
        <v>1.9</v>
      </c>
      <c r="BH157" s="82" t="n">
        <v>1.2</v>
      </c>
      <c r="BI157" s="82" t="n">
        <v>1.8</v>
      </c>
      <c r="BJ157" s="82" t="n">
        <v>0.7</v>
      </c>
      <c r="BK157" s="82" t="n">
        <v>1.3</v>
      </c>
      <c r="BL157" s="82" t="n">
        <v>0.5</v>
      </c>
      <c r="BM157" s="82" t="n">
        <v>1</v>
      </c>
      <c r="BN157" s="82" t="n">
        <v>0.3</v>
      </c>
      <c r="BO157" s="82" t="n">
        <v>0.7</v>
      </c>
      <c r="BP157" s="82" t="n">
        <v>0.2</v>
      </c>
      <c r="BQ157" s="82" t="n">
        <v>0.7</v>
      </c>
      <c r="BR157" s="82" t="n">
        <v>0.1</v>
      </c>
      <c r="BS157" s="82" t="n">
        <v>0.5</v>
      </c>
      <c r="BT157" s="82" t="n">
        <v>11312</v>
      </c>
      <c r="BU157" s="82" t="n">
        <v>10759</v>
      </c>
      <c r="BV157" s="82" t="n">
        <v>9233</v>
      </c>
      <c r="BW157" s="82" t="n">
        <v>48860</v>
      </c>
      <c r="BX157" s="82" t="n">
        <v>13.1</v>
      </c>
      <c r="BY157" s="82" t="n">
        <v>5.8</v>
      </c>
      <c r="BZ157" s="82" t="n">
        <v>10.7</v>
      </c>
      <c r="CA157" s="82" t="n">
        <v>27.7</v>
      </c>
      <c r="CB157" s="82" t="n">
        <v>25.4</v>
      </c>
      <c r="CC157" s="82" t="n">
        <v>10.3</v>
      </c>
      <c r="CD157" s="82" t="n">
        <v>3.5</v>
      </c>
      <c r="CE157" s="82" t="n">
        <v>1.9</v>
      </c>
      <c r="CF157" s="82" t="n">
        <v>1.2</v>
      </c>
      <c r="CG157" s="82" t="n">
        <v>0.2</v>
      </c>
      <c r="CH157" s="82" t="n">
        <v>0.1</v>
      </c>
      <c r="CI157" s="82" t="n">
        <v>0.1</v>
      </c>
      <c r="CJ157" s="82">
        <f>SUM(BT157:BW157)</f>
        <v/>
      </c>
      <c r="CK157" s="82">
        <f>F157*(1+M157/100)^9</f>
        <v/>
      </c>
      <c r="CL157" s="257">
        <f>$CK157*SUM(OFFSET($AJ157,0,(COUNTA($CL$1:CL$1)-1)*4,1,4))/100</f>
        <v/>
      </c>
      <c r="CM157" s="257">
        <f>$CK157*SUM(OFFSET($AJ157,0,(COUNTA($CL$1:CM$1)-1)*4,1,4))/100</f>
        <v/>
      </c>
      <c r="CN157" s="257">
        <f>$CK157*SUM(OFFSET($AJ157,0,(COUNTA($CL$1:CN$1)-1)*4,1,4))/100</f>
        <v/>
      </c>
      <c r="CO157" s="257">
        <f>$CK157*SUM(OFFSET($AJ157,0,(COUNTA($CL$1:CO$1)-1)*4,1,4))/100</f>
        <v/>
      </c>
      <c r="CP157" s="257">
        <f>$CK157*SUM(OFFSET($AJ157,0,(COUNTA($CL$1:CP$1)-1)*4,1,4))/100</f>
        <v/>
      </c>
      <c r="CQ157" s="257">
        <f>$CK157*SUM(OFFSET($AJ157,0,(COUNTA($CL$1:CQ$1)-1)*4,1,4))/100</f>
        <v/>
      </c>
      <c r="CR157" s="257">
        <f>$CK157*SUM(OFFSET($AJ157,0,(COUNTA($CL$1:CR$1)-1)*4,1,4))/100</f>
        <v/>
      </c>
      <c r="CS157" s="257">
        <f>$CK157*SUM(OFFSET($AJ157,0,(COUNTA($CL$1:CS$1)-1)*4,1,4))/100</f>
        <v/>
      </c>
      <c r="CT157" s="257">
        <f>$CK157*SUM(OFFSET($AJ157,0,(COUNTA($CL$1:CT$1)-1)*4,1,4))/100</f>
        <v/>
      </c>
      <c r="CU157" s="258">
        <f>IF(N157 = 0,0,F157/N157)</f>
        <v/>
      </c>
      <c r="CV157" s="258">
        <f>IF(CU157=0,0,CK157/CU157)</f>
        <v/>
      </c>
    </row>
    <row r="158">
      <c r="A158" s="82">
        <f>IF(ISERROR(OFFSET(Map!$E$2,MATCH(D158,Map!$B$3:$B$239,0),0)),OFFSET(Map!$E$2,MATCH(D158,Map!$C$3:$C$239,0),0),OFFSET(Map!$E$2,MATCH(D158,Map!$B$3:$B$239,0),0))</f>
        <v/>
      </c>
      <c r="B158" s="82" t="n">
        <v>157</v>
      </c>
      <c r="C158" s="82" t="inlineStr">
        <is>
          <t>KWAZULU-NATAL</t>
        </is>
      </c>
      <c r="D158" s="82" t="inlineStr">
        <is>
          <t>KZN294</t>
        </is>
      </c>
      <c r="E158" s="82" t="inlineStr">
        <is>
          <t>Maphumulo</t>
        </is>
      </c>
      <c r="F158" s="82" t="n">
        <v>96724</v>
      </c>
      <c r="G158" s="82" t="n">
        <v>40.6</v>
      </c>
      <c r="H158" s="82" t="n">
        <v>52.9</v>
      </c>
      <c r="I158" s="82">
        <f>ROUND(F158*H158/100,0)</f>
        <v/>
      </c>
      <c r="J158" s="82" t="n">
        <v>6.5</v>
      </c>
      <c r="K158" s="82" t="n">
        <v>89.2</v>
      </c>
      <c r="L158" s="82" t="n">
        <v>80.8</v>
      </c>
      <c r="M158" s="82" t="n">
        <v>-2.21</v>
      </c>
      <c r="N158" s="82" t="n">
        <v>108</v>
      </c>
      <c r="O158" s="82" t="n">
        <v>49</v>
      </c>
      <c r="P158" s="82">
        <f>ROUND(F158*(H158/100)*(100-O158)/100,0)</f>
        <v/>
      </c>
      <c r="Q158" s="82" t="n">
        <v>58.4</v>
      </c>
      <c r="R158" s="82" t="n">
        <v>31.3</v>
      </c>
      <c r="S158" s="82" t="n">
        <v>3.9</v>
      </c>
      <c r="T158" s="82" t="n">
        <v>21.9</v>
      </c>
      <c r="U158" s="82" t="n">
        <v>19973</v>
      </c>
      <c r="V158" s="82" t="n">
        <v>10048</v>
      </c>
      <c r="W158" s="82" t="n">
        <v>4.8</v>
      </c>
      <c r="X158" s="82" t="n">
        <v>62.1</v>
      </c>
      <c r="Y158" s="82" t="n">
        <v>40.8</v>
      </c>
      <c r="Z158" s="82" t="n">
        <v>80.90000000000001</v>
      </c>
      <c r="AA158" s="82" t="n">
        <v>2.2</v>
      </c>
      <c r="AB158" s="82" t="n">
        <v>1.9</v>
      </c>
      <c r="AC158" s="82" t="n">
        <v>6.3</v>
      </c>
      <c r="AD158" s="82" t="n">
        <v>33.7</v>
      </c>
      <c r="AE158" s="82" t="n">
        <v>99.7</v>
      </c>
      <c r="AF158" s="82" t="n">
        <v>0.1</v>
      </c>
      <c r="AG158" s="82" t="n">
        <v>0.1</v>
      </c>
      <c r="AH158" s="82" t="n">
        <v>0.1</v>
      </c>
      <c r="AI158" s="82" t="n">
        <v>0.1</v>
      </c>
      <c r="AJ158" s="82" t="n">
        <v>7.3</v>
      </c>
      <c r="AK158" s="82" t="n">
        <v>7.1</v>
      </c>
      <c r="AL158" s="82" t="n">
        <v>6.4</v>
      </c>
      <c r="AM158" s="82" t="n">
        <v>6.3</v>
      </c>
      <c r="AN158" s="82" t="n">
        <v>7</v>
      </c>
      <c r="AO158" s="82" t="n">
        <v>6.5</v>
      </c>
      <c r="AP158" s="82" t="n">
        <v>6.8</v>
      </c>
      <c r="AQ158" s="82" t="n">
        <v>7</v>
      </c>
      <c r="AR158" s="82" t="n">
        <v>3.7</v>
      </c>
      <c r="AS158" s="82" t="n">
        <v>4.8</v>
      </c>
      <c r="AT158" s="82" t="n">
        <v>2.4</v>
      </c>
      <c r="AU158" s="82" t="n">
        <v>3.6</v>
      </c>
      <c r="AV158" s="82" t="n">
        <v>1.7</v>
      </c>
      <c r="AW158" s="82" t="n">
        <v>2.6</v>
      </c>
      <c r="AX158" s="82" t="n">
        <v>1.6</v>
      </c>
      <c r="AY158" s="82" t="n">
        <v>2.2</v>
      </c>
      <c r="AZ158" s="82" t="n">
        <v>1.3</v>
      </c>
      <c r="BA158" s="82" t="n">
        <v>2.1</v>
      </c>
      <c r="BB158" s="82" t="n">
        <v>1.2</v>
      </c>
      <c r="BC158" s="82" t="n">
        <v>1.2</v>
      </c>
      <c r="BD158" s="82" t="n">
        <v>1.1</v>
      </c>
      <c r="BE158" s="82" t="n">
        <v>2.1</v>
      </c>
      <c r="BF158" s="82" t="n">
        <v>1.2</v>
      </c>
      <c r="BG158" s="82" t="n">
        <v>1.9</v>
      </c>
      <c r="BH158" s="82" t="n">
        <v>1.2</v>
      </c>
      <c r="BI158" s="82" t="n">
        <v>2.1</v>
      </c>
      <c r="BJ158" s="82" t="n">
        <v>0.7</v>
      </c>
      <c r="BK158" s="82" t="n">
        <v>1.3</v>
      </c>
      <c r="BL158" s="82" t="n">
        <v>0.5</v>
      </c>
      <c r="BM158" s="82" t="n">
        <v>1.2</v>
      </c>
      <c r="BN158" s="82" t="n">
        <v>0.2</v>
      </c>
      <c r="BO158" s="82" t="n">
        <v>0.9</v>
      </c>
      <c r="BP158" s="82" t="n">
        <v>0.2</v>
      </c>
      <c r="BQ158" s="82" t="n">
        <v>0.8</v>
      </c>
      <c r="BR158" s="82" t="n">
        <v>0.2</v>
      </c>
      <c r="BS158" s="82" t="n">
        <v>0.6</v>
      </c>
      <c r="BT158" s="82" t="n">
        <v>5467</v>
      </c>
      <c r="BU158" s="82" t="n">
        <v>5255</v>
      </c>
      <c r="BV158" s="82" t="n">
        <v>5791</v>
      </c>
      <c r="BW158" s="82" t="n">
        <v>34616</v>
      </c>
      <c r="BX158" s="82" t="n">
        <v>13.2</v>
      </c>
      <c r="BY158" s="82" t="n">
        <v>7.2</v>
      </c>
      <c r="BZ158" s="82" t="n">
        <v>12.5</v>
      </c>
      <c r="CA158" s="82" t="n">
        <v>26.8</v>
      </c>
      <c r="CB158" s="82" t="n">
        <v>24.3</v>
      </c>
      <c r="CC158" s="82" t="n">
        <v>8.4</v>
      </c>
      <c r="CD158" s="82" t="n">
        <v>3.9</v>
      </c>
      <c r="CE158" s="82" t="n">
        <v>2.1</v>
      </c>
      <c r="CF158" s="82" t="n">
        <v>1.2</v>
      </c>
      <c r="CG158" s="82" t="n">
        <v>0.2</v>
      </c>
      <c r="CH158" s="82" t="n">
        <v>0.1</v>
      </c>
      <c r="CI158" s="82" t="n">
        <v>0.1</v>
      </c>
      <c r="CJ158" s="82">
        <f>SUM(BT158:BW158)</f>
        <v/>
      </c>
      <c r="CK158" s="82">
        <f>F158*(1+M158/100)^9</f>
        <v/>
      </c>
      <c r="CL158" s="257">
        <f>$CK158*SUM(OFFSET($AJ158,0,(COUNTA($CL$1:CL$1)-1)*4,1,4))/100</f>
        <v/>
      </c>
      <c r="CM158" s="257">
        <f>$CK158*SUM(OFFSET($AJ158,0,(COUNTA($CL$1:CM$1)-1)*4,1,4))/100</f>
        <v/>
      </c>
      <c r="CN158" s="257">
        <f>$CK158*SUM(OFFSET($AJ158,0,(COUNTA($CL$1:CN$1)-1)*4,1,4))/100</f>
        <v/>
      </c>
      <c r="CO158" s="257">
        <f>$CK158*SUM(OFFSET($AJ158,0,(COUNTA($CL$1:CO$1)-1)*4,1,4))/100</f>
        <v/>
      </c>
      <c r="CP158" s="257">
        <f>$CK158*SUM(OFFSET($AJ158,0,(COUNTA($CL$1:CP$1)-1)*4,1,4))/100</f>
        <v/>
      </c>
      <c r="CQ158" s="257">
        <f>$CK158*SUM(OFFSET($AJ158,0,(COUNTA($CL$1:CQ$1)-1)*4,1,4))/100</f>
        <v/>
      </c>
      <c r="CR158" s="257">
        <f>$CK158*SUM(OFFSET($AJ158,0,(COUNTA($CL$1:CR$1)-1)*4,1,4))/100</f>
        <v/>
      </c>
      <c r="CS158" s="257">
        <f>$CK158*SUM(OFFSET($AJ158,0,(COUNTA($CL$1:CS$1)-1)*4,1,4))/100</f>
        <v/>
      </c>
      <c r="CT158" s="257">
        <f>$CK158*SUM(OFFSET($AJ158,0,(COUNTA($CL$1:CT$1)-1)*4,1,4))/100</f>
        <v/>
      </c>
      <c r="CU158" s="258">
        <f>IF(N158 = 0,0,F158/N158)</f>
        <v/>
      </c>
      <c r="CV158" s="258">
        <f>IF(CU158=0,0,CK158/CU158)</f>
        <v/>
      </c>
    </row>
    <row r="159">
      <c r="A159" s="82">
        <f>IF(ISERROR(OFFSET(Map!$E$2,MATCH(D159,Map!$B$3:$B$239,0),0)),OFFSET(Map!$E$2,MATCH(D159,Map!$C$3:$C$239,0),0),OFFSET(Map!$E$2,MATCH(D159,Map!$B$3:$B$239,0),0))</f>
        <v/>
      </c>
      <c r="B159" s="82" t="n">
        <v>158</v>
      </c>
      <c r="C159" s="82" t="inlineStr">
        <is>
          <t>KWAZULU-NATAL</t>
        </is>
      </c>
      <c r="D159" s="82" t="inlineStr">
        <is>
          <t>KZN431</t>
        </is>
      </c>
      <c r="E159" s="82" t="inlineStr">
        <is>
          <t>Ingwe</t>
        </is>
      </c>
      <c r="F159" s="82" t="n">
        <v>100548</v>
      </c>
      <c r="G159" s="82" t="n">
        <v>39.8</v>
      </c>
      <c r="H159" s="82" t="n">
        <v>55.2</v>
      </c>
      <c r="I159" s="82">
        <f>ROUND(F159*H159/100,0)</f>
        <v/>
      </c>
      <c r="J159" s="82" t="n">
        <v>5</v>
      </c>
      <c r="K159" s="82" t="n">
        <v>81.2</v>
      </c>
      <c r="L159" s="82" t="n">
        <v>86.90000000000001</v>
      </c>
      <c r="M159" s="82" t="n">
        <v>-0.67</v>
      </c>
      <c r="N159" s="82" t="n">
        <v>51</v>
      </c>
      <c r="O159" s="82" t="n">
        <v>39.3</v>
      </c>
      <c r="P159" s="82">
        <f>ROUND(F159*(H159/100)*(100-O159)/100,0)</f>
        <v/>
      </c>
      <c r="Q159" s="82" t="n">
        <v>48.5</v>
      </c>
      <c r="R159" s="82" t="n">
        <v>13.8</v>
      </c>
      <c r="S159" s="82" t="n">
        <v>4</v>
      </c>
      <c r="T159" s="82" t="n">
        <v>17.7</v>
      </c>
      <c r="U159" s="82" t="n">
        <v>23073</v>
      </c>
      <c r="V159" s="82" t="n">
        <v>12872</v>
      </c>
      <c r="W159" s="82" t="n">
        <v>4.2</v>
      </c>
      <c r="X159" s="82" t="n">
        <v>56.5</v>
      </c>
      <c r="Y159" s="82" t="n">
        <v>30.1</v>
      </c>
      <c r="Z159" s="82" t="n">
        <v>61.7</v>
      </c>
      <c r="AA159" s="82" t="n">
        <v>7.4</v>
      </c>
      <c r="AB159" s="82" t="n">
        <v>4.7</v>
      </c>
      <c r="AC159" s="82" t="n">
        <v>11.7</v>
      </c>
      <c r="AD159" s="82" t="n">
        <v>49.9</v>
      </c>
      <c r="AE159" s="82" t="n">
        <v>98.7</v>
      </c>
      <c r="AF159" s="82" t="n">
        <v>0.2</v>
      </c>
      <c r="AG159" s="82" t="n">
        <v>0.1</v>
      </c>
      <c r="AH159" s="82" t="n">
        <v>0.8</v>
      </c>
      <c r="AI159" s="82" t="n">
        <v>0.1</v>
      </c>
      <c r="AJ159" s="82" t="n">
        <v>7.4</v>
      </c>
      <c r="AK159" s="82" t="n">
        <v>7.1</v>
      </c>
      <c r="AL159" s="82" t="n">
        <v>6.5</v>
      </c>
      <c r="AM159" s="82" t="n">
        <v>6.5</v>
      </c>
      <c r="AN159" s="82" t="n">
        <v>6.5</v>
      </c>
      <c r="AO159" s="82" t="n">
        <v>5.8</v>
      </c>
      <c r="AP159" s="82" t="n">
        <v>6.3</v>
      </c>
      <c r="AQ159" s="82" t="n">
        <v>6</v>
      </c>
      <c r="AR159" s="82" t="n">
        <v>4.4</v>
      </c>
      <c r="AS159" s="82" t="n">
        <v>4.8</v>
      </c>
      <c r="AT159" s="82" t="n">
        <v>3.2</v>
      </c>
      <c r="AU159" s="82" t="n">
        <v>3.9</v>
      </c>
      <c r="AV159" s="82" t="n">
        <v>2.2</v>
      </c>
      <c r="AW159" s="82" t="n">
        <v>3</v>
      </c>
      <c r="AX159" s="82" t="n">
        <v>1.9</v>
      </c>
      <c r="AY159" s="82" t="n">
        <v>2.6</v>
      </c>
      <c r="AZ159" s="82" t="n">
        <v>1.6</v>
      </c>
      <c r="BA159" s="82" t="n">
        <v>2.4</v>
      </c>
      <c r="BB159" s="82" t="n">
        <v>1.5</v>
      </c>
      <c r="BC159" s="82" t="n">
        <v>1.5</v>
      </c>
      <c r="BD159" s="82" t="n">
        <v>1.4</v>
      </c>
      <c r="BE159" s="82" t="n">
        <v>2</v>
      </c>
      <c r="BF159" s="82" t="n">
        <v>1.2</v>
      </c>
      <c r="BG159" s="82" t="n">
        <v>1.9</v>
      </c>
      <c r="BH159" s="82" t="n">
        <v>1.1</v>
      </c>
      <c r="BI159" s="82" t="n">
        <v>1.6</v>
      </c>
      <c r="BJ159" s="82" t="n">
        <v>0.6</v>
      </c>
      <c r="BK159" s="82" t="n">
        <v>1.2</v>
      </c>
      <c r="BL159" s="82" t="n">
        <v>0.4</v>
      </c>
      <c r="BM159" s="82" t="n">
        <v>0.9</v>
      </c>
      <c r="BN159" s="82" t="n">
        <v>0.2</v>
      </c>
      <c r="BO159" s="82" t="n">
        <v>0.7</v>
      </c>
      <c r="BP159" s="82" t="n">
        <v>0.2</v>
      </c>
      <c r="BQ159" s="82" t="n">
        <v>0.5</v>
      </c>
      <c r="BR159" s="82" t="n">
        <v>0.1</v>
      </c>
      <c r="BS159" s="82" t="n">
        <v>0.4</v>
      </c>
      <c r="BT159" s="82" t="n">
        <v>10570</v>
      </c>
      <c r="BU159" s="82" t="n">
        <v>6856</v>
      </c>
      <c r="BV159" s="82" t="n">
        <v>5437</v>
      </c>
      <c r="BW159" s="82" t="n">
        <v>32635</v>
      </c>
      <c r="BX159" s="82" t="n">
        <v>13.8</v>
      </c>
      <c r="BY159" s="82" t="n">
        <v>6.2</v>
      </c>
      <c r="BZ159" s="82" t="n">
        <v>12.5</v>
      </c>
      <c r="CA159" s="82" t="n">
        <v>27.6</v>
      </c>
      <c r="CB159" s="82" t="n">
        <v>23.4</v>
      </c>
      <c r="CC159" s="82" t="n">
        <v>8.300000000000001</v>
      </c>
      <c r="CD159" s="82" t="n">
        <v>4.3</v>
      </c>
      <c r="CE159" s="82" t="n">
        <v>2.3</v>
      </c>
      <c r="CF159" s="82" t="n">
        <v>1.2</v>
      </c>
      <c r="CG159" s="82" t="n">
        <v>0.2</v>
      </c>
      <c r="CH159" s="82" t="n">
        <v>0.1</v>
      </c>
      <c r="CI159" s="82" t="n">
        <v>0.1</v>
      </c>
      <c r="CJ159" s="82">
        <f>SUM(BT159:BW159)</f>
        <v/>
      </c>
      <c r="CK159" s="82">
        <f>F159*(1+M159/100)^9</f>
        <v/>
      </c>
      <c r="CL159" s="257">
        <f>$CK159*SUM(OFFSET($AJ159,0,(COUNTA($CL$1:CL$1)-1)*4,1,4))/100</f>
        <v/>
      </c>
      <c r="CM159" s="257">
        <f>$CK159*SUM(OFFSET($AJ159,0,(COUNTA($CL$1:CM$1)-1)*4,1,4))/100</f>
        <v/>
      </c>
      <c r="CN159" s="257">
        <f>$CK159*SUM(OFFSET($AJ159,0,(COUNTA($CL$1:CN$1)-1)*4,1,4))/100</f>
        <v/>
      </c>
      <c r="CO159" s="257">
        <f>$CK159*SUM(OFFSET($AJ159,0,(COUNTA($CL$1:CO$1)-1)*4,1,4))/100</f>
        <v/>
      </c>
      <c r="CP159" s="257">
        <f>$CK159*SUM(OFFSET($AJ159,0,(COUNTA($CL$1:CP$1)-1)*4,1,4))/100</f>
        <v/>
      </c>
      <c r="CQ159" s="257">
        <f>$CK159*SUM(OFFSET($AJ159,0,(COUNTA($CL$1:CQ$1)-1)*4,1,4))/100</f>
        <v/>
      </c>
      <c r="CR159" s="257">
        <f>$CK159*SUM(OFFSET($AJ159,0,(COUNTA($CL$1:CR$1)-1)*4,1,4))/100</f>
        <v/>
      </c>
      <c r="CS159" s="257">
        <f>$CK159*SUM(OFFSET($AJ159,0,(COUNTA($CL$1:CS$1)-1)*4,1,4))/100</f>
        <v/>
      </c>
      <c r="CT159" s="257">
        <f>$CK159*SUM(OFFSET($AJ159,0,(COUNTA($CL$1:CT$1)-1)*4,1,4))/100</f>
        <v/>
      </c>
      <c r="CU159" s="258">
        <f>IF(N159 = 0,0,F159/N159)</f>
        <v/>
      </c>
      <c r="CV159" s="258">
        <f>IF(CU159=0,0,CK159/CU159)</f>
        <v/>
      </c>
    </row>
    <row r="160">
      <c r="A160" s="82">
        <f>IF(ISERROR(OFFSET(Map!$E$2,MATCH(D160,Map!$B$3:$B$239,0),0)),OFFSET(Map!$E$2,MATCH(D160,Map!$C$3:$C$239,0),0),OFFSET(Map!$E$2,MATCH(D160,Map!$B$3:$B$239,0),0))</f>
        <v/>
      </c>
      <c r="B160" s="82" t="n">
        <v>159</v>
      </c>
      <c r="C160" s="82" t="inlineStr">
        <is>
          <t>KWAZULU-NATAL</t>
        </is>
      </c>
      <c r="D160" s="82" t="inlineStr">
        <is>
          <t>KZN432</t>
        </is>
      </c>
      <c r="E160" s="82" t="inlineStr">
        <is>
          <t>KwaSani</t>
        </is>
      </c>
      <c r="F160" s="82" t="n">
        <v>12898</v>
      </c>
      <c r="G160" s="82" t="n">
        <v>24.2</v>
      </c>
      <c r="H160" s="82" t="n">
        <v>70.3</v>
      </c>
      <c r="I160" s="82">
        <f>ROUND(F160*H160/100,0)</f>
        <v/>
      </c>
      <c r="J160" s="82" t="n">
        <v>5.5</v>
      </c>
      <c r="K160" s="82" t="n">
        <v>42.2</v>
      </c>
      <c r="L160" s="82" t="n">
        <v>107.7</v>
      </c>
      <c r="M160" s="82" t="n">
        <v>0.85</v>
      </c>
      <c r="N160" s="82" t="n">
        <v>7</v>
      </c>
      <c r="O160" s="82" t="n">
        <v>16</v>
      </c>
      <c r="P160" s="82">
        <f>ROUND(F160*(H160/100)*(100-O160)/100,0)</f>
        <v/>
      </c>
      <c r="Q160" s="82" t="n">
        <v>20.5</v>
      </c>
      <c r="R160" s="82" t="n">
        <v>7.6</v>
      </c>
      <c r="S160" s="82" t="n">
        <v>8.800000000000001</v>
      </c>
      <c r="T160" s="82" t="n">
        <v>21.7</v>
      </c>
      <c r="U160" s="82" t="n">
        <v>3673</v>
      </c>
      <c r="V160" s="82" t="n">
        <v>1176</v>
      </c>
      <c r="W160" s="82" t="n">
        <v>2</v>
      </c>
      <c r="X160" s="82" t="n">
        <v>44</v>
      </c>
      <c r="Y160" s="82" t="n">
        <v>67.5</v>
      </c>
      <c r="Z160" s="82" t="n">
        <v>37.9</v>
      </c>
      <c r="AA160" s="82" t="n">
        <v>26.5</v>
      </c>
      <c r="AB160" s="82" t="n">
        <v>43.2</v>
      </c>
      <c r="AC160" s="82" t="n">
        <v>42.9</v>
      </c>
      <c r="AD160" s="82" t="n">
        <v>75.40000000000001</v>
      </c>
      <c r="AE160" s="82" t="n">
        <v>87.90000000000001</v>
      </c>
      <c r="AF160" s="82" t="n">
        <v>0.9</v>
      </c>
      <c r="AG160" s="82" t="n">
        <v>0.4</v>
      </c>
      <c r="AH160" s="82" t="n">
        <v>10.5</v>
      </c>
      <c r="AI160" s="82" t="n">
        <v>0.4</v>
      </c>
      <c r="AJ160" s="82" t="n">
        <v>5.1</v>
      </c>
      <c r="AK160" s="82" t="n">
        <v>4.5</v>
      </c>
      <c r="AL160" s="82" t="n">
        <v>4.1</v>
      </c>
      <c r="AM160" s="82" t="n">
        <v>3.7</v>
      </c>
      <c r="AN160" s="82" t="n">
        <v>3.4</v>
      </c>
      <c r="AO160" s="82" t="n">
        <v>3.4</v>
      </c>
      <c r="AP160" s="82" t="n">
        <v>4.1</v>
      </c>
      <c r="AQ160" s="82" t="n">
        <v>3.5</v>
      </c>
      <c r="AR160" s="82" t="n">
        <v>6</v>
      </c>
      <c r="AS160" s="82" t="n">
        <v>4.9</v>
      </c>
      <c r="AT160" s="82" t="n">
        <v>7.1</v>
      </c>
      <c r="AU160" s="82" t="n">
        <v>5.4</v>
      </c>
      <c r="AV160" s="82" t="n">
        <v>4.7</v>
      </c>
      <c r="AW160" s="82" t="n">
        <v>4</v>
      </c>
      <c r="AX160" s="82" t="n">
        <v>4.4</v>
      </c>
      <c r="AY160" s="82" t="n">
        <v>4</v>
      </c>
      <c r="AZ160" s="82" t="n">
        <v>3</v>
      </c>
      <c r="BA160" s="82" t="n">
        <v>3.4</v>
      </c>
      <c r="BB160" s="82" t="n">
        <v>2.4</v>
      </c>
      <c r="BC160" s="82" t="n">
        <v>2.4</v>
      </c>
      <c r="BD160" s="82" t="n">
        <v>2</v>
      </c>
      <c r="BE160" s="82" t="n">
        <v>2.2</v>
      </c>
      <c r="BF160" s="82" t="n">
        <v>1.8</v>
      </c>
      <c r="BG160" s="82" t="n">
        <v>1.9</v>
      </c>
      <c r="BH160" s="82" t="n">
        <v>1.3</v>
      </c>
      <c r="BI160" s="82" t="n">
        <v>1.6</v>
      </c>
      <c r="BJ160" s="82" t="n">
        <v>1.2</v>
      </c>
      <c r="BK160" s="82" t="n">
        <v>1.3</v>
      </c>
      <c r="BL160" s="82" t="n">
        <v>0.7</v>
      </c>
      <c r="BM160" s="82" t="n">
        <v>0.6</v>
      </c>
      <c r="BN160" s="82" t="n">
        <v>0.3</v>
      </c>
      <c r="BO160" s="82" t="n">
        <v>0.5</v>
      </c>
      <c r="BP160" s="82" t="n">
        <v>0.2</v>
      </c>
      <c r="BQ160" s="82" t="n">
        <v>0.3</v>
      </c>
      <c r="BR160" s="82" t="n">
        <v>0.1</v>
      </c>
      <c r="BS160" s="82" t="n">
        <v>0.2</v>
      </c>
      <c r="BT160" s="82" t="n">
        <v>5265</v>
      </c>
      <c r="BU160" s="82" t="n">
        <v>1005</v>
      </c>
      <c r="BV160" s="82" t="n">
        <v>291</v>
      </c>
      <c r="BW160" s="82" t="n">
        <v>2507</v>
      </c>
      <c r="BX160" s="82" t="n">
        <v>12.3</v>
      </c>
      <c r="BY160" s="82" t="n">
        <v>3</v>
      </c>
      <c r="BZ160" s="82" t="n">
        <v>6.6</v>
      </c>
      <c r="CA160" s="82" t="n">
        <v>24.6</v>
      </c>
      <c r="CB160" s="82" t="n">
        <v>22.9</v>
      </c>
      <c r="CC160" s="82" t="n">
        <v>12.7</v>
      </c>
      <c r="CD160" s="82" t="n">
        <v>8.4</v>
      </c>
      <c r="CE160" s="82" t="n">
        <v>4.7</v>
      </c>
      <c r="CF160" s="82" t="n">
        <v>2.6</v>
      </c>
      <c r="CG160" s="82" t="n">
        <v>1.3</v>
      </c>
      <c r="CH160" s="82" t="n">
        <v>0.4</v>
      </c>
      <c r="CI160" s="82" t="n">
        <v>0.6</v>
      </c>
      <c r="CJ160" s="82">
        <f>SUM(BT160:BW160)</f>
        <v/>
      </c>
      <c r="CK160" s="82">
        <f>F160*(1+M160/100)^9</f>
        <v/>
      </c>
      <c r="CL160" s="257">
        <f>$CK160*SUM(OFFSET($AJ160,0,(COUNTA($CL$1:CL$1)-1)*4,1,4))/100</f>
        <v/>
      </c>
      <c r="CM160" s="257">
        <f>$CK160*SUM(OFFSET($AJ160,0,(COUNTA($CL$1:CM$1)-1)*4,1,4))/100</f>
        <v/>
      </c>
      <c r="CN160" s="257">
        <f>$CK160*SUM(OFFSET($AJ160,0,(COUNTA($CL$1:CN$1)-1)*4,1,4))/100</f>
        <v/>
      </c>
      <c r="CO160" s="257">
        <f>$CK160*SUM(OFFSET($AJ160,0,(COUNTA($CL$1:CO$1)-1)*4,1,4))/100</f>
        <v/>
      </c>
      <c r="CP160" s="257">
        <f>$CK160*SUM(OFFSET($AJ160,0,(COUNTA($CL$1:CP$1)-1)*4,1,4))/100</f>
        <v/>
      </c>
      <c r="CQ160" s="257">
        <f>$CK160*SUM(OFFSET($AJ160,0,(COUNTA($CL$1:CQ$1)-1)*4,1,4))/100</f>
        <v/>
      </c>
      <c r="CR160" s="257">
        <f>$CK160*SUM(OFFSET($AJ160,0,(COUNTA($CL$1:CR$1)-1)*4,1,4))/100</f>
        <v/>
      </c>
      <c r="CS160" s="257">
        <f>$CK160*SUM(OFFSET($AJ160,0,(COUNTA($CL$1:CS$1)-1)*4,1,4))/100</f>
        <v/>
      </c>
      <c r="CT160" s="257">
        <f>$CK160*SUM(OFFSET($AJ160,0,(COUNTA($CL$1:CT$1)-1)*4,1,4))/100</f>
        <v/>
      </c>
      <c r="CU160" s="258">
        <f>IF(N160 = 0,0,F160/N160)</f>
        <v/>
      </c>
      <c r="CV160" s="258">
        <f>IF(CU160=0,0,CK160/CU160)</f>
        <v/>
      </c>
    </row>
    <row r="161">
      <c r="A161" s="82">
        <f>IF(ISERROR(OFFSET(Map!$E$2,MATCH(D161,Map!$B$3:$B$239,0),0)),OFFSET(Map!$E$2,MATCH(D161,Map!$C$3:$C$239,0),0),OFFSET(Map!$E$2,MATCH(D161,Map!$B$3:$B$239,0),0))</f>
        <v/>
      </c>
      <c r="B161" s="82" t="n">
        <v>160</v>
      </c>
      <c r="C161" s="82" t="inlineStr">
        <is>
          <t>KWAZULU-NATAL</t>
        </is>
      </c>
      <c r="D161" s="82" t="inlineStr">
        <is>
          <t>KZN433</t>
        </is>
      </c>
      <c r="E161" s="82" t="inlineStr">
        <is>
          <t>Greater Kokstad</t>
        </is>
      </c>
      <c r="F161" s="82" t="n">
        <v>65981</v>
      </c>
      <c r="G161" s="82" t="n">
        <v>30.6</v>
      </c>
      <c r="H161" s="82" t="n">
        <v>66.7</v>
      </c>
      <c r="I161" s="82">
        <f>ROUND(F161*H161/100,0)</f>
        <v/>
      </c>
      <c r="J161" s="82" t="n">
        <v>2.7</v>
      </c>
      <c r="K161" s="82" t="n">
        <v>49.9</v>
      </c>
      <c r="L161" s="82" t="n">
        <v>94.40000000000001</v>
      </c>
      <c r="M161" s="82" t="n">
        <v>1.55</v>
      </c>
      <c r="N161" s="82" t="n">
        <v>25</v>
      </c>
      <c r="O161" s="82" t="n">
        <v>28.9</v>
      </c>
      <c r="P161" s="82">
        <f>ROUND(F161*(H161/100)*(100-O161)/100,0)</f>
        <v/>
      </c>
      <c r="Q161" s="82" t="n">
        <v>36.3</v>
      </c>
      <c r="R161" s="82" t="n">
        <v>4.1</v>
      </c>
      <c r="S161" s="82" t="n">
        <v>10.8</v>
      </c>
      <c r="T161" s="82" t="n">
        <v>28.3</v>
      </c>
      <c r="U161" s="82" t="n">
        <v>19140</v>
      </c>
      <c r="V161" s="82" t="n">
        <v>4680</v>
      </c>
      <c r="W161" s="82" t="n">
        <v>3.1</v>
      </c>
      <c r="X161" s="82" t="n">
        <v>41.6</v>
      </c>
      <c r="Y161" s="82" t="n">
        <v>83.59999999999999</v>
      </c>
      <c r="Z161" s="82" t="n">
        <v>36.3</v>
      </c>
      <c r="AA161" s="82" t="n">
        <v>60.1</v>
      </c>
      <c r="AB161" s="82" t="n">
        <v>74</v>
      </c>
      <c r="AC161" s="82" t="n">
        <v>36.1</v>
      </c>
      <c r="AD161" s="82" t="n">
        <v>80.7</v>
      </c>
      <c r="AE161" s="82" t="n">
        <v>87.09999999999999</v>
      </c>
      <c r="AF161" s="82" t="n">
        <v>8.199999999999999</v>
      </c>
      <c r="AG161" s="82" t="n">
        <v>1.1</v>
      </c>
      <c r="AH161" s="82" t="n">
        <v>3.3</v>
      </c>
      <c r="AI161" s="82" t="n">
        <v>0.2</v>
      </c>
      <c r="AJ161" s="82" t="n">
        <v>5.6</v>
      </c>
      <c r="AK161" s="82" t="n">
        <v>5.7</v>
      </c>
      <c r="AL161" s="82" t="n">
        <v>4.9</v>
      </c>
      <c r="AM161" s="82" t="n">
        <v>4.7</v>
      </c>
      <c r="AN161" s="82" t="n">
        <v>4.8</v>
      </c>
      <c r="AO161" s="82" t="n">
        <v>4.9</v>
      </c>
      <c r="AP161" s="82" t="n">
        <v>4.9</v>
      </c>
      <c r="AQ161" s="82" t="n">
        <v>5.3</v>
      </c>
      <c r="AR161" s="82" t="n">
        <v>5.5</v>
      </c>
      <c r="AS161" s="82" t="n">
        <v>5.8</v>
      </c>
      <c r="AT161" s="82" t="n">
        <v>5.6</v>
      </c>
      <c r="AU161" s="82" t="n">
        <v>5.4</v>
      </c>
      <c r="AV161" s="82" t="n">
        <v>4.5</v>
      </c>
      <c r="AW161" s="82" t="n">
        <v>4.2</v>
      </c>
      <c r="AX161" s="82" t="n">
        <v>3.7</v>
      </c>
      <c r="AY161" s="82" t="n">
        <v>3.7</v>
      </c>
      <c r="AZ161" s="82" t="n">
        <v>2.7</v>
      </c>
      <c r="BA161" s="82" t="n">
        <v>3.1</v>
      </c>
      <c r="BB161" s="82" t="n">
        <v>2</v>
      </c>
      <c r="BC161" s="82" t="n">
        <v>2</v>
      </c>
      <c r="BD161" s="82" t="n">
        <v>1.7</v>
      </c>
      <c r="BE161" s="82" t="n">
        <v>2</v>
      </c>
      <c r="BF161" s="82" t="n">
        <v>1.2</v>
      </c>
      <c r="BG161" s="82" t="n">
        <v>1.4</v>
      </c>
      <c r="BH161" s="82" t="n">
        <v>0.7</v>
      </c>
      <c r="BI161" s="82" t="n">
        <v>0.9</v>
      </c>
      <c r="BJ161" s="82" t="n">
        <v>0.4</v>
      </c>
      <c r="BK161" s="82" t="n">
        <v>0.6</v>
      </c>
      <c r="BL161" s="82" t="n">
        <v>0.3</v>
      </c>
      <c r="BM161" s="82" t="n">
        <v>0.5</v>
      </c>
      <c r="BN161" s="82" t="n">
        <v>0.1</v>
      </c>
      <c r="BO161" s="82" t="n">
        <v>0.3</v>
      </c>
      <c r="BP161" s="82" t="n">
        <v>0.1</v>
      </c>
      <c r="BQ161" s="82" t="n">
        <v>0.2</v>
      </c>
      <c r="BR161" s="82" t="n">
        <v>0.1</v>
      </c>
      <c r="BS161" s="82" t="n">
        <v>0.1</v>
      </c>
      <c r="BT161" s="82" t="n">
        <v>18849</v>
      </c>
      <c r="BU161" s="82" t="n">
        <v>7654</v>
      </c>
      <c r="BV161" s="82" t="n">
        <v>1437</v>
      </c>
      <c r="BW161" s="82" t="n">
        <v>16090</v>
      </c>
      <c r="BX161" s="82" t="n">
        <v>15.8</v>
      </c>
      <c r="BY161" s="82" t="n">
        <v>3.9</v>
      </c>
      <c r="BZ161" s="82" t="n">
        <v>7.4</v>
      </c>
      <c r="CA161" s="82" t="n">
        <v>20.3</v>
      </c>
      <c r="CB161" s="82" t="n">
        <v>19.5</v>
      </c>
      <c r="CC161" s="82" t="n">
        <v>11.7</v>
      </c>
      <c r="CD161" s="82" t="n">
        <v>10</v>
      </c>
      <c r="CE161" s="82" t="n">
        <v>6.7</v>
      </c>
      <c r="CF161" s="82" t="n">
        <v>3.4</v>
      </c>
      <c r="CG161" s="82" t="n">
        <v>0.9</v>
      </c>
      <c r="CH161" s="82" t="n">
        <v>0.3</v>
      </c>
      <c r="CI161" s="82" t="n">
        <v>0.2</v>
      </c>
      <c r="CJ161" s="82">
        <f>SUM(BT161:BW161)</f>
        <v/>
      </c>
      <c r="CK161" s="82">
        <f>F161*(1+M161/100)^9</f>
        <v/>
      </c>
      <c r="CL161" s="257">
        <f>$CK161*SUM(OFFSET($AJ161,0,(COUNTA($CL$1:CL$1)-1)*4,1,4))/100</f>
        <v/>
      </c>
      <c r="CM161" s="257">
        <f>$CK161*SUM(OFFSET($AJ161,0,(COUNTA($CL$1:CM$1)-1)*4,1,4))/100</f>
        <v/>
      </c>
      <c r="CN161" s="257">
        <f>$CK161*SUM(OFFSET($AJ161,0,(COUNTA($CL$1:CN$1)-1)*4,1,4))/100</f>
        <v/>
      </c>
      <c r="CO161" s="257">
        <f>$CK161*SUM(OFFSET($AJ161,0,(COUNTA($CL$1:CO$1)-1)*4,1,4))/100</f>
        <v/>
      </c>
      <c r="CP161" s="257">
        <f>$CK161*SUM(OFFSET($AJ161,0,(COUNTA($CL$1:CP$1)-1)*4,1,4))/100</f>
        <v/>
      </c>
      <c r="CQ161" s="257">
        <f>$CK161*SUM(OFFSET($AJ161,0,(COUNTA($CL$1:CQ$1)-1)*4,1,4))/100</f>
        <v/>
      </c>
      <c r="CR161" s="257">
        <f>$CK161*SUM(OFFSET($AJ161,0,(COUNTA($CL$1:CR$1)-1)*4,1,4))/100</f>
        <v/>
      </c>
      <c r="CS161" s="257">
        <f>$CK161*SUM(OFFSET($AJ161,0,(COUNTA($CL$1:CS$1)-1)*4,1,4))/100</f>
        <v/>
      </c>
      <c r="CT161" s="257">
        <f>$CK161*SUM(OFFSET($AJ161,0,(COUNTA($CL$1:CT$1)-1)*4,1,4))/100</f>
        <v/>
      </c>
      <c r="CU161" s="258">
        <f>IF(N161 = 0,0,F161/N161)</f>
        <v/>
      </c>
      <c r="CV161" s="258">
        <f>IF(CU161=0,0,CK161/CU161)</f>
        <v/>
      </c>
    </row>
    <row r="162">
      <c r="A162" s="82">
        <f>IF(ISERROR(OFFSET(Map!$E$2,MATCH(D162,Map!$B$3:$B$239,0),0)),OFFSET(Map!$E$2,MATCH(D162,Map!$C$3:$C$239,0),0),OFFSET(Map!$E$2,MATCH(D162,Map!$B$3:$B$239,0),0))</f>
        <v/>
      </c>
      <c r="B162" s="82" t="n">
        <v>161</v>
      </c>
      <c r="C162" s="82" t="inlineStr">
        <is>
          <t>KWAZULU-NATAL</t>
        </is>
      </c>
      <c r="D162" s="82" t="inlineStr">
        <is>
          <t>KZN434</t>
        </is>
      </c>
      <c r="E162" s="82" t="inlineStr">
        <is>
          <t>Ubuhlebezwe</t>
        </is>
      </c>
      <c r="F162" s="82" t="n">
        <v>101691</v>
      </c>
      <c r="G162" s="82" t="n">
        <v>37.4</v>
      </c>
      <c r="H162" s="82" t="n">
        <v>57.4</v>
      </c>
      <c r="I162" s="82">
        <f>ROUND(F162*H162/100,0)</f>
        <v/>
      </c>
      <c r="J162" s="82" t="n">
        <v>5.3</v>
      </c>
      <c r="K162" s="82" t="n">
        <v>74.3</v>
      </c>
      <c r="L162" s="82" t="n">
        <v>86.8</v>
      </c>
      <c r="M162" s="82" t="n">
        <v>-0.03</v>
      </c>
      <c r="N162" s="82" t="n">
        <v>63</v>
      </c>
      <c r="O162" s="82" t="n">
        <v>34</v>
      </c>
      <c r="P162" s="82">
        <f>ROUND(F162*(H162/100)*(100-O162)/100,0)</f>
        <v/>
      </c>
      <c r="Q162" s="82" t="n">
        <v>42.1</v>
      </c>
      <c r="R162" s="82" t="n">
        <v>15.9</v>
      </c>
      <c r="S162" s="82" t="n">
        <v>4.3</v>
      </c>
      <c r="T162" s="82" t="n">
        <v>20</v>
      </c>
      <c r="U162" s="82" t="n">
        <v>23487</v>
      </c>
      <c r="V162" s="82" t="n">
        <v>11145</v>
      </c>
      <c r="W162" s="82" t="n">
        <v>4.1</v>
      </c>
      <c r="X162" s="82" t="n">
        <v>57.2</v>
      </c>
      <c r="Y162" s="82" t="n">
        <v>30.3</v>
      </c>
      <c r="Z162" s="82" t="n">
        <v>63.8</v>
      </c>
      <c r="AA162" s="82" t="n">
        <v>12</v>
      </c>
      <c r="AB162" s="82" t="n">
        <v>12.3</v>
      </c>
      <c r="AC162" s="82" t="n">
        <v>12.4</v>
      </c>
      <c r="AD162" s="82" t="n">
        <v>53.9</v>
      </c>
      <c r="AE162" s="82" t="n">
        <v>97.5</v>
      </c>
      <c r="AF162" s="82" t="n">
        <v>1.2</v>
      </c>
      <c r="AG162" s="82" t="n">
        <v>0.4</v>
      </c>
      <c r="AH162" s="82" t="n">
        <v>0.8</v>
      </c>
      <c r="AI162" s="82" t="n">
        <v>0.1</v>
      </c>
      <c r="AJ162" s="82" t="n">
        <v>6.9</v>
      </c>
      <c r="AK162" s="82" t="n">
        <v>6.6</v>
      </c>
      <c r="AL162" s="82" t="n">
        <v>6.1</v>
      </c>
      <c r="AM162" s="82" t="n">
        <v>6</v>
      </c>
      <c r="AN162" s="82" t="n">
        <v>6.1</v>
      </c>
      <c r="AO162" s="82" t="n">
        <v>5.7</v>
      </c>
      <c r="AP162" s="82" t="n">
        <v>6.1</v>
      </c>
      <c r="AQ162" s="82" t="n">
        <v>6.1</v>
      </c>
      <c r="AR162" s="82" t="n">
        <v>4.6</v>
      </c>
      <c r="AS162" s="82" t="n">
        <v>4.7</v>
      </c>
      <c r="AT162" s="82" t="n">
        <v>3.5</v>
      </c>
      <c r="AU162" s="82" t="n">
        <v>4</v>
      </c>
      <c r="AV162" s="82" t="n">
        <v>2.4</v>
      </c>
      <c r="AW162" s="82" t="n">
        <v>2.9</v>
      </c>
      <c r="AX162" s="82" t="n">
        <v>2.1</v>
      </c>
      <c r="AY162" s="82" t="n">
        <v>2.6</v>
      </c>
      <c r="AZ162" s="82" t="n">
        <v>1.7</v>
      </c>
      <c r="BA162" s="82" t="n">
        <v>2.6</v>
      </c>
      <c r="BB162" s="82" t="n">
        <v>1.7</v>
      </c>
      <c r="BC162" s="82" t="n">
        <v>1.7</v>
      </c>
      <c r="BD162" s="82" t="n">
        <v>1.4</v>
      </c>
      <c r="BE162" s="82" t="n">
        <v>2.2</v>
      </c>
      <c r="BF162" s="82" t="n">
        <v>1.3</v>
      </c>
      <c r="BG162" s="82" t="n">
        <v>2.1</v>
      </c>
      <c r="BH162" s="82" t="n">
        <v>1.1</v>
      </c>
      <c r="BI162" s="82" t="n">
        <v>1.7</v>
      </c>
      <c r="BJ162" s="82" t="n">
        <v>0.6</v>
      </c>
      <c r="BK162" s="82" t="n">
        <v>1.2</v>
      </c>
      <c r="BL162" s="82" t="n">
        <v>0.4</v>
      </c>
      <c r="BM162" s="82" t="n">
        <v>0.9</v>
      </c>
      <c r="BN162" s="82" t="n">
        <v>0.2</v>
      </c>
      <c r="BO162" s="82" t="n">
        <v>0.6</v>
      </c>
      <c r="BP162" s="82" t="n">
        <v>0.2</v>
      </c>
      <c r="BQ162" s="82" t="n">
        <v>0.6</v>
      </c>
      <c r="BR162" s="82" t="n">
        <v>0.1</v>
      </c>
      <c r="BS162" s="82" t="n">
        <v>0.5</v>
      </c>
      <c r="BT162" s="82" t="n">
        <v>12569</v>
      </c>
      <c r="BU162" s="82" t="n">
        <v>6483</v>
      </c>
      <c r="BV162" s="82" t="n">
        <v>4995</v>
      </c>
      <c r="BW162" s="82" t="n">
        <v>34304</v>
      </c>
      <c r="BX162" s="82" t="n">
        <v>16.6</v>
      </c>
      <c r="BY162" s="82" t="n">
        <v>6.9</v>
      </c>
      <c r="BZ162" s="82" t="n">
        <v>11.3</v>
      </c>
      <c r="CA162" s="82" t="n">
        <v>25.6</v>
      </c>
      <c r="CB162" s="82" t="n">
        <v>21.9</v>
      </c>
      <c r="CC162" s="82" t="n">
        <v>8.699999999999999</v>
      </c>
      <c r="CD162" s="82" t="n">
        <v>4.5</v>
      </c>
      <c r="CE162" s="82" t="n">
        <v>2.6</v>
      </c>
      <c r="CF162" s="82" t="n">
        <v>1.4</v>
      </c>
      <c r="CG162" s="82" t="n">
        <v>0.2</v>
      </c>
      <c r="CH162" s="82" t="n">
        <v>0.1</v>
      </c>
      <c r="CI162" s="82" t="n">
        <v>0.1</v>
      </c>
      <c r="CJ162" s="82">
        <f>SUM(BT162:BW162)</f>
        <v/>
      </c>
      <c r="CK162" s="82">
        <f>F162*(1+M162/100)^9</f>
        <v/>
      </c>
      <c r="CL162" s="257">
        <f>$CK162*SUM(OFFSET($AJ162,0,(COUNTA($CL$1:CL$1)-1)*4,1,4))/100</f>
        <v/>
      </c>
      <c r="CM162" s="257">
        <f>$CK162*SUM(OFFSET($AJ162,0,(COUNTA($CL$1:CM$1)-1)*4,1,4))/100</f>
        <v/>
      </c>
      <c r="CN162" s="257">
        <f>$CK162*SUM(OFFSET($AJ162,0,(COUNTA($CL$1:CN$1)-1)*4,1,4))/100</f>
        <v/>
      </c>
      <c r="CO162" s="257">
        <f>$CK162*SUM(OFFSET($AJ162,0,(COUNTA($CL$1:CO$1)-1)*4,1,4))/100</f>
        <v/>
      </c>
      <c r="CP162" s="257">
        <f>$CK162*SUM(OFFSET($AJ162,0,(COUNTA($CL$1:CP$1)-1)*4,1,4))/100</f>
        <v/>
      </c>
      <c r="CQ162" s="257">
        <f>$CK162*SUM(OFFSET($AJ162,0,(COUNTA($CL$1:CQ$1)-1)*4,1,4))/100</f>
        <v/>
      </c>
      <c r="CR162" s="257">
        <f>$CK162*SUM(OFFSET($AJ162,0,(COUNTA($CL$1:CR$1)-1)*4,1,4))/100</f>
        <v/>
      </c>
      <c r="CS162" s="257">
        <f>$CK162*SUM(OFFSET($AJ162,0,(COUNTA($CL$1:CS$1)-1)*4,1,4))/100</f>
        <v/>
      </c>
      <c r="CT162" s="257">
        <f>$CK162*SUM(OFFSET($AJ162,0,(COUNTA($CL$1:CT$1)-1)*4,1,4))/100</f>
        <v/>
      </c>
      <c r="CU162" s="258">
        <f>IF(N162 = 0,0,F162/N162)</f>
        <v/>
      </c>
      <c r="CV162" s="258">
        <f>IF(CU162=0,0,CK162/CU162)</f>
        <v/>
      </c>
    </row>
    <row r="163">
      <c r="A163" s="82">
        <f>IF(ISERROR(OFFSET(Map!$E$2,MATCH(D163,Map!$B$3:$B$239,0),0)),OFFSET(Map!$E$2,MATCH(D163,Map!$C$3:$C$239,0),0),OFFSET(Map!$E$2,MATCH(D163,Map!$B$3:$B$239,0),0))</f>
        <v/>
      </c>
      <c r="B163" s="82" t="n">
        <v>162</v>
      </c>
      <c r="C163" s="82" t="inlineStr">
        <is>
          <t>KWAZULU-NATAL</t>
        </is>
      </c>
      <c r="D163" s="82" t="inlineStr">
        <is>
          <t>KZN435</t>
        </is>
      </c>
      <c r="E163" s="82" t="inlineStr">
        <is>
          <t>Umzimkhulu</t>
        </is>
      </c>
      <c r="F163" s="82" t="n">
        <v>180302</v>
      </c>
      <c r="G163" s="82" t="n">
        <v>40.8</v>
      </c>
      <c r="H163" s="82" t="n">
        <v>53.7</v>
      </c>
      <c r="I163" s="82">
        <f>ROUND(F163*H163/100,0)</f>
        <v/>
      </c>
      <c r="J163" s="82" t="n">
        <v>5.5</v>
      </c>
      <c r="K163" s="82" t="n">
        <v>86.2</v>
      </c>
      <c r="L163" s="82" t="n">
        <v>82.90000000000001</v>
      </c>
      <c r="M163" s="82" t="n">
        <v>0.34</v>
      </c>
      <c r="N163" s="82" t="n">
        <v>74</v>
      </c>
      <c r="O163" s="82" t="n">
        <v>46.6</v>
      </c>
      <c r="P163" s="82">
        <f>ROUND(F163*(H163/100)*(100-O163)/100,0)</f>
        <v/>
      </c>
      <c r="Q163" s="82" t="n">
        <v>56.8</v>
      </c>
      <c r="R163" s="82" t="n">
        <v>6.4</v>
      </c>
      <c r="S163" s="82" t="n">
        <v>4.9</v>
      </c>
      <c r="T163" s="82" t="n">
        <v>15.3</v>
      </c>
      <c r="U163" s="82" t="n">
        <v>42909</v>
      </c>
      <c r="V163" s="82" t="n">
        <v>24538</v>
      </c>
      <c r="W163" s="82" t="n">
        <v>4.1</v>
      </c>
      <c r="X163" s="82" t="n">
        <v>60.3</v>
      </c>
      <c r="Y163" s="82" t="n">
        <v>32.7</v>
      </c>
      <c r="Z163" s="82" t="n">
        <v>68.09999999999999</v>
      </c>
      <c r="AA163" s="82" t="n">
        <v>6.4</v>
      </c>
      <c r="AB163" s="82" t="n">
        <v>8.300000000000001</v>
      </c>
      <c r="AC163" s="82" t="n">
        <v>5.6</v>
      </c>
      <c r="AD163" s="82" t="n">
        <v>64.5</v>
      </c>
      <c r="AE163" s="82" t="n">
        <v>99.3</v>
      </c>
      <c r="AF163" s="82" t="n">
        <v>0.3</v>
      </c>
      <c r="AG163" s="82" t="n">
        <v>0.1</v>
      </c>
      <c r="AH163" s="82" t="n">
        <v>0.1</v>
      </c>
      <c r="AI163" s="82" t="n">
        <v>0.1</v>
      </c>
      <c r="AJ163" s="82" t="n">
        <v>7.4</v>
      </c>
      <c r="AK163" s="82" t="n">
        <v>7.3</v>
      </c>
      <c r="AL163" s="82" t="n">
        <v>6.7</v>
      </c>
      <c r="AM163" s="82" t="n">
        <v>6.6</v>
      </c>
      <c r="AN163" s="82" t="n">
        <v>6.6</v>
      </c>
      <c r="AO163" s="82" t="n">
        <v>6.3</v>
      </c>
      <c r="AP163" s="82" t="n">
        <v>6.7</v>
      </c>
      <c r="AQ163" s="82" t="n">
        <v>6.8</v>
      </c>
      <c r="AR163" s="82" t="n">
        <v>4.1</v>
      </c>
      <c r="AS163" s="82" t="n">
        <v>5</v>
      </c>
      <c r="AT163" s="82" t="n">
        <v>2.7</v>
      </c>
      <c r="AU163" s="82" t="n">
        <v>3.8</v>
      </c>
      <c r="AV163" s="82" t="n">
        <v>2</v>
      </c>
      <c r="AW163" s="82" t="n">
        <v>2.9</v>
      </c>
      <c r="AX163" s="82" t="n">
        <v>1.7</v>
      </c>
      <c r="AY163" s="82" t="n">
        <v>2.4</v>
      </c>
      <c r="AZ163" s="82" t="n">
        <v>1.4</v>
      </c>
      <c r="BA163" s="82" t="n">
        <v>2.3</v>
      </c>
      <c r="BB163" s="82" t="n">
        <v>1.3</v>
      </c>
      <c r="BC163" s="82" t="n">
        <v>1.3</v>
      </c>
      <c r="BD163" s="82" t="n">
        <v>1.3</v>
      </c>
      <c r="BE163" s="82" t="n">
        <v>2</v>
      </c>
      <c r="BF163" s="82" t="n">
        <v>1</v>
      </c>
      <c r="BG163" s="82" t="n">
        <v>1.8</v>
      </c>
      <c r="BH163" s="82" t="n">
        <v>1</v>
      </c>
      <c r="BI163" s="82" t="n">
        <v>1.5</v>
      </c>
      <c r="BJ163" s="82" t="n">
        <v>0.7</v>
      </c>
      <c r="BK163" s="82" t="n">
        <v>1.2</v>
      </c>
      <c r="BL163" s="82" t="n">
        <v>0.4</v>
      </c>
      <c r="BM163" s="82" t="n">
        <v>0.9</v>
      </c>
      <c r="BN163" s="82" t="n">
        <v>0.3</v>
      </c>
      <c r="BO163" s="82" t="n">
        <v>0.8</v>
      </c>
      <c r="BP163" s="82" t="n">
        <v>0.2</v>
      </c>
      <c r="BQ163" s="82" t="n">
        <v>0.6</v>
      </c>
      <c r="BR163" s="82" t="n">
        <v>0.1</v>
      </c>
      <c r="BS163" s="82" t="n">
        <v>0.3</v>
      </c>
      <c r="BT163" s="82" t="n">
        <v>14642</v>
      </c>
      <c r="BU163" s="82" t="n">
        <v>12761</v>
      </c>
      <c r="BV163" s="82" t="n">
        <v>11115</v>
      </c>
      <c r="BW163" s="82" t="n">
        <v>58314</v>
      </c>
      <c r="BX163" s="82" t="n">
        <v>15.6</v>
      </c>
      <c r="BY163" s="82" t="n">
        <v>7</v>
      </c>
      <c r="BZ163" s="82" t="n">
        <v>14.2</v>
      </c>
      <c r="CA163" s="82" t="n">
        <v>26.9</v>
      </c>
      <c r="CB163" s="82" t="n">
        <v>21.9</v>
      </c>
      <c r="CC163" s="82" t="n">
        <v>7.1</v>
      </c>
      <c r="CD163" s="82" t="n">
        <v>3.8</v>
      </c>
      <c r="CE163" s="82" t="n">
        <v>2.1</v>
      </c>
      <c r="CF163" s="82" t="n">
        <v>1</v>
      </c>
      <c r="CG163" s="82" t="n">
        <v>0.1</v>
      </c>
      <c r="CH163" s="82" t="n">
        <v>0.1</v>
      </c>
      <c r="CI163" s="82" t="n">
        <v>0.1</v>
      </c>
      <c r="CJ163" s="82">
        <f>SUM(BT163:BW163)</f>
        <v/>
      </c>
      <c r="CK163" s="82">
        <f>F163*(1+M163/100)^9</f>
        <v/>
      </c>
      <c r="CL163" s="257">
        <f>$CK163*SUM(OFFSET($AJ163,0,(COUNTA($CL$1:CL$1)-1)*4,1,4))/100</f>
        <v/>
      </c>
      <c r="CM163" s="257">
        <f>$CK163*SUM(OFFSET($AJ163,0,(COUNTA($CL$1:CM$1)-1)*4,1,4))/100</f>
        <v/>
      </c>
      <c r="CN163" s="257">
        <f>$CK163*SUM(OFFSET($AJ163,0,(COUNTA($CL$1:CN$1)-1)*4,1,4))/100</f>
        <v/>
      </c>
      <c r="CO163" s="257">
        <f>$CK163*SUM(OFFSET($AJ163,0,(COUNTA($CL$1:CO$1)-1)*4,1,4))/100</f>
        <v/>
      </c>
      <c r="CP163" s="257">
        <f>$CK163*SUM(OFFSET($AJ163,0,(COUNTA($CL$1:CP$1)-1)*4,1,4))/100</f>
        <v/>
      </c>
      <c r="CQ163" s="257">
        <f>$CK163*SUM(OFFSET($AJ163,0,(COUNTA($CL$1:CQ$1)-1)*4,1,4))/100</f>
        <v/>
      </c>
      <c r="CR163" s="257">
        <f>$CK163*SUM(OFFSET($AJ163,0,(COUNTA($CL$1:CR$1)-1)*4,1,4))/100</f>
        <v/>
      </c>
      <c r="CS163" s="257">
        <f>$CK163*SUM(OFFSET($AJ163,0,(COUNTA($CL$1:CS$1)-1)*4,1,4))/100</f>
        <v/>
      </c>
      <c r="CT163" s="257">
        <f>$CK163*SUM(OFFSET($AJ163,0,(COUNTA($CL$1:CT$1)-1)*4,1,4))/100</f>
        <v/>
      </c>
      <c r="CU163" s="258">
        <f>IF(N163 = 0,0,F163/N163)</f>
        <v/>
      </c>
      <c r="CV163" s="258">
        <f>IF(CU163=0,0,CK163/CU163)</f>
        <v/>
      </c>
    </row>
    <row r="164">
      <c r="A164" s="82">
        <f>IF(ISERROR(OFFSET(Map!$E$2,MATCH(D164,Map!$B$3:$B$239,0),0)),OFFSET(Map!$E$2,MATCH(D164,Map!$C$3:$C$239,0),0),OFFSET(Map!$E$2,MATCH(D164,Map!$B$3:$B$239,0),0))</f>
        <v/>
      </c>
      <c r="B164" s="82" t="n">
        <v>163</v>
      </c>
      <c r="C164" s="82" t="inlineStr">
        <is>
          <t>NORTH WEST</t>
        </is>
      </c>
      <c r="D164" s="82" t="inlineStr">
        <is>
          <t>NW371</t>
        </is>
      </c>
      <c r="E164" s="82" t="inlineStr">
        <is>
          <t>Moretele</t>
        </is>
      </c>
      <c r="F164" s="82" t="n">
        <v>186947</v>
      </c>
      <c r="G164" s="82" t="n">
        <v>30.9</v>
      </c>
      <c r="H164" s="82" t="n">
        <v>60.9</v>
      </c>
      <c r="I164" s="82">
        <f>ROUND(F164*H164/100,0)</f>
        <v/>
      </c>
      <c r="J164" s="82" t="n">
        <v>8.199999999999999</v>
      </c>
      <c r="K164" s="82" t="n">
        <v>64.2</v>
      </c>
      <c r="L164" s="82" t="n">
        <v>95.2</v>
      </c>
      <c r="M164" s="82" t="n">
        <v>0.32</v>
      </c>
      <c r="N164" s="82" t="n">
        <v>136</v>
      </c>
      <c r="O164" s="82" t="n">
        <v>45.9</v>
      </c>
      <c r="P164" s="82">
        <f>ROUND(F164*(H164/100)*(100-O164)/100,0)</f>
        <v/>
      </c>
      <c r="Q164" s="82" t="n">
        <v>57.2</v>
      </c>
      <c r="R164" s="82" t="n">
        <v>9.1</v>
      </c>
      <c r="S164" s="82" t="n">
        <v>4.6</v>
      </c>
      <c r="T164" s="82" t="n">
        <v>27.2</v>
      </c>
      <c r="U164" s="82" t="n">
        <v>52063</v>
      </c>
      <c r="V164" s="82" t="n">
        <v>15668</v>
      </c>
      <c r="W164" s="82" t="n">
        <v>3.6</v>
      </c>
      <c r="X164" s="82" t="n">
        <v>43.5</v>
      </c>
      <c r="Y164" s="82" t="n">
        <v>84.5</v>
      </c>
      <c r="Z164" s="82" t="n">
        <v>73.09999999999999</v>
      </c>
      <c r="AA164" s="82" t="n">
        <v>4.4</v>
      </c>
      <c r="AB164" s="82" t="n">
        <v>1</v>
      </c>
      <c r="AC164" s="82" t="n">
        <v>8.699999999999999</v>
      </c>
      <c r="AD164" s="82" t="n">
        <v>92.2</v>
      </c>
      <c r="AE164" s="82" t="n">
        <v>99.40000000000001</v>
      </c>
      <c r="AF164" s="82" t="n">
        <v>0.2</v>
      </c>
      <c r="AG164" s="82" t="n">
        <v>0.1</v>
      </c>
      <c r="AH164" s="82" t="n">
        <v>0.2</v>
      </c>
      <c r="AI164" s="82" t="n">
        <v>0.1</v>
      </c>
      <c r="AJ164" s="82" t="n">
        <v>5.9</v>
      </c>
      <c r="AK164" s="82" t="n">
        <v>6</v>
      </c>
      <c r="AL164" s="82" t="n">
        <v>5</v>
      </c>
      <c r="AM164" s="82" t="n">
        <v>5</v>
      </c>
      <c r="AN164" s="82" t="n">
        <v>4.6</v>
      </c>
      <c r="AO164" s="82" t="n">
        <v>4.4</v>
      </c>
      <c r="AP164" s="82" t="n">
        <v>5.2</v>
      </c>
      <c r="AQ164" s="82" t="n">
        <v>4.8</v>
      </c>
      <c r="AR164" s="82" t="n">
        <v>5</v>
      </c>
      <c r="AS164" s="82" t="n">
        <v>4.6</v>
      </c>
      <c r="AT164" s="82" t="n">
        <v>4.4</v>
      </c>
      <c r="AU164" s="82" t="n">
        <v>4.3</v>
      </c>
      <c r="AV164" s="82" t="n">
        <v>3.5</v>
      </c>
      <c r="AW164" s="82" t="n">
        <v>3.3</v>
      </c>
      <c r="AX164" s="82" t="n">
        <v>2.8</v>
      </c>
      <c r="AY164" s="82" t="n">
        <v>2.9</v>
      </c>
      <c r="AZ164" s="82" t="n">
        <v>2.2</v>
      </c>
      <c r="BA164" s="82" t="n">
        <v>2.5</v>
      </c>
      <c r="BB164" s="82" t="n">
        <v>2</v>
      </c>
      <c r="BC164" s="82" t="n">
        <v>2</v>
      </c>
      <c r="BD164" s="82" t="n">
        <v>1.9</v>
      </c>
      <c r="BE164" s="82" t="n">
        <v>2.2</v>
      </c>
      <c r="BF164" s="82" t="n">
        <v>1.8</v>
      </c>
      <c r="BG164" s="82" t="n">
        <v>2.1</v>
      </c>
      <c r="BH164" s="82" t="n">
        <v>1.5</v>
      </c>
      <c r="BI164" s="82" t="n">
        <v>1.8</v>
      </c>
      <c r="BJ164" s="82" t="n">
        <v>1.1</v>
      </c>
      <c r="BK164" s="82" t="n">
        <v>1.6</v>
      </c>
      <c r="BL164" s="82" t="n">
        <v>0.8</v>
      </c>
      <c r="BM164" s="82" t="n">
        <v>1.3</v>
      </c>
      <c r="BN164" s="82" t="n">
        <v>0.5</v>
      </c>
      <c r="BO164" s="82" t="n">
        <v>1</v>
      </c>
      <c r="BP164" s="82" t="n">
        <v>0.3</v>
      </c>
      <c r="BQ164" s="82" t="n">
        <v>0.7</v>
      </c>
      <c r="BR164" s="82" t="n">
        <v>0.3</v>
      </c>
      <c r="BS164" s="82" t="n">
        <v>0.6</v>
      </c>
      <c r="BT164" s="82" t="n">
        <v>29475</v>
      </c>
      <c r="BU164" s="82" t="n">
        <v>25053</v>
      </c>
      <c r="BV164" s="82" t="n">
        <v>8728</v>
      </c>
      <c r="BW164" s="82" t="n">
        <v>50580</v>
      </c>
      <c r="BX164" s="82" t="n">
        <v>19.9</v>
      </c>
      <c r="BY164" s="82" t="n">
        <v>5.2</v>
      </c>
      <c r="BZ164" s="82" t="n">
        <v>8.5</v>
      </c>
      <c r="CA164" s="82" t="n">
        <v>23.9</v>
      </c>
      <c r="CB164" s="82" t="n">
        <v>21.8</v>
      </c>
      <c r="CC164" s="82" t="n">
        <v>12.1</v>
      </c>
      <c r="CD164" s="82" t="n">
        <v>5.6</v>
      </c>
      <c r="CE164" s="82" t="n">
        <v>2.2</v>
      </c>
      <c r="CF164" s="82" t="n">
        <v>0.7</v>
      </c>
      <c r="CG164" s="82" t="n">
        <v>0.1</v>
      </c>
      <c r="CH164" s="82" t="n">
        <v>0.1</v>
      </c>
      <c r="CI164" s="82" t="n">
        <v>0.1</v>
      </c>
      <c r="CJ164" s="82">
        <f>SUM(BT164:BW164)</f>
        <v/>
      </c>
      <c r="CK164" s="82">
        <f>F164*(1+M164/100)^9</f>
        <v/>
      </c>
      <c r="CL164" s="257">
        <f>$CK164*SUM(OFFSET($AJ164,0,(COUNTA($CL$1:CL$1)-1)*4,1,4))/100</f>
        <v/>
      </c>
      <c r="CM164" s="257">
        <f>$CK164*SUM(OFFSET($AJ164,0,(COUNTA($CL$1:CM$1)-1)*4,1,4))/100</f>
        <v/>
      </c>
      <c r="CN164" s="257">
        <f>$CK164*SUM(OFFSET($AJ164,0,(COUNTA($CL$1:CN$1)-1)*4,1,4))/100</f>
        <v/>
      </c>
      <c r="CO164" s="257">
        <f>$CK164*SUM(OFFSET($AJ164,0,(COUNTA($CL$1:CO$1)-1)*4,1,4))/100</f>
        <v/>
      </c>
      <c r="CP164" s="257">
        <f>$CK164*SUM(OFFSET($AJ164,0,(COUNTA($CL$1:CP$1)-1)*4,1,4))/100</f>
        <v/>
      </c>
      <c r="CQ164" s="257">
        <f>$CK164*SUM(OFFSET($AJ164,0,(COUNTA($CL$1:CQ$1)-1)*4,1,4))/100</f>
        <v/>
      </c>
      <c r="CR164" s="257">
        <f>$CK164*SUM(OFFSET($AJ164,0,(COUNTA($CL$1:CR$1)-1)*4,1,4))/100</f>
        <v/>
      </c>
      <c r="CS164" s="257">
        <f>$CK164*SUM(OFFSET($AJ164,0,(COUNTA($CL$1:CS$1)-1)*4,1,4))/100</f>
        <v/>
      </c>
      <c r="CT164" s="257">
        <f>$CK164*SUM(OFFSET($AJ164,0,(COUNTA($CL$1:CT$1)-1)*4,1,4))/100</f>
        <v/>
      </c>
      <c r="CU164" s="258">
        <f>IF(N164 = 0,0,F164/N164)</f>
        <v/>
      </c>
      <c r="CV164" s="258">
        <f>IF(CU164=0,0,CK164/CU164)</f>
        <v/>
      </c>
    </row>
    <row r="165">
      <c r="A165" s="82">
        <f>IF(ISERROR(OFFSET(Map!$E$2,MATCH(D165,Map!$B$3:$B$239,0),0)),OFFSET(Map!$E$2,MATCH(D165,Map!$C$3:$C$239,0),0),OFFSET(Map!$E$2,MATCH(D165,Map!$B$3:$B$239,0),0))</f>
        <v/>
      </c>
      <c r="B165" s="82" t="n">
        <v>164</v>
      </c>
      <c r="C165" s="82" t="inlineStr">
        <is>
          <t>NORTH WEST</t>
        </is>
      </c>
      <c r="D165" s="82" t="inlineStr">
        <is>
          <t>NW372</t>
        </is>
      </c>
      <c r="E165" s="82" t="inlineStr">
        <is>
          <t>Madibeng</t>
        </is>
      </c>
      <c r="F165" s="82" t="n">
        <v>477381</v>
      </c>
      <c r="G165" s="82" t="n">
        <v>25.7</v>
      </c>
      <c r="H165" s="82" t="n">
        <v>69.2</v>
      </c>
      <c r="I165" s="82">
        <f>ROUND(F165*H165/100,0)</f>
        <v/>
      </c>
      <c r="J165" s="82" t="n">
        <v>5.1</v>
      </c>
      <c r="K165" s="82" t="n">
        <v>44.4</v>
      </c>
      <c r="L165" s="82" t="n">
        <v>113.7</v>
      </c>
      <c r="M165" s="82" t="n">
        <v>3.17</v>
      </c>
      <c r="N165" s="82" t="n">
        <v>124</v>
      </c>
      <c r="O165" s="82" t="n">
        <v>30.4</v>
      </c>
      <c r="P165" s="82">
        <f>ROUND(F165*(H165/100)*(100-O165)/100,0)</f>
        <v/>
      </c>
      <c r="Q165" s="82" t="n">
        <v>38.2</v>
      </c>
      <c r="R165" s="82" t="n">
        <v>7.8</v>
      </c>
      <c r="S165" s="82" t="n">
        <v>7.7</v>
      </c>
      <c r="T165" s="82" t="n">
        <v>27.3</v>
      </c>
      <c r="U165" s="82" t="n">
        <v>160724</v>
      </c>
      <c r="V165" s="82" t="n">
        <v>23621</v>
      </c>
      <c r="W165" s="82" t="n">
        <v>2.9</v>
      </c>
      <c r="X165" s="82" t="n">
        <v>30.3</v>
      </c>
      <c r="Y165" s="82" t="n">
        <v>59.2</v>
      </c>
      <c r="Z165" s="82" t="n">
        <v>54.1</v>
      </c>
      <c r="AA165" s="82" t="n">
        <v>27.2</v>
      </c>
      <c r="AB165" s="82" t="n">
        <v>25.7</v>
      </c>
      <c r="AC165" s="82" t="n">
        <v>22.2</v>
      </c>
      <c r="AD165" s="82" t="n">
        <v>81</v>
      </c>
      <c r="AE165" s="82" t="n">
        <v>89.3</v>
      </c>
      <c r="AF165" s="82" t="n">
        <v>0.9</v>
      </c>
      <c r="AG165" s="82" t="n">
        <v>0.5</v>
      </c>
      <c r="AH165" s="82" t="n">
        <v>8.9</v>
      </c>
      <c r="AI165" s="82" t="n">
        <v>0.4</v>
      </c>
      <c r="AJ165" s="82" t="n">
        <v>5.6</v>
      </c>
      <c r="AK165" s="82" t="n">
        <v>5.5</v>
      </c>
      <c r="AL165" s="82" t="n">
        <v>3.9</v>
      </c>
      <c r="AM165" s="82" t="n">
        <v>3.9</v>
      </c>
      <c r="AN165" s="82" t="n">
        <v>3.5</v>
      </c>
      <c r="AO165" s="82" t="n">
        <v>3.3</v>
      </c>
      <c r="AP165" s="82" t="n">
        <v>4</v>
      </c>
      <c r="AQ165" s="82" t="n">
        <v>3.8</v>
      </c>
      <c r="AR165" s="82" t="n">
        <v>6</v>
      </c>
      <c r="AS165" s="82" t="n">
        <v>5</v>
      </c>
      <c r="AT165" s="82" t="n">
        <v>6.4</v>
      </c>
      <c r="AU165" s="82" t="n">
        <v>4.9</v>
      </c>
      <c r="AV165" s="82" t="n">
        <v>5.3</v>
      </c>
      <c r="AW165" s="82" t="n">
        <v>3.8</v>
      </c>
      <c r="AX165" s="82" t="n">
        <v>4.2</v>
      </c>
      <c r="AY165" s="82" t="n">
        <v>3.4</v>
      </c>
      <c r="AZ165" s="82" t="n">
        <v>3.3</v>
      </c>
      <c r="BA165" s="82" t="n">
        <v>2.7</v>
      </c>
      <c r="BB165" s="82" t="n">
        <v>3</v>
      </c>
      <c r="BC165" s="82" t="n">
        <v>3</v>
      </c>
      <c r="BD165" s="82" t="n">
        <v>2.5</v>
      </c>
      <c r="BE165" s="82" t="n">
        <v>2.1</v>
      </c>
      <c r="BF165" s="82" t="n">
        <v>2</v>
      </c>
      <c r="BG165" s="82" t="n">
        <v>1.8</v>
      </c>
      <c r="BH165" s="82" t="n">
        <v>1.3</v>
      </c>
      <c r="BI165" s="82" t="n">
        <v>1.3</v>
      </c>
      <c r="BJ165" s="82" t="n">
        <v>0.9</v>
      </c>
      <c r="BK165" s="82" t="n">
        <v>1</v>
      </c>
      <c r="BL165" s="82" t="n">
        <v>0.6</v>
      </c>
      <c r="BM165" s="82" t="n">
        <v>0.7</v>
      </c>
      <c r="BN165" s="82" t="n">
        <v>0.3</v>
      </c>
      <c r="BO165" s="82" t="n">
        <v>0.5</v>
      </c>
      <c r="BP165" s="82" t="n">
        <v>0.2</v>
      </c>
      <c r="BQ165" s="82" t="n">
        <v>0.3</v>
      </c>
      <c r="BR165" s="82" t="n">
        <v>0.1</v>
      </c>
      <c r="BS165" s="82" t="n">
        <v>0.3</v>
      </c>
      <c r="BT165" s="82" t="n">
        <v>149723</v>
      </c>
      <c r="BU165" s="82" t="n">
        <v>65488</v>
      </c>
      <c r="BV165" s="82" t="n">
        <v>11821</v>
      </c>
      <c r="BW165" s="82" t="n">
        <v>103472</v>
      </c>
      <c r="BX165" s="82" t="n">
        <v>16.2</v>
      </c>
      <c r="BY165" s="82" t="n">
        <v>3.4</v>
      </c>
      <c r="BZ165" s="82" t="n">
        <v>5.5</v>
      </c>
      <c r="CA165" s="82" t="n">
        <v>17.4</v>
      </c>
      <c r="CB165" s="82" t="n">
        <v>20</v>
      </c>
      <c r="CC165" s="82" t="n">
        <v>19.3</v>
      </c>
      <c r="CD165" s="82" t="n">
        <v>9.4</v>
      </c>
      <c r="CE165" s="82" t="n">
        <v>4.8</v>
      </c>
      <c r="CF165" s="82" t="n">
        <v>2.6</v>
      </c>
      <c r="CG165" s="82" t="n">
        <v>0.9</v>
      </c>
      <c r="CH165" s="82" t="n">
        <v>0.3</v>
      </c>
      <c r="CI165" s="82" t="n">
        <v>0.2</v>
      </c>
      <c r="CJ165" s="82">
        <f>SUM(BT165:BW165)</f>
        <v/>
      </c>
      <c r="CK165" s="82">
        <f>F165*(1+M165/100)^9</f>
        <v/>
      </c>
      <c r="CL165" s="257">
        <f>$CK165*SUM(OFFSET($AJ165,0,(COUNTA($CL$1:CL$1)-1)*4,1,4))/100</f>
        <v/>
      </c>
      <c r="CM165" s="257">
        <f>$CK165*SUM(OFFSET($AJ165,0,(COUNTA($CL$1:CM$1)-1)*4,1,4))/100</f>
        <v/>
      </c>
      <c r="CN165" s="257">
        <f>$CK165*SUM(OFFSET($AJ165,0,(COUNTA($CL$1:CN$1)-1)*4,1,4))/100</f>
        <v/>
      </c>
      <c r="CO165" s="257">
        <f>$CK165*SUM(OFFSET($AJ165,0,(COUNTA($CL$1:CO$1)-1)*4,1,4))/100</f>
        <v/>
      </c>
      <c r="CP165" s="257">
        <f>$CK165*SUM(OFFSET($AJ165,0,(COUNTA($CL$1:CP$1)-1)*4,1,4))/100</f>
        <v/>
      </c>
      <c r="CQ165" s="257">
        <f>$CK165*SUM(OFFSET($AJ165,0,(COUNTA($CL$1:CQ$1)-1)*4,1,4))/100</f>
        <v/>
      </c>
      <c r="CR165" s="257">
        <f>$CK165*SUM(OFFSET($AJ165,0,(COUNTA($CL$1:CR$1)-1)*4,1,4))/100</f>
        <v/>
      </c>
      <c r="CS165" s="257">
        <f>$CK165*SUM(OFFSET($AJ165,0,(COUNTA($CL$1:CS$1)-1)*4,1,4))/100</f>
        <v/>
      </c>
      <c r="CT165" s="257">
        <f>$CK165*SUM(OFFSET($AJ165,0,(COUNTA($CL$1:CT$1)-1)*4,1,4))/100</f>
        <v/>
      </c>
      <c r="CU165" s="258">
        <f>IF(N165 = 0,0,F165/N165)</f>
        <v/>
      </c>
      <c r="CV165" s="258">
        <f>IF(CU165=0,0,CK165/CU165)</f>
        <v/>
      </c>
    </row>
    <row r="166">
      <c r="A166" s="82">
        <f>IF(ISERROR(OFFSET(Map!$E$2,MATCH(D166,Map!$B$3:$B$239,0),0)),OFFSET(Map!$E$2,MATCH(D166,Map!$C$3:$C$239,0),0),OFFSET(Map!$E$2,MATCH(D166,Map!$B$3:$B$239,0),0))</f>
        <v/>
      </c>
      <c r="B166" s="82" t="n">
        <v>165</v>
      </c>
      <c r="C166" s="82" t="inlineStr">
        <is>
          <t>NORTH WEST</t>
        </is>
      </c>
      <c r="D166" s="82" t="inlineStr">
        <is>
          <t>NW373</t>
        </is>
      </c>
      <c r="E166" s="82" t="inlineStr">
        <is>
          <t>Rustenburg</t>
        </is>
      </c>
      <c r="F166" s="82" t="n">
        <v>549575</v>
      </c>
      <c r="G166" s="82" t="n">
        <v>24.1</v>
      </c>
      <c r="H166" s="82" t="n">
        <v>72.5</v>
      </c>
      <c r="I166" s="82">
        <f>ROUND(F166*H166/100,0)</f>
        <v/>
      </c>
      <c r="J166" s="82" t="n">
        <v>3.4</v>
      </c>
      <c r="K166" s="82" t="n">
        <v>37.9</v>
      </c>
      <c r="L166" s="82" t="n">
        <v>121.8</v>
      </c>
      <c r="M166" s="82" t="n">
        <v>3.5</v>
      </c>
      <c r="N166" s="82" t="n">
        <v>161</v>
      </c>
      <c r="O166" s="82" t="n">
        <v>26.4</v>
      </c>
      <c r="P166" s="82">
        <f>ROUND(F166*(H166/100)*(100-O166)/100,0)</f>
        <v/>
      </c>
      <c r="Q166" s="82" t="n">
        <v>34.7</v>
      </c>
      <c r="R166" s="82" t="n">
        <v>5.4</v>
      </c>
      <c r="S166" s="82" t="n">
        <v>8.9</v>
      </c>
      <c r="T166" s="82" t="n">
        <v>31</v>
      </c>
      <c r="U166" s="82" t="n">
        <v>199044</v>
      </c>
      <c r="V166" s="82" t="n">
        <v>17421</v>
      </c>
      <c r="W166" s="82" t="n">
        <v>2.5</v>
      </c>
      <c r="X166" s="82" t="n">
        <v>26.4</v>
      </c>
      <c r="Y166" s="82" t="n">
        <v>68.7</v>
      </c>
      <c r="Z166" s="82" t="n">
        <v>31.4</v>
      </c>
      <c r="AA166" s="82" t="n">
        <v>52.7</v>
      </c>
      <c r="AB166" s="82" t="n">
        <v>69.2</v>
      </c>
      <c r="AC166" s="82" t="n">
        <v>35.8</v>
      </c>
      <c r="AD166" s="82" t="n">
        <v>83</v>
      </c>
      <c r="AE166" s="82" t="n">
        <v>88.5</v>
      </c>
      <c r="AF166" s="82" t="n">
        <v>0.9</v>
      </c>
      <c r="AG166" s="82" t="n">
        <v>0.8</v>
      </c>
      <c r="AH166" s="82" t="n">
        <v>9.4</v>
      </c>
      <c r="AI166" s="82" t="n">
        <v>0.4</v>
      </c>
      <c r="AJ166" s="82" t="n">
        <v>5.3</v>
      </c>
      <c r="AK166" s="82" t="n">
        <v>5.1</v>
      </c>
      <c r="AL166" s="82" t="n">
        <v>3.7</v>
      </c>
      <c r="AM166" s="82" t="n">
        <v>3.6</v>
      </c>
      <c r="AN166" s="82" t="n">
        <v>3.3</v>
      </c>
      <c r="AO166" s="82" t="n">
        <v>3.2</v>
      </c>
      <c r="AP166" s="82" t="n">
        <v>3.7</v>
      </c>
      <c r="AQ166" s="82" t="n">
        <v>3.6</v>
      </c>
      <c r="AR166" s="82" t="n">
        <v>5.8</v>
      </c>
      <c r="AS166" s="82" t="n">
        <v>4.9</v>
      </c>
      <c r="AT166" s="82" t="n">
        <v>6.9</v>
      </c>
      <c r="AU166" s="82" t="n">
        <v>5.3</v>
      </c>
      <c r="AV166" s="82" t="n">
        <v>6.2</v>
      </c>
      <c r="AW166" s="82" t="n">
        <v>4.2</v>
      </c>
      <c r="AX166" s="82" t="n">
        <v>4.9</v>
      </c>
      <c r="AY166" s="82" t="n">
        <v>3.5</v>
      </c>
      <c r="AZ166" s="82" t="n">
        <v>4.1</v>
      </c>
      <c r="BA166" s="82" t="n">
        <v>3</v>
      </c>
      <c r="BB166" s="82" t="n">
        <v>3.9</v>
      </c>
      <c r="BC166" s="82" t="n">
        <v>3.9</v>
      </c>
      <c r="BD166" s="82" t="n">
        <v>3</v>
      </c>
      <c r="BE166" s="82" t="n">
        <v>1.9</v>
      </c>
      <c r="BF166" s="82" t="n">
        <v>1.9</v>
      </c>
      <c r="BG166" s="82" t="n">
        <v>1.3</v>
      </c>
      <c r="BH166" s="82" t="n">
        <v>1</v>
      </c>
      <c r="BI166" s="82" t="n">
        <v>0.9</v>
      </c>
      <c r="BJ166" s="82" t="n">
        <v>0.6</v>
      </c>
      <c r="BK166" s="82" t="n">
        <v>0.7</v>
      </c>
      <c r="BL166" s="82" t="n">
        <v>0.4</v>
      </c>
      <c r="BM166" s="82" t="n">
        <v>0.5</v>
      </c>
      <c r="BN166" s="82" t="n">
        <v>0.2</v>
      </c>
      <c r="BO166" s="82" t="n">
        <v>0.4</v>
      </c>
      <c r="BP166" s="82" t="n">
        <v>0.1</v>
      </c>
      <c r="BQ166" s="82" t="n">
        <v>0.2</v>
      </c>
      <c r="BR166" s="82" t="n">
        <v>0.1</v>
      </c>
      <c r="BS166" s="82" t="n">
        <v>0.2</v>
      </c>
      <c r="BT166" s="82" t="n">
        <v>196080</v>
      </c>
      <c r="BU166" s="82" t="n">
        <v>70391</v>
      </c>
      <c r="BV166" s="82" t="n">
        <v>11265</v>
      </c>
      <c r="BW166" s="82" t="n">
        <v>120867</v>
      </c>
      <c r="BX166" s="82" t="n">
        <v>16.8</v>
      </c>
      <c r="BY166" s="82" t="n">
        <v>2.7</v>
      </c>
      <c r="BZ166" s="82" t="n">
        <v>4.1</v>
      </c>
      <c r="CA166" s="82" t="n">
        <v>11.2</v>
      </c>
      <c r="CB166" s="82" t="n">
        <v>17.2</v>
      </c>
      <c r="CC166" s="82" t="n">
        <v>23.1</v>
      </c>
      <c r="CD166" s="82" t="n">
        <v>12.1</v>
      </c>
      <c r="CE166" s="82" t="n">
        <v>7.1</v>
      </c>
      <c r="CF166" s="82" t="n">
        <v>4</v>
      </c>
      <c r="CG166" s="82" t="n">
        <v>1.2</v>
      </c>
      <c r="CH166" s="82" t="n">
        <v>0.3</v>
      </c>
      <c r="CI166" s="82" t="n">
        <v>0.2</v>
      </c>
      <c r="CJ166" s="82">
        <f>SUM(BT166:BW166)</f>
        <v/>
      </c>
      <c r="CK166" s="82">
        <f>F166*(1+M166/100)^9</f>
        <v/>
      </c>
      <c r="CL166" s="257">
        <f>$CK166*SUM(OFFSET($AJ166,0,(COUNTA($CL$1:CL$1)-1)*4,1,4))/100</f>
        <v/>
      </c>
      <c r="CM166" s="257">
        <f>$CK166*SUM(OFFSET($AJ166,0,(COUNTA($CL$1:CM$1)-1)*4,1,4))/100</f>
        <v/>
      </c>
      <c r="CN166" s="257">
        <f>$CK166*SUM(OFFSET($AJ166,0,(COUNTA($CL$1:CN$1)-1)*4,1,4))/100</f>
        <v/>
      </c>
      <c r="CO166" s="257">
        <f>$CK166*SUM(OFFSET($AJ166,0,(COUNTA($CL$1:CO$1)-1)*4,1,4))/100</f>
        <v/>
      </c>
      <c r="CP166" s="257">
        <f>$CK166*SUM(OFFSET($AJ166,0,(COUNTA($CL$1:CP$1)-1)*4,1,4))/100</f>
        <v/>
      </c>
      <c r="CQ166" s="257">
        <f>$CK166*SUM(OFFSET($AJ166,0,(COUNTA($CL$1:CQ$1)-1)*4,1,4))/100</f>
        <v/>
      </c>
      <c r="CR166" s="257">
        <f>$CK166*SUM(OFFSET($AJ166,0,(COUNTA($CL$1:CR$1)-1)*4,1,4))/100</f>
        <v/>
      </c>
      <c r="CS166" s="257">
        <f>$CK166*SUM(OFFSET($AJ166,0,(COUNTA($CL$1:CS$1)-1)*4,1,4))/100</f>
        <v/>
      </c>
      <c r="CT166" s="257">
        <f>$CK166*SUM(OFFSET($AJ166,0,(COUNTA($CL$1:CT$1)-1)*4,1,4))/100</f>
        <v/>
      </c>
      <c r="CU166" s="258">
        <f>IF(N166 = 0,0,F166/N166)</f>
        <v/>
      </c>
      <c r="CV166" s="258">
        <f>IF(CU166=0,0,CK166/CU166)</f>
        <v/>
      </c>
    </row>
    <row r="167">
      <c r="A167" s="82">
        <f>IF(ISERROR(OFFSET(Map!$E$2,MATCH(D167,Map!$B$3:$B$239,0),0)),OFFSET(Map!$E$2,MATCH(D167,Map!$C$3:$C$239,0),0),OFFSET(Map!$E$2,MATCH(D167,Map!$B$3:$B$239,0),0))</f>
        <v/>
      </c>
      <c r="B167" s="82" t="n">
        <v>166</v>
      </c>
      <c r="C167" s="82" t="inlineStr">
        <is>
          <t>NORTH WEST</t>
        </is>
      </c>
      <c r="D167" s="82" t="inlineStr">
        <is>
          <t>NW374</t>
        </is>
      </c>
      <c r="E167" s="82" t="inlineStr">
        <is>
          <t>Kgetleng Rivier</t>
        </is>
      </c>
      <c r="F167" s="82" t="n">
        <v>51049</v>
      </c>
      <c r="G167" s="82" t="n">
        <v>28.5</v>
      </c>
      <c r="H167" s="82" t="n">
        <v>65.59999999999999</v>
      </c>
      <c r="I167" s="82">
        <f>ROUND(F167*H167/100,0)</f>
        <v/>
      </c>
      <c r="J167" s="82" t="n">
        <v>5.9</v>
      </c>
      <c r="K167" s="82" t="n">
        <v>52.5</v>
      </c>
      <c r="L167" s="82" t="n">
        <v>112.6</v>
      </c>
      <c r="M167" s="82" t="n">
        <v>3.36</v>
      </c>
      <c r="N167" s="82" t="n">
        <v>13</v>
      </c>
      <c r="O167" s="82" t="n">
        <v>20.5</v>
      </c>
      <c r="P167" s="82">
        <f>ROUND(F167*(H167/100)*(100-O167)/100,0)</f>
        <v/>
      </c>
      <c r="Q167" s="82" t="n">
        <v>26.7</v>
      </c>
      <c r="R167" s="82" t="n">
        <v>15.8</v>
      </c>
      <c r="S167" s="82" t="n">
        <v>6.3</v>
      </c>
      <c r="T167" s="82" t="n">
        <v>22.7</v>
      </c>
      <c r="U167" s="82" t="n">
        <v>14673</v>
      </c>
      <c r="V167" s="82" t="n">
        <v>2917</v>
      </c>
      <c r="W167" s="82" t="n">
        <v>3.1</v>
      </c>
      <c r="X167" s="82" t="n">
        <v>29.3</v>
      </c>
      <c r="Y167" s="82" t="n">
        <v>72</v>
      </c>
      <c r="Z167" s="82" t="n">
        <v>39.6</v>
      </c>
      <c r="AA167" s="82" t="n">
        <v>51.9</v>
      </c>
      <c r="AB167" s="82" t="n">
        <v>44.5</v>
      </c>
      <c r="AC167" s="82" t="n">
        <v>34.8</v>
      </c>
      <c r="AD167" s="82" t="n">
        <v>78</v>
      </c>
      <c r="AE167" s="82" t="n">
        <v>80.09999999999999</v>
      </c>
      <c r="AF167" s="82" t="n">
        <v>1.7</v>
      </c>
      <c r="AG167" s="82" t="n">
        <v>0.9</v>
      </c>
      <c r="AH167" s="82" t="n">
        <v>16.8</v>
      </c>
      <c r="AI167" s="82" t="n">
        <v>0.6</v>
      </c>
      <c r="AJ167" s="82" t="n">
        <v>5.7</v>
      </c>
      <c r="AK167" s="82" t="n">
        <v>5.1</v>
      </c>
      <c r="AL167" s="82" t="n">
        <v>4.7</v>
      </c>
      <c r="AM167" s="82" t="n">
        <v>4.4</v>
      </c>
      <c r="AN167" s="82" t="n">
        <v>4.3</v>
      </c>
      <c r="AO167" s="82" t="n">
        <v>4.2</v>
      </c>
      <c r="AP167" s="82" t="n">
        <v>4.5</v>
      </c>
      <c r="AQ167" s="82" t="n">
        <v>4.4</v>
      </c>
      <c r="AR167" s="82" t="n">
        <v>5</v>
      </c>
      <c r="AS167" s="82" t="n">
        <v>4.1</v>
      </c>
      <c r="AT167" s="82" t="n">
        <v>5.1</v>
      </c>
      <c r="AU167" s="82" t="n">
        <v>3.9</v>
      </c>
      <c r="AV167" s="82" t="n">
        <v>4.2</v>
      </c>
      <c r="AW167" s="82" t="n">
        <v>3.5</v>
      </c>
      <c r="AX167" s="82" t="n">
        <v>3.9</v>
      </c>
      <c r="AY167" s="82" t="n">
        <v>3.3</v>
      </c>
      <c r="AZ167" s="82" t="n">
        <v>3.4</v>
      </c>
      <c r="BA167" s="82" t="n">
        <v>2.9</v>
      </c>
      <c r="BB167" s="82" t="n">
        <v>2.9</v>
      </c>
      <c r="BC167" s="82" t="n">
        <v>2.9</v>
      </c>
      <c r="BD167" s="82" t="n">
        <v>2.6</v>
      </c>
      <c r="BE167" s="82" t="n">
        <v>2.1</v>
      </c>
      <c r="BF167" s="82" t="n">
        <v>2</v>
      </c>
      <c r="BG167" s="82" t="n">
        <v>1.9</v>
      </c>
      <c r="BH167" s="82" t="n">
        <v>1.8</v>
      </c>
      <c r="BI167" s="82" t="n">
        <v>1.5</v>
      </c>
      <c r="BJ167" s="82" t="n">
        <v>1.1</v>
      </c>
      <c r="BK167" s="82" t="n">
        <v>1</v>
      </c>
      <c r="BL167" s="82" t="n">
        <v>0.7</v>
      </c>
      <c r="BM167" s="82" t="n">
        <v>0.8</v>
      </c>
      <c r="BN167" s="82" t="n">
        <v>0.4</v>
      </c>
      <c r="BO167" s="82" t="n">
        <v>0.6</v>
      </c>
      <c r="BP167" s="82" t="n">
        <v>0.3</v>
      </c>
      <c r="BQ167" s="82" t="n">
        <v>0.4</v>
      </c>
      <c r="BR167" s="82" t="n">
        <v>0.2</v>
      </c>
      <c r="BS167" s="82" t="n">
        <v>0.3</v>
      </c>
      <c r="BT167" s="82" t="n">
        <v>14997</v>
      </c>
      <c r="BU167" s="82" t="n">
        <v>3862</v>
      </c>
      <c r="BV167" s="82" t="n">
        <v>1110</v>
      </c>
      <c r="BW167" s="82" t="n">
        <v>13502</v>
      </c>
      <c r="BX167" s="82" t="n">
        <v>15.4</v>
      </c>
      <c r="BY167" s="82" t="n">
        <v>3.8</v>
      </c>
      <c r="BZ167" s="82" t="n">
        <v>7.2</v>
      </c>
      <c r="CA167" s="82" t="n">
        <v>24.3</v>
      </c>
      <c r="CB167" s="82" t="n">
        <v>22.2</v>
      </c>
      <c r="CC167" s="82" t="n">
        <v>11.1</v>
      </c>
      <c r="CD167" s="82" t="n">
        <v>6.7</v>
      </c>
      <c r="CE167" s="82" t="n">
        <v>5.2</v>
      </c>
      <c r="CF167" s="82" t="n">
        <v>2.4</v>
      </c>
      <c r="CG167" s="82" t="n">
        <v>1</v>
      </c>
      <c r="CH167" s="82" t="n">
        <v>0.4</v>
      </c>
      <c r="CI167" s="82" t="n">
        <v>0.2</v>
      </c>
      <c r="CJ167" s="82">
        <f>SUM(BT167:BW167)</f>
        <v/>
      </c>
      <c r="CK167" s="82">
        <f>F167*(1+M167/100)^9</f>
        <v/>
      </c>
      <c r="CL167" s="257">
        <f>$CK167*SUM(OFFSET($AJ167,0,(COUNTA($CL$1:CL$1)-1)*4,1,4))/100</f>
        <v/>
      </c>
      <c r="CM167" s="257">
        <f>$CK167*SUM(OFFSET($AJ167,0,(COUNTA($CL$1:CM$1)-1)*4,1,4))/100</f>
        <v/>
      </c>
      <c r="CN167" s="257">
        <f>$CK167*SUM(OFFSET($AJ167,0,(COUNTA($CL$1:CN$1)-1)*4,1,4))/100</f>
        <v/>
      </c>
      <c r="CO167" s="257">
        <f>$CK167*SUM(OFFSET($AJ167,0,(COUNTA($CL$1:CO$1)-1)*4,1,4))/100</f>
        <v/>
      </c>
      <c r="CP167" s="257">
        <f>$CK167*SUM(OFFSET($AJ167,0,(COUNTA($CL$1:CP$1)-1)*4,1,4))/100</f>
        <v/>
      </c>
      <c r="CQ167" s="257">
        <f>$CK167*SUM(OFFSET($AJ167,0,(COUNTA($CL$1:CQ$1)-1)*4,1,4))/100</f>
        <v/>
      </c>
      <c r="CR167" s="257">
        <f>$CK167*SUM(OFFSET($AJ167,0,(COUNTA($CL$1:CR$1)-1)*4,1,4))/100</f>
        <v/>
      </c>
      <c r="CS167" s="257">
        <f>$CK167*SUM(OFFSET($AJ167,0,(COUNTA($CL$1:CS$1)-1)*4,1,4))/100</f>
        <v/>
      </c>
      <c r="CT167" s="257">
        <f>$CK167*SUM(OFFSET($AJ167,0,(COUNTA($CL$1:CT$1)-1)*4,1,4))/100</f>
        <v/>
      </c>
      <c r="CU167" s="258">
        <f>IF(N167 = 0,0,F167/N167)</f>
        <v/>
      </c>
      <c r="CV167" s="258">
        <f>IF(CU167=0,0,CK167/CU167)</f>
        <v/>
      </c>
    </row>
    <row r="168">
      <c r="A168" s="82">
        <f>IF(ISERROR(OFFSET(Map!$E$2,MATCH(D168,Map!$B$3:$B$239,0),0)),OFFSET(Map!$E$2,MATCH(D168,Map!$C$3:$C$239,0),0),OFFSET(Map!$E$2,MATCH(D168,Map!$B$3:$B$239,0),0))</f>
        <v/>
      </c>
      <c r="B168" s="82" t="n">
        <v>167</v>
      </c>
      <c r="C168" s="82" t="inlineStr">
        <is>
          <t>NORTH WEST</t>
        </is>
      </c>
      <c r="D168" s="82" t="inlineStr">
        <is>
          <t>NW375</t>
        </is>
      </c>
      <c r="E168" s="82" t="inlineStr">
        <is>
          <t>Moses Kotane</t>
        </is>
      </c>
      <c r="F168" s="82" t="n">
        <v>242554</v>
      </c>
      <c r="G168" s="82" t="n">
        <v>29.2</v>
      </c>
      <c r="H168" s="82" t="n">
        <v>63.1</v>
      </c>
      <c r="I168" s="82">
        <f>ROUND(F168*H168/100,0)</f>
        <v/>
      </c>
      <c r="J168" s="82" t="n">
        <v>7.7</v>
      </c>
      <c r="K168" s="82" t="n">
        <v>58.6</v>
      </c>
      <c r="L168" s="82" t="n">
        <v>98.8</v>
      </c>
      <c r="M168" s="82" t="n">
        <v>0.22</v>
      </c>
      <c r="N168" s="82" t="n">
        <v>42</v>
      </c>
      <c r="O168" s="82" t="n">
        <v>37.9</v>
      </c>
      <c r="P168" s="82">
        <f>ROUND(F168*(H168/100)*(100-O168)/100,0)</f>
        <v/>
      </c>
      <c r="Q168" s="82" t="n">
        <v>47.4</v>
      </c>
      <c r="R168" s="82" t="n">
        <v>9.300000000000001</v>
      </c>
      <c r="S168" s="82" t="n">
        <v>5.3</v>
      </c>
      <c r="T168" s="82" t="n">
        <v>27.4</v>
      </c>
      <c r="U168" s="82" t="n">
        <v>75193</v>
      </c>
      <c r="V168" s="82" t="n">
        <v>20846</v>
      </c>
      <c r="W168" s="82" t="n">
        <v>3.2</v>
      </c>
      <c r="X168" s="82" t="n">
        <v>44.1</v>
      </c>
      <c r="Y168" s="82" t="n">
        <v>78.3</v>
      </c>
      <c r="Z168" s="82" t="n">
        <v>62.3</v>
      </c>
      <c r="AA168" s="82" t="n">
        <v>12.3</v>
      </c>
      <c r="AB168" s="82" t="n">
        <v>80.8</v>
      </c>
      <c r="AC168" s="82" t="n">
        <v>18.6</v>
      </c>
      <c r="AD168" s="82" t="n">
        <v>89.90000000000001</v>
      </c>
      <c r="AE168" s="82" t="n">
        <v>98.3</v>
      </c>
      <c r="AF168" s="82" t="n">
        <v>0.3</v>
      </c>
      <c r="AG168" s="82" t="n">
        <v>0.5</v>
      </c>
      <c r="AH168" s="82" t="n">
        <v>0.8</v>
      </c>
      <c r="AI168" s="82" t="n">
        <v>0.2</v>
      </c>
      <c r="AJ168" s="82" t="n">
        <v>5.9</v>
      </c>
      <c r="AK168" s="82" t="n">
        <v>5.8</v>
      </c>
      <c r="AL168" s="82" t="n">
        <v>4.6</v>
      </c>
      <c r="AM168" s="82" t="n">
        <v>4.6</v>
      </c>
      <c r="AN168" s="82" t="n">
        <v>4.2</v>
      </c>
      <c r="AO168" s="82" t="n">
        <v>4</v>
      </c>
      <c r="AP168" s="82" t="n">
        <v>4.7</v>
      </c>
      <c r="AQ168" s="82" t="n">
        <v>4.4</v>
      </c>
      <c r="AR168" s="82" t="n">
        <v>5</v>
      </c>
      <c r="AS168" s="82" t="n">
        <v>4.6</v>
      </c>
      <c r="AT168" s="82" t="n">
        <v>4.8</v>
      </c>
      <c r="AU168" s="82" t="n">
        <v>4.1</v>
      </c>
      <c r="AV168" s="82" t="n">
        <v>3.9</v>
      </c>
      <c r="AW168" s="82" t="n">
        <v>3.3</v>
      </c>
      <c r="AX168" s="82" t="n">
        <v>3.1</v>
      </c>
      <c r="AY168" s="82" t="n">
        <v>3</v>
      </c>
      <c r="AZ168" s="82" t="n">
        <v>2.5</v>
      </c>
      <c r="BA168" s="82" t="n">
        <v>2.8</v>
      </c>
      <c r="BB168" s="82" t="n">
        <v>2.4</v>
      </c>
      <c r="BC168" s="82" t="n">
        <v>2.4</v>
      </c>
      <c r="BD168" s="82" t="n">
        <v>2.3</v>
      </c>
      <c r="BE168" s="82" t="n">
        <v>2.5</v>
      </c>
      <c r="BF168" s="82" t="n">
        <v>1.9</v>
      </c>
      <c r="BG168" s="82" t="n">
        <v>2.1</v>
      </c>
      <c r="BH168" s="82" t="n">
        <v>1.4</v>
      </c>
      <c r="BI168" s="82" t="n">
        <v>1.7</v>
      </c>
      <c r="BJ168" s="82" t="n">
        <v>1.2</v>
      </c>
      <c r="BK168" s="82" t="n">
        <v>1.5</v>
      </c>
      <c r="BL168" s="82" t="n">
        <v>0.8</v>
      </c>
      <c r="BM168" s="82" t="n">
        <v>1.2</v>
      </c>
      <c r="BN168" s="82" t="n">
        <v>0.5</v>
      </c>
      <c r="BO168" s="82" t="n">
        <v>0.9</v>
      </c>
      <c r="BP168" s="82" t="n">
        <v>0.3</v>
      </c>
      <c r="BQ168" s="82" t="n">
        <v>0.6</v>
      </c>
      <c r="BR168" s="82" t="n">
        <v>0.2</v>
      </c>
      <c r="BS168" s="82" t="n">
        <v>0.6</v>
      </c>
      <c r="BT168" s="82" t="n">
        <v>46416</v>
      </c>
      <c r="BU168" s="82" t="n">
        <v>28328</v>
      </c>
      <c r="BV168" s="82" t="n">
        <v>8369</v>
      </c>
      <c r="BW168" s="82" t="n">
        <v>69859</v>
      </c>
      <c r="BX168" s="82" t="n">
        <v>19.2</v>
      </c>
      <c r="BY168" s="82" t="n">
        <v>4.5</v>
      </c>
      <c r="BZ168" s="82" t="n">
        <v>6.8</v>
      </c>
      <c r="CA168" s="82" t="n">
        <v>22</v>
      </c>
      <c r="CB168" s="82" t="n">
        <v>17.5</v>
      </c>
      <c r="CC168" s="82" t="n">
        <v>14.7</v>
      </c>
      <c r="CD168" s="82" t="n">
        <v>9.5</v>
      </c>
      <c r="CE168" s="82" t="n">
        <v>4</v>
      </c>
      <c r="CF168" s="82" t="n">
        <v>1.4</v>
      </c>
      <c r="CG168" s="82" t="n">
        <v>0.3</v>
      </c>
      <c r="CH168" s="82" t="n">
        <v>0.1</v>
      </c>
      <c r="CI168" s="82" t="n">
        <v>0.1</v>
      </c>
      <c r="CJ168" s="82">
        <f>SUM(BT168:BW168)</f>
        <v/>
      </c>
      <c r="CK168" s="82">
        <f>F168*(1+M168/100)^9</f>
        <v/>
      </c>
      <c r="CL168" s="257">
        <f>$CK168*SUM(OFFSET($AJ168,0,(COUNTA($CL$1:CL$1)-1)*4,1,4))/100</f>
        <v/>
      </c>
      <c r="CM168" s="257">
        <f>$CK168*SUM(OFFSET($AJ168,0,(COUNTA($CL$1:CM$1)-1)*4,1,4))/100</f>
        <v/>
      </c>
      <c r="CN168" s="257">
        <f>$CK168*SUM(OFFSET($AJ168,0,(COUNTA($CL$1:CN$1)-1)*4,1,4))/100</f>
        <v/>
      </c>
      <c r="CO168" s="257">
        <f>$CK168*SUM(OFFSET($AJ168,0,(COUNTA($CL$1:CO$1)-1)*4,1,4))/100</f>
        <v/>
      </c>
      <c r="CP168" s="257">
        <f>$CK168*SUM(OFFSET($AJ168,0,(COUNTA($CL$1:CP$1)-1)*4,1,4))/100</f>
        <v/>
      </c>
      <c r="CQ168" s="257">
        <f>$CK168*SUM(OFFSET($AJ168,0,(COUNTA($CL$1:CQ$1)-1)*4,1,4))/100</f>
        <v/>
      </c>
      <c r="CR168" s="257">
        <f>$CK168*SUM(OFFSET($AJ168,0,(COUNTA($CL$1:CR$1)-1)*4,1,4))/100</f>
        <v/>
      </c>
      <c r="CS168" s="257">
        <f>$CK168*SUM(OFFSET($AJ168,0,(COUNTA($CL$1:CS$1)-1)*4,1,4))/100</f>
        <v/>
      </c>
      <c r="CT168" s="257">
        <f>$CK168*SUM(OFFSET($AJ168,0,(COUNTA($CL$1:CT$1)-1)*4,1,4))/100</f>
        <v/>
      </c>
      <c r="CU168" s="258">
        <f>IF(N168 = 0,0,F168/N168)</f>
        <v/>
      </c>
      <c r="CV168" s="258">
        <f>IF(CU168=0,0,CK168/CU168)</f>
        <v/>
      </c>
    </row>
    <row r="169">
      <c r="A169" s="82">
        <f>IF(ISERROR(OFFSET(Map!$E$2,MATCH(D169,Map!$B$3:$B$239,0),0)),OFFSET(Map!$E$2,MATCH(D169,Map!$C$3:$C$239,0),0),OFFSET(Map!$E$2,MATCH(D169,Map!$B$3:$B$239,0),0))</f>
        <v/>
      </c>
      <c r="B169" s="82" t="n">
        <v>168</v>
      </c>
      <c r="C169" s="82" t="inlineStr">
        <is>
          <t>NORTH WEST</t>
        </is>
      </c>
      <c r="D169" s="82" t="inlineStr">
        <is>
          <t>NW381</t>
        </is>
      </c>
      <c r="E169" s="82" t="inlineStr">
        <is>
          <t>Ratlou</t>
        </is>
      </c>
      <c r="F169" s="82" t="n">
        <v>107339</v>
      </c>
      <c r="G169" s="82" t="n">
        <v>38.7</v>
      </c>
      <c r="H169" s="82" t="n">
        <v>53.9</v>
      </c>
      <c r="I169" s="82">
        <f>ROUND(F169*H169/100,0)</f>
        <v/>
      </c>
      <c r="J169" s="82" t="n">
        <v>7.4</v>
      </c>
      <c r="K169" s="82" t="n">
        <v>85.59999999999999</v>
      </c>
      <c r="L169" s="82" t="n">
        <v>91.59999999999999</v>
      </c>
      <c r="M169" s="82" t="n">
        <v>0.11</v>
      </c>
      <c r="N169" s="82" t="n">
        <v>22</v>
      </c>
      <c r="O169" s="82" t="n">
        <v>43.9</v>
      </c>
      <c r="P169" s="82">
        <f>ROUND(F169*(H169/100)*(100-O169)/100,0)</f>
        <v/>
      </c>
      <c r="Q169" s="82" t="n">
        <v>52.4</v>
      </c>
      <c r="R169" s="82" t="n">
        <v>28.9</v>
      </c>
      <c r="S169" s="82" t="n">
        <v>3.1</v>
      </c>
      <c r="T169" s="82" t="n">
        <v>11.2</v>
      </c>
      <c r="U169" s="82" t="n">
        <v>26889</v>
      </c>
      <c r="V169" s="82" t="n">
        <v>11348</v>
      </c>
      <c r="W169" s="82" t="n">
        <v>3.9</v>
      </c>
      <c r="X169" s="82" t="n">
        <v>49.5</v>
      </c>
      <c r="Y169" s="82" t="n">
        <v>89.90000000000001</v>
      </c>
      <c r="Z169" s="82" t="n">
        <v>54.1</v>
      </c>
      <c r="AA169" s="82" t="n">
        <v>1.8</v>
      </c>
      <c r="AB169" s="82" t="n">
        <v>0.8</v>
      </c>
      <c r="AC169" s="82" t="n">
        <v>5.2</v>
      </c>
      <c r="AD169" s="82" t="n">
        <v>83.7</v>
      </c>
      <c r="AE169" s="82" t="n">
        <v>98.2</v>
      </c>
      <c r="AF169" s="82" t="n">
        <v>0.7</v>
      </c>
      <c r="AG169" s="82" t="n">
        <v>0.2</v>
      </c>
      <c r="AH169" s="82" t="n">
        <v>0.7</v>
      </c>
      <c r="AI169" s="82" t="n">
        <v>0.1</v>
      </c>
      <c r="AJ169" s="82" t="n">
        <v>7</v>
      </c>
      <c r="AK169" s="82" t="n">
        <v>6.9</v>
      </c>
      <c r="AL169" s="82" t="n">
        <v>6.3</v>
      </c>
      <c r="AM169" s="82" t="n">
        <v>6.2</v>
      </c>
      <c r="AN169" s="82" t="n">
        <v>6.3</v>
      </c>
      <c r="AO169" s="82" t="n">
        <v>6</v>
      </c>
      <c r="AP169" s="82" t="n">
        <v>5.7</v>
      </c>
      <c r="AQ169" s="82" t="n">
        <v>5.3</v>
      </c>
      <c r="AR169" s="82" t="n">
        <v>3.9</v>
      </c>
      <c r="AS169" s="82" t="n">
        <v>4.2</v>
      </c>
      <c r="AT169" s="82" t="n">
        <v>2.9</v>
      </c>
      <c r="AU169" s="82" t="n">
        <v>3.4</v>
      </c>
      <c r="AV169" s="82" t="n">
        <v>2.4</v>
      </c>
      <c r="AW169" s="82" t="n">
        <v>2.7</v>
      </c>
      <c r="AX169" s="82" t="n">
        <v>2.1</v>
      </c>
      <c r="AY169" s="82" t="n">
        <v>2.6</v>
      </c>
      <c r="AZ169" s="82" t="n">
        <v>1.9</v>
      </c>
      <c r="BA169" s="82" t="n">
        <v>2.4</v>
      </c>
      <c r="BB169" s="82" t="n">
        <v>1.7</v>
      </c>
      <c r="BC169" s="82" t="n">
        <v>1.7</v>
      </c>
      <c r="BD169" s="82" t="n">
        <v>1.8</v>
      </c>
      <c r="BE169" s="82" t="n">
        <v>2.1</v>
      </c>
      <c r="BF169" s="82" t="n">
        <v>1.5</v>
      </c>
      <c r="BG169" s="82" t="n">
        <v>1.9</v>
      </c>
      <c r="BH169" s="82" t="n">
        <v>1.3</v>
      </c>
      <c r="BI169" s="82" t="n">
        <v>1.6</v>
      </c>
      <c r="BJ169" s="82" t="n">
        <v>1.1</v>
      </c>
      <c r="BK169" s="82" t="n">
        <v>1.4</v>
      </c>
      <c r="BL169" s="82" t="n">
        <v>0.8</v>
      </c>
      <c r="BM169" s="82" t="n">
        <v>1.1</v>
      </c>
      <c r="BN169" s="82" t="n">
        <v>0.5</v>
      </c>
      <c r="BO169" s="82" t="n">
        <v>0.8</v>
      </c>
      <c r="BP169" s="82" t="n">
        <v>0.3</v>
      </c>
      <c r="BQ169" s="82" t="n">
        <v>0.6</v>
      </c>
      <c r="BR169" s="82" t="n">
        <v>0.3</v>
      </c>
      <c r="BS169" s="82" t="n">
        <v>0.6</v>
      </c>
      <c r="BT169" s="82" t="n">
        <v>8812</v>
      </c>
      <c r="BU169" s="82" t="n">
        <v>6885</v>
      </c>
      <c r="BV169" s="82" t="n">
        <v>6587</v>
      </c>
      <c r="BW169" s="82" t="n">
        <v>35542</v>
      </c>
      <c r="BX169" s="82" t="n">
        <v>19</v>
      </c>
      <c r="BY169" s="82" t="n">
        <v>6.1</v>
      </c>
      <c r="BZ169" s="82" t="n">
        <v>10.9</v>
      </c>
      <c r="CA169" s="82" t="n">
        <v>28</v>
      </c>
      <c r="CB169" s="82" t="n">
        <v>22.4</v>
      </c>
      <c r="CC169" s="82" t="n">
        <v>7.5</v>
      </c>
      <c r="CD169" s="82" t="n">
        <v>3.1</v>
      </c>
      <c r="CE169" s="82" t="n">
        <v>2</v>
      </c>
      <c r="CF169" s="82" t="n">
        <v>0.6</v>
      </c>
      <c r="CG169" s="82" t="n">
        <v>0.1</v>
      </c>
      <c r="CH169" s="82" t="n">
        <v>0.1</v>
      </c>
      <c r="CI169" s="82" t="n">
        <v>0.1</v>
      </c>
      <c r="CJ169" s="82">
        <f>SUM(BT169:BW169)</f>
        <v/>
      </c>
      <c r="CK169" s="82">
        <f>F169*(1+M169/100)^9</f>
        <v/>
      </c>
      <c r="CL169" s="257">
        <f>$CK169*SUM(OFFSET($AJ169,0,(COUNTA($CL$1:CL$1)-1)*4,1,4))/100</f>
        <v/>
      </c>
      <c r="CM169" s="257">
        <f>$CK169*SUM(OFFSET($AJ169,0,(COUNTA($CL$1:CM$1)-1)*4,1,4))/100</f>
        <v/>
      </c>
      <c r="CN169" s="257">
        <f>$CK169*SUM(OFFSET($AJ169,0,(COUNTA($CL$1:CN$1)-1)*4,1,4))/100</f>
        <v/>
      </c>
      <c r="CO169" s="257">
        <f>$CK169*SUM(OFFSET($AJ169,0,(COUNTA($CL$1:CO$1)-1)*4,1,4))/100</f>
        <v/>
      </c>
      <c r="CP169" s="257">
        <f>$CK169*SUM(OFFSET($AJ169,0,(COUNTA($CL$1:CP$1)-1)*4,1,4))/100</f>
        <v/>
      </c>
      <c r="CQ169" s="257">
        <f>$CK169*SUM(OFFSET($AJ169,0,(COUNTA($CL$1:CQ$1)-1)*4,1,4))/100</f>
        <v/>
      </c>
      <c r="CR169" s="257">
        <f>$CK169*SUM(OFFSET($AJ169,0,(COUNTA($CL$1:CR$1)-1)*4,1,4))/100</f>
        <v/>
      </c>
      <c r="CS169" s="257">
        <f>$CK169*SUM(OFFSET($AJ169,0,(COUNTA($CL$1:CS$1)-1)*4,1,4))/100</f>
        <v/>
      </c>
      <c r="CT169" s="257">
        <f>$CK169*SUM(OFFSET($AJ169,0,(COUNTA($CL$1:CT$1)-1)*4,1,4))/100</f>
        <v/>
      </c>
      <c r="CU169" s="258">
        <f>IF(N169 = 0,0,F169/N169)</f>
        <v/>
      </c>
      <c r="CV169" s="258">
        <f>IF(CU169=0,0,CK169/CU169)</f>
        <v/>
      </c>
    </row>
    <row r="170">
      <c r="A170" s="82">
        <f>IF(ISERROR(OFFSET(Map!$E$2,MATCH(D170,Map!$B$3:$B$239,0),0)),OFFSET(Map!$E$2,MATCH(D170,Map!$C$3:$C$239,0),0),OFFSET(Map!$E$2,MATCH(D170,Map!$B$3:$B$239,0),0))</f>
        <v/>
      </c>
      <c r="B170" s="82" t="n">
        <v>169</v>
      </c>
      <c r="C170" s="82" t="inlineStr">
        <is>
          <t>NORTH WEST</t>
        </is>
      </c>
      <c r="D170" s="82" t="inlineStr">
        <is>
          <t>NW382</t>
        </is>
      </c>
      <c r="E170" s="82" t="inlineStr">
        <is>
          <t>Tswaing</t>
        </is>
      </c>
      <c r="F170" s="82" t="n">
        <v>124218</v>
      </c>
      <c r="G170" s="82" t="n">
        <v>36</v>
      </c>
      <c r="H170" s="82" t="n">
        <v>58</v>
      </c>
      <c r="I170" s="82">
        <f>ROUND(F170*H170/100,0)</f>
        <v/>
      </c>
      <c r="J170" s="82" t="n">
        <v>6</v>
      </c>
      <c r="K170" s="82" t="n">
        <v>72.40000000000001</v>
      </c>
      <c r="L170" s="82" t="n">
        <v>99.40000000000001</v>
      </c>
      <c r="M170" s="82" t="n">
        <v>0.84</v>
      </c>
      <c r="N170" s="82" t="n">
        <v>21</v>
      </c>
      <c r="O170" s="82" t="n">
        <v>28.7</v>
      </c>
      <c r="P170" s="82">
        <f>ROUND(F170*(H170/100)*(100-O170)/100,0)</f>
        <v/>
      </c>
      <c r="Q170" s="82" t="n">
        <v>40.1</v>
      </c>
      <c r="R170" s="82" t="n">
        <v>22.9</v>
      </c>
      <c r="S170" s="82" t="n">
        <v>5.6</v>
      </c>
      <c r="T170" s="82" t="n">
        <v>15.7</v>
      </c>
      <c r="U170" s="82" t="n">
        <v>30634</v>
      </c>
      <c r="V170" s="82" t="n">
        <v>10023</v>
      </c>
      <c r="W170" s="82" t="n">
        <v>4</v>
      </c>
      <c r="X170" s="82" t="n">
        <v>36.7</v>
      </c>
      <c r="Y170" s="82" t="n">
        <v>77.5</v>
      </c>
      <c r="Z170" s="82" t="n">
        <v>56.9</v>
      </c>
      <c r="AA170" s="82" t="n">
        <v>32.1</v>
      </c>
      <c r="AB170" s="82" t="n">
        <v>16.3</v>
      </c>
      <c r="AC170" s="82" t="n">
        <v>21.4</v>
      </c>
      <c r="AD170" s="82" t="n">
        <v>73.7</v>
      </c>
      <c r="AE170" s="82" t="n">
        <v>92.40000000000001</v>
      </c>
      <c r="AF170" s="82" t="n">
        <v>1.4</v>
      </c>
      <c r="AG170" s="82" t="n">
        <v>0.3</v>
      </c>
      <c r="AH170" s="82" t="n">
        <v>5.6</v>
      </c>
      <c r="AI170" s="82" t="n">
        <v>0.2</v>
      </c>
      <c r="AJ170" s="82" t="n">
        <v>6.5</v>
      </c>
      <c r="AK170" s="82" t="n">
        <v>6.1</v>
      </c>
      <c r="AL170" s="82" t="n">
        <v>6</v>
      </c>
      <c r="AM170" s="82" t="n">
        <v>5.7</v>
      </c>
      <c r="AN170" s="82" t="n">
        <v>6.2</v>
      </c>
      <c r="AO170" s="82" t="n">
        <v>5.5</v>
      </c>
      <c r="AP170" s="82" t="n">
        <v>5.4</v>
      </c>
      <c r="AQ170" s="82" t="n">
        <v>5</v>
      </c>
      <c r="AR170" s="82" t="n">
        <v>4.4</v>
      </c>
      <c r="AS170" s="82" t="n">
        <v>4.4</v>
      </c>
      <c r="AT170" s="82" t="n">
        <v>3.6</v>
      </c>
      <c r="AU170" s="82" t="n">
        <v>3.8</v>
      </c>
      <c r="AV170" s="82" t="n">
        <v>2.9</v>
      </c>
      <c r="AW170" s="82" t="n">
        <v>2.9</v>
      </c>
      <c r="AX170" s="82" t="n">
        <v>2.6</v>
      </c>
      <c r="AY170" s="82" t="n">
        <v>2.8</v>
      </c>
      <c r="AZ170" s="82" t="n">
        <v>2.4</v>
      </c>
      <c r="BA170" s="82" t="n">
        <v>2.5</v>
      </c>
      <c r="BB170" s="82" t="n">
        <v>2.3</v>
      </c>
      <c r="BC170" s="82" t="n">
        <v>2.3</v>
      </c>
      <c r="BD170" s="82" t="n">
        <v>2.2</v>
      </c>
      <c r="BE170" s="82" t="n">
        <v>2.2</v>
      </c>
      <c r="BF170" s="82" t="n">
        <v>1.7</v>
      </c>
      <c r="BG170" s="82" t="n">
        <v>1.9</v>
      </c>
      <c r="BH170" s="82" t="n">
        <v>1.3</v>
      </c>
      <c r="BI170" s="82" t="n">
        <v>1.3</v>
      </c>
      <c r="BJ170" s="82" t="n">
        <v>1</v>
      </c>
      <c r="BK170" s="82" t="n">
        <v>1.1</v>
      </c>
      <c r="BL170" s="82" t="n">
        <v>0.7</v>
      </c>
      <c r="BM170" s="82" t="n">
        <v>0.9</v>
      </c>
      <c r="BN170" s="82" t="n">
        <v>0.4</v>
      </c>
      <c r="BO170" s="82" t="n">
        <v>0.7</v>
      </c>
      <c r="BP170" s="82" t="n">
        <v>0.2</v>
      </c>
      <c r="BQ170" s="82" t="n">
        <v>0.4</v>
      </c>
      <c r="BR170" s="82" t="n">
        <v>0.2</v>
      </c>
      <c r="BS170" s="82" t="n">
        <v>0.4</v>
      </c>
      <c r="BT170" s="82" t="n">
        <v>20754</v>
      </c>
      <c r="BU170" s="82" t="n">
        <v>8350</v>
      </c>
      <c r="BV170" s="82" t="n">
        <v>5610</v>
      </c>
      <c r="BW170" s="82" t="n">
        <v>37353</v>
      </c>
      <c r="BX170" s="82" t="n">
        <v>13.3</v>
      </c>
      <c r="BY170" s="82" t="n">
        <v>4.9</v>
      </c>
      <c r="BZ170" s="82" t="n">
        <v>9.9</v>
      </c>
      <c r="CA170" s="82" t="n">
        <v>25.3</v>
      </c>
      <c r="CB170" s="82" t="n">
        <v>24.9</v>
      </c>
      <c r="CC170" s="82" t="n">
        <v>10</v>
      </c>
      <c r="CD170" s="82" t="n">
        <v>5.5</v>
      </c>
      <c r="CE170" s="82" t="n">
        <v>3.6</v>
      </c>
      <c r="CF170" s="82" t="n">
        <v>1.7</v>
      </c>
      <c r="CG170" s="82" t="n">
        <v>0.5</v>
      </c>
      <c r="CH170" s="82" t="n">
        <v>0.2</v>
      </c>
      <c r="CI170" s="82" t="n">
        <v>0.2</v>
      </c>
      <c r="CJ170" s="82">
        <f>SUM(BT170:BW170)</f>
        <v/>
      </c>
      <c r="CK170" s="82">
        <f>F170*(1+M170/100)^9</f>
        <v/>
      </c>
      <c r="CL170" s="257">
        <f>$CK170*SUM(OFFSET($AJ170,0,(COUNTA($CL$1:CL$1)-1)*4,1,4))/100</f>
        <v/>
      </c>
      <c r="CM170" s="257">
        <f>$CK170*SUM(OFFSET($AJ170,0,(COUNTA($CL$1:CM$1)-1)*4,1,4))/100</f>
        <v/>
      </c>
      <c r="CN170" s="257">
        <f>$CK170*SUM(OFFSET($AJ170,0,(COUNTA($CL$1:CN$1)-1)*4,1,4))/100</f>
        <v/>
      </c>
      <c r="CO170" s="257">
        <f>$CK170*SUM(OFFSET($AJ170,0,(COUNTA($CL$1:CO$1)-1)*4,1,4))/100</f>
        <v/>
      </c>
      <c r="CP170" s="257">
        <f>$CK170*SUM(OFFSET($AJ170,0,(COUNTA($CL$1:CP$1)-1)*4,1,4))/100</f>
        <v/>
      </c>
      <c r="CQ170" s="257">
        <f>$CK170*SUM(OFFSET($AJ170,0,(COUNTA($CL$1:CQ$1)-1)*4,1,4))/100</f>
        <v/>
      </c>
      <c r="CR170" s="257">
        <f>$CK170*SUM(OFFSET($AJ170,0,(COUNTA($CL$1:CR$1)-1)*4,1,4))/100</f>
        <v/>
      </c>
      <c r="CS170" s="257">
        <f>$CK170*SUM(OFFSET($AJ170,0,(COUNTA($CL$1:CS$1)-1)*4,1,4))/100</f>
        <v/>
      </c>
      <c r="CT170" s="257">
        <f>$CK170*SUM(OFFSET($AJ170,0,(COUNTA($CL$1:CT$1)-1)*4,1,4))/100</f>
        <v/>
      </c>
      <c r="CU170" s="258">
        <f>IF(N170 = 0,0,F170/N170)</f>
        <v/>
      </c>
      <c r="CV170" s="258">
        <f>IF(CU170=0,0,CK170/CU170)</f>
        <v/>
      </c>
    </row>
    <row r="171">
      <c r="A171" s="82">
        <f>IF(ISERROR(OFFSET(Map!$E$2,MATCH(D171,Map!$B$3:$B$239,0),0)),OFFSET(Map!$E$2,MATCH(D171,Map!$C$3:$C$239,0),0),OFFSET(Map!$E$2,MATCH(D171,Map!$B$3:$B$239,0),0))</f>
        <v/>
      </c>
      <c r="B171" s="82" t="n">
        <v>170</v>
      </c>
      <c r="C171" s="82" t="inlineStr">
        <is>
          <t>NORTH WEST</t>
        </is>
      </c>
      <c r="D171" s="82" t="inlineStr">
        <is>
          <t>NW383</t>
        </is>
      </c>
      <c r="E171" s="82" t="inlineStr">
        <is>
          <t>Mafikeng</t>
        </is>
      </c>
      <c r="F171" s="82" t="n">
        <v>291527</v>
      </c>
      <c r="G171" s="82" t="n">
        <v>30.8</v>
      </c>
      <c r="H171" s="82" t="n">
        <v>64.40000000000001</v>
      </c>
      <c r="I171" s="82">
        <f>ROUND(F171*H171/100,0)</f>
        <v/>
      </c>
      <c r="J171" s="82" t="n">
        <v>4.8</v>
      </c>
      <c r="K171" s="82" t="n">
        <v>55.3</v>
      </c>
      <c r="L171" s="82" t="n">
        <v>94.5</v>
      </c>
      <c r="M171" s="82" t="n">
        <v>1.16</v>
      </c>
      <c r="N171" s="82" t="n">
        <v>79</v>
      </c>
      <c r="O171" s="82" t="n">
        <v>35.7</v>
      </c>
      <c r="P171" s="82">
        <f>ROUND(F171*(H171/100)*(100-O171)/100,0)</f>
        <v/>
      </c>
      <c r="Q171" s="82" t="n">
        <v>47.1</v>
      </c>
      <c r="R171" s="82" t="n">
        <v>10.3</v>
      </c>
      <c r="S171" s="82" t="n">
        <v>12.4</v>
      </c>
      <c r="T171" s="82" t="n">
        <v>26</v>
      </c>
      <c r="U171" s="82" t="n">
        <v>84239</v>
      </c>
      <c r="V171" s="82" t="n">
        <v>20483</v>
      </c>
      <c r="W171" s="82" t="n">
        <v>3.3</v>
      </c>
      <c r="X171" s="82" t="n">
        <v>44.4</v>
      </c>
      <c r="Y171" s="82" t="n">
        <v>87.3</v>
      </c>
      <c r="Z171" s="82" t="n">
        <v>51.6</v>
      </c>
      <c r="AA171" s="82" t="n">
        <v>29.2</v>
      </c>
      <c r="AB171" s="82" t="n">
        <v>59.8</v>
      </c>
      <c r="AC171" s="82" t="n">
        <v>30.9</v>
      </c>
      <c r="AD171" s="82" t="n">
        <v>84.5</v>
      </c>
      <c r="AE171" s="82" t="n">
        <v>95.5</v>
      </c>
      <c r="AF171" s="82" t="n">
        <v>2.3</v>
      </c>
      <c r="AG171" s="82" t="n">
        <v>0.8</v>
      </c>
      <c r="AH171" s="82" t="n">
        <v>1.3</v>
      </c>
      <c r="AI171" s="82" t="n">
        <v>0.2</v>
      </c>
      <c r="AJ171" s="82" t="n">
        <v>5.7</v>
      </c>
      <c r="AK171" s="82" t="n">
        <v>5.7</v>
      </c>
      <c r="AL171" s="82" t="n">
        <v>4.9</v>
      </c>
      <c r="AM171" s="82" t="n">
        <v>4.8</v>
      </c>
      <c r="AN171" s="82" t="n">
        <v>5</v>
      </c>
      <c r="AO171" s="82" t="n">
        <v>4.8</v>
      </c>
      <c r="AP171" s="82" t="n">
        <v>5.4</v>
      </c>
      <c r="AQ171" s="82" t="n">
        <v>5.4</v>
      </c>
      <c r="AR171" s="82" t="n">
        <v>5.2</v>
      </c>
      <c r="AS171" s="82" t="n">
        <v>5.1</v>
      </c>
      <c r="AT171" s="82" t="n">
        <v>4.3</v>
      </c>
      <c r="AU171" s="82" t="n">
        <v>4.3</v>
      </c>
      <c r="AV171" s="82" t="n">
        <v>3.5</v>
      </c>
      <c r="AW171" s="82" t="n">
        <v>3.6</v>
      </c>
      <c r="AX171" s="82" t="n">
        <v>3</v>
      </c>
      <c r="AY171" s="82" t="n">
        <v>3.5</v>
      </c>
      <c r="AZ171" s="82" t="n">
        <v>2.8</v>
      </c>
      <c r="BA171" s="82" t="n">
        <v>3.2</v>
      </c>
      <c r="BB171" s="82" t="n">
        <v>2.4</v>
      </c>
      <c r="BC171" s="82" t="n">
        <v>2.4</v>
      </c>
      <c r="BD171" s="82" t="n">
        <v>2</v>
      </c>
      <c r="BE171" s="82" t="n">
        <v>2.3</v>
      </c>
      <c r="BF171" s="82" t="n">
        <v>1.5</v>
      </c>
      <c r="BG171" s="82" t="n">
        <v>1.8</v>
      </c>
      <c r="BH171" s="82" t="n">
        <v>1.1</v>
      </c>
      <c r="BI171" s="82" t="n">
        <v>1.3</v>
      </c>
      <c r="BJ171" s="82" t="n">
        <v>0.8</v>
      </c>
      <c r="BK171" s="82" t="n">
        <v>1</v>
      </c>
      <c r="BL171" s="82" t="n">
        <v>0.5</v>
      </c>
      <c r="BM171" s="82" t="n">
        <v>0.8</v>
      </c>
      <c r="BN171" s="82" t="n">
        <v>0.3</v>
      </c>
      <c r="BO171" s="82" t="n">
        <v>0.5</v>
      </c>
      <c r="BP171" s="82" t="n">
        <v>0.2</v>
      </c>
      <c r="BQ171" s="82" t="n">
        <v>0.3</v>
      </c>
      <c r="BR171" s="82" t="n">
        <v>0.2</v>
      </c>
      <c r="BS171" s="82" t="n">
        <v>0.3</v>
      </c>
      <c r="BT171" s="82" t="n">
        <v>59726</v>
      </c>
      <c r="BU171" s="82" t="n">
        <v>33167</v>
      </c>
      <c r="BV171" s="82" t="n">
        <v>12987</v>
      </c>
      <c r="BW171" s="82" t="n">
        <v>81863</v>
      </c>
      <c r="BX171" s="82" t="n">
        <v>16.3</v>
      </c>
      <c r="BY171" s="82" t="n">
        <v>5</v>
      </c>
      <c r="BZ171" s="82" t="n">
        <v>8.9</v>
      </c>
      <c r="CA171" s="82" t="n">
        <v>19.6</v>
      </c>
      <c r="CB171" s="82" t="n">
        <v>18.2</v>
      </c>
      <c r="CC171" s="82" t="n">
        <v>11.1</v>
      </c>
      <c r="CD171" s="82" t="n">
        <v>8.699999999999999</v>
      </c>
      <c r="CE171" s="82" t="n">
        <v>6.9</v>
      </c>
      <c r="CF171" s="82" t="n">
        <v>3.5</v>
      </c>
      <c r="CG171" s="82" t="n">
        <v>1</v>
      </c>
      <c r="CH171" s="82" t="n">
        <v>0.3</v>
      </c>
      <c r="CI171" s="82" t="n">
        <v>0.3</v>
      </c>
      <c r="CJ171" s="82">
        <f>SUM(BT171:BW171)</f>
        <v/>
      </c>
      <c r="CK171" s="82">
        <f>F171*(1+M171/100)^9</f>
        <v/>
      </c>
      <c r="CL171" s="257">
        <f>$CK171*SUM(OFFSET($AJ171,0,(COUNTA($CL$1:CL$1)-1)*4,1,4))/100</f>
        <v/>
      </c>
      <c r="CM171" s="257">
        <f>$CK171*SUM(OFFSET($AJ171,0,(COUNTA($CL$1:CM$1)-1)*4,1,4))/100</f>
        <v/>
      </c>
      <c r="CN171" s="257">
        <f>$CK171*SUM(OFFSET($AJ171,0,(COUNTA($CL$1:CN$1)-1)*4,1,4))/100</f>
        <v/>
      </c>
      <c r="CO171" s="257">
        <f>$CK171*SUM(OFFSET($AJ171,0,(COUNTA($CL$1:CO$1)-1)*4,1,4))/100</f>
        <v/>
      </c>
      <c r="CP171" s="257">
        <f>$CK171*SUM(OFFSET($AJ171,0,(COUNTA($CL$1:CP$1)-1)*4,1,4))/100</f>
        <v/>
      </c>
      <c r="CQ171" s="257">
        <f>$CK171*SUM(OFFSET($AJ171,0,(COUNTA($CL$1:CQ$1)-1)*4,1,4))/100</f>
        <v/>
      </c>
      <c r="CR171" s="257">
        <f>$CK171*SUM(OFFSET($AJ171,0,(COUNTA($CL$1:CR$1)-1)*4,1,4))/100</f>
        <v/>
      </c>
      <c r="CS171" s="257">
        <f>$CK171*SUM(OFFSET($AJ171,0,(COUNTA($CL$1:CS$1)-1)*4,1,4))/100</f>
        <v/>
      </c>
      <c r="CT171" s="257">
        <f>$CK171*SUM(OFFSET($AJ171,0,(COUNTA($CL$1:CT$1)-1)*4,1,4))/100</f>
        <v/>
      </c>
      <c r="CU171" s="258">
        <f>IF(N171 = 0,0,F171/N171)</f>
        <v/>
      </c>
      <c r="CV171" s="258">
        <f>IF(CU171=0,0,CK171/CU171)</f>
        <v/>
      </c>
    </row>
    <row r="172">
      <c r="A172" s="82">
        <f>IF(ISERROR(OFFSET(Map!$E$2,MATCH(D172,Map!$B$3:$B$239,0),0)),OFFSET(Map!$E$2,MATCH(D172,Map!$C$3:$C$239,0),0),OFFSET(Map!$E$2,MATCH(D172,Map!$B$3:$B$239,0),0))</f>
        <v/>
      </c>
      <c r="B172" s="82" t="n">
        <v>171</v>
      </c>
      <c r="C172" s="82" t="inlineStr">
        <is>
          <t>NORTH WEST</t>
        </is>
      </c>
      <c r="D172" s="82" t="inlineStr">
        <is>
          <t>NW384</t>
        </is>
      </c>
      <c r="E172" s="82" t="inlineStr">
        <is>
          <t>Ditsobotla</t>
        </is>
      </c>
      <c r="F172" s="82" t="n">
        <v>168902</v>
      </c>
      <c r="G172" s="82" t="n">
        <v>32.6</v>
      </c>
      <c r="H172" s="82" t="n">
        <v>61.9</v>
      </c>
      <c r="I172" s="82">
        <f>ROUND(F172*H172/100,0)</f>
        <v/>
      </c>
      <c r="J172" s="82" t="n">
        <v>5.5</v>
      </c>
      <c r="K172" s="82" t="n">
        <v>61.5</v>
      </c>
      <c r="L172" s="82" t="n">
        <v>102</v>
      </c>
      <c r="M172" s="82" t="n">
        <v>1.35</v>
      </c>
      <c r="N172" s="82" t="n">
        <v>26</v>
      </c>
      <c r="O172" s="82" t="n">
        <v>28.3</v>
      </c>
      <c r="P172" s="82">
        <f>ROUND(F172*(H172/100)*(100-O172)/100,0)</f>
        <v/>
      </c>
      <c r="Q172" s="82" t="n">
        <v>37</v>
      </c>
      <c r="R172" s="82" t="n">
        <v>14.7</v>
      </c>
      <c r="S172" s="82" t="n">
        <v>6.7</v>
      </c>
      <c r="T172" s="82" t="n">
        <v>20</v>
      </c>
      <c r="U172" s="82" t="n">
        <v>44500</v>
      </c>
      <c r="V172" s="82" t="n">
        <v>9464</v>
      </c>
      <c r="W172" s="82" t="n">
        <v>3.7</v>
      </c>
      <c r="X172" s="82" t="n">
        <v>35.4</v>
      </c>
      <c r="Y172" s="82" t="n">
        <v>74.2</v>
      </c>
      <c r="Z172" s="82" t="n">
        <v>50.9</v>
      </c>
      <c r="AA172" s="82" t="n">
        <v>43.9</v>
      </c>
      <c r="AB172" s="82" t="n">
        <v>37.6</v>
      </c>
      <c r="AC172" s="82" t="n">
        <v>34.9</v>
      </c>
      <c r="AD172" s="82" t="n">
        <v>74</v>
      </c>
      <c r="AE172" s="82" t="n">
        <v>89.09999999999999</v>
      </c>
      <c r="AF172" s="82" t="n">
        <v>1.9</v>
      </c>
      <c r="AG172" s="82" t="n">
        <v>0.6</v>
      </c>
      <c r="AH172" s="82" t="n">
        <v>8.199999999999999</v>
      </c>
      <c r="AI172" s="82" t="n">
        <v>0.3</v>
      </c>
      <c r="AJ172" s="82" t="n">
        <v>6.3</v>
      </c>
      <c r="AK172" s="82" t="n">
        <v>5.9</v>
      </c>
      <c r="AL172" s="82" t="n">
        <v>5.4</v>
      </c>
      <c r="AM172" s="82" t="n">
        <v>5.2</v>
      </c>
      <c r="AN172" s="82" t="n">
        <v>5</v>
      </c>
      <c r="AO172" s="82" t="n">
        <v>4.7</v>
      </c>
      <c r="AP172" s="82" t="n">
        <v>4.6</v>
      </c>
      <c r="AQ172" s="82" t="n">
        <v>4.5</v>
      </c>
      <c r="AR172" s="82" t="n">
        <v>4.7</v>
      </c>
      <c r="AS172" s="82" t="n">
        <v>4.3</v>
      </c>
      <c r="AT172" s="82" t="n">
        <v>4.4</v>
      </c>
      <c r="AU172" s="82" t="n">
        <v>4.1</v>
      </c>
      <c r="AV172" s="82" t="n">
        <v>3.7</v>
      </c>
      <c r="AW172" s="82" t="n">
        <v>3.4</v>
      </c>
      <c r="AX172" s="82" t="n">
        <v>3.3</v>
      </c>
      <c r="AY172" s="82" t="n">
        <v>3.2</v>
      </c>
      <c r="AZ172" s="82" t="n">
        <v>2.9</v>
      </c>
      <c r="BA172" s="82" t="n">
        <v>2.8</v>
      </c>
      <c r="BB172" s="82" t="n">
        <v>2.5</v>
      </c>
      <c r="BC172" s="82" t="n">
        <v>2.5</v>
      </c>
      <c r="BD172" s="82" t="n">
        <v>2.2</v>
      </c>
      <c r="BE172" s="82" t="n">
        <v>2.3</v>
      </c>
      <c r="BF172" s="82" t="n">
        <v>1.8</v>
      </c>
      <c r="BG172" s="82" t="n">
        <v>1.9</v>
      </c>
      <c r="BH172" s="82" t="n">
        <v>1.2</v>
      </c>
      <c r="BI172" s="82" t="n">
        <v>1.4</v>
      </c>
      <c r="BJ172" s="82" t="n">
        <v>0.9</v>
      </c>
      <c r="BK172" s="82" t="n">
        <v>1.1</v>
      </c>
      <c r="BL172" s="82" t="n">
        <v>0.7</v>
      </c>
      <c r="BM172" s="82" t="n">
        <v>0.8</v>
      </c>
      <c r="BN172" s="82" t="n">
        <v>0.3</v>
      </c>
      <c r="BO172" s="82" t="n">
        <v>0.6</v>
      </c>
      <c r="BP172" s="82" t="n">
        <v>0.2</v>
      </c>
      <c r="BQ172" s="82" t="n">
        <v>0.4</v>
      </c>
      <c r="BR172" s="82" t="n">
        <v>0.2</v>
      </c>
      <c r="BS172" s="82" t="n">
        <v>0.3</v>
      </c>
      <c r="BT172" s="82" t="n">
        <v>37605</v>
      </c>
      <c r="BU172" s="82" t="n">
        <v>14829</v>
      </c>
      <c r="BV172" s="82" t="n">
        <v>7151</v>
      </c>
      <c r="BW172" s="82" t="n">
        <v>45018</v>
      </c>
      <c r="BX172" s="82" t="n">
        <v>12.5</v>
      </c>
      <c r="BY172" s="82" t="n">
        <v>4.2</v>
      </c>
      <c r="BZ172" s="82" t="n">
        <v>8.5</v>
      </c>
      <c r="CA172" s="82" t="n">
        <v>22.3</v>
      </c>
      <c r="CB172" s="82" t="n">
        <v>24.4</v>
      </c>
      <c r="CC172" s="82" t="n">
        <v>12.1</v>
      </c>
      <c r="CD172" s="82" t="n">
        <v>7.2</v>
      </c>
      <c r="CE172" s="82" t="n">
        <v>5.1</v>
      </c>
      <c r="CF172" s="82" t="n">
        <v>2.5</v>
      </c>
      <c r="CG172" s="82" t="n">
        <v>0.7</v>
      </c>
      <c r="CH172" s="82" t="n">
        <v>0.2</v>
      </c>
      <c r="CI172" s="82" t="n">
        <v>0.2</v>
      </c>
      <c r="CJ172" s="82">
        <f>SUM(BT172:BW172)</f>
        <v/>
      </c>
      <c r="CK172" s="82">
        <f>F172*(1+M172/100)^9</f>
        <v/>
      </c>
      <c r="CL172" s="257">
        <f>$CK172*SUM(OFFSET($AJ172,0,(COUNTA($CL$1:CL$1)-1)*4,1,4))/100</f>
        <v/>
      </c>
      <c r="CM172" s="257">
        <f>$CK172*SUM(OFFSET($AJ172,0,(COUNTA($CL$1:CM$1)-1)*4,1,4))/100</f>
        <v/>
      </c>
      <c r="CN172" s="257">
        <f>$CK172*SUM(OFFSET($AJ172,0,(COUNTA($CL$1:CN$1)-1)*4,1,4))/100</f>
        <v/>
      </c>
      <c r="CO172" s="257">
        <f>$CK172*SUM(OFFSET($AJ172,0,(COUNTA($CL$1:CO$1)-1)*4,1,4))/100</f>
        <v/>
      </c>
      <c r="CP172" s="257">
        <f>$CK172*SUM(OFFSET($AJ172,0,(COUNTA($CL$1:CP$1)-1)*4,1,4))/100</f>
        <v/>
      </c>
      <c r="CQ172" s="257">
        <f>$CK172*SUM(OFFSET($AJ172,0,(COUNTA($CL$1:CQ$1)-1)*4,1,4))/100</f>
        <v/>
      </c>
      <c r="CR172" s="257">
        <f>$CK172*SUM(OFFSET($AJ172,0,(COUNTA($CL$1:CR$1)-1)*4,1,4))/100</f>
        <v/>
      </c>
      <c r="CS172" s="257">
        <f>$CK172*SUM(OFFSET($AJ172,0,(COUNTA($CL$1:CS$1)-1)*4,1,4))/100</f>
        <v/>
      </c>
      <c r="CT172" s="257">
        <f>$CK172*SUM(OFFSET($AJ172,0,(COUNTA($CL$1:CT$1)-1)*4,1,4))/100</f>
        <v/>
      </c>
      <c r="CU172" s="258">
        <f>IF(N172 = 0,0,F172/N172)</f>
        <v/>
      </c>
      <c r="CV172" s="258">
        <f>IF(CU172=0,0,CK172/CU172)</f>
        <v/>
      </c>
    </row>
    <row r="173">
      <c r="A173" s="82">
        <f>IF(ISERROR(OFFSET(Map!$E$2,MATCH(D173,Map!$B$3:$B$239,0),0)),OFFSET(Map!$E$2,MATCH(D173,Map!$C$3:$C$239,0),0),OFFSET(Map!$E$2,MATCH(D173,Map!$B$3:$B$239,0),0))</f>
        <v/>
      </c>
      <c r="B173" s="82" t="n">
        <v>172</v>
      </c>
      <c r="C173" s="82" t="inlineStr">
        <is>
          <t>NORTH WEST</t>
        </is>
      </c>
      <c r="D173" s="82" t="inlineStr">
        <is>
          <t>NW385</t>
        </is>
      </c>
      <c r="E173" s="82" t="inlineStr">
        <is>
          <t>Ramotshere Moiloa</t>
        </is>
      </c>
      <c r="F173" s="82" t="n">
        <v>150713</v>
      </c>
      <c r="G173" s="82" t="n">
        <v>32.9</v>
      </c>
      <c r="H173" s="82" t="n">
        <v>59.7</v>
      </c>
      <c r="I173" s="82">
        <f>ROUND(F173*H173/100,0)</f>
        <v/>
      </c>
      <c r="J173" s="82" t="n">
        <v>7.5</v>
      </c>
      <c r="K173" s="82" t="n">
        <v>67.59999999999999</v>
      </c>
      <c r="L173" s="82" t="n">
        <v>94.5</v>
      </c>
      <c r="M173" s="82" t="n">
        <v>0.92</v>
      </c>
      <c r="N173" s="82" t="n">
        <v>21</v>
      </c>
      <c r="O173" s="82" t="n">
        <v>36.2</v>
      </c>
      <c r="P173" s="82">
        <f>ROUND(F173*(H173/100)*(100-O173)/100,0)</f>
        <v/>
      </c>
      <c r="Q173" s="82" t="n">
        <v>45.8</v>
      </c>
      <c r="R173" s="82" t="n">
        <v>20.7</v>
      </c>
      <c r="S173" s="82" t="n">
        <v>6.4</v>
      </c>
      <c r="T173" s="82" t="n">
        <v>21.1</v>
      </c>
      <c r="U173" s="82" t="n">
        <v>40740</v>
      </c>
      <c r="V173" s="82" t="n">
        <v>14371</v>
      </c>
      <c r="W173" s="82" t="n">
        <v>3.6</v>
      </c>
      <c r="X173" s="82" t="n">
        <v>46.1</v>
      </c>
      <c r="Y173" s="82" t="n">
        <v>81.5</v>
      </c>
      <c r="Z173" s="82" t="n">
        <v>70.09999999999999</v>
      </c>
      <c r="AA173" s="82" t="n">
        <v>22.3</v>
      </c>
      <c r="AB173" s="82" t="n">
        <v>19.7</v>
      </c>
      <c r="AC173" s="82" t="n">
        <v>19</v>
      </c>
      <c r="AD173" s="82" t="n">
        <v>81.90000000000001</v>
      </c>
      <c r="AE173" s="82" t="n">
        <v>94.40000000000001</v>
      </c>
      <c r="AF173" s="82" t="n">
        <v>0.9</v>
      </c>
      <c r="AG173" s="82" t="n">
        <v>0.7</v>
      </c>
      <c r="AH173" s="82" t="n">
        <v>3.8</v>
      </c>
      <c r="AI173" s="82" t="n">
        <v>0.3</v>
      </c>
      <c r="AJ173" s="82" t="n">
        <v>6.3</v>
      </c>
      <c r="AK173" s="82" t="n">
        <v>6</v>
      </c>
      <c r="AL173" s="82" t="n">
        <v>5.4</v>
      </c>
      <c r="AM173" s="82" t="n">
        <v>5.2</v>
      </c>
      <c r="AN173" s="82" t="n">
        <v>5.2</v>
      </c>
      <c r="AO173" s="82" t="n">
        <v>4.8</v>
      </c>
      <c r="AP173" s="82" t="n">
        <v>4.9</v>
      </c>
      <c r="AQ173" s="82" t="n">
        <v>4.7</v>
      </c>
      <c r="AR173" s="82" t="n">
        <v>4.6</v>
      </c>
      <c r="AS173" s="82" t="n">
        <v>4.3</v>
      </c>
      <c r="AT173" s="82" t="n">
        <v>3.5</v>
      </c>
      <c r="AU173" s="82" t="n">
        <v>3.8</v>
      </c>
      <c r="AV173" s="82" t="n">
        <v>3.2</v>
      </c>
      <c r="AW173" s="82" t="n">
        <v>3.2</v>
      </c>
      <c r="AX173" s="82" t="n">
        <v>2.8</v>
      </c>
      <c r="AY173" s="82" t="n">
        <v>3.2</v>
      </c>
      <c r="AZ173" s="82" t="n">
        <v>2.4</v>
      </c>
      <c r="BA173" s="82" t="n">
        <v>2.8</v>
      </c>
      <c r="BB173" s="82" t="n">
        <v>2.1</v>
      </c>
      <c r="BC173" s="82" t="n">
        <v>2.1</v>
      </c>
      <c r="BD173" s="82" t="n">
        <v>2</v>
      </c>
      <c r="BE173" s="82" t="n">
        <v>2.3</v>
      </c>
      <c r="BF173" s="82" t="n">
        <v>1.8</v>
      </c>
      <c r="BG173" s="82" t="n">
        <v>2.1</v>
      </c>
      <c r="BH173" s="82" t="n">
        <v>1.4</v>
      </c>
      <c r="BI173" s="82" t="n">
        <v>1.8</v>
      </c>
      <c r="BJ173" s="82" t="n">
        <v>1.1</v>
      </c>
      <c r="BK173" s="82" t="n">
        <v>1.5</v>
      </c>
      <c r="BL173" s="82" t="n">
        <v>0.8</v>
      </c>
      <c r="BM173" s="82" t="n">
        <v>1.1</v>
      </c>
      <c r="BN173" s="82" t="n">
        <v>0.5</v>
      </c>
      <c r="BO173" s="82" t="n">
        <v>0.8</v>
      </c>
      <c r="BP173" s="82" t="n">
        <v>0.3</v>
      </c>
      <c r="BQ173" s="82" t="n">
        <v>0.6</v>
      </c>
      <c r="BR173" s="82" t="n">
        <v>0.3</v>
      </c>
      <c r="BS173" s="82" t="n">
        <v>0.6</v>
      </c>
      <c r="BT173" s="82" t="n">
        <v>22437</v>
      </c>
      <c r="BU173" s="82" t="n">
        <v>12743</v>
      </c>
      <c r="BV173" s="82" t="n">
        <v>9030</v>
      </c>
      <c r="BW173" s="82" t="n">
        <v>45719</v>
      </c>
      <c r="BX173" s="82" t="n">
        <v>14.9</v>
      </c>
      <c r="BY173" s="82" t="n">
        <v>5.1</v>
      </c>
      <c r="BZ173" s="82" t="n">
        <v>10</v>
      </c>
      <c r="CA173" s="82" t="n">
        <v>24.2</v>
      </c>
      <c r="CB173" s="82" t="n">
        <v>22.4</v>
      </c>
      <c r="CC173" s="82" t="n">
        <v>10.3</v>
      </c>
      <c r="CD173" s="82" t="n">
        <v>6.9</v>
      </c>
      <c r="CE173" s="82" t="n">
        <v>4.1</v>
      </c>
      <c r="CF173" s="82" t="n">
        <v>1.5</v>
      </c>
      <c r="CG173" s="82" t="n">
        <v>0.3</v>
      </c>
      <c r="CH173" s="82" t="n">
        <v>0.2</v>
      </c>
      <c r="CI173" s="82" t="n">
        <v>0.1</v>
      </c>
      <c r="CJ173" s="82">
        <f>SUM(BT173:BW173)</f>
        <v/>
      </c>
      <c r="CK173" s="82">
        <f>F173*(1+M173/100)^9</f>
        <v/>
      </c>
      <c r="CL173" s="257">
        <f>$CK173*SUM(OFFSET($AJ173,0,(COUNTA($CL$1:CL$1)-1)*4,1,4))/100</f>
        <v/>
      </c>
      <c r="CM173" s="257">
        <f>$CK173*SUM(OFFSET($AJ173,0,(COUNTA($CL$1:CM$1)-1)*4,1,4))/100</f>
        <v/>
      </c>
      <c r="CN173" s="257">
        <f>$CK173*SUM(OFFSET($AJ173,0,(COUNTA($CL$1:CN$1)-1)*4,1,4))/100</f>
        <v/>
      </c>
      <c r="CO173" s="257">
        <f>$CK173*SUM(OFFSET($AJ173,0,(COUNTA($CL$1:CO$1)-1)*4,1,4))/100</f>
        <v/>
      </c>
      <c r="CP173" s="257">
        <f>$CK173*SUM(OFFSET($AJ173,0,(COUNTA($CL$1:CP$1)-1)*4,1,4))/100</f>
        <v/>
      </c>
      <c r="CQ173" s="257">
        <f>$CK173*SUM(OFFSET($AJ173,0,(COUNTA($CL$1:CQ$1)-1)*4,1,4))/100</f>
        <v/>
      </c>
      <c r="CR173" s="257">
        <f>$CK173*SUM(OFFSET($AJ173,0,(COUNTA($CL$1:CR$1)-1)*4,1,4))/100</f>
        <v/>
      </c>
      <c r="CS173" s="257">
        <f>$CK173*SUM(OFFSET($AJ173,0,(COUNTA($CL$1:CS$1)-1)*4,1,4))/100</f>
        <v/>
      </c>
      <c r="CT173" s="257">
        <f>$CK173*SUM(OFFSET($AJ173,0,(COUNTA($CL$1:CT$1)-1)*4,1,4))/100</f>
        <v/>
      </c>
      <c r="CU173" s="258">
        <f>IF(N173 = 0,0,F173/N173)</f>
        <v/>
      </c>
      <c r="CV173" s="258">
        <f>IF(CU173=0,0,CK173/CU173)</f>
        <v/>
      </c>
    </row>
    <row r="174" customFormat="1" s="35">
      <c r="A174" s="82">
        <f>IF(ISERROR(OFFSET(Map!$E$2,MATCH(D174,Map!$B$3:$B$239,0),0)),OFFSET(Map!$E$2,MATCH(D174,Map!$C$3:$C$239,0),0),OFFSET(Map!$E$2,MATCH(D174,Map!$B$3:$B$239,0),0))</f>
        <v/>
      </c>
      <c r="B174" s="35" t="n">
        <v>173</v>
      </c>
      <c r="C174" s="35" t="inlineStr">
        <is>
          <t>NORTH WEST</t>
        </is>
      </c>
      <c r="D174" s="35" t="inlineStr">
        <is>
          <t>NW392</t>
        </is>
      </c>
      <c r="E174" s="35" t="inlineStr">
        <is>
          <t>Naledi</t>
        </is>
      </c>
      <c r="F174" s="35" t="n">
        <v>66781</v>
      </c>
      <c r="G174" s="35" t="n">
        <v>31</v>
      </c>
      <c r="H174" s="35" t="n">
        <v>64</v>
      </c>
      <c r="I174" s="35">
        <f>ROUND(F174*H174/100,0)</f>
        <v/>
      </c>
      <c r="J174" s="35" t="n">
        <v>5</v>
      </c>
      <c r="K174" s="35" t="n">
        <v>56.2</v>
      </c>
      <c r="L174" s="35" t="n">
        <v>100.7</v>
      </c>
      <c r="M174" s="35" t="n">
        <v>1.71</v>
      </c>
      <c r="N174" s="35" t="n">
        <v>10</v>
      </c>
      <c r="O174" s="35" t="n">
        <v>26.1</v>
      </c>
      <c r="P174" s="35">
        <f>ROUND(F174*(H174/100)*(100-O174)/100,0)</f>
        <v/>
      </c>
      <c r="Q174" s="35" t="n">
        <v>35.5</v>
      </c>
      <c r="R174" s="35" t="n">
        <v>16.6</v>
      </c>
      <c r="S174" s="35" t="n">
        <v>9.1</v>
      </c>
      <c r="T174" s="35" t="n">
        <v>22.2</v>
      </c>
      <c r="U174" s="35" t="n">
        <v>18572</v>
      </c>
      <c r="V174" s="35" t="n">
        <v>2937</v>
      </c>
      <c r="W174" s="35" t="n">
        <v>3.4</v>
      </c>
      <c r="X174" s="35" t="n">
        <v>35.3</v>
      </c>
      <c r="Y174" s="35" t="n">
        <v>81.2</v>
      </c>
      <c r="Z174" s="35" t="n">
        <v>41.8</v>
      </c>
      <c r="AA174" s="35" t="n">
        <v>65.40000000000001</v>
      </c>
      <c r="AB174" s="35" t="n">
        <v>66.40000000000001</v>
      </c>
      <c r="AC174" s="35" t="n">
        <v>40.9</v>
      </c>
      <c r="AD174" s="35" t="n">
        <v>76.7</v>
      </c>
      <c r="AE174" s="35" t="n">
        <v>74</v>
      </c>
      <c r="AF174" s="35" t="n">
        <v>14.7</v>
      </c>
      <c r="AG174" s="35" t="n">
        <v>1.1</v>
      </c>
      <c r="AH174" s="35" t="n">
        <v>9.5</v>
      </c>
      <c r="AI174" s="35" t="n">
        <v>0.6</v>
      </c>
      <c r="AJ174" s="35" t="n">
        <v>6.1</v>
      </c>
      <c r="AK174" s="35" t="n">
        <v>5.8</v>
      </c>
      <c r="AL174" s="35" t="n">
        <v>5.2</v>
      </c>
      <c r="AM174" s="35" t="n">
        <v>4.9</v>
      </c>
      <c r="AN174" s="35" t="n">
        <v>4.6</v>
      </c>
      <c r="AO174" s="35" t="n">
        <v>4.4</v>
      </c>
      <c r="AP174" s="35" t="n">
        <v>4.6</v>
      </c>
      <c r="AQ174" s="35" t="n">
        <v>4.5</v>
      </c>
      <c r="AR174" s="35" t="n">
        <v>4.3</v>
      </c>
      <c r="AS174" s="35" t="n">
        <v>4.4</v>
      </c>
      <c r="AT174" s="35" t="n">
        <v>4.5</v>
      </c>
      <c r="AU174" s="35" t="n">
        <v>4.4</v>
      </c>
      <c r="AV174" s="35" t="n">
        <v>3.8</v>
      </c>
      <c r="AW174" s="35" t="n">
        <v>3.6</v>
      </c>
      <c r="AX174" s="35" t="n">
        <v>3.7</v>
      </c>
      <c r="AY174" s="35" t="n">
        <v>3.4</v>
      </c>
      <c r="AZ174" s="35" t="n">
        <v>3</v>
      </c>
      <c r="BA174" s="35" t="n">
        <v>3</v>
      </c>
      <c r="BB174" s="35" t="n">
        <v>2.7</v>
      </c>
      <c r="BC174" s="35" t="n">
        <v>2.7</v>
      </c>
      <c r="BD174" s="35" t="n">
        <v>2.5</v>
      </c>
      <c r="BE174" s="35" t="n">
        <v>2.5</v>
      </c>
      <c r="BF174" s="35" t="n">
        <v>1.9</v>
      </c>
      <c r="BG174" s="35" t="n">
        <v>2</v>
      </c>
      <c r="BH174" s="35" t="n">
        <v>1.2</v>
      </c>
      <c r="BI174" s="35" t="n">
        <v>1.3</v>
      </c>
      <c r="BJ174" s="35" t="n">
        <v>0.8</v>
      </c>
      <c r="BK174" s="35" t="n">
        <v>1.1</v>
      </c>
      <c r="BL174" s="35" t="n">
        <v>0.5</v>
      </c>
      <c r="BM174" s="35" t="n">
        <v>0.7</v>
      </c>
      <c r="BN174" s="35" t="n">
        <v>0.4</v>
      </c>
      <c r="BO174" s="35" t="n">
        <v>0.6</v>
      </c>
      <c r="BP174" s="35" t="n">
        <v>0.2</v>
      </c>
      <c r="BQ174" s="35" t="n">
        <v>0.3</v>
      </c>
      <c r="BR174" s="35" t="n">
        <v>0.1</v>
      </c>
      <c r="BS174" s="35" t="n">
        <v>0.3</v>
      </c>
      <c r="BT174" s="35" t="n">
        <v>18201</v>
      </c>
      <c r="BU174" s="35" t="n">
        <v>6415</v>
      </c>
      <c r="BV174" s="35" t="n">
        <v>1780</v>
      </c>
      <c r="BW174" s="35" t="n">
        <v>16344</v>
      </c>
      <c r="BX174" s="35" t="n">
        <v>13</v>
      </c>
      <c r="BY174" s="35" t="n">
        <v>3.9</v>
      </c>
      <c r="BZ174" s="35" t="n">
        <v>7.7</v>
      </c>
      <c r="CA174" s="35" t="n">
        <v>20.5</v>
      </c>
      <c r="CB174" s="35" t="n">
        <v>21.8</v>
      </c>
      <c r="CC174" s="35" t="n">
        <v>12.7</v>
      </c>
      <c r="CD174" s="35" t="n">
        <v>9.1</v>
      </c>
      <c r="CE174" s="35" t="n">
        <v>6.4</v>
      </c>
      <c r="CF174" s="35" t="n">
        <v>3.4</v>
      </c>
      <c r="CG174" s="35" t="n">
        <v>0.9</v>
      </c>
      <c r="CH174" s="35" t="n">
        <v>0.3</v>
      </c>
      <c r="CI174" s="35" t="n">
        <v>0.3</v>
      </c>
      <c r="CJ174" s="35">
        <f>SUM(BT174:BW174)</f>
        <v/>
      </c>
      <c r="CK174" s="82">
        <f>F174*(1+M174/100)^9</f>
        <v/>
      </c>
      <c r="CL174" s="257">
        <f>$CK174*SUM(OFFSET($AJ174,0,(COUNTA($CL$1:CL$1)-1)*4,1,4))/100</f>
        <v/>
      </c>
      <c r="CM174" s="257">
        <f>$CK174*SUM(OFFSET($AJ174,0,(COUNTA($CL$1:CM$1)-1)*4,1,4))/100</f>
        <v/>
      </c>
      <c r="CN174" s="257">
        <f>$CK174*SUM(OFFSET($AJ174,0,(COUNTA($CL$1:CN$1)-1)*4,1,4))/100</f>
        <v/>
      </c>
      <c r="CO174" s="257">
        <f>$CK174*SUM(OFFSET($AJ174,0,(COUNTA($CL$1:CO$1)-1)*4,1,4))/100</f>
        <v/>
      </c>
      <c r="CP174" s="257">
        <f>$CK174*SUM(OFFSET($AJ174,0,(COUNTA($CL$1:CP$1)-1)*4,1,4))/100</f>
        <v/>
      </c>
      <c r="CQ174" s="257">
        <f>$CK174*SUM(OFFSET($AJ174,0,(COUNTA($CL$1:CQ$1)-1)*4,1,4))/100</f>
        <v/>
      </c>
      <c r="CR174" s="257">
        <f>$CK174*SUM(OFFSET($AJ174,0,(COUNTA($CL$1:CR$1)-1)*4,1,4))/100</f>
        <v/>
      </c>
      <c r="CS174" s="257">
        <f>$CK174*SUM(OFFSET($AJ174,0,(COUNTA($CL$1:CS$1)-1)*4,1,4))/100</f>
        <v/>
      </c>
      <c r="CT174" s="257">
        <f>$CK174*SUM(OFFSET($AJ174,0,(COUNTA($CL$1:CT$1)-1)*4,1,4))/100</f>
        <v/>
      </c>
      <c r="CU174" s="258">
        <f>IF(N174 = 0,0,F174/N174)</f>
        <v/>
      </c>
      <c r="CV174" s="258">
        <f>IF(CU174=0,0,CK174/CU174)</f>
        <v/>
      </c>
    </row>
    <row r="175">
      <c r="A175" s="82">
        <f>IF(ISERROR(OFFSET(Map!$E$2,MATCH(D175,Map!$B$3:$B$239,0),0)),OFFSET(Map!$E$2,MATCH(D175,Map!$C$3:$C$239,0),0),OFFSET(Map!$E$2,MATCH(D175,Map!$B$3:$B$239,0),0))</f>
        <v/>
      </c>
      <c r="B175" s="82" t="n">
        <v>174</v>
      </c>
      <c r="C175" s="82" t="inlineStr">
        <is>
          <t>NORTH WEST</t>
        </is>
      </c>
      <c r="D175" s="82" t="inlineStr">
        <is>
          <t>NW393</t>
        </is>
      </c>
      <c r="E175" s="82" t="inlineStr">
        <is>
          <t>Mamusa</t>
        </is>
      </c>
      <c r="F175" s="82" t="n">
        <v>60355</v>
      </c>
      <c r="G175" s="82" t="n">
        <v>36.5</v>
      </c>
      <c r="H175" s="82" t="n">
        <v>58.5</v>
      </c>
      <c r="I175" s="82">
        <f>ROUND(F175*H175/100,0)</f>
        <v/>
      </c>
      <c r="J175" s="82" t="n">
        <v>5</v>
      </c>
      <c r="K175" s="82" t="n">
        <v>71</v>
      </c>
      <c r="L175" s="82" t="n">
        <v>98.40000000000001</v>
      </c>
      <c r="M175" s="82" t="n">
        <v>2.21</v>
      </c>
      <c r="N175" s="82" t="n">
        <v>17</v>
      </c>
      <c r="O175" s="82" t="n">
        <v>35.1</v>
      </c>
      <c r="P175" s="82">
        <f>ROUND(F175*(H175/100)*(100-O175)/100,0)</f>
        <v/>
      </c>
      <c r="Q175" s="82" t="n">
        <v>45.8</v>
      </c>
      <c r="R175" s="82" t="n">
        <v>24.9</v>
      </c>
      <c r="S175" s="82" t="n">
        <v>4.6</v>
      </c>
      <c r="T175" s="82" t="n">
        <v>17.3</v>
      </c>
      <c r="U175" s="82" t="n">
        <v>14625</v>
      </c>
      <c r="V175" s="82" t="n">
        <v>3306</v>
      </c>
      <c r="W175" s="82" t="n">
        <v>4</v>
      </c>
      <c r="X175" s="82" t="n">
        <v>36.5</v>
      </c>
      <c r="Y175" s="82" t="n">
        <v>82.5</v>
      </c>
      <c r="Z175" s="82" t="n">
        <v>52.7</v>
      </c>
      <c r="AA175" s="82" t="n">
        <v>59.3</v>
      </c>
      <c r="AB175" s="82" t="n">
        <v>45</v>
      </c>
      <c r="AC175" s="82" t="n">
        <v>21.9</v>
      </c>
      <c r="AD175" s="82" t="n">
        <v>80.8</v>
      </c>
      <c r="AE175" s="82" t="n">
        <v>91.40000000000001</v>
      </c>
      <c r="AF175" s="82" t="n">
        <v>2.2</v>
      </c>
      <c r="AG175" s="82" t="n">
        <v>0.5</v>
      </c>
      <c r="AH175" s="82" t="n">
        <v>5.5</v>
      </c>
      <c r="AI175" s="82" t="n">
        <v>0.3</v>
      </c>
      <c r="AJ175" s="82" t="n">
        <v>6.8</v>
      </c>
      <c r="AK175" s="82" t="n">
        <v>6.5</v>
      </c>
      <c r="AL175" s="82" t="n">
        <v>6.4</v>
      </c>
      <c r="AM175" s="82" t="n">
        <v>6.2</v>
      </c>
      <c r="AN175" s="82" t="n">
        <v>5.5</v>
      </c>
      <c r="AO175" s="82" t="n">
        <v>5.1</v>
      </c>
      <c r="AP175" s="82" t="n">
        <v>5</v>
      </c>
      <c r="AQ175" s="82" t="n">
        <v>4.6</v>
      </c>
      <c r="AR175" s="82" t="n">
        <v>4.5</v>
      </c>
      <c r="AS175" s="82" t="n">
        <v>4.7</v>
      </c>
      <c r="AT175" s="82" t="n">
        <v>4</v>
      </c>
      <c r="AU175" s="82" t="n">
        <v>4.4</v>
      </c>
      <c r="AV175" s="82" t="n">
        <v>3.1</v>
      </c>
      <c r="AW175" s="82" t="n">
        <v>3.3</v>
      </c>
      <c r="AX175" s="82" t="n">
        <v>2.8</v>
      </c>
      <c r="AY175" s="82" t="n">
        <v>2.9</v>
      </c>
      <c r="AZ175" s="82" t="n">
        <v>2.3</v>
      </c>
      <c r="BA175" s="82" t="n">
        <v>2.4</v>
      </c>
      <c r="BB175" s="82" t="n">
        <v>2.2</v>
      </c>
      <c r="BC175" s="82" t="n">
        <v>2.2</v>
      </c>
      <c r="BD175" s="82" t="n">
        <v>1.9</v>
      </c>
      <c r="BE175" s="82" t="n">
        <v>2</v>
      </c>
      <c r="BF175" s="82" t="n">
        <v>1.7</v>
      </c>
      <c r="BG175" s="82" t="n">
        <v>1.8</v>
      </c>
      <c r="BH175" s="82" t="n">
        <v>1.3</v>
      </c>
      <c r="BI175" s="82" t="n">
        <v>1.2</v>
      </c>
      <c r="BJ175" s="82" t="n">
        <v>0.8</v>
      </c>
      <c r="BK175" s="82" t="n">
        <v>0.9</v>
      </c>
      <c r="BL175" s="82" t="n">
        <v>0.6</v>
      </c>
      <c r="BM175" s="82" t="n">
        <v>0.7</v>
      </c>
      <c r="BN175" s="82" t="n">
        <v>0.3</v>
      </c>
      <c r="BO175" s="82" t="n">
        <v>0.5</v>
      </c>
      <c r="BP175" s="82" t="n">
        <v>0.2</v>
      </c>
      <c r="BQ175" s="82" t="n">
        <v>0.4</v>
      </c>
      <c r="BR175" s="82" t="n">
        <v>0.2</v>
      </c>
      <c r="BS175" s="82" t="n">
        <v>0.4</v>
      </c>
      <c r="BT175" s="82" t="n">
        <v>10952</v>
      </c>
      <c r="BU175" s="82" t="n">
        <v>5934</v>
      </c>
      <c r="BV175" s="82" t="n">
        <v>2518</v>
      </c>
      <c r="BW175" s="82" t="n">
        <v>15884</v>
      </c>
      <c r="BX175" s="82" t="n">
        <v>14.7</v>
      </c>
      <c r="BY175" s="82" t="n">
        <v>4.9</v>
      </c>
      <c r="BZ175" s="82" t="n">
        <v>10.3</v>
      </c>
      <c r="CA175" s="82" t="n">
        <v>22.4</v>
      </c>
      <c r="CB175" s="82" t="n">
        <v>23.6</v>
      </c>
      <c r="CC175" s="82" t="n">
        <v>11.6</v>
      </c>
      <c r="CD175" s="82" t="n">
        <v>6.1</v>
      </c>
      <c r="CE175" s="82" t="n">
        <v>3.9</v>
      </c>
      <c r="CF175" s="82" t="n">
        <v>1.7</v>
      </c>
      <c r="CG175" s="82" t="n">
        <v>0.4</v>
      </c>
      <c r="CH175" s="82" t="n">
        <v>0.2</v>
      </c>
      <c r="CI175" s="82" t="n">
        <v>0.2</v>
      </c>
      <c r="CJ175" s="82">
        <f>SUM(BT175:BW175)</f>
        <v/>
      </c>
      <c r="CK175" s="82">
        <f>F175*(1+M175/100)^9</f>
        <v/>
      </c>
      <c r="CL175" s="257">
        <f>$CK175*SUM(OFFSET($AJ175,0,(COUNTA($CL$1:CL$1)-1)*4,1,4))/100</f>
        <v/>
      </c>
      <c r="CM175" s="257">
        <f>$CK175*SUM(OFFSET($AJ175,0,(COUNTA($CL$1:CM$1)-1)*4,1,4))/100</f>
        <v/>
      </c>
      <c r="CN175" s="257">
        <f>$CK175*SUM(OFFSET($AJ175,0,(COUNTA($CL$1:CN$1)-1)*4,1,4))/100</f>
        <v/>
      </c>
      <c r="CO175" s="257">
        <f>$CK175*SUM(OFFSET($AJ175,0,(COUNTA($CL$1:CO$1)-1)*4,1,4))/100</f>
        <v/>
      </c>
      <c r="CP175" s="257">
        <f>$CK175*SUM(OFFSET($AJ175,0,(COUNTA($CL$1:CP$1)-1)*4,1,4))/100</f>
        <v/>
      </c>
      <c r="CQ175" s="257">
        <f>$CK175*SUM(OFFSET($AJ175,0,(COUNTA($CL$1:CQ$1)-1)*4,1,4))/100</f>
        <v/>
      </c>
      <c r="CR175" s="257">
        <f>$CK175*SUM(OFFSET($AJ175,0,(COUNTA($CL$1:CR$1)-1)*4,1,4))/100</f>
        <v/>
      </c>
      <c r="CS175" s="257">
        <f>$CK175*SUM(OFFSET($AJ175,0,(COUNTA($CL$1:CS$1)-1)*4,1,4))/100</f>
        <v/>
      </c>
      <c r="CT175" s="257">
        <f>$CK175*SUM(OFFSET($AJ175,0,(COUNTA($CL$1:CT$1)-1)*4,1,4))/100</f>
        <v/>
      </c>
      <c r="CU175" s="258">
        <f>IF(N175 = 0,0,F175/N175)</f>
        <v/>
      </c>
      <c r="CV175" s="258">
        <f>IF(CU175=0,0,CK175/CU175)</f>
        <v/>
      </c>
    </row>
    <row r="176">
      <c r="A176" s="82">
        <f>IF(ISERROR(OFFSET(Map!$E$2,MATCH(D176,Map!$B$3:$B$239,0),0)),OFFSET(Map!$E$2,MATCH(D176,Map!$C$3:$C$239,0),0),OFFSET(Map!$E$2,MATCH(D176,Map!$B$3:$B$239,0),0))</f>
        <v/>
      </c>
      <c r="B176" s="82" t="n">
        <v>175</v>
      </c>
      <c r="C176" s="82" t="inlineStr">
        <is>
          <t>NORTH WEST</t>
        </is>
      </c>
      <c r="D176" s="82" t="inlineStr">
        <is>
          <t>NW394</t>
        </is>
      </c>
      <c r="E176" s="82" t="inlineStr">
        <is>
          <t>Greater Taung</t>
        </is>
      </c>
      <c r="F176" s="82" t="n">
        <v>177642</v>
      </c>
      <c r="G176" s="82" t="n">
        <v>35.8</v>
      </c>
      <c r="H176" s="82" t="n">
        <v>56.3</v>
      </c>
      <c r="I176" s="82">
        <f>ROUND(F176*H176/100,0)</f>
        <v/>
      </c>
      <c r="J176" s="82" t="n">
        <v>7.9</v>
      </c>
      <c r="K176" s="82" t="n">
        <v>77.59999999999999</v>
      </c>
      <c r="L176" s="82" t="n">
        <v>89.2</v>
      </c>
      <c r="M176" s="82" t="n">
        <v>-0.25</v>
      </c>
      <c r="N176" s="82" t="n">
        <v>32</v>
      </c>
      <c r="O176" s="82" t="n">
        <v>49.8</v>
      </c>
      <c r="P176" s="82">
        <f>ROUND(F176*(H176/100)*(100-O176)/100,0)</f>
        <v/>
      </c>
      <c r="Q176" s="82" t="n">
        <v>61.7</v>
      </c>
      <c r="R176" s="82" t="n">
        <v>19.2</v>
      </c>
      <c r="S176" s="82" t="n">
        <v>4.7</v>
      </c>
      <c r="T176" s="82" t="n">
        <v>15.7</v>
      </c>
      <c r="U176" s="82" t="n">
        <v>48613</v>
      </c>
      <c r="V176" s="82" t="n">
        <v>18255</v>
      </c>
      <c r="W176" s="82" t="n">
        <v>3.6</v>
      </c>
      <c r="X176" s="82" t="n">
        <v>48.2</v>
      </c>
      <c r="Y176" s="82" t="n">
        <v>88.5</v>
      </c>
      <c r="Z176" s="82" t="n">
        <v>70</v>
      </c>
      <c r="AA176" s="82" t="n">
        <v>9</v>
      </c>
      <c r="AB176" s="82" t="n">
        <v>7.4</v>
      </c>
      <c r="AC176" s="82" t="n">
        <v>10</v>
      </c>
      <c r="AD176" s="82" t="n">
        <v>88.5</v>
      </c>
      <c r="AE176" s="82" t="n">
        <v>98.2</v>
      </c>
      <c r="AF176" s="82" t="n">
        <v>1</v>
      </c>
      <c r="AG176" s="82" t="n">
        <v>0.2</v>
      </c>
      <c r="AH176" s="82" t="n">
        <v>0.4</v>
      </c>
      <c r="AI176" s="82" t="n">
        <v>0.1</v>
      </c>
      <c r="AJ176" s="82" t="n">
        <v>6.5</v>
      </c>
      <c r="AK176" s="82" t="n">
        <v>6.4</v>
      </c>
      <c r="AL176" s="82" t="n">
        <v>6.1</v>
      </c>
      <c r="AM176" s="82" t="n">
        <v>6</v>
      </c>
      <c r="AN176" s="82" t="n">
        <v>5.7</v>
      </c>
      <c r="AO176" s="82" t="n">
        <v>5.3</v>
      </c>
      <c r="AP176" s="82" t="n">
        <v>5.8</v>
      </c>
      <c r="AQ176" s="82" t="n">
        <v>5.4</v>
      </c>
      <c r="AR176" s="82" t="n">
        <v>4.1</v>
      </c>
      <c r="AS176" s="82" t="n">
        <v>4.3</v>
      </c>
      <c r="AT176" s="82" t="n">
        <v>2.9</v>
      </c>
      <c r="AU176" s="82" t="n">
        <v>3.7</v>
      </c>
      <c r="AV176" s="82" t="n">
        <v>2.4</v>
      </c>
      <c r="AW176" s="82" t="n">
        <v>3.1</v>
      </c>
      <c r="AX176" s="82" t="n">
        <v>2.1</v>
      </c>
      <c r="AY176" s="82" t="n">
        <v>2.9</v>
      </c>
      <c r="AZ176" s="82" t="n">
        <v>1.9</v>
      </c>
      <c r="BA176" s="82" t="n">
        <v>2.5</v>
      </c>
      <c r="BB176" s="82" t="n">
        <v>1.9</v>
      </c>
      <c r="BC176" s="82" t="n">
        <v>1.9</v>
      </c>
      <c r="BD176" s="82" t="n">
        <v>1.8</v>
      </c>
      <c r="BE176" s="82" t="n">
        <v>2.2</v>
      </c>
      <c r="BF176" s="82" t="n">
        <v>1.6</v>
      </c>
      <c r="BG176" s="82" t="n">
        <v>2</v>
      </c>
      <c r="BH176" s="82" t="n">
        <v>1.4</v>
      </c>
      <c r="BI176" s="82" t="n">
        <v>1.8</v>
      </c>
      <c r="BJ176" s="82" t="n">
        <v>1.2</v>
      </c>
      <c r="BK176" s="82" t="n">
        <v>1.6</v>
      </c>
      <c r="BL176" s="82" t="n">
        <v>0.8</v>
      </c>
      <c r="BM176" s="82" t="n">
        <v>1.2</v>
      </c>
      <c r="BN176" s="82" t="n">
        <v>0.5</v>
      </c>
      <c r="BO176" s="82" t="n">
        <v>0.9</v>
      </c>
      <c r="BP176" s="82" t="n">
        <v>0.3</v>
      </c>
      <c r="BQ176" s="82" t="n">
        <v>0.6</v>
      </c>
      <c r="BR176" s="82" t="n">
        <v>0.2</v>
      </c>
      <c r="BS176" s="82" t="n">
        <v>0.6</v>
      </c>
      <c r="BT176" s="82" t="n">
        <v>16464</v>
      </c>
      <c r="BU176" s="82" t="n">
        <v>16303</v>
      </c>
      <c r="BV176" s="82" t="n">
        <v>12777</v>
      </c>
      <c r="BW176" s="82" t="n">
        <v>54456</v>
      </c>
      <c r="BX176" s="82" t="n">
        <v>20.5</v>
      </c>
      <c r="BY176" s="82" t="n">
        <v>6.2</v>
      </c>
      <c r="BZ176" s="82" t="n">
        <v>10.3</v>
      </c>
      <c r="CA176" s="82" t="n">
        <v>25.4</v>
      </c>
      <c r="CB176" s="82" t="n">
        <v>21.6</v>
      </c>
      <c r="CC176" s="82" t="n">
        <v>8.1</v>
      </c>
      <c r="CD176" s="82" t="n">
        <v>4.1</v>
      </c>
      <c r="CE176" s="82" t="n">
        <v>2.6</v>
      </c>
      <c r="CF176" s="82" t="n">
        <v>0.9</v>
      </c>
      <c r="CG176" s="82" t="n">
        <v>0.1</v>
      </c>
      <c r="CH176" s="82" t="n">
        <v>0.1</v>
      </c>
      <c r="CI176" s="82" t="n">
        <v>0.1</v>
      </c>
      <c r="CJ176" s="82">
        <f>SUM(BT176:BW176)</f>
        <v/>
      </c>
      <c r="CK176" s="82">
        <f>F176*(1+M176/100)^9</f>
        <v/>
      </c>
      <c r="CL176" s="257">
        <f>$CK176*SUM(OFFSET($AJ176,0,(COUNTA($CL$1:CL$1)-1)*4,1,4))/100</f>
        <v/>
      </c>
      <c r="CM176" s="257">
        <f>$CK176*SUM(OFFSET($AJ176,0,(COUNTA($CL$1:CM$1)-1)*4,1,4))/100</f>
        <v/>
      </c>
      <c r="CN176" s="257">
        <f>$CK176*SUM(OFFSET($AJ176,0,(COUNTA($CL$1:CN$1)-1)*4,1,4))/100</f>
        <v/>
      </c>
      <c r="CO176" s="257">
        <f>$CK176*SUM(OFFSET($AJ176,0,(COUNTA($CL$1:CO$1)-1)*4,1,4))/100</f>
        <v/>
      </c>
      <c r="CP176" s="257">
        <f>$CK176*SUM(OFFSET($AJ176,0,(COUNTA($CL$1:CP$1)-1)*4,1,4))/100</f>
        <v/>
      </c>
      <c r="CQ176" s="257">
        <f>$CK176*SUM(OFFSET($AJ176,0,(COUNTA($CL$1:CQ$1)-1)*4,1,4))/100</f>
        <v/>
      </c>
      <c r="CR176" s="257">
        <f>$CK176*SUM(OFFSET($AJ176,0,(COUNTA($CL$1:CR$1)-1)*4,1,4))/100</f>
        <v/>
      </c>
      <c r="CS176" s="257">
        <f>$CK176*SUM(OFFSET($AJ176,0,(COUNTA($CL$1:CS$1)-1)*4,1,4))/100</f>
        <v/>
      </c>
      <c r="CT176" s="257">
        <f>$CK176*SUM(OFFSET($AJ176,0,(COUNTA($CL$1:CT$1)-1)*4,1,4))/100</f>
        <v/>
      </c>
      <c r="CU176" s="258">
        <f>IF(N176 = 0,0,F176/N176)</f>
        <v/>
      </c>
      <c r="CV176" s="258">
        <f>IF(CU176=0,0,CK176/CU176)</f>
        <v/>
      </c>
    </row>
    <row r="177">
      <c r="A177" s="82">
        <f>IF(ISERROR(OFFSET(Map!$E$2,MATCH(D177,Map!$B$3:$B$239,0),0)),OFFSET(Map!$E$2,MATCH(D177,Map!$C$3:$C$239,0),0),OFFSET(Map!$E$2,MATCH(D177,Map!$B$3:$B$239,0),0))</f>
        <v/>
      </c>
      <c r="B177" s="82" t="n">
        <v>176</v>
      </c>
      <c r="C177" s="82" t="inlineStr">
        <is>
          <t>NORTH WEST</t>
        </is>
      </c>
      <c r="D177" s="82" t="inlineStr">
        <is>
          <t>NW396</t>
        </is>
      </c>
      <c r="E177" s="82" t="inlineStr">
        <is>
          <t>Lekwa-Teemane</t>
        </is>
      </c>
      <c r="F177" s="82" t="n">
        <v>53248</v>
      </c>
      <c r="G177" s="82" t="n">
        <v>31.8</v>
      </c>
      <c r="H177" s="82" t="n">
        <v>62.1</v>
      </c>
      <c r="I177" s="82">
        <f>ROUND(F177*H177/100,0)</f>
        <v/>
      </c>
      <c r="J177" s="82" t="n">
        <v>6.1</v>
      </c>
      <c r="K177" s="82" t="n">
        <v>61.1</v>
      </c>
      <c r="L177" s="82" t="n">
        <v>99.8</v>
      </c>
      <c r="M177" s="82" t="n">
        <v>2.15</v>
      </c>
      <c r="N177" s="82" t="n">
        <v>14</v>
      </c>
      <c r="O177" s="82" t="n">
        <v>30.5</v>
      </c>
      <c r="P177" s="82">
        <f>ROUND(F177*(H177/100)*(100-O177)/100,0)</f>
        <v/>
      </c>
      <c r="Q177" s="82" t="n">
        <v>39.3</v>
      </c>
      <c r="R177" s="82" t="n">
        <v>17.9</v>
      </c>
      <c r="S177" s="82" t="n">
        <v>5.1</v>
      </c>
      <c r="T177" s="82" t="n">
        <v>20.8</v>
      </c>
      <c r="U177" s="82" t="n">
        <v>14930</v>
      </c>
      <c r="V177" s="82" t="n">
        <v>2378</v>
      </c>
      <c r="W177" s="82" t="n">
        <v>3.4</v>
      </c>
      <c r="X177" s="82" t="n">
        <v>35.4</v>
      </c>
      <c r="Y177" s="82" t="n">
        <v>79.2</v>
      </c>
      <c r="Z177" s="82" t="n">
        <v>53.9</v>
      </c>
      <c r="AA177" s="82" t="n">
        <v>86.8</v>
      </c>
      <c r="AB177" s="82" t="n">
        <v>73.5</v>
      </c>
      <c r="AC177" s="82" t="n">
        <v>29.5</v>
      </c>
      <c r="AD177" s="82" t="n">
        <v>86.09999999999999</v>
      </c>
      <c r="AE177" s="82" t="n">
        <v>81.2</v>
      </c>
      <c r="AF177" s="82" t="n">
        <v>7.4</v>
      </c>
      <c r="AG177" s="82" t="n">
        <v>0.6</v>
      </c>
      <c r="AH177" s="82" t="n">
        <v>10.4</v>
      </c>
      <c r="AI177" s="82" t="n">
        <v>0.4</v>
      </c>
      <c r="AJ177" s="82" t="n">
        <v>5.8</v>
      </c>
      <c r="AK177" s="82" t="n">
        <v>5.9</v>
      </c>
      <c r="AL177" s="82" t="n">
        <v>5.4</v>
      </c>
      <c r="AM177" s="82" t="n">
        <v>5.3</v>
      </c>
      <c r="AN177" s="82" t="n">
        <v>4.7</v>
      </c>
      <c r="AO177" s="82" t="n">
        <v>4.7</v>
      </c>
      <c r="AP177" s="82" t="n">
        <v>4.7</v>
      </c>
      <c r="AQ177" s="82" t="n">
        <v>4.6</v>
      </c>
      <c r="AR177" s="82" t="n">
        <v>4.9</v>
      </c>
      <c r="AS177" s="82" t="n">
        <v>4.4</v>
      </c>
      <c r="AT177" s="82" t="n">
        <v>4.3</v>
      </c>
      <c r="AU177" s="82" t="n">
        <v>4</v>
      </c>
      <c r="AV177" s="82" t="n">
        <v>3.9</v>
      </c>
      <c r="AW177" s="82" t="n">
        <v>3.5</v>
      </c>
      <c r="AX177" s="82" t="n">
        <v>3.2</v>
      </c>
      <c r="AY177" s="82" t="n">
        <v>3.1</v>
      </c>
      <c r="AZ177" s="82" t="n">
        <v>2.7</v>
      </c>
      <c r="BA177" s="82" t="n">
        <v>2.7</v>
      </c>
      <c r="BB177" s="82" t="n">
        <v>2.5</v>
      </c>
      <c r="BC177" s="82" t="n">
        <v>2.5</v>
      </c>
      <c r="BD177" s="82" t="n">
        <v>2.1</v>
      </c>
      <c r="BE177" s="82" t="n">
        <v>2.1</v>
      </c>
      <c r="BF177" s="82" t="n">
        <v>1.9</v>
      </c>
      <c r="BG177" s="82" t="n">
        <v>2</v>
      </c>
      <c r="BH177" s="82" t="n">
        <v>1.4</v>
      </c>
      <c r="BI177" s="82" t="n">
        <v>1.6</v>
      </c>
      <c r="BJ177" s="82" t="n">
        <v>1</v>
      </c>
      <c r="BK177" s="82" t="n">
        <v>1.2</v>
      </c>
      <c r="BL177" s="82" t="n">
        <v>0.7</v>
      </c>
      <c r="BM177" s="82" t="n">
        <v>1</v>
      </c>
      <c r="BN177" s="82" t="n">
        <v>0.4</v>
      </c>
      <c r="BO177" s="82" t="n">
        <v>0.6</v>
      </c>
      <c r="BP177" s="82" t="n">
        <v>0.2</v>
      </c>
      <c r="BQ177" s="82" t="n">
        <v>0.3</v>
      </c>
      <c r="BR177" s="82" t="n">
        <v>0.2</v>
      </c>
      <c r="BS177" s="82" t="n">
        <v>0.4</v>
      </c>
      <c r="BT177" s="82" t="n">
        <v>11369</v>
      </c>
      <c r="BU177" s="82" t="n">
        <v>4982</v>
      </c>
      <c r="BV177" s="82" t="n">
        <v>2855</v>
      </c>
      <c r="BW177" s="82" t="n">
        <v>13846</v>
      </c>
      <c r="BX177" s="82" t="n">
        <v>12.8</v>
      </c>
      <c r="BY177" s="82" t="n">
        <v>4.2</v>
      </c>
      <c r="BZ177" s="82" t="n">
        <v>7.4</v>
      </c>
      <c r="CA177" s="82" t="n">
        <v>21.5</v>
      </c>
      <c r="CB177" s="82" t="n">
        <v>24.5</v>
      </c>
      <c r="CC177" s="82" t="n">
        <v>15.2</v>
      </c>
      <c r="CD177" s="82" t="n">
        <v>8.1</v>
      </c>
      <c r="CE177" s="82" t="n">
        <v>4.3</v>
      </c>
      <c r="CF177" s="82" t="n">
        <v>1.3</v>
      </c>
      <c r="CG177" s="82" t="n">
        <v>0.4</v>
      </c>
      <c r="CH177" s="82" t="n">
        <v>0.2</v>
      </c>
      <c r="CI177" s="82" t="n">
        <v>0.2</v>
      </c>
      <c r="CJ177" s="82">
        <f>SUM(BT177:BW177)</f>
        <v/>
      </c>
      <c r="CK177" s="82">
        <f>F177*(1+M177/100)^9</f>
        <v/>
      </c>
      <c r="CL177" s="257">
        <f>$CK177*SUM(OFFSET($AJ177,0,(COUNTA($CL$1:CL$1)-1)*4,1,4))/100</f>
        <v/>
      </c>
      <c r="CM177" s="257">
        <f>$CK177*SUM(OFFSET($AJ177,0,(COUNTA($CL$1:CM$1)-1)*4,1,4))/100</f>
        <v/>
      </c>
      <c r="CN177" s="257">
        <f>$CK177*SUM(OFFSET($AJ177,0,(COUNTA($CL$1:CN$1)-1)*4,1,4))/100</f>
        <v/>
      </c>
      <c r="CO177" s="257">
        <f>$CK177*SUM(OFFSET($AJ177,0,(COUNTA($CL$1:CO$1)-1)*4,1,4))/100</f>
        <v/>
      </c>
      <c r="CP177" s="257">
        <f>$CK177*SUM(OFFSET($AJ177,0,(COUNTA($CL$1:CP$1)-1)*4,1,4))/100</f>
        <v/>
      </c>
      <c r="CQ177" s="257">
        <f>$CK177*SUM(OFFSET($AJ177,0,(COUNTA($CL$1:CQ$1)-1)*4,1,4))/100</f>
        <v/>
      </c>
      <c r="CR177" s="257">
        <f>$CK177*SUM(OFFSET($AJ177,0,(COUNTA($CL$1:CR$1)-1)*4,1,4))/100</f>
        <v/>
      </c>
      <c r="CS177" s="257">
        <f>$CK177*SUM(OFFSET($AJ177,0,(COUNTA($CL$1:CS$1)-1)*4,1,4))/100</f>
        <v/>
      </c>
      <c r="CT177" s="257">
        <f>$CK177*SUM(OFFSET($AJ177,0,(COUNTA($CL$1:CT$1)-1)*4,1,4))/100</f>
        <v/>
      </c>
      <c r="CU177" s="258">
        <f>IF(N177 = 0,0,F177/N177)</f>
        <v/>
      </c>
      <c r="CV177" s="258">
        <f>IF(CU177=0,0,CK177/CU177)</f>
        <v/>
      </c>
    </row>
    <row r="178">
      <c r="A178" s="82">
        <f>IF(ISERROR(OFFSET(Map!$E$2,MATCH(D178,Map!$B$3:$B$239,0),0)),OFFSET(Map!$E$2,MATCH(D178,Map!$C$3:$C$239,0),0),OFFSET(Map!$E$2,MATCH(D178,Map!$B$3:$B$239,0),0))</f>
        <v/>
      </c>
      <c r="B178" s="82" t="n">
        <v>177</v>
      </c>
      <c r="C178" s="82" t="inlineStr">
        <is>
          <t>NORTH WEST</t>
        </is>
      </c>
      <c r="D178" s="82" t="inlineStr">
        <is>
          <t>NW397</t>
        </is>
      </c>
      <c r="E178" s="82" t="inlineStr">
        <is>
          <t>Kagisano Molopo</t>
        </is>
      </c>
      <c r="F178" s="82" t="n">
        <v>105789</v>
      </c>
      <c r="G178" s="82" t="n">
        <v>37.6</v>
      </c>
      <c r="H178" s="82" t="n">
        <v>56.5</v>
      </c>
      <c r="I178" s="82">
        <f>ROUND(F178*H178/100,0)</f>
        <v/>
      </c>
      <c r="J178" s="82" t="n">
        <v>5.9</v>
      </c>
      <c r="K178" s="82" t="n">
        <v>77.09999999999999</v>
      </c>
      <c r="L178" s="82" t="n">
        <v>92.8</v>
      </c>
      <c r="M178" s="82" t="n">
        <v>0.52</v>
      </c>
      <c r="N178" s="82" t="n">
        <v>4</v>
      </c>
      <c r="O178" s="82" t="n">
        <v>30.2</v>
      </c>
      <c r="P178" s="82">
        <f>ROUND(F178*(H178/100)*(100-O178)/100,0)</f>
        <v/>
      </c>
      <c r="Q178" s="82" t="n">
        <v>38.8</v>
      </c>
      <c r="R178" s="82" t="n">
        <v>28.6</v>
      </c>
      <c r="S178" s="82" t="n">
        <v>4.5</v>
      </c>
      <c r="T178" s="82" t="n">
        <v>14</v>
      </c>
      <c r="U178" s="82" t="n">
        <v>28531</v>
      </c>
      <c r="V178" s="82" t="n">
        <v>11840</v>
      </c>
      <c r="W178" s="82" t="n">
        <v>3.6</v>
      </c>
      <c r="X178" s="82" t="n">
        <v>47.8</v>
      </c>
      <c r="Y178" s="82" t="n">
        <v>89</v>
      </c>
      <c r="Z178" s="82" t="n">
        <v>55.4</v>
      </c>
      <c r="AA178" s="82" t="n">
        <v>7.5</v>
      </c>
      <c r="AB178" s="82" t="n">
        <v>1</v>
      </c>
      <c r="AC178" s="82" t="n">
        <v>11.3</v>
      </c>
      <c r="AD178" s="82" t="n">
        <v>73.8</v>
      </c>
      <c r="AE178" s="82" t="n">
        <v>96</v>
      </c>
      <c r="AF178" s="82" t="n">
        <v>1.4</v>
      </c>
      <c r="AG178" s="82" t="n">
        <v>0.2</v>
      </c>
      <c r="AH178" s="82" t="n">
        <v>2.1</v>
      </c>
      <c r="AI178" s="82" t="n">
        <v>0.3</v>
      </c>
      <c r="AJ178" s="82" t="n">
        <v>7.3</v>
      </c>
      <c r="AK178" s="82" t="n">
        <v>7.1</v>
      </c>
      <c r="AL178" s="82" t="n">
        <v>6.3</v>
      </c>
      <c r="AM178" s="82" t="n">
        <v>6.1</v>
      </c>
      <c r="AN178" s="82" t="n">
        <v>5.5</v>
      </c>
      <c r="AO178" s="82" t="n">
        <v>5.3</v>
      </c>
      <c r="AP178" s="82" t="n">
        <v>5.5</v>
      </c>
      <c r="AQ178" s="82" t="n">
        <v>5.1</v>
      </c>
      <c r="AR178" s="82" t="n">
        <v>3.6</v>
      </c>
      <c r="AS178" s="82" t="n">
        <v>4</v>
      </c>
      <c r="AT178" s="82" t="n">
        <v>3.2</v>
      </c>
      <c r="AU178" s="82" t="n">
        <v>3.6</v>
      </c>
      <c r="AV178" s="82" t="n">
        <v>2.6</v>
      </c>
      <c r="AW178" s="82" t="n">
        <v>3.2</v>
      </c>
      <c r="AX178" s="82" t="n">
        <v>2.5</v>
      </c>
      <c r="AY178" s="82" t="n">
        <v>3.1</v>
      </c>
      <c r="AZ178" s="82" t="n">
        <v>2.2</v>
      </c>
      <c r="BA178" s="82" t="n">
        <v>2.7</v>
      </c>
      <c r="BB178" s="82" t="n">
        <v>2.1</v>
      </c>
      <c r="BC178" s="82" t="n">
        <v>2.1</v>
      </c>
      <c r="BD178" s="82" t="n">
        <v>1.9</v>
      </c>
      <c r="BE178" s="82" t="n">
        <v>2.3</v>
      </c>
      <c r="BF178" s="82" t="n">
        <v>1.6</v>
      </c>
      <c r="BG178" s="82" t="n">
        <v>1.9</v>
      </c>
      <c r="BH178" s="82" t="n">
        <v>1.3</v>
      </c>
      <c r="BI178" s="82" t="n">
        <v>1.4</v>
      </c>
      <c r="BJ178" s="82" t="n">
        <v>1</v>
      </c>
      <c r="BK178" s="82" t="n">
        <v>1.2</v>
      </c>
      <c r="BL178" s="82" t="n">
        <v>0.7</v>
      </c>
      <c r="BM178" s="82" t="n">
        <v>0.8</v>
      </c>
      <c r="BN178" s="82" t="n">
        <v>0.4</v>
      </c>
      <c r="BO178" s="82" t="n">
        <v>0.6</v>
      </c>
      <c r="BP178" s="82" t="n">
        <v>0.2</v>
      </c>
      <c r="BQ178" s="82" t="n">
        <v>0.4</v>
      </c>
      <c r="BR178" s="82" t="n">
        <v>0.2</v>
      </c>
      <c r="BS178" s="82" t="n">
        <v>0.5</v>
      </c>
      <c r="BT178" s="82" t="n">
        <v>14792</v>
      </c>
      <c r="BU178" s="82" t="n">
        <v>6405</v>
      </c>
      <c r="BV178" s="82" t="n">
        <v>5150</v>
      </c>
      <c r="BW178" s="82" t="n">
        <v>33397</v>
      </c>
      <c r="BX178" s="82" t="n">
        <v>17.7</v>
      </c>
      <c r="BY178" s="82" t="n">
        <v>6</v>
      </c>
      <c r="BZ178" s="82" t="n">
        <v>11.9</v>
      </c>
      <c r="CA178" s="82" t="n">
        <v>26.9</v>
      </c>
      <c r="CB178" s="82" t="n">
        <v>20.4</v>
      </c>
      <c r="CC178" s="82" t="n">
        <v>7.7</v>
      </c>
      <c r="CD178" s="82" t="n">
        <v>4.6</v>
      </c>
      <c r="CE178" s="82" t="n">
        <v>3.2</v>
      </c>
      <c r="CF178" s="82" t="n">
        <v>1</v>
      </c>
      <c r="CG178" s="82" t="n">
        <v>0.3</v>
      </c>
      <c r="CH178" s="82" t="n">
        <v>0.1</v>
      </c>
      <c r="CI178" s="82" t="n">
        <v>0.1</v>
      </c>
      <c r="CJ178" s="82">
        <f>SUM(BT178:BW178)</f>
        <v/>
      </c>
      <c r="CK178" s="82">
        <f>F178*(1+M178/100)^9</f>
        <v/>
      </c>
      <c r="CL178" s="257">
        <f>$CK178*SUM(OFFSET($AJ178,0,(COUNTA($CL$1:CL$1)-1)*4,1,4))/100</f>
        <v/>
      </c>
      <c r="CM178" s="257">
        <f>$CK178*SUM(OFFSET($AJ178,0,(COUNTA($CL$1:CM$1)-1)*4,1,4))/100</f>
        <v/>
      </c>
      <c r="CN178" s="257">
        <f>$CK178*SUM(OFFSET($AJ178,0,(COUNTA($CL$1:CN$1)-1)*4,1,4))/100</f>
        <v/>
      </c>
      <c r="CO178" s="257">
        <f>$CK178*SUM(OFFSET($AJ178,0,(COUNTA($CL$1:CO$1)-1)*4,1,4))/100</f>
        <v/>
      </c>
      <c r="CP178" s="257">
        <f>$CK178*SUM(OFFSET($AJ178,0,(COUNTA($CL$1:CP$1)-1)*4,1,4))/100</f>
        <v/>
      </c>
      <c r="CQ178" s="257">
        <f>$CK178*SUM(OFFSET($AJ178,0,(COUNTA($CL$1:CQ$1)-1)*4,1,4))/100</f>
        <v/>
      </c>
      <c r="CR178" s="257">
        <f>$CK178*SUM(OFFSET($AJ178,0,(COUNTA($CL$1:CR$1)-1)*4,1,4))/100</f>
        <v/>
      </c>
      <c r="CS178" s="257">
        <f>$CK178*SUM(OFFSET($AJ178,0,(COUNTA($CL$1:CS$1)-1)*4,1,4))/100</f>
        <v/>
      </c>
      <c r="CT178" s="257">
        <f>$CK178*SUM(OFFSET($AJ178,0,(COUNTA($CL$1:CT$1)-1)*4,1,4))/100</f>
        <v/>
      </c>
      <c r="CU178" s="258">
        <f>IF(N178 = 0,0,F178/N178)</f>
        <v/>
      </c>
      <c r="CV178" s="258">
        <f>IF(CU178=0,0,CK178/CU178)</f>
        <v/>
      </c>
    </row>
    <row r="179">
      <c r="A179" s="82">
        <f>IF(ISERROR(OFFSET(Map!$E$2,MATCH(D179,Map!$B$3:$B$239,0),0)),OFFSET(Map!$E$2,MATCH(D179,Map!$C$3:$C$239,0),0),OFFSET(Map!$E$2,MATCH(D179,Map!$B$3:$B$239,0),0))</f>
        <v/>
      </c>
      <c r="B179" s="82" t="n">
        <v>178</v>
      </c>
      <c r="C179" s="82" t="inlineStr">
        <is>
          <t>NORTH WEST</t>
        </is>
      </c>
      <c r="D179" s="82" t="inlineStr">
        <is>
          <t>NW401</t>
        </is>
      </c>
      <c r="E179" s="82" t="inlineStr">
        <is>
          <t>Ventersdorp</t>
        </is>
      </c>
      <c r="F179" s="82" t="n">
        <v>56702</v>
      </c>
      <c r="G179" s="82" t="n">
        <v>33.6</v>
      </c>
      <c r="H179" s="82" t="n">
        <v>60.2</v>
      </c>
      <c r="I179" s="82">
        <f>ROUND(F179*H179/100,0)</f>
        <v/>
      </c>
      <c r="J179" s="82" t="n">
        <v>6.1</v>
      </c>
      <c r="K179" s="82" t="n">
        <v>66</v>
      </c>
      <c r="L179" s="82" t="n">
        <v>106.5</v>
      </c>
      <c r="M179" s="82" t="n">
        <v>2.75</v>
      </c>
      <c r="N179" s="82" t="n">
        <v>15</v>
      </c>
      <c r="O179" s="82" t="n">
        <v>27</v>
      </c>
      <c r="P179" s="82">
        <f>ROUND(F179*(H179/100)*(100-O179)/100,0)</f>
        <v/>
      </c>
      <c r="Q179" s="82" t="n">
        <v>34</v>
      </c>
      <c r="R179" s="82" t="n">
        <v>17.2</v>
      </c>
      <c r="S179" s="82" t="n">
        <v>4</v>
      </c>
      <c r="T179" s="82" t="n">
        <v>15</v>
      </c>
      <c r="U179" s="82" t="n">
        <v>14562</v>
      </c>
      <c r="V179" s="82" t="n">
        <v>4717</v>
      </c>
      <c r="W179" s="82" t="n">
        <v>3.8</v>
      </c>
      <c r="X179" s="82" t="n">
        <v>38.3</v>
      </c>
      <c r="Y179" s="82" t="n">
        <v>69.09999999999999</v>
      </c>
      <c r="Z179" s="82" t="n">
        <v>55.8</v>
      </c>
      <c r="AA179" s="82" t="n">
        <v>40.3</v>
      </c>
      <c r="AB179" s="82" t="n">
        <v>36.3</v>
      </c>
      <c r="AC179" s="82" t="n">
        <v>20</v>
      </c>
      <c r="AD179" s="82" t="n">
        <v>76.09999999999999</v>
      </c>
      <c r="AE179" s="82" t="n">
        <v>90.09999999999999</v>
      </c>
      <c r="AF179" s="82" t="n">
        <v>2.7</v>
      </c>
      <c r="AG179" s="82" t="n">
        <v>0.3</v>
      </c>
      <c r="AH179" s="82" t="n">
        <v>5.9</v>
      </c>
      <c r="AI179" s="82" t="n">
        <v>1</v>
      </c>
      <c r="AJ179" s="82" t="n">
        <v>6.8</v>
      </c>
      <c r="AK179" s="82" t="n">
        <v>5.8</v>
      </c>
      <c r="AL179" s="82" t="n">
        <v>5.8</v>
      </c>
      <c r="AM179" s="82" t="n">
        <v>5.4</v>
      </c>
      <c r="AN179" s="82" t="n">
        <v>5.3</v>
      </c>
      <c r="AO179" s="82" t="n">
        <v>4.5</v>
      </c>
      <c r="AP179" s="82" t="n">
        <v>4.9</v>
      </c>
      <c r="AQ179" s="82" t="n">
        <v>4.1</v>
      </c>
      <c r="AR179" s="82" t="n">
        <v>4.5</v>
      </c>
      <c r="AS179" s="82" t="n">
        <v>4.4</v>
      </c>
      <c r="AT179" s="82" t="n">
        <v>4.2</v>
      </c>
      <c r="AU179" s="82" t="n">
        <v>4.1</v>
      </c>
      <c r="AV179" s="82" t="n">
        <v>3.3</v>
      </c>
      <c r="AW179" s="82" t="n">
        <v>3.5</v>
      </c>
      <c r="AX179" s="82" t="n">
        <v>3.4</v>
      </c>
      <c r="AY179" s="82" t="n">
        <v>3.2</v>
      </c>
      <c r="AZ179" s="82" t="n">
        <v>2.7</v>
      </c>
      <c r="BA179" s="82" t="n">
        <v>2.6</v>
      </c>
      <c r="BB179" s="82" t="n">
        <v>2.4</v>
      </c>
      <c r="BC179" s="82" t="n">
        <v>2.4</v>
      </c>
      <c r="BD179" s="82" t="n">
        <v>1.9</v>
      </c>
      <c r="BE179" s="82" t="n">
        <v>1.9</v>
      </c>
      <c r="BF179" s="82" t="n">
        <v>1.9</v>
      </c>
      <c r="BG179" s="82" t="n">
        <v>1.9</v>
      </c>
      <c r="BH179" s="82" t="n">
        <v>1.4</v>
      </c>
      <c r="BI179" s="82" t="n">
        <v>1.5</v>
      </c>
      <c r="BJ179" s="82" t="n">
        <v>1.2</v>
      </c>
      <c r="BK179" s="82" t="n">
        <v>1</v>
      </c>
      <c r="BL179" s="82" t="n">
        <v>0.8</v>
      </c>
      <c r="BM179" s="82" t="n">
        <v>0.8</v>
      </c>
      <c r="BN179" s="82" t="n">
        <v>0.5</v>
      </c>
      <c r="BO179" s="82" t="n">
        <v>0.6</v>
      </c>
      <c r="BP179" s="82" t="n">
        <v>0.3</v>
      </c>
      <c r="BQ179" s="82" t="n">
        <v>0.3</v>
      </c>
      <c r="BR179" s="82" t="n">
        <v>0.2</v>
      </c>
      <c r="BS179" s="82" t="n">
        <v>0.4</v>
      </c>
      <c r="BT179" s="82" t="n">
        <v>11705</v>
      </c>
      <c r="BU179" s="82" t="n">
        <v>4321</v>
      </c>
      <c r="BV179" s="82" t="n">
        <v>2273</v>
      </c>
      <c r="BW179" s="82" t="n">
        <v>15851</v>
      </c>
      <c r="BX179" s="82" t="n">
        <v>13.8</v>
      </c>
      <c r="BY179" s="82" t="n">
        <v>5.5</v>
      </c>
      <c r="BZ179" s="82" t="n">
        <v>9.4</v>
      </c>
      <c r="CA179" s="82" t="n">
        <v>24.1</v>
      </c>
      <c r="CB179" s="82" t="n">
        <v>25</v>
      </c>
      <c r="CC179" s="82" t="n">
        <v>12.2</v>
      </c>
      <c r="CD179" s="82" t="n">
        <v>5.2</v>
      </c>
      <c r="CE179" s="82" t="n">
        <v>2.8</v>
      </c>
      <c r="CF179" s="82" t="n">
        <v>1.4</v>
      </c>
      <c r="CG179" s="82" t="n">
        <v>0.3</v>
      </c>
      <c r="CH179" s="82" t="n">
        <v>0.1</v>
      </c>
      <c r="CI179" s="82" t="n">
        <v>0.1</v>
      </c>
      <c r="CJ179" s="82">
        <f>SUM(BT179:BW179)</f>
        <v/>
      </c>
      <c r="CK179" s="82">
        <f>F179*(1+M179/100)^9</f>
        <v/>
      </c>
      <c r="CL179" s="257">
        <f>$CK179*SUM(OFFSET($AJ179,0,(COUNTA($CL$1:CL$1)-1)*4,1,4))/100</f>
        <v/>
      </c>
      <c r="CM179" s="257">
        <f>$CK179*SUM(OFFSET($AJ179,0,(COUNTA($CL$1:CM$1)-1)*4,1,4))/100</f>
        <v/>
      </c>
      <c r="CN179" s="257">
        <f>$CK179*SUM(OFFSET($AJ179,0,(COUNTA($CL$1:CN$1)-1)*4,1,4))/100</f>
        <v/>
      </c>
      <c r="CO179" s="257">
        <f>$CK179*SUM(OFFSET($AJ179,0,(COUNTA($CL$1:CO$1)-1)*4,1,4))/100</f>
        <v/>
      </c>
      <c r="CP179" s="257">
        <f>$CK179*SUM(OFFSET($AJ179,0,(COUNTA($CL$1:CP$1)-1)*4,1,4))/100</f>
        <v/>
      </c>
      <c r="CQ179" s="257">
        <f>$CK179*SUM(OFFSET($AJ179,0,(COUNTA($CL$1:CQ$1)-1)*4,1,4))/100</f>
        <v/>
      </c>
      <c r="CR179" s="257">
        <f>$CK179*SUM(OFFSET($AJ179,0,(COUNTA($CL$1:CR$1)-1)*4,1,4))/100</f>
        <v/>
      </c>
      <c r="CS179" s="257">
        <f>$CK179*SUM(OFFSET($AJ179,0,(COUNTA($CL$1:CS$1)-1)*4,1,4))/100</f>
        <v/>
      </c>
      <c r="CT179" s="257">
        <f>$CK179*SUM(OFFSET($AJ179,0,(COUNTA($CL$1:CT$1)-1)*4,1,4))/100</f>
        <v/>
      </c>
      <c r="CU179" s="258">
        <f>IF(N179 = 0,0,F179/N179)</f>
        <v/>
      </c>
      <c r="CV179" s="258">
        <f>IF(CU179=0,0,CK179/CU179)</f>
        <v/>
      </c>
    </row>
    <row r="180">
      <c r="A180" s="82">
        <f>IF(ISERROR(OFFSET(Map!$E$2,MATCH(D180,Map!$B$3:$B$239,0),0)),OFFSET(Map!$E$2,MATCH(D180,Map!$C$3:$C$239,0),0),OFFSET(Map!$E$2,MATCH(D180,Map!$B$3:$B$239,0),0))</f>
        <v/>
      </c>
      <c r="B180" s="82" t="n">
        <v>179</v>
      </c>
      <c r="C180" s="82" t="inlineStr">
        <is>
          <t>NORTH WEST</t>
        </is>
      </c>
      <c r="D180" s="82" t="inlineStr">
        <is>
          <t>NW402</t>
        </is>
      </c>
      <c r="E180" s="82" t="inlineStr">
        <is>
          <t>Tlokwe City Council</t>
        </is>
      </c>
      <c r="F180" s="82" t="n">
        <v>162762</v>
      </c>
      <c r="G180" s="82" t="n">
        <v>25.2</v>
      </c>
      <c r="H180" s="82" t="n">
        <v>69.09999999999999</v>
      </c>
      <c r="I180" s="82">
        <f>ROUND(F180*H180/100,0)</f>
        <v/>
      </c>
      <c r="J180" s="82" t="n">
        <v>5.7</v>
      </c>
      <c r="K180" s="82" t="n">
        <v>44.7</v>
      </c>
      <c r="L180" s="82" t="n">
        <v>96.59999999999999</v>
      </c>
      <c r="M180" s="82" t="n">
        <v>2.38</v>
      </c>
      <c r="N180" s="82" t="n">
        <v>61</v>
      </c>
      <c r="O180" s="82" t="n">
        <v>21.6</v>
      </c>
      <c r="P180" s="82">
        <f>ROUND(F180*(H180/100)*(100-O180)/100,0)</f>
        <v/>
      </c>
      <c r="Q180" s="82" t="n">
        <v>29.5</v>
      </c>
      <c r="R180" s="82" t="n">
        <v>6.9</v>
      </c>
      <c r="S180" s="82" t="n">
        <v>14.2</v>
      </c>
      <c r="T180" s="82" t="n">
        <v>30.3</v>
      </c>
      <c r="U180" s="82" t="n">
        <v>52537</v>
      </c>
      <c r="V180" s="82" t="n">
        <v>4894</v>
      </c>
      <c r="W180" s="82" t="n">
        <v>2.9</v>
      </c>
      <c r="X180" s="82" t="n">
        <v>36.8</v>
      </c>
      <c r="Y180" s="82" t="n">
        <v>81.09999999999999</v>
      </c>
      <c r="Z180" s="82" t="n">
        <v>51.9</v>
      </c>
      <c r="AA180" s="82" t="n">
        <v>80.59999999999999</v>
      </c>
      <c r="AB180" s="82" t="n">
        <v>62.9</v>
      </c>
      <c r="AC180" s="82" t="n">
        <v>56.9</v>
      </c>
      <c r="AD180" s="82" t="n">
        <v>90.5</v>
      </c>
      <c r="AE180" s="82" t="n">
        <v>71.3</v>
      </c>
      <c r="AF180" s="82" t="n">
        <v>6.8</v>
      </c>
      <c r="AG180" s="82" t="n">
        <v>0.9</v>
      </c>
      <c r="AH180" s="82" t="n">
        <v>20.6</v>
      </c>
      <c r="AI180" s="82" t="n">
        <v>0.4</v>
      </c>
      <c r="AJ180" s="82" t="n">
        <v>4.7</v>
      </c>
      <c r="AK180" s="82" t="n">
        <v>4.7</v>
      </c>
      <c r="AL180" s="82" t="n">
        <v>4.1</v>
      </c>
      <c r="AM180" s="82" t="n">
        <v>4</v>
      </c>
      <c r="AN180" s="82" t="n">
        <v>3.9</v>
      </c>
      <c r="AO180" s="82" t="n">
        <v>3.8</v>
      </c>
      <c r="AP180" s="82" t="n">
        <v>4.3</v>
      </c>
      <c r="AQ180" s="82" t="n">
        <v>4.4</v>
      </c>
      <c r="AR180" s="82" t="n">
        <v>6</v>
      </c>
      <c r="AS180" s="82" t="n">
        <v>6</v>
      </c>
      <c r="AT180" s="82" t="n">
        <v>4.8</v>
      </c>
      <c r="AU180" s="82" t="n">
        <v>4.5</v>
      </c>
      <c r="AV180" s="82" t="n">
        <v>3.9</v>
      </c>
      <c r="AW180" s="82" t="n">
        <v>3.8</v>
      </c>
      <c r="AX180" s="82" t="n">
        <v>3.6</v>
      </c>
      <c r="AY180" s="82" t="n">
        <v>3.6</v>
      </c>
      <c r="AZ180" s="82" t="n">
        <v>3.2</v>
      </c>
      <c r="BA180" s="82" t="n">
        <v>3.2</v>
      </c>
      <c r="BB180" s="82" t="n">
        <v>2.7</v>
      </c>
      <c r="BC180" s="82" t="n">
        <v>2.7</v>
      </c>
      <c r="BD180" s="82" t="n">
        <v>2.4</v>
      </c>
      <c r="BE180" s="82" t="n">
        <v>2.6</v>
      </c>
      <c r="BF180" s="82" t="n">
        <v>1.8</v>
      </c>
      <c r="BG180" s="82" t="n">
        <v>2.1</v>
      </c>
      <c r="BH180" s="82" t="n">
        <v>1.4</v>
      </c>
      <c r="BI180" s="82" t="n">
        <v>1.6</v>
      </c>
      <c r="BJ180" s="82" t="n">
        <v>1</v>
      </c>
      <c r="BK180" s="82" t="n">
        <v>1.2</v>
      </c>
      <c r="BL180" s="82" t="n">
        <v>0.7</v>
      </c>
      <c r="BM180" s="82" t="n">
        <v>0.9</v>
      </c>
      <c r="BN180" s="82" t="n">
        <v>0.4</v>
      </c>
      <c r="BO180" s="82" t="n">
        <v>0.6</v>
      </c>
      <c r="BP180" s="82" t="n">
        <v>0.2</v>
      </c>
      <c r="BQ180" s="82" t="n">
        <v>0.3</v>
      </c>
      <c r="BR180" s="82" t="n">
        <v>0.1</v>
      </c>
      <c r="BS180" s="82" t="n">
        <v>0.3</v>
      </c>
      <c r="BT180" s="82" t="n">
        <v>51667</v>
      </c>
      <c r="BU180" s="82" t="n">
        <v>14253</v>
      </c>
      <c r="BV180" s="82" t="n">
        <v>3153</v>
      </c>
      <c r="BW180" s="82" t="n">
        <v>43426</v>
      </c>
      <c r="BX180" s="82" t="n">
        <v>17.6</v>
      </c>
      <c r="BY180" s="82" t="n">
        <v>3</v>
      </c>
      <c r="BZ180" s="82" t="n">
        <v>5</v>
      </c>
      <c r="CA180" s="82" t="n">
        <v>15.3</v>
      </c>
      <c r="CB180" s="82" t="n">
        <v>18.9</v>
      </c>
      <c r="CC180" s="82" t="n">
        <v>14.2</v>
      </c>
      <c r="CD180" s="82" t="n">
        <v>10.8</v>
      </c>
      <c r="CE180" s="82" t="n">
        <v>8</v>
      </c>
      <c r="CF180" s="82" t="n">
        <v>4.7</v>
      </c>
      <c r="CG180" s="82" t="n">
        <v>1.6</v>
      </c>
      <c r="CH180" s="82" t="n">
        <v>0.4</v>
      </c>
      <c r="CI180" s="82" t="n">
        <v>0.5</v>
      </c>
      <c r="CJ180" s="82">
        <f>SUM(BT180:BW180)</f>
        <v/>
      </c>
      <c r="CK180" s="82">
        <f>F180*(1+M180/100)^9</f>
        <v/>
      </c>
      <c r="CL180" s="257">
        <f>$CK180*SUM(OFFSET($AJ180,0,(COUNTA($CL$1:CL$1)-1)*4,1,4))/100</f>
        <v/>
      </c>
      <c r="CM180" s="257">
        <f>$CK180*SUM(OFFSET($AJ180,0,(COUNTA($CL$1:CM$1)-1)*4,1,4))/100</f>
        <v/>
      </c>
      <c r="CN180" s="257">
        <f>$CK180*SUM(OFFSET($AJ180,0,(COUNTA($CL$1:CN$1)-1)*4,1,4))/100</f>
        <v/>
      </c>
      <c r="CO180" s="257">
        <f>$CK180*SUM(OFFSET($AJ180,0,(COUNTA($CL$1:CO$1)-1)*4,1,4))/100</f>
        <v/>
      </c>
      <c r="CP180" s="257">
        <f>$CK180*SUM(OFFSET($AJ180,0,(COUNTA($CL$1:CP$1)-1)*4,1,4))/100</f>
        <v/>
      </c>
      <c r="CQ180" s="257">
        <f>$CK180*SUM(OFFSET($AJ180,0,(COUNTA($CL$1:CQ$1)-1)*4,1,4))/100</f>
        <v/>
      </c>
      <c r="CR180" s="257">
        <f>$CK180*SUM(OFFSET($AJ180,0,(COUNTA($CL$1:CR$1)-1)*4,1,4))/100</f>
        <v/>
      </c>
      <c r="CS180" s="257">
        <f>$CK180*SUM(OFFSET($AJ180,0,(COUNTA($CL$1:CS$1)-1)*4,1,4))/100</f>
        <v/>
      </c>
      <c r="CT180" s="257">
        <f>$CK180*SUM(OFFSET($AJ180,0,(COUNTA($CL$1:CT$1)-1)*4,1,4))/100</f>
        <v/>
      </c>
      <c r="CU180" s="258">
        <f>IF(N180 = 0,0,F180/N180)</f>
        <v/>
      </c>
      <c r="CV180" s="258">
        <f>IF(CU180=0,0,CK180/CU180)</f>
        <v/>
      </c>
    </row>
    <row r="181">
      <c r="A181" s="82">
        <f>IF(ISERROR(OFFSET(Map!$E$2,MATCH(D181,Map!$B$3:$B$239,0),0)),OFFSET(Map!$E$2,MATCH(D181,Map!$C$3:$C$239,0),0),OFFSET(Map!$E$2,MATCH(D181,Map!$B$3:$B$239,0),0))</f>
        <v/>
      </c>
      <c r="B181" s="82" t="n">
        <v>180</v>
      </c>
      <c r="C181" s="82" t="inlineStr">
        <is>
          <t>NORTH WEST</t>
        </is>
      </c>
      <c r="D181" s="82" t="inlineStr">
        <is>
          <t>NW403</t>
        </is>
      </c>
      <c r="E181" s="82" t="inlineStr">
        <is>
          <t>City of Matlosana</t>
        </is>
      </c>
      <c r="F181" s="82" t="n">
        <v>398676</v>
      </c>
      <c r="G181" s="82" t="n">
        <v>28.2</v>
      </c>
      <c r="H181" s="82" t="n">
        <v>66.40000000000001</v>
      </c>
      <c r="I181" s="82">
        <f>ROUND(F181*H181/100,0)</f>
        <v/>
      </c>
      <c r="J181" s="82" t="n">
        <v>5.4</v>
      </c>
      <c r="K181" s="82" t="n">
        <v>50.7</v>
      </c>
      <c r="L181" s="82" t="n">
        <v>100</v>
      </c>
      <c r="M181" s="82" t="n">
        <v>1.04</v>
      </c>
      <c r="N181" s="82" t="n">
        <v>112</v>
      </c>
      <c r="O181" s="82" t="n">
        <v>32.7</v>
      </c>
      <c r="P181" s="82">
        <f>ROUND(F181*(H181/100)*(100-O181)/100,0)</f>
        <v/>
      </c>
      <c r="Q181" s="82" t="n">
        <v>43.1</v>
      </c>
      <c r="R181" s="82" t="n">
        <v>7.9</v>
      </c>
      <c r="S181" s="82" t="n">
        <v>9</v>
      </c>
      <c r="T181" s="82" t="n">
        <v>28.2</v>
      </c>
      <c r="U181" s="82" t="n">
        <v>120442</v>
      </c>
      <c r="V181" s="82" t="n">
        <v>14406</v>
      </c>
      <c r="W181" s="82" t="n">
        <v>3.2</v>
      </c>
      <c r="X181" s="82" t="n">
        <v>36.7</v>
      </c>
      <c r="Y181" s="82" t="n">
        <v>82.90000000000001</v>
      </c>
      <c r="Z181" s="82" t="n">
        <v>57.9</v>
      </c>
      <c r="AA181" s="82" t="n">
        <v>92.8</v>
      </c>
      <c r="AB181" s="82" t="n">
        <v>89.3</v>
      </c>
      <c r="AC181" s="82" t="n">
        <v>50.1</v>
      </c>
      <c r="AD181" s="82" t="n">
        <v>90.3</v>
      </c>
      <c r="AE181" s="82" t="n">
        <v>81</v>
      </c>
      <c r="AF181" s="82" t="n">
        <v>3.5</v>
      </c>
      <c r="AG181" s="82" t="n">
        <v>0.8</v>
      </c>
      <c r="AH181" s="82" t="n">
        <v>14.5</v>
      </c>
      <c r="AI181" s="82" t="n">
        <v>0.3</v>
      </c>
      <c r="AJ181" s="82" t="n">
        <v>5.4</v>
      </c>
      <c r="AK181" s="82" t="n">
        <v>5.3</v>
      </c>
      <c r="AL181" s="82" t="n">
        <v>4.6</v>
      </c>
      <c r="AM181" s="82" t="n">
        <v>4.4</v>
      </c>
      <c r="AN181" s="82" t="n">
        <v>4.4</v>
      </c>
      <c r="AO181" s="82" t="n">
        <v>4.1</v>
      </c>
      <c r="AP181" s="82" t="n">
        <v>4.4</v>
      </c>
      <c r="AQ181" s="82" t="n">
        <v>4.2</v>
      </c>
      <c r="AR181" s="82" t="n">
        <v>4.6</v>
      </c>
      <c r="AS181" s="82" t="n">
        <v>4.7</v>
      </c>
      <c r="AT181" s="82" t="n">
        <v>4.7</v>
      </c>
      <c r="AU181" s="82" t="n">
        <v>4.6</v>
      </c>
      <c r="AV181" s="82" t="n">
        <v>4</v>
      </c>
      <c r="AW181" s="82" t="n">
        <v>3.9</v>
      </c>
      <c r="AX181" s="82" t="n">
        <v>3.6</v>
      </c>
      <c r="AY181" s="82" t="n">
        <v>3.4</v>
      </c>
      <c r="AZ181" s="82" t="n">
        <v>3.3</v>
      </c>
      <c r="BA181" s="82" t="n">
        <v>3.2</v>
      </c>
      <c r="BB181" s="82" t="n">
        <v>3</v>
      </c>
      <c r="BC181" s="82" t="n">
        <v>3</v>
      </c>
      <c r="BD181" s="82" t="n">
        <v>2.6</v>
      </c>
      <c r="BE181" s="82" t="n">
        <v>2.5</v>
      </c>
      <c r="BF181" s="82" t="n">
        <v>1.9</v>
      </c>
      <c r="BG181" s="82" t="n">
        <v>2</v>
      </c>
      <c r="BH181" s="82" t="n">
        <v>1.3</v>
      </c>
      <c r="BI181" s="82" t="n">
        <v>1.5</v>
      </c>
      <c r="BJ181" s="82" t="n">
        <v>0.9</v>
      </c>
      <c r="BK181" s="82" t="n">
        <v>1.1</v>
      </c>
      <c r="BL181" s="82" t="n">
        <v>0.6</v>
      </c>
      <c r="BM181" s="82" t="n">
        <v>0.8</v>
      </c>
      <c r="BN181" s="82" t="n">
        <v>0.4</v>
      </c>
      <c r="BO181" s="82" t="n">
        <v>0.6</v>
      </c>
      <c r="BP181" s="82" t="n">
        <v>0.2</v>
      </c>
      <c r="BQ181" s="82" t="n">
        <v>0.3</v>
      </c>
      <c r="BR181" s="82" t="n">
        <v>0.1</v>
      </c>
      <c r="BS181" s="82" t="n">
        <v>0.2</v>
      </c>
      <c r="BT181" s="82" t="n">
        <v>106929</v>
      </c>
      <c r="BU181" s="82" t="n">
        <v>51967</v>
      </c>
      <c r="BV181" s="82" t="n">
        <v>11311</v>
      </c>
      <c r="BW181" s="82" t="n">
        <v>94420</v>
      </c>
      <c r="BX181" s="82" t="n">
        <v>15.9</v>
      </c>
      <c r="BY181" s="82" t="n">
        <v>4.6</v>
      </c>
      <c r="BZ181" s="82" t="n">
        <v>7.2</v>
      </c>
      <c r="CA181" s="82" t="n">
        <v>16.1</v>
      </c>
      <c r="CB181" s="82" t="n">
        <v>18.3</v>
      </c>
      <c r="CC181" s="82" t="n">
        <v>15.9</v>
      </c>
      <c r="CD181" s="82" t="n">
        <v>10.2</v>
      </c>
      <c r="CE181" s="82" t="n">
        <v>7</v>
      </c>
      <c r="CF181" s="82" t="n">
        <v>3.4</v>
      </c>
      <c r="CG181" s="82" t="n">
        <v>0.8</v>
      </c>
      <c r="CH181" s="82" t="n">
        <v>0.3</v>
      </c>
      <c r="CI181" s="82" t="n">
        <v>0.2</v>
      </c>
      <c r="CJ181" s="82">
        <f>SUM(BT181:BW181)</f>
        <v/>
      </c>
      <c r="CK181" s="82">
        <f>F181*(1+M181/100)^9</f>
        <v/>
      </c>
      <c r="CL181" s="257">
        <f>$CK181*SUM(OFFSET($AJ181,0,(COUNTA($CL$1:CL$1)-1)*4,1,4))/100</f>
        <v/>
      </c>
      <c r="CM181" s="257">
        <f>$CK181*SUM(OFFSET($AJ181,0,(COUNTA($CL$1:CM$1)-1)*4,1,4))/100</f>
        <v/>
      </c>
      <c r="CN181" s="257">
        <f>$CK181*SUM(OFFSET($AJ181,0,(COUNTA($CL$1:CN$1)-1)*4,1,4))/100</f>
        <v/>
      </c>
      <c r="CO181" s="257">
        <f>$CK181*SUM(OFFSET($AJ181,0,(COUNTA($CL$1:CO$1)-1)*4,1,4))/100</f>
        <v/>
      </c>
      <c r="CP181" s="257">
        <f>$CK181*SUM(OFFSET($AJ181,0,(COUNTA($CL$1:CP$1)-1)*4,1,4))/100</f>
        <v/>
      </c>
      <c r="CQ181" s="257">
        <f>$CK181*SUM(OFFSET($AJ181,0,(COUNTA($CL$1:CQ$1)-1)*4,1,4))/100</f>
        <v/>
      </c>
      <c r="CR181" s="257">
        <f>$CK181*SUM(OFFSET($AJ181,0,(COUNTA($CL$1:CR$1)-1)*4,1,4))/100</f>
        <v/>
      </c>
      <c r="CS181" s="257">
        <f>$CK181*SUM(OFFSET($AJ181,0,(COUNTA($CL$1:CS$1)-1)*4,1,4))/100</f>
        <v/>
      </c>
      <c r="CT181" s="257">
        <f>$CK181*SUM(OFFSET($AJ181,0,(COUNTA($CL$1:CT$1)-1)*4,1,4))/100</f>
        <v/>
      </c>
      <c r="CU181" s="258">
        <f>IF(N181 = 0,0,F181/N181)</f>
        <v/>
      </c>
      <c r="CV181" s="258">
        <f>IF(CU181=0,0,CK181/CU181)</f>
        <v/>
      </c>
    </row>
    <row r="182">
      <c r="A182" s="82">
        <f>IF(ISERROR(OFFSET(Map!$E$2,MATCH(D182,Map!$B$3:$B$239,0),0)),OFFSET(Map!$E$2,MATCH(D182,Map!$C$3:$C$239,0),0),OFFSET(Map!$E$2,MATCH(D182,Map!$B$3:$B$239,0),0))</f>
        <v/>
      </c>
      <c r="B182" s="82" t="n">
        <v>181</v>
      </c>
      <c r="C182" s="82" t="inlineStr">
        <is>
          <t>NORTH WEST</t>
        </is>
      </c>
      <c r="D182" s="82" t="inlineStr">
        <is>
          <t>NW404</t>
        </is>
      </c>
      <c r="E182" s="82" t="inlineStr">
        <is>
          <t>Maquassi Hills</t>
        </is>
      </c>
      <c r="F182" s="82" t="n">
        <v>77794</v>
      </c>
      <c r="G182" s="82" t="n">
        <v>33</v>
      </c>
      <c r="H182" s="82" t="n">
        <v>61.8</v>
      </c>
      <c r="I182" s="82">
        <f>ROUND(F182*H182/100,0)</f>
        <v/>
      </c>
      <c r="J182" s="82" t="n">
        <v>5.2</v>
      </c>
      <c r="K182" s="82" t="n">
        <v>61.8</v>
      </c>
      <c r="L182" s="82" t="n">
        <v>98.90000000000001</v>
      </c>
      <c r="M182" s="82" t="n">
        <v>1.19</v>
      </c>
      <c r="N182" s="82" t="n">
        <v>17</v>
      </c>
      <c r="O182" s="82" t="n">
        <v>33.4</v>
      </c>
      <c r="P182" s="82">
        <f>ROUND(F182*(H182/100)*(100-O182)/100,0)</f>
        <v/>
      </c>
      <c r="Q182" s="82" t="n">
        <v>42.6</v>
      </c>
      <c r="R182" s="82" t="n">
        <v>23.5</v>
      </c>
      <c r="S182" s="82" t="n">
        <v>4.7</v>
      </c>
      <c r="T182" s="82" t="n">
        <v>18.9</v>
      </c>
      <c r="U182" s="82" t="n">
        <v>20505</v>
      </c>
      <c r="V182" s="82" t="n">
        <v>5157</v>
      </c>
      <c r="W182" s="82" t="n">
        <v>3.6</v>
      </c>
      <c r="X182" s="82" t="n">
        <v>34.2</v>
      </c>
      <c r="Y182" s="82" t="n">
        <v>81.90000000000001</v>
      </c>
      <c r="Z182" s="82" t="n">
        <v>55.4</v>
      </c>
      <c r="AA182" s="82" t="n">
        <v>74.40000000000001</v>
      </c>
      <c r="AB182" s="82" t="n">
        <v>52.6</v>
      </c>
      <c r="AC182" s="82" t="n">
        <v>32.2</v>
      </c>
      <c r="AD182" s="82" t="n">
        <v>82.8</v>
      </c>
      <c r="AE182" s="82" t="n">
        <v>88.7</v>
      </c>
      <c r="AF182" s="82" t="n">
        <v>2.3</v>
      </c>
      <c r="AG182" s="82" t="n">
        <v>0.4</v>
      </c>
      <c r="AH182" s="82" t="n">
        <v>8.199999999999999</v>
      </c>
      <c r="AI182" s="82" t="n">
        <v>0.3</v>
      </c>
      <c r="AJ182" s="82" t="n">
        <v>6.4</v>
      </c>
      <c r="AK182" s="82" t="n">
        <v>6.2</v>
      </c>
      <c r="AL182" s="82" t="n">
        <v>5.7</v>
      </c>
      <c r="AM182" s="82" t="n">
        <v>5.5</v>
      </c>
      <c r="AN182" s="82" t="n">
        <v>4.6</v>
      </c>
      <c r="AO182" s="82" t="n">
        <v>4.6</v>
      </c>
      <c r="AP182" s="82" t="n">
        <v>4.5</v>
      </c>
      <c r="AQ182" s="82" t="n">
        <v>4.4</v>
      </c>
      <c r="AR182" s="82" t="n">
        <v>4.8</v>
      </c>
      <c r="AS182" s="82" t="n">
        <v>4.7</v>
      </c>
      <c r="AT182" s="82" t="n">
        <v>4.4</v>
      </c>
      <c r="AU182" s="82" t="n">
        <v>4.6</v>
      </c>
      <c r="AV182" s="82" t="n">
        <v>3.5</v>
      </c>
      <c r="AW182" s="82" t="n">
        <v>3.5</v>
      </c>
      <c r="AX182" s="82" t="n">
        <v>3.1</v>
      </c>
      <c r="AY182" s="82" t="n">
        <v>3.1</v>
      </c>
      <c r="AZ182" s="82" t="n">
        <v>2.7</v>
      </c>
      <c r="BA182" s="82" t="n">
        <v>2.8</v>
      </c>
      <c r="BB182" s="82" t="n">
        <v>2.5</v>
      </c>
      <c r="BC182" s="82" t="n">
        <v>2.5</v>
      </c>
      <c r="BD182" s="82" t="n">
        <v>2.2</v>
      </c>
      <c r="BE182" s="82" t="n">
        <v>2.2</v>
      </c>
      <c r="BF182" s="82" t="n">
        <v>1.9</v>
      </c>
      <c r="BG182" s="82" t="n">
        <v>1.8</v>
      </c>
      <c r="BH182" s="82" t="n">
        <v>1.2</v>
      </c>
      <c r="BI182" s="82" t="n">
        <v>1.4</v>
      </c>
      <c r="BJ182" s="82" t="n">
        <v>1</v>
      </c>
      <c r="BK182" s="82" t="n">
        <v>1</v>
      </c>
      <c r="BL182" s="82" t="n">
        <v>0.6</v>
      </c>
      <c r="BM182" s="82" t="n">
        <v>0.8</v>
      </c>
      <c r="BN182" s="82" t="n">
        <v>0.3</v>
      </c>
      <c r="BO182" s="82" t="n">
        <v>0.5</v>
      </c>
      <c r="BP182" s="82" t="n">
        <v>0.2</v>
      </c>
      <c r="BQ182" s="82" t="n">
        <v>0.3</v>
      </c>
      <c r="BR182" s="82" t="n">
        <v>0.2</v>
      </c>
      <c r="BS182" s="82" t="n">
        <v>0.3</v>
      </c>
      <c r="BT182" s="82" t="n">
        <v>15264</v>
      </c>
      <c r="BU182" s="82" t="n">
        <v>7672</v>
      </c>
      <c r="BV182" s="82" t="n">
        <v>3014</v>
      </c>
      <c r="BW182" s="82" t="n">
        <v>22128</v>
      </c>
      <c r="BX182" s="82" t="n">
        <v>14.5</v>
      </c>
      <c r="BY182" s="82" t="n">
        <v>6</v>
      </c>
      <c r="BZ182" s="82" t="n">
        <v>9.800000000000001</v>
      </c>
      <c r="CA182" s="82" t="n">
        <v>24.2</v>
      </c>
      <c r="CB182" s="82" t="n">
        <v>22.8</v>
      </c>
      <c r="CC182" s="82" t="n">
        <v>10.2</v>
      </c>
      <c r="CD182" s="82" t="n">
        <v>6.3</v>
      </c>
      <c r="CE182" s="82" t="n">
        <v>4.1</v>
      </c>
      <c r="CF182" s="82" t="n">
        <v>1.5</v>
      </c>
      <c r="CG182" s="82" t="n">
        <v>0.3</v>
      </c>
      <c r="CH182" s="82" t="n">
        <v>0.2</v>
      </c>
      <c r="CI182" s="82" t="n">
        <v>0.2</v>
      </c>
      <c r="CJ182" s="82">
        <f>SUM(BT182:BW182)</f>
        <v/>
      </c>
      <c r="CK182" s="82">
        <f>F182*(1+M182/100)^9</f>
        <v/>
      </c>
      <c r="CL182" s="257">
        <f>$CK182*SUM(OFFSET($AJ182,0,(COUNTA($CL$1:CL$1)-1)*4,1,4))/100</f>
        <v/>
      </c>
      <c r="CM182" s="257">
        <f>$CK182*SUM(OFFSET($AJ182,0,(COUNTA($CL$1:CM$1)-1)*4,1,4))/100</f>
        <v/>
      </c>
      <c r="CN182" s="257">
        <f>$CK182*SUM(OFFSET($AJ182,0,(COUNTA($CL$1:CN$1)-1)*4,1,4))/100</f>
        <v/>
      </c>
      <c r="CO182" s="257">
        <f>$CK182*SUM(OFFSET($AJ182,0,(COUNTA($CL$1:CO$1)-1)*4,1,4))/100</f>
        <v/>
      </c>
      <c r="CP182" s="257">
        <f>$CK182*SUM(OFFSET($AJ182,0,(COUNTA($CL$1:CP$1)-1)*4,1,4))/100</f>
        <v/>
      </c>
      <c r="CQ182" s="257">
        <f>$CK182*SUM(OFFSET($AJ182,0,(COUNTA($CL$1:CQ$1)-1)*4,1,4))/100</f>
        <v/>
      </c>
      <c r="CR182" s="257">
        <f>$CK182*SUM(OFFSET($AJ182,0,(COUNTA($CL$1:CR$1)-1)*4,1,4))/100</f>
        <v/>
      </c>
      <c r="CS182" s="257">
        <f>$CK182*SUM(OFFSET($AJ182,0,(COUNTA($CL$1:CS$1)-1)*4,1,4))/100</f>
        <v/>
      </c>
      <c r="CT182" s="257">
        <f>$CK182*SUM(OFFSET($AJ182,0,(COUNTA($CL$1:CT$1)-1)*4,1,4))/100</f>
        <v/>
      </c>
      <c r="CU182" s="258">
        <f>IF(N182 = 0,0,F182/N182)</f>
        <v/>
      </c>
      <c r="CV182" s="258">
        <f>IF(CU182=0,0,CK182/CU182)</f>
        <v/>
      </c>
    </row>
    <row r="183">
      <c r="A183" s="82">
        <f>IF(ISERROR(OFFSET(Map!$E$2,MATCH(D183,Map!$B$3:$B$239,0),0)),OFFSET(Map!$E$2,MATCH(D183,Map!$C$3:$C$239,0),0),OFFSET(Map!$E$2,MATCH(D183,Map!$B$3:$B$239,0),0))</f>
        <v/>
      </c>
      <c r="B183" s="82" t="n">
        <v>182</v>
      </c>
      <c r="C183" s="82" t="inlineStr">
        <is>
          <t>GAUTENG</t>
        </is>
      </c>
      <c r="D183" s="82" t="inlineStr">
        <is>
          <t>EKU</t>
        </is>
      </c>
      <c r="E183" s="82" t="inlineStr">
        <is>
          <t>Ekurhuleni</t>
        </is>
      </c>
      <c r="F183" s="82" t="n">
        <v>3178470</v>
      </c>
      <c r="G183" s="82" t="n">
        <v>24.3</v>
      </c>
      <c r="H183" s="82" t="n">
        <v>71.7</v>
      </c>
      <c r="I183" s="82">
        <f>ROUND(F183*H183/100,0)</f>
        <v/>
      </c>
      <c r="J183" s="82" t="n">
        <v>4</v>
      </c>
      <c r="K183" s="82" t="n">
        <v>39.4</v>
      </c>
      <c r="L183" s="82" t="n">
        <v>105</v>
      </c>
      <c r="M183" s="82" t="n">
        <v>2.47</v>
      </c>
      <c r="N183" s="82" t="n">
        <v>1609</v>
      </c>
      <c r="O183" s="82" t="n">
        <v>28.8</v>
      </c>
      <c r="P183" s="82">
        <f>ROUND(F183*(H183/100)*(100-O183)/100,0)</f>
        <v/>
      </c>
      <c r="Q183" s="82" t="n">
        <v>36.9</v>
      </c>
      <c r="R183" s="82" t="n">
        <v>3.6</v>
      </c>
      <c r="S183" s="82" t="n">
        <v>14.6</v>
      </c>
      <c r="T183" s="82" t="n">
        <v>35.4</v>
      </c>
      <c r="U183" s="82" t="n">
        <v>1015465</v>
      </c>
      <c r="V183" s="82" t="n">
        <v>69013</v>
      </c>
      <c r="W183" s="82" t="n">
        <v>2.9</v>
      </c>
      <c r="X183" s="82" t="n">
        <v>31.3</v>
      </c>
      <c r="Y183" s="82" t="n">
        <v>77.40000000000001</v>
      </c>
      <c r="Z183" s="82" t="n">
        <v>44</v>
      </c>
      <c r="AA183" s="82" t="n">
        <v>85</v>
      </c>
      <c r="AB183" s="82" t="n">
        <v>88.40000000000001</v>
      </c>
      <c r="AC183" s="82" t="n">
        <v>57.2</v>
      </c>
      <c r="AD183" s="82" t="n">
        <v>82.2</v>
      </c>
      <c r="AE183" s="82" t="n">
        <v>78.7</v>
      </c>
      <c r="AF183" s="82" t="n">
        <v>2.7</v>
      </c>
      <c r="AG183" s="82" t="n">
        <v>2.1</v>
      </c>
      <c r="AH183" s="82" t="n">
        <v>15.8</v>
      </c>
      <c r="AI183" s="82" t="n">
        <v>0.6</v>
      </c>
      <c r="AJ183" s="82" t="n">
        <v>5</v>
      </c>
      <c r="AK183" s="82" t="n">
        <v>5</v>
      </c>
      <c r="AL183" s="82" t="n">
        <v>3.8</v>
      </c>
      <c r="AM183" s="82" t="n">
        <v>3.7</v>
      </c>
      <c r="AN183" s="82" t="n">
        <v>3.5</v>
      </c>
      <c r="AO183" s="82" t="n">
        <v>3.4</v>
      </c>
      <c r="AP183" s="82" t="n">
        <v>3.7</v>
      </c>
      <c r="AQ183" s="82" t="n">
        <v>3.8</v>
      </c>
      <c r="AR183" s="82" t="n">
        <v>5.6</v>
      </c>
      <c r="AS183" s="82" t="n">
        <v>5.3</v>
      </c>
      <c r="AT183" s="82" t="n">
        <v>6.5</v>
      </c>
      <c r="AU183" s="82" t="n">
        <v>5.7</v>
      </c>
      <c r="AV183" s="82" t="n">
        <v>5.6</v>
      </c>
      <c r="AW183" s="82" t="n">
        <v>4.5</v>
      </c>
      <c r="AX183" s="82" t="n">
        <v>4.5</v>
      </c>
      <c r="AY183" s="82" t="n">
        <v>3.8</v>
      </c>
      <c r="AZ183" s="82" t="n">
        <v>3.5</v>
      </c>
      <c r="BA183" s="82" t="n">
        <v>3.2</v>
      </c>
      <c r="BB183" s="82" t="n">
        <v>2.8</v>
      </c>
      <c r="BC183" s="82" t="n">
        <v>2.8</v>
      </c>
      <c r="BD183" s="82" t="n">
        <v>2.2</v>
      </c>
      <c r="BE183" s="82" t="n">
        <v>2.3</v>
      </c>
      <c r="BF183" s="82" t="n">
        <v>1.7</v>
      </c>
      <c r="BG183" s="82" t="n">
        <v>1.8</v>
      </c>
      <c r="BH183" s="82" t="n">
        <v>1.2</v>
      </c>
      <c r="BI183" s="82" t="n">
        <v>1.3</v>
      </c>
      <c r="BJ183" s="82" t="n">
        <v>0.7</v>
      </c>
      <c r="BK183" s="82" t="n">
        <v>0.9</v>
      </c>
      <c r="BL183" s="82" t="n">
        <v>0.5</v>
      </c>
      <c r="BM183" s="82" t="n">
        <v>0.6</v>
      </c>
      <c r="BN183" s="82" t="n">
        <v>0.2</v>
      </c>
      <c r="BO183" s="82" t="n">
        <v>0.4</v>
      </c>
      <c r="BP183" s="82" t="n">
        <v>0.1</v>
      </c>
      <c r="BQ183" s="82" t="n">
        <v>0.3</v>
      </c>
      <c r="BR183" s="82" t="n">
        <v>0.1</v>
      </c>
      <c r="BS183" s="82" t="n">
        <v>0.2</v>
      </c>
      <c r="BT183" s="82" t="n">
        <v>1126844</v>
      </c>
      <c r="BU183" s="82" t="n">
        <v>455608</v>
      </c>
      <c r="BV183" s="82" t="n">
        <v>81959</v>
      </c>
      <c r="BW183" s="82" t="n">
        <v>615042</v>
      </c>
      <c r="BX183" s="82" t="n">
        <v>17.8</v>
      </c>
      <c r="BY183" s="82" t="n">
        <v>3.8</v>
      </c>
      <c r="BZ183" s="82" t="n">
        <v>5.3</v>
      </c>
      <c r="CA183" s="82" t="n">
        <v>11.6</v>
      </c>
      <c r="CB183" s="82" t="n">
        <v>16.9</v>
      </c>
      <c r="CC183" s="82" t="n">
        <v>15</v>
      </c>
      <c r="CD183" s="82" t="n">
        <v>10.8</v>
      </c>
      <c r="CE183" s="82" t="n">
        <v>8.699999999999999</v>
      </c>
      <c r="CF183" s="82" t="n">
        <v>6.3</v>
      </c>
      <c r="CG183" s="82" t="n">
        <v>2.7</v>
      </c>
      <c r="CH183" s="82" t="n">
        <v>0.7</v>
      </c>
      <c r="CI183" s="82" t="n">
        <v>0.4</v>
      </c>
      <c r="CJ183" s="82">
        <f>SUM(BT183:BW183)</f>
        <v/>
      </c>
      <c r="CK183" s="82">
        <f>F183*(1+M183/100)^9</f>
        <v/>
      </c>
      <c r="CL183" s="257">
        <f>$CK183*SUM(OFFSET($AJ183,0,(COUNTA($CL$1:CL$1)-1)*4,1,4))/100</f>
        <v/>
      </c>
      <c r="CM183" s="257">
        <f>$CK183*SUM(OFFSET($AJ183,0,(COUNTA($CL$1:CM$1)-1)*4,1,4))/100</f>
        <v/>
      </c>
      <c r="CN183" s="257">
        <f>$CK183*SUM(OFFSET($AJ183,0,(COUNTA($CL$1:CN$1)-1)*4,1,4))/100</f>
        <v/>
      </c>
      <c r="CO183" s="257">
        <f>$CK183*SUM(OFFSET($AJ183,0,(COUNTA($CL$1:CO$1)-1)*4,1,4))/100</f>
        <v/>
      </c>
      <c r="CP183" s="257">
        <f>$CK183*SUM(OFFSET($AJ183,0,(COUNTA($CL$1:CP$1)-1)*4,1,4))/100</f>
        <v/>
      </c>
      <c r="CQ183" s="257">
        <f>$CK183*SUM(OFFSET($AJ183,0,(COUNTA($CL$1:CQ$1)-1)*4,1,4))/100</f>
        <v/>
      </c>
      <c r="CR183" s="257">
        <f>$CK183*SUM(OFFSET($AJ183,0,(COUNTA($CL$1:CR$1)-1)*4,1,4))/100</f>
        <v/>
      </c>
      <c r="CS183" s="257">
        <f>$CK183*SUM(OFFSET($AJ183,0,(COUNTA($CL$1:CS$1)-1)*4,1,4))/100</f>
        <v/>
      </c>
      <c r="CT183" s="257">
        <f>$CK183*SUM(OFFSET($AJ183,0,(COUNTA($CL$1:CT$1)-1)*4,1,4))/100</f>
        <v/>
      </c>
      <c r="CU183" s="258">
        <f>IF(N183 = 0,0,F183/N183)</f>
        <v/>
      </c>
      <c r="CV183" s="258">
        <f>IF(CU183=0,0,CK183/CU183)</f>
        <v/>
      </c>
    </row>
    <row r="184">
      <c r="A184" s="82">
        <f>IF(ISERROR(OFFSET(Map!$E$2,MATCH(D184,Map!$B$3:$B$239,0),0)),OFFSET(Map!$E$2,MATCH(D184,Map!$C$3:$C$239,0),0),OFFSET(Map!$E$2,MATCH(D184,Map!$B$3:$B$239,0),0))</f>
        <v/>
      </c>
      <c r="B184" s="82" t="n">
        <v>183</v>
      </c>
      <c r="C184" s="82" t="inlineStr">
        <is>
          <t>GAUTENG</t>
        </is>
      </c>
      <c r="D184" s="82" t="inlineStr">
        <is>
          <t>GT421</t>
        </is>
      </c>
      <c r="E184" s="82" t="inlineStr">
        <is>
          <t>Emfuleni</t>
        </is>
      </c>
      <c r="F184" s="82" t="n">
        <v>721663</v>
      </c>
      <c r="G184" s="82" t="n">
        <v>25.6</v>
      </c>
      <c r="H184" s="82" t="n">
        <v>69.5</v>
      </c>
      <c r="I184" s="82">
        <f>ROUND(F184*H184/100,0)</f>
        <v/>
      </c>
      <c r="J184" s="82" t="n">
        <v>4.9</v>
      </c>
      <c r="K184" s="82" t="n">
        <v>43.8</v>
      </c>
      <c r="L184" s="82" t="n">
        <v>96.7</v>
      </c>
      <c r="M184" s="82" t="n">
        <v>0.92</v>
      </c>
      <c r="N184" s="82" t="n">
        <v>747</v>
      </c>
      <c r="O184" s="82" t="n">
        <v>34.7</v>
      </c>
      <c r="P184" s="82">
        <f>ROUND(F184*(H184/100)*(100-O184)/100,0)</f>
        <v/>
      </c>
      <c r="Q184" s="82" t="n">
        <v>45</v>
      </c>
      <c r="R184" s="82" t="n">
        <v>4</v>
      </c>
      <c r="S184" s="82" t="n">
        <v>12.9</v>
      </c>
      <c r="T184" s="82" t="n">
        <v>32.4</v>
      </c>
      <c r="U184" s="82" t="n">
        <v>220135</v>
      </c>
      <c r="V184" s="82" t="n">
        <v>17211</v>
      </c>
      <c r="W184" s="82" t="n">
        <v>3.1</v>
      </c>
      <c r="X184" s="82" t="n">
        <v>36.3</v>
      </c>
      <c r="Y184" s="82" t="n">
        <v>85.3</v>
      </c>
      <c r="Z184" s="82" t="n">
        <v>48.8</v>
      </c>
      <c r="AA184" s="82" t="n">
        <v>88.2</v>
      </c>
      <c r="AB184" s="82" t="n">
        <v>89.8</v>
      </c>
      <c r="AC184" s="82" t="n">
        <v>69.90000000000001</v>
      </c>
      <c r="AD184" s="82" t="n">
        <v>92.2</v>
      </c>
      <c r="AE184" s="82" t="n">
        <v>85.40000000000001</v>
      </c>
      <c r="AF184" s="82" t="n">
        <v>1.2</v>
      </c>
      <c r="AG184" s="82" t="n">
        <v>1</v>
      </c>
      <c r="AH184" s="82" t="n">
        <v>12</v>
      </c>
      <c r="AI184" s="82" t="n">
        <v>0.4</v>
      </c>
      <c r="AJ184" s="82" t="n">
        <v>4.9</v>
      </c>
      <c r="AK184" s="82" t="n">
        <v>4.9</v>
      </c>
      <c r="AL184" s="82" t="n">
        <v>4</v>
      </c>
      <c r="AM184" s="82" t="n">
        <v>4.1</v>
      </c>
      <c r="AN184" s="82" t="n">
        <v>3.9</v>
      </c>
      <c r="AO184" s="82" t="n">
        <v>3.7</v>
      </c>
      <c r="AP184" s="82" t="n">
        <v>4.3</v>
      </c>
      <c r="AQ184" s="82" t="n">
        <v>4.5</v>
      </c>
      <c r="AR184" s="82" t="n">
        <v>5.5</v>
      </c>
      <c r="AS184" s="82" t="n">
        <v>5.4</v>
      </c>
      <c r="AT184" s="82" t="n">
        <v>5.1</v>
      </c>
      <c r="AU184" s="82" t="n">
        <v>4.7</v>
      </c>
      <c r="AV184" s="82" t="n">
        <v>4.3</v>
      </c>
      <c r="AW184" s="82" t="n">
        <v>4.1</v>
      </c>
      <c r="AX184" s="82" t="n">
        <v>3.7</v>
      </c>
      <c r="AY184" s="82" t="n">
        <v>3.6</v>
      </c>
      <c r="AZ184" s="82" t="n">
        <v>3.1</v>
      </c>
      <c r="BA184" s="82" t="n">
        <v>3.2</v>
      </c>
      <c r="BB184" s="82" t="n">
        <v>2.6</v>
      </c>
      <c r="BC184" s="82" t="n">
        <v>2.6</v>
      </c>
      <c r="BD184" s="82" t="n">
        <v>2.4</v>
      </c>
      <c r="BE184" s="82" t="n">
        <v>2.7</v>
      </c>
      <c r="BF184" s="82" t="n">
        <v>1.9</v>
      </c>
      <c r="BG184" s="82" t="n">
        <v>2.2</v>
      </c>
      <c r="BH184" s="82" t="n">
        <v>1.4</v>
      </c>
      <c r="BI184" s="82" t="n">
        <v>1.6</v>
      </c>
      <c r="BJ184" s="82" t="n">
        <v>0.9</v>
      </c>
      <c r="BK184" s="82" t="n">
        <v>1.1</v>
      </c>
      <c r="BL184" s="82" t="n">
        <v>0.6</v>
      </c>
      <c r="BM184" s="82" t="n">
        <v>0.8</v>
      </c>
      <c r="BN184" s="82" t="n">
        <v>0.3</v>
      </c>
      <c r="BO184" s="82" t="n">
        <v>0.5</v>
      </c>
      <c r="BP184" s="82" t="n">
        <v>0.2</v>
      </c>
      <c r="BQ184" s="82" t="n">
        <v>0.3</v>
      </c>
      <c r="BR184" s="82" t="n">
        <v>0.1</v>
      </c>
      <c r="BS184" s="82" t="n">
        <v>0.2</v>
      </c>
      <c r="BT184" s="82" t="n">
        <v>202543</v>
      </c>
      <c r="BU184" s="82" t="n">
        <v>107554</v>
      </c>
      <c r="BV184" s="82" t="n">
        <v>20145</v>
      </c>
      <c r="BW184" s="82" t="n">
        <v>171542</v>
      </c>
      <c r="BX184" s="82" t="n">
        <v>17.7</v>
      </c>
      <c r="BY184" s="82" t="n">
        <v>4.9</v>
      </c>
      <c r="BZ184" s="82" t="n">
        <v>7</v>
      </c>
      <c r="CA184" s="82" t="n">
        <v>15.4</v>
      </c>
      <c r="CB184" s="82" t="n">
        <v>17.4</v>
      </c>
      <c r="CC184" s="82" t="n">
        <v>13.5</v>
      </c>
      <c r="CD184" s="82" t="n">
        <v>10.5</v>
      </c>
      <c r="CE184" s="82" t="n">
        <v>7.6</v>
      </c>
      <c r="CF184" s="82" t="n">
        <v>4.2</v>
      </c>
      <c r="CG184" s="82" t="n">
        <v>1.2</v>
      </c>
      <c r="CH184" s="82" t="n">
        <v>0.3</v>
      </c>
      <c r="CI184" s="82" t="n">
        <v>0.2</v>
      </c>
      <c r="CJ184" s="82">
        <f>SUM(BT184:BW184)</f>
        <v/>
      </c>
      <c r="CK184" s="82">
        <f>F184*(1+M184/100)^9</f>
        <v/>
      </c>
      <c r="CL184" s="257">
        <f>$CK184*SUM(OFFSET($AJ184,0,(COUNTA($CL$1:CL$1)-1)*4,1,4))/100</f>
        <v/>
      </c>
      <c r="CM184" s="257">
        <f>$CK184*SUM(OFFSET($AJ184,0,(COUNTA($CL$1:CM$1)-1)*4,1,4))/100</f>
        <v/>
      </c>
      <c r="CN184" s="257">
        <f>$CK184*SUM(OFFSET($AJ184,0,(COUNTA($CL$1:CN$1)-1)*4,1,4))/100</f>
        <v/>
      </c>
      <c r="CO184" s="257">
        <f>$CK184*SUM(OFFSET($AJ184,0,(COUNTA($CL$1:CO$1)-1)*4,1,4))/100</f>
        <v/>
      </c>
      <c r="CP184" s="257">
        <f>$CK184*SUM(OFFSET($AJ184,0,(COUNTA($CL$1:CP$1)-1)*4,1,4))/100</f>
        <v/>
      </c>
      <c r="CQ184" s="257">
        <f>$CK184*SUM(OFFSET($AJ184,0,(COUNTA($CL$1:CQ$1)-1)*4,1,4))/100</f>
        <v/>
      </c>
      <c r="CR184" s="257">
        <f>$CK184*SUM(OFFSET($AJ184,0,(COUNTA($CL$1:CR$1)-1)*4,1,4))/100</f>
        <v/>
      </c>
      <c r="CS184" s="257">
        <f>$CK184*SUM(OFFSET($AJ184,0,(COUNTA($CL$1:CS$1)-1)*4,1,4))/100</f>
        <v/>
      </c>
      <c r="CT184" s="257">
        <f>$CK184*SUM(OFFSET($AJ184,0,(COUNTA($CL$1:CT$1)-1)*4,1,4))/100</f>
        <v/>
      </c>
      <c r="CU184" s="258">
        <f>IF(N184 = 0,0,F184/N184)</f>
        <v/>
      </c>
      <c r="CV184" s="258">
        <f>IF(CU184=0,0,CK184/CU184)</f>
        <v/>
      </c>
    </row>
    <row r="185">
      <c r="A185" s="82">
        <f>IF(ISERROR(OFFSET(Map!$E$2,MATCH(D185,Map!$B$3:$B$239,0),0)),OFFSET(Map!$E$2,MATCH(D185,Map!$C$3:$C$239,0),0),OFFSET(Map!$E$2,MATCH(D185,Map!$B$3:$B$239,0),0))</f>
        <v/>
      </c>
      <c r="B185" s="82" t="n">
        <v>184</v>
      </c>
      <c r="C185" s="82" t="inlineStr">
        <is>
          <t>GAUTENG</t>
        </is>
      </c>
      <c r="D185" s="82" t="inlineStr">
        <is>
          <t>GT422</t>
        </is>
      </c>
      <c r="E185" s="82" t="inlineStr">
        <is>
          <t>Midvaal</t>
        </is>
      </c>
      <c r="F185" s="82" t="n">
        <v>95301</v>
      </c>
      <c r="G185" s="82" t="n">
        <v>23.2</v>
      </c>
      <c r="H185" s="82" t="n">
        <v>70.5</v>
      </c>
      <c r="I185" s="82">
        <f>ROUND(F185*H185/100,0)</f>
        <v/>
      </c>
      <c r="J185" s="82" t="n">
        <v>6.3</v>
      </c>
      <c r="K185" s="82" t="n">
        <v>41.9</v>
      </c>
      <c r="L185" s="82" t="n">
        <v>106.6</v>
      </c>
      <c r="M185" s="82" t="n">
        <v>3.94</v>
      </c>
      <c r="N185" s="82" t="n">
        <v>55</v>
      </c>
      <c r="O185" s="82" t="n">
        <v>18.8</v>
      </c>
      <c r="P185" s="82">
        <f>ROUND(F185*(H185/100)*(100-O185)/100,0)</f>
        <v/>
      </c>
      <c r="Q185" s="82" t="n">
        <v>25.4</v>
      </c>
      <c r="R185" s="82" t="n">
        <v>5.2</v>
      </c>
      <c r="S185" s="82" t="n">
        <v>15.2</v>
      </c>
      <c r="T185" s="82" t="n">
        <v>32.1</v>
      </c>
      <c r="U185" s="82" t="n">
        <v>29965</v>
      </c>
      <c r="V185" s="82" t="n">
        <v>4759</v>
      </c>
      <c r="W185" s="82" t="n">
        <v>3</v>
      </c>
      <c r="X185" s="82" t="n">
        <v>26.3</v>
      </c>
      <c r="Y185" s="82" t="n">
        <v>80.2</v>
      </c>
      <c r="Z185" s="82" t="n">
        <v>42.6</v>
      </c>
      <c r="AA185" s="82" t="n">
        <v>58</v>
      </c>
      <c r="AB185" s="82" t="n">
        <v>82.09999999999999</v>
      </c>
      <c r="AC185" s="82" t="n">
        <v>64.90000000000001</v>
      </c>
      <c r="AD185" s="82" t="n">
        <v>79.3</v>
      </c>
      <c r="AE185" s="82" t="n">
        <v>58.4</v>
      </c>
      <c r="AF185" s="82" t="n">
        <v>1.6</v>
      </c>
      <c r="AG185" s="82" t="n">
        <v>0.8</v>
      </c>
      <c r="AH185" s="82" t="n">
        <v>38.7</v>
      </c>
      <c r="AI185" s="82" t="n">
        <v>0.5</v>
      </c>
      <c r="AJ185" s="82" t="n">
        <v>4.4</v>
      </c>
      <c r="AK185" s="82" t="n">
        <v>4.4</v>
      </c>
      <c r="AL185" s="82" t="n">
        <v>3.7</v>
      </c>
      <c r="AM185" s="82" t="n">
        <v>3.6</v>
      </c>
      <c r="AN185" s="82" t="n">
        <v>3.6</v>
      </c>
      <c r="AO185" s="82" t="n">
        <v>3.4</v>
      </c>
      <c r="AP185" s="82" t="n">
        <v>3.8</v>
      </c>
      <c r="AQ185" s="82" t="n">
        <v>4.2</v>
      </c>
      <c r="AR185" s="82" t="n">
        <v>4.9</v>
      </c>
      <c r="AS185" s="82" t="n">
        <v>4.4</v>
      </c>
      <c r="AT185" s="82" t="n">
        <v>5.5</v>
      </c>
      <c r="AU185" s="82" t="n">
        <v>4.5</v>
      </c>
      <c r="AV185" s="82" t="n">
        <v>4.6</v>
      </c>
      <c r="AW185" s="82" t="n">
        <v>3.8</v>
      </c>
      <c r="AX185" s="82" t="n">
        <v>4.4</v>
      </c>
      <c r="AY185" s="82" t="n">
        <v>3.7</v>
      </c>
      <c r="AZ185" s="82" t="n">
        <v>3.7</v>
      </c>
      <c r="BA185" s="82" t="n">
        <v>3.4</v>
      </c>
      <c r="BB185" s="82" t="n">
        <v>3.1</v>
      </c>
      <c r="BC185" s="82" t="n">
        <v>3.1</v>
      </c>
      <c r="BD185" s="82" t="n">
        <v>2.8</v>
      </c>
      <c r="BE185" s="82" t="n">
        <v>2.5</v>
      </c>
      <c r="BF185" s="82" t="n">
        <v>2.3</v>
      </c>
      <c r="BG185" s="82" t="n">
        <v>2.2</v>
      </c>
      <c r="BH185" s="82" t="n">
        <v>1.8</v>
      </c>
      <c r="BI185" s="82" t="n">
        <v>1.7</v>
      </c>
      <c r="BJ185" s="82" t="n">
        <v>1.3</v>
      </c>
      <c r="BK185" s="82" t="n">
        <v>1.3</v>
      </c>
      <c r="BL185" s="82" t="n">
        <v>0.8</v>
      </c>
      <c r="BM185" s="82" t="n">
        <v>0.9</v>
      </c>
      <c r="BN185" s="82" t="n">
        <v>0.5</v>
      </c>
      <c r="BO185" s="82" t="n">
        <v>0.5</v>
      </c>
      <c r="BP185" s="82" t="n">
        <v>0.2</v>
      </c>
      <c r="BQ185" s="82" t="n">
        <v>0.3</v>
      </c>
      <c r="BR185" s="82" t="n">
        <v>0.1</v>
      </c>
      <c r="BS185" s="82" t="n">
        <v>0.3</v>
      </c>
      <c r="BT185" s="82" t="n">
        <v>37336</v>
      </c>
      <c r="BU185" s="82" t="n">
        <v>8620</v>
      </c>
      <c r="BV185" s="82" t="n">
        <v>1939</v>
      </c>
      <c r="BW185" s="82" t="n">
        <v>19287</v>
      </c>
      <c r="BX185" s="82" t="n">
        <v>14.5</v>
      </c>
      <c r="BY185" s="82" t="n">
        <v>3.2</v>
      </c>
      <c r="BZ185" s="82" t="n">
        <v>4.9</v>
      </c>
      <c r="CA185" s="82" t="n">
        <v>14.8</v>
      </c>
      <c r="CB185" s="82" t="n">
        <v>16.4</v>
      </c>
      <c r="CC185" s="82" t="n">
        <v>12.4</v>
      </c>
      <c r="CD185" s="82" t="n">
        <v>10.3</v>
      </c>
      <c r="CE185" s="82" t="n">
        <v>10.9</v>
      </c>
      <c r="CF185" s="82" t="n">
        <v>8.300000000000001</v>
      </c>
      <c r="CG185" s="82" t="n">
        <v>3.1</v>
      </c>
      <c r="CH185" s="82" t="n">
        <v>0.7</v>
      </c>
      <c r="CI185" s="82" t="n">
        <v>0.5</v>
      </c>
      <c r="CJ185" s="82">
        <f>SUM(BT185:BW185)</f>
        <v/>
      </c>
      <c r="CK185" s="82">
        <f>F185*(1+M185/100)^9</f>
        <v/>
      </c>
      <c r="CL185" s="257">
        <f>$CK185*SUM(OFFSET($AJ185,0,(COUNTA($CL$1:CL$1)-1)*4,1,4))/100</f>
        <v/>
      </c>
      <c r="CM185" s="257">
        <f>$CK185*SUM(OFFSET($AJ185,0,(COUNTA($CL$1:CM$1)-1)*4,1,4))/100</f>
        <v/>
      </c>
      <c r="CN185" s="257">
        <f>$CK185*SUM(OFFSET($AJ185,0,(COUNTA($CL$1:CN$1)-1)*4,1,4))/100</f>
        <v/>
      </c>
      <c r="CO185" s="257">
        <f>$CK185*SUM(OFFSET($AJ185,0,(COUNTA($CL$1:CO$1)-1)*4,1,4))/100</f>
        <v/>
      </c>
      <c r="CP185" s="257">
        <f>$CK185*SUM(OFFSET($AJ185,0,(COUNTA($CL$1:CP$1)-1)*4,1,4))/100</f>
        <v/>
      </c>
      <c r="CQ185" s="257">
        <f>$CK185*SUM(OFFSET($AJ185,0,(COUNTA($CL$1:CQ$1)-1)*4,1,4))/100</f>
        <v/>
      </c>
      <c r="CR185" s="257">
        <f>$CK185*SUM(OFFSET($AJ185,0,(COUNTA($CL$1:CR$1)-1)*4,1,4))/100</f>
        <v/>
      </c>
      <c r="CS185" s="257">
        <f>$CK185*SUM(OFFSET($AJ185,0,(COUNTA($CL$1:CS$1)-1)*4,1,4))/100</f>
        <v/>
      </c>
      <c r="CT185" s="257">
        <f>$CK185*SUM(OFFSET($AJ185,0,(COUNTA($CL$1:CT$1)-1)*4,1,4))/100</f>
        <v/>
      </c>
      <c r="CU185" s="258">
        <f>IF(N185 = 0,0,F185/N185)</f>
        <v/>
      </c>
      <c r="CV185" s="258">
        <f>IF(CU185=0,0,CK185/CU185)</f>
        <v/>
      </c>
    </row>
    <row r="186">
      <c r="A186" s="82">
        <f>IF(ISERROR(OFFSET(Map!$E$2,MATCH(D186,Map!$B$3:$B$239,0),0)),OFFSET(Map!$E$2,MATCH(D186,Map!$C$3:$C$239,0),0),OFFSET(Map!$E$2,MATCH(D186,Map!$B$3:$B$239,0),0))</f>
        <v/>
      </c>
      <c r="B186" s="82" t="n">
        <v>185</v>
      </c>
      <c r="C186" s="82" t="inlineStr">
        <is>
          <t>GAUTENG</t>
        </is>
      </c>
      <c r="D186" s="82" t="inlineStr">
        <is>
          <t>GT423</t>
        </is>
      </c>
      <c r="E186" s="82" t="inlineStr">
        <is>
          <t>Lesedi</t>
        </is>
      </c>
      <c r="F186" s="82" t="n">
        <v>99520</v>
      </c>
      <c r="G186" s="82" t="n">
        <v>26</v>
      </c>
      <c r="H186" s="82" t="n">
        <v>68.59999999999999</v>
      </c>
      <c r="I186" s="82">
        <f>ROUND(F186*H186/100,0)</f>
        <v/>
      </c>
      <c r="J186" s="82" t="n">
        <v>5.4</v>
      </c>
      <c r="K186" s="82" t="n">
        <v>45.8</v>
      </c>
      <c r="L186" s="82" t="n">
        <v>106.5</v>
      </c>
      <c r="M186" s="82" t="n">
        <v>3.26</v>
      </c>
      <c r="N186" s="82" t="n">
        <v>67</v>
      </c>
      <c r="O186" s="82" t="n">
        <v>25.9</v>
      </c>
      <c r="P186" s="82">
        <f>ROUND(F186*(H186/100)*(100-O186)/100,0)</f>
        <v/>
      </c>
      <c r="Q186" s="82" t="n">
        <v>33.8</v>
      </c>
      <c r="R186" s="82" t="n">
        <v>7.4</v>
      </c>
      <c r="S186" s="82" t="n">
        <v>11.2</v>
      </c>
      <c r="T186" s="82" t="n">
        <v>28.4</v>
      </c>
      <c r="U186" s="82" t="n">
        <v>29668</v>
      </c>
      <c r="V186" s="82" t="n">
        <v>4200</v>
      </c>
      <c r="W186" s="82" t="n">
        <v>3.2</v>
      </c>
      <c r="X186" s="82" t="n">
        <v>31.3</v>
      </c>
      <c r="Y186" s="82" t="n">
        <v>85.5</v>
      </c>
      <c r="Z186" s="82" t="n">
        <v>55.8</v>
      </c>
      <c r="AA186" s="82" t="n">
        <v>84.3</v>
      </c>
      <c r="AB186" s="82" t="n">
        <v>83.2</v>
      </c>
      <c r="AC186" s="82" t="n">
        <v>52.3</v>
      </c>
      <c r="AD186" s="82" t="n">
        <v>89.90000000000001</v>
      </c>
      <c r="AE186" s="82" t="n">
        <v>77.3</v>
      </c>
      <c r="AF186" s="82" t="n">
        <v>1.2</v>
      </c>
      <c r="AG186" s="82" t="n">
        <v>1.3</v>
      </c>
      <c r="AH186" s="82" t="n">
        <v>19.7</v>
      </c>
      <c r="AI186" s="82" t="n">
        <v>0.6</v>
      </c>
      <c r="AJ186" s="82" t="n">
        <v>5</v>
      </c>
      <c r="AK186" s="82" t="n">
        <v>5</v>
      </c>
      <c r="AL186" s="82" t="n">
        <v>4.3</v>
      </c>
      <c r="AM186" s="82" t="n">
        <v>4.1</v>
      </c>
      <c r="AN186" s="82" t="n">
        <v>3.9</v>
      </c>
      <c r="AO186" s="82" t="n">
        <v>3.7</v>
      </c>
      <c r="AP186" s="82" t="n">
        <v>4.2</v>
      </c>
      <c r="AQ186" s="82" t="n">
        <v>4.1</v>
      </c>
      <c r="AR186" s="82" t="n">
        <v>5.3</v>
      </c>
      <c r="AS186" s="82" t="n">
        <v>4.6</v>
      </c>
      <c r="AT186" s="82" t="n">
        <v>5.8</v>
      </c>
      <c r="AU186" s="82" t="n">
        <v>4.6</v>
      </c>
      <c r="AV186" s="82" t="n">
        <v>4.8</v>
      </c>
      <c r="AW186" s="82" t="n">
        <v>3.8</v>
      </c>
      <c r="AX186" s="82" t="n">
        <v>4</v>
      </c>
      <c r="AY186" s="82" t="n">
        <v>3.5</v>
      </c>
      <c r="AZ186" s="82" t="n">
        <v>3.3</v>
      </c>
      <c r="BA186" s="82" t="n">
        <v>3.2</v>
      </c>
      <c r="BB186" s="82" t="n">
        <v>2.9</v>
      </c>
      <c r="BC186" s="82" t="n">
        <v>2.9</v>
      </c>
      <c r="BD186" s="82" t="n">
        <v>2.3</v>
      </c>
      <c r="BE186" s="82" t="n">
        <v>2.4</v>
      </c>
      <c r="BF186" s="82" t="n">
        <v>1.9</v>
      </c>
      <c r="BG186" s="82" t="n">
        <v>2</v>
      </c>
      <c r="BH186" s="82" t="n">
        <v>1.5</v>
      </c>
      <c r="BI186" s="82" t="n">
        <v>1.5</v>
      </c>
      <c r="BJ186" s="82" t="n">
        <v>1</v>
      </c>
      <c r="BK186" s="82" t="n">
        <v>1.1</v>
      </c>
      <c r="BL186" s="82" t="n">
        <v>0.7</v>
      </c>
      <c r="BM186" s="82" t="n">
        <v>0.9</v>
      </c>
      <c r="BN186" s="82" t="n">
        <v>0.3</v>
      </c>
      <c r="BO186" s="82" t="n">
        <v>0.6</v>
      </c>
      <c r="BP186" s="82" t="n">
        <v>0.2</v>
      </c>
      <c r="BQ186" s="82" t="n">
        <v>0.3</v>
      </c>
      <c r="BR186" s="82" t="n">
        <v>0.1</v>
      </c>
      <c r="BS186" s="82" t="n">
        <v>0.2</v>
      </c>
      <c r="BT186" s="82" t="n">
        <v>31518</v>
      </c>
      <c r="BU186" s="82" t="n">
        <v>11042</v>
      </c>
      <c r="BV186" s="82" t="n">
        <v>2889</v>
      </c>
      <c r="BW186" s="82" t="n">
        <v>22805</v>
      </c>
      <c r="BX186" s="82" t="n">
        <v>14.7</v>
      </c>
      <c r="BY186" s="82" t="n">
        <v>4</v>
      </c>
      <c r="BZ186" s="82" t="n">
        <v>6</v>
      </c>
      <c r="CA186" s="82" t="n">
        <v>16</v>
      </c>
      <c r="CB186" s="82" t="n">
        <v>19.2</v>
      </c>
      <c r="CC186" s="82" t="n">
        <v>14.8</v>
      </c>
      <c r="CD186" s="82" t="n">
        <v>10.5</v>
      </c>
      <c r="CE186" s="82" t="n">
        <v>7.6</v>
      </c>
      <c r="CF186" s="82" t="n">
        <v>4.8</v>
      </c>
      <c r="CG186" s="82" t="n">
        <v>1.7</v>
      </c>
      <c r="CH186" s="82" t="n">
        <v>0.4</v>
      </c>
      <c r="CI186" s="82" t="n">
        <v>0.3</v>
      </c>
      <c r="CJ186" s="82">
        <f>SUM(BT186:BW186)</f>
        <v/>
      </c>
      <c r="CK186" s="82">
        <f>F186*(1+M186/100)^9</f>
        <v/>
      </c>
      <c r="CL186" s="257">
        <f>$CK186*SUM(OFFSET($AJ186,0,(COUNTA($CL$1:CL$1)-1)*4,1,4))/100</f>
        <v/>
      </c>
      <c r="CM186" s="257">
        <f>$CK186*SUM(OFFSET($AJ186,0,(COUNTA($CL$1:CM$1)-1)*4,1,4))/100</f>
        <v/>
      </c>
      <c r="CN186" s="257">
        <f>$CK186*SUM(OFFSET($AJ186,0,(COUNTA($CL$1:CN$1)-1)*4,1,4))/100</f>
        <v/>
      </c>
      <c r="CO186" s="257">
        <f>$CK186*SUM(OFFSET($AJ186,0,(COUNTA($CL$1:CO$1)-1)*4,1,4))/100</f>
        <v/>
      </c>
      <c r="CP186" s="257">
        <f>$CK186*SUM(OFFSET($AJ186,0,(COUNTA($CL$1:CP$1)-1)*4,1,4))/100</f>
        <v/>
      </c>
      <c r="CQ186" s="257">
        <f>$CK186*SUM(OFFSET($AJ186,0,(COUNTA($CL$1:CQ$1)-1)*4,1,4))/100</f>
        <v/>
      </c>
      <c r="CR186" s="257">
        <f>$CK186*SUM(OFFSET($AJ186,0,(COUNTA($CL$1:CR$1)-1)*4,1,4))/100</f>
        <v/>
      </c>
      <c r="CS186" s="257">
        <f>$CK186*SUM(OFFSET($AJ186,0,(COUNTA($CL$1:CS$1)-1)*4,1,4))/100</f>
        <v/>
      </c>
      <c r="CT186" s="257">
        <f>$CK186*SUM(OFFSET($AJ186,0,(COUNTA($CL$1:CT$1)-1)*4,1,4))/100</f>
        <v/>
      </c>
      <c r="CU186" s="258">
        <f>IF(N186 = 0,0,F186/N186)</f>
        <v/>
      </c>
      <c r="CV186" s="258">
        <f>IF(CU186=0,0,CK186/CU186)</f>
        <v/>
      </c>
    </row>
    <row r="187">
      <c r="A187" s="82">
        <f>IF(ISERROR(OFFSET(Map!$E$2,MATCH(D187,Map!$B$3:$B$239,0),0)),OFFSET(Map!$E$2,MATCH(D187,Map!$C$3:$C$239,0),0),OFFSET(Map!$E$2,MATCH(D187,Map!$B$3:$B$239,0),0))</f>
        <v/>
      </c>
      <c r="B187" s="82" t="n">
        <v>186</v>
      </c>
      <c r="C187" s="82" t="inlineStr">
        <is>
          <t>GAUTENG</t>
        </is>
      </c>
      <c r="D187" s="82" t="inlineStr">
        <is>
          <t>GT481</t>
        </is>
      </c>
      <c r="E187" s="82" t="inlineStr">
        <is>
          <t>Mogale City</t>
        </is>
      </c>
      <c r="F187" s="82" t="n">
        <v>362422</v>
      </c>
      <c r="G187" s="82" t="n">
        <v>23.7</v>
      </c>
      <c r="H187" s="82" t="n">
        <v>71.7</v>
      </c>
      <c r="I187" s="82">
        <f>ROUND(F187*H187/100,0)</f>
        <v/>
      </c>
      <c r="J187" s="82" t="n">
        <v>4.6</v>
      </c>
      <c r="K187" s="82" t="n">
        <v>39.4</v>
      </c>
      <c r="L187" s="82" t="n">
        <v>104.2</v>
      </c>
      <c r="M187" s="82" t="n">
        <v>2.04</v>
      </c>
      <c r="N187" s="82" t="n">
        <v>270</v>
      </c>
      <c r="O187" s="82" t="n">
        <v>24.6</v>
      </c>
      <c r="P187" s="82">
        <f>ROUND(F187*(H187/100)*(100-O187)/100,0)</f>
        <v/>
      </c>
      <c r="Q187" s="82" t="n">
        <v>32.3</v>
      </c>
      <c r="R187" s="82" t="n">
        <v>4.7</v>
      </c>
      <c r="S187" s="82" t="n">
        <v>14.1</v>
      </c>
      <c r="T187" s="82" t="n">
        <v>32.6</v>
      </c>
      <c r="U187" s="82" t="n">
        <v>117373</v>
      </c>
      <c r="V187" s="82" t="n">
        <v>7528</v>
      </c>
      <c r="W187" s="82" t="n">
        <v>2.9</v>
      </c>
      <c r="X187" s="82" t="n">
        <v>31.2</v>
      </c>
      <c r="Y187" s="82" t="n">
        <v>73.5</v>
      </c>
      <c r="Z187" s="82" t="n">
        <v>39</v>
      </c>
      <c r="AA187" s="82" t="n">
        <v>78.2</v>
      </c>
      <c r="AB187" s="82" t="n">
        <v>79.7</v>
      </c>
      <c r="AC187" s="82" t="n">
        <v>54.8</v>
      </c>
      <c r="AD187" s="82" t="n">
        <v>85.90000000000001</v>
      </c>
      <c r="AE187" s="82" t="n">
        <v>75.59999999999999</v>
      </c>
      <c r="AF187" s="82" t="n">
        <v>0.8</v>
      </c>
      <c r="AG187" s="82" t="n">
        <v>2.2</v>
      </c>
      <c r="AH187" s="82" t="n">
        <v>21</v>
      </c>
      <c r="AI187" s="82" t="n">
        <v>0.5</v>
      </c>
      <c r="AJ187" s="82" t="n">
        <v>4.7</v>
      </c>
      <c r="AK187" s="82" t="n">
        <v>4.7</v>
      </c>
      <c r="AL187" s="82" t="n">
        <v>3.7</v>
      </c>
      <c r="AM187" s="82" t="n">
        <v>3.8</v>
      </c>
      <c r="AN187" s="82" t="n">
        <v>3.5</v>
      </c>
      <c r="AO187" s="82" t="n">
        <v>3.4</v>
      </c>
      <c r="AP187" s="82" t="n">
        <v>3.8</v>
      </c>
      <c r="AQ187" s="82" t="n">
        <v>3.8</v>
      </c>
      <c r="AR187" s="82" t="n">
        <v>6</v>
      </c>
      <c r="AS187" s="82" t="n">
        <v>4.9</v>
      </c>
      <c r="AT187" s="82" t="n">
        <v>6</v>
      </c>
      <c r="AU187" s="82" t="n">
        <v>5.3</v>
      </c>
      <c r="AV187" s="82" t="n">
        <v>5.1</v>
      </c>
      <c r="AW187" s="82" t="n">
        <v>4.4</v>
      </c>
      <c r="AX187" s="82" t="n">
        <v>4.3</v>
      </c>
      <c r="AY187" s="82" t="n">
        <v>3.8</v>
      </c>
      <c r="AZ187" s="82" t="n">
        <v>3.4</v>
      </c>
      <c r="BA187" s="82" t="n">
        <v>3.4</v>
      </c>
      <c r="BB187" s="82" t="n">
        <v>2.9</v>
      </c>
      <c r="BC187" s="82" t="n">
        <v>2.9</v>
      </c>
      <c r="BD187" s="82" t="n">
        <v>2.4</v>
      </c>
      <c r="BE187" s="82" t="n">
        <v>2.6</v>
      </c>
      <c r="BF187" s="82" t="n">
        <v>1.9</v>
      </c>
      <c r="BG187" s="82" t="n">
        <v>2</v>
      </c>
      <c r="BH187" s="82" t="n">
        <v>1.3</v>
      </c>
      <c r="BI187" s="82" t="n">
        <v>1.4</v>
      </c>
      <c r="BJ187" s="82" t="n">
        <v>0.8</v>
      </c>
      <c r="BK187" s="82" t="n">
        <v>0.9</v>
      </c>
      <c r="BL187" s="82" t="n">
        <v>0.6</v>
      </c>
      <c r="BM187" s="82" t="n">
        <v>0.7</v>
      </c>
      <c r="BN187" s="82" t="n">
        <v>0.3</v>
      </c>
      <c r="BO187" s="82" t="n">
        <v>0.4</v>
      </c>
      <c r="BP187" s="82" t="n">
        <v>0.2</v>
      </c>
      <c r="BQ187" s="82" t="n">
        <v>0.3</v>
      </c>
      <c r="BR187" s="82" t="n">
        <v>0.1</v>
      </c>
      <c r="BS187" s="82" t="n">
        <v>0.2</v>
      </c>
      <c r="BT187" s="82" t="n">
        <v>134635</v>
      </c>
      <c r="BU187" s="82" t="n">
        <v>43846</v>
      </c>
      <c r="BV187" s="82" t="n">
        <v>8197</v>
      </c>
      <c r="BW187" s="82" t="n">
        <v>73240</v>
      </c>
      <c r="BX187" s="82" t="n">
        <v>15.5</v>
      </c>
      <c r="BY187" s="82" t="n">
        <v>3.6</v>
      </c>
      <c r="BZ187" s="82" t="n">
        <v>5.6</v>
      </c>
      <c r="CA187" s="82" t="n">
        <v>14.2</v>
      </c>
      <c r="CB187" s="82" t="n">
        <v>18.6</v>
      </c>
      <c r="CC187" s="82" t="n">
        <v>14.1</v>
      </c>
      <c r="CD187" s="82" t="n">
        <v>10.2</v>
      </c>
      <c r="CE187" s="82" t="n">
        <v>8.5</v>
      </c>
      <c r="CF187" s="82" t="n">
        <v>6</v>
      </c>
      <c r="CG187" s="82" t="n">
        <v>2.5</v>
      </c>
      <c r="CH187" s="82" t="n">
        <v>0.7</v>
      </c>
      <c r="CI187" s="82" t="n">
        <v>0.4</v>
      </c>
      <c r="CJ187" s="82">
        <f>SUM(BT187:BW187)</f>
        <v/>
      </c>
      <c r="CK187" s="82">
        <f>F187*(1+M187/100)^9</f>
        <v/>
      </c>
      <c r="CL187" s="257">
        <f>$CK187*SUM(OFFSET($AJ187,0,(COUNTA($CL$1:CL$1)-1)*4,1,4))/100</f>
        <v/>
      </c>
      <c r="CM187" s="257">
        <f>$CK187*SUM(OFFSET($AJ187,0,(COUNTA($CL$1:CM$1)-1)*4,1,4))/100</f>
        <v/>
      </c>
      <c r="CN187" s="257">
        <f>$CK187*SUM(OFFSET($AJ187,0,(COUNTA($CL$1:CN$1)-1)*4,1,4))/100</f>
        <v/>
      </c>
      <c r="CO187" s="257">
        <f>$CK187*SUM(OFFSET($AJ187,0,(COUNTA($CL$1:CO$1)-1)*4,1,4))/100</f>
        <v/>
      </c>
      <c r="CP187" s="257">
        <f>$CK187*SUM(OFFSET($AJ187,0,(COUNTA($CL$1:CP$1)-1)*4,1,4))/100</f>
        <v/>
      </c>
      <c r="CQ187" s="257">
        <f>$CK187*SUM(OFFSET($AJ187,0,(COUNTA($CL$1:CQ$1)-1)*4,1,4))/100</f>
        <v/>
      </c>
      <c r="CR187" s="257">
        <f>$CK187*SUM(OFFSET($AJ187,0,(COUNTA($CL$1:CR$1)-1)*4,1,4))/100</f>
        <v/>
      </c>
      <c r="CS187" s="257">
        <f>$CK187*SUM(OFFSET($AJ187,0,(COUNTA($CL$1:CS$1)-1)*4,1,4))/100</f>
        <v/>
      </c>
      <c r="CT187" s="257">
        <f>$CK187*SUM(OFFSET($AJ187,0,(COUNTA($CL$1:CT$1)-1)*4,1,4))/100</f>
        <v/>
      </c>
      <c r="CU187" s="258">
        <f>IF(N187 = 0,0,F187/N187)</f>
        <v/>
      </c>
      <c r="CV187" s="258">
        <f>IF(CU187=0,0,CK187/CU187)</f>
        <v/>
      </c>
    </row>
    <row r="188">
      <c r="A188" s="82">
        <f>IF(ISERROR(OFFSET(Map!$E$2,MATCH(D188,Map!$B$3:$B$239,0),0)),OFFSET(Map!$E$2,MATCH(D188,Map!$C$3:$C$239,0),0),OFFSET(Map!$E$2,MATCH(D188,Map!$B$3:$B$239,0),0))</f>
        <v/>
      </c>
      <c r="B188" s="82" t="n">
        <v>187</v>
      </c>
      <c r="C188" s="82" t="inlineStr">
        <is>
          <t>GAUTENG</t>
        </is>
      </c>
      <c r="D188" s="82" t="inlineStr">
        <is>
          <t>GT482</t>
        </is>
      </c>
      <c r="E188" s="82" t="inlineStr">
        <is>
          <t>Randfontein</t>
        </is>
      </c>
      <c r="F188" s="82" t="n">
        <v>149286</v>
      </c>
      <c r="G188" s="82" t="n">
        <v>24.9</v>
      </c>
      <c r="H188" s="82" t="n">
        <v>70.2</v>
      </c>
      <c r="I188" s="82">
        <f>ROUND(F188*H188/100,0)</f>
        <v/>
      </c>
      <c r="J188" s="82" t="n">
        <v>4.9</v>
      </c>
      <c r="K188" s="82" t="n">
        <v>42.4</v>
      </c>
      <c r="L188" s="82" t="n">
        <v>100.7</v>
      </c>
      <c r="M188" s="82" t="n">
        <v>1.47</v>
      </c>
      <c r="N188" s="82" t="n">
        <v>314</v>
      </c>
      <c r="O188" s="82" t="n">
        <v>27.1</v>
      </c>
      <c r="P188" s="82">
        <f>ROUND(F188*(H188/100)*(100-O188)/100,0)</f>
        <v/>
      </c>
      <c r="Q188" s="82" t="n">
        <v>35.8</v>
      </c>
      <c r="R188" s="82" t="n">
        <v>4</v>
      </c>
      <c r="S188" s="82" t="n">
        <v>11.7</v>
      </c>
      <c r="T188" s="82" t="n">
        <v>32.1</v>
      </c>
      <c r="U188" s="82" t="n">
        <v>43299</v>
      </c>
      <c r="V188" s="82" t="n">
        <v>2918</v>
      </c>
      <c r="W188" s="82" t="n">
        <v>3</v>
      </c>
      <c r="X188" s="82" t="n">
        <v>33.6</v>
      </c>
      <c r="Y188" s="82" t="n">
        <v>80</v>
      </c>
      <c r="Z188" s="82" t="n">
        <v>46.6</v>
      </c>
      <c r="AA188" s="82" t="n">
        <v>79.3</v>
      </c>
      <c r="AB188" s="82" t="n">
        <v>78.8</v>
      </c>
      <c r="AC188" s="82" t="n">
        <v>61.9</v>
      </c>
      <c r="AD188" s="82" t="n">
        <v>84.5</v>
      </c>
      <c r="AE188" s="82" t="n">
        <v>69.2</v>
      </c>
      <c r="AF188" s="82" t="n">
        <v>9.800000000000001</v>
      </c>
      <c r="AG188" s="82" t="n">
        <v>0.4</v>
      </c>
      <c r="AH188" s="82" t="n">
        <v>20.1</v>
      </c>
      <c r="AI188" s="82" t="n">
        <v>0.5</v>
      </c>
      <c r="AJ188" s="82" t="n">
        <v>4.7</v>
      </c>
      <c r="AK188" s="82" t="n">
        <v>4.7</v>
      </c>
      <c r="AL188" s="82" t="n">
        <v>3.9</v>
      </c>
      <c r="AM188" s="82" t="n">
        <v>4</v>
      </c>
      <c r="AN188" s="82" t="n">
        <v>3.8</v>
      </c>
      <c r="AO188" s="82" t="n">
        <v>3.8</v>
      </c>
      <c r="AP188" s="82" t="n">
        <v>3.9</v>
      </c>
      <c r="AQ188" s="82" t="n">
        <v>3.9</v>
      </c>
      <c r="AR188" s="82" t="n">
        <v>5.1</v>
      </c>
      <c r="AS188" s="82" t="n">
        <v>4.8</v>
      </c>
      <c r="AT188" s="82" t="n">
        <v>5.3</v>
      </c>
      <c r="AU188" s="82" t="n">
        <v>4.8</v>
      </c>
      <c r="AV188" s="82" t="n">
        <v>4.7</v>
      </c>
      <c r="AW188" s="82" t="n">
        <v>4</v>
      </c>
      <c r="AX188" s="82" t="n">
        <v>3.9</v>
      </c>
      <c r="AY188" s="82" t="n">
        <v>3.8</v>
      </c>
      <c r="AZ188" s="82" t="n">
        <v>3.4</v>
      </c>
      <c r="BA188" s="82" t="n">
        <v>3.6</v>
      </c>
      <c r="BB188" s="82" t="n">
        <v>3.2</v>
      </c>
      <c r="BC188" s="82" t="n">
        <v>3.2</v>
      </c>
      <c r="BD188" s="82" t="n">
        <v>2.8</v>
      </c>
      <c r="BE188" s="82" t="n">
        <v>2.9</v>
      </c>
      <c r="BF188" s="82" t="n">
        <v>2.2</v>
      </c>
      <c r="BG188" s="82" t="n">
        <v>2.1</v>
      </c>
      <c r="BH188" s="82" t="n">
        <v>1.4</v>
      </c>
      <c r="BI188" s="82" t="n">
        <v>1.4</v>
      </c>
      <c r="BJ188" s="82" t="n">
        <v>0.9</v>
      </c>
      <c r="BK188" s="82" t="n">
        <v>1.1</v>
      </c>
      <c r="BL188" s="82" t="n">
        <v>0.6</v>
      </c>
      <c r="BM188" s="82" t="n">
        <v>0.8</v>
      </c>
      <c r="BN188" s="82" t="n">
        <v>0.3</v>
      </c>
      <c r="BO188" s="82" t="n">
        <v>0.5</v>
      </c>
      <c r="BP188" s="82" t="n">
        <v>0.2</v>
      </c>
      <c r="BQ188" s="82" t="n">
        <v>0.3</v>
      </c>
      <c r="BR188" s="82" t="n">
        <v>0.1</v>
      </c>
      <c r="BS188" s="82" t="n">
        <v>0.2</v>
      </c>
      <c r="BT188" s="82" t="n">
        <v>51480</v>
      </c>
      <c r="BU188" s="82" t="n">
        <v>19172</v>
      </c>
      <c r="BV188" s="82" t="n">
        <v>2991</v>
      </c>
      <c r="BW188" s="82" t="n">
        <v>31205</v>
      </c>
      <c r="BX188" s="82" t="n">
        <v>12.3</v>
      </c>
      <c r="BY188" s="82" t="n">
        <v>3.3</v>
      </c>
      <c r="BZ188" s="82" t="n">
        <v>5.3</v>
      </c>
      <c r="CA188" s="82" t="n">
        <v>15</v>
      </c>
      <c r="CB188" s="82" t="n">
        <v>17.8</v>
      </c>
      <c r="CC188" s="82" t="n">
        <v>15.5</v>
      </c>
      <c r="CD188" s="82" t="n">
        <v>12.3</v>
      </c>
      <c r="CE188" s="82" t="n">
        <v>10.5</v>
      </c>
      <c r="CF188" s="82" t="n">
        <v>5.9</v>
      </c>
      <c r="CG188" s="82" t="n">
        <v>1.6</v>
      </c>
      <c r="CH188" s="82" t="n">
        <v>0.3</v>
      </c>
      <c r="CI188" s="82" t="n">
        <v>0.2</v>
      </c>
      <c r="CJ188" s="82">
        <f>SUM(BT188:BW188)</f>
        <v/>
      </c>
      <c r="CK188" s="82">
        <f>F188*(1+M188/100)^9</f>
        <v/>
      </c>
      <c r="CL188" s="257">
        <f>$CK188*SUM(OFFSET($AJ188,0,(COUNTA($CL$1:CL$1)-1)*4,1,4))/100</f>
        <v/>
      </c>
      <c r="CM188" s="257">
        <f>$CK188*SUM(OFFSET($AJ188,0,(COUNTA($CL$1:CM$1)-1)*4,1,4))/100</f>
        <v/>
      </c>
      <c r="CN188" s="257">
        <f>$CK188*SUM(OFFSET($AJ188,0,(COUNTA($CL$1:CN$1)-1)*4,1,4))/100</f>
        <v/>
      </c>
      <c r="CO188" s="257">
        <f>$CK188*SUM(OFFSET($AJ188,0,(COUNTA($CL$1:CO$1)-1)*4,1,4))/100</f>
        <v/>
      </c>
      <c r="CP188" s="257">
        <f>$CK188*SUM(OFFSET($AJ188,0,(COUNTA($CL$1:CP$1)-1)*4,1,4))/100</f>
        <v/>
      </c>
      <c r="CQ188" s="257">
        <f>$CK188*SUM(OFFSET($AJ188,0,(COUNTA($CL$1:CQ$1)-1)*4,1,4))/100</f>
        <v/>
      </c>
      <c r="CR188" s="257">
        <f>$CK188*SUM(OFFSET($AJ188,0,(COUNTA($CL$1:CR$1)-1)*4,1,4))/100</f>
        <v/>
      </c>
      <c r="CS188" s="257">
        <f>$CK188*SUM(OFFSET($AJ188,0,(COUNTA($CL$1:CS$1)-1)*4,1,4))/100</f>
        <v/>
      </c>
      <c r="CT188" s="257">
        <f>$CK188*SUM(OFFSET($AJ188,0,(COUNTA($CL$1:CT$1)-1)*4,1,4))/100</f>
        <v/>
      </c>
      <c r="CU188" s="258">
        <f>IF(N188 = 0,0,F188/N188)</f>
        <v/>
      </c>
      <c r="CV188" s="258">
        <f>IF(CU188=0,0,CK188/CU188)</f>
        <v/>
      </c>
    </row>
    <row r="189">
      <c r="A189" s="82">
        <f>IF(ISERROR(OFFSET(Map!$E$2,MATCH(D189,Map!$B$3:$B$239,0),0)),OFFSET(Map!$E$2,MATCH(D189,Map!$C$3:$C$239,0),0),OFFSET(Map!$E$2,MATCH(D189,Map!$B$3:$B$239,0),0))</f>
        <v/>
      </c>
      <c r="B189" s="82" t="n">
        <v>188</v>
      </c>
      <c r="C189" s="82" t="inlineStr">
        <is>
          <t>GAUTENG</t>
        </is>
      </c>
      <c r="D189" s="82" t="inlineStr">
        <is>
          <t>GT483</t>
        </is>
      </c>
      <c r="E189" s="82" t="inlineStr">
        <is>
          <t>Westonaria</t>
        </is>
      </c>
      <c r="F189" s="82" t="n">
        <v>111767</v>
      </c>
      <c r="G189" s="82" t="n">
        <v>24.5</v>
      </c>
      <c r="H189" s="82" t="n">
        <v>73.3</v>
      </c>
      <c r="I189" s="82">
        <f>ROUND(F189*H189/100,0)</f>
        <v/>
      </c>
      <c r="J189" s="82" t="n">
        <v>2.2</v>
      </c>
      <c r="K189" s="82" t="n">
        <v>36.4</v>
      </c>
      <c r="L189" s="82" t="n">
        <v>120.8</v>
      </c>
      <c r="M189" s="82" t="n">
        <v>0.18</v>
      </c>
      <c r="N189" s="82" t="n">
        <v>175</v>
      </c>
      <c r="O189" s="82" t="n">
        <v>29.5</v>
      </c>
      <c r="P189" s="82">
        <f>ROUND(F189*(H189/100)*(100-O189)/100,0)</f>
        <v/>
      </c>
      <c r="Q189" s="82" t="n">
        <v>39.3</v>
      </c>
      <c r="R189" s="82" t="n">
        <v>6.2</v>
      </c>
      <c r="S189" s="82" t="n">
        <v>5.3</v>
      </c>
      <c r="T189" s="82" t="n">
        <v>26.2</v>
      </c>
      <c r="U189" s="82" t="n">
        <v>40101</v>
      </c>
      <c r="V189" s="82" t="n">
        <v>2975</v>
      </c>
      <c r="W189" s="82" t="n">
        <v>2.4</v>
      </c>
      <c r="X189" s="82" t="n">
        <v>30.6</v>
      </c>
      <c r="Y189" s="82" t="n">
        <v>59</v>
      </c>
      <c r="Z189" s="82" t="n">
        <v>26</v>
      </c>
      <c r="AA189" s="82" t="n">
        <v>58.6</v>
      </c>
      <c r="AB189" s="82" t="n">
        <v>69.40000000000001</v>
      </c>
      <c r="AC189" s="82" t="n">
        <v>42.2</v>
      </c>
      <c r="AD189" s="82" t="n">
        <v>64.3</v>
      </c>
      <c r="AE189" s="82" t="n">
        <v>91.40000000000001</v>
      </c>
      <c r="AF189" s="82" t="n">
        <v>0.7</v>
      </c>
      <c r="AG189" s="82" t="n">
        <v>0.3</v>
      </c>
      <c r="AH189" s="82" t="n">
        <v>7</v>
      </c>
      <c r="AI189" s="82" t="n">
        <v>0.6</v>
      </c>
      <c r="AJ189" s="82" t="n">
        <v>5</v>
      </c>
      <c r="AK189" s="82" t="n">
        <v>5.1</v>
      </c>
      <c r="AL189" s="82" t="n">
        <v>3.7</v>
      </c>
      <c r="AM189" s="82" t="n">
        <v>3.8</v>
      </c>
      <c r="AN189" s="82" t="n">
        <v>3.4</v>
      </c>
      <c r="AO189" s="82" t="n">
        <v>3.5</v>
      </c>
      <c r="AP189" s="82" t="n">
        <v>3.7</v>
      </c>
      <c r="AQ189" s="82" t="n">
        <v>3.8</v>
      </c>
      <c r="AR189" s="82" t="n">
        <v>5.9</v>
      </c>
      <c r="AS189" s="82" t="n">
        <v>5.2</v>
      </c>
      <c r="AT189" s="82" t="n">
        <v>7</v>
      </c>
      <c r="AU189" s="82" t="n">
        <v>5.5</v>
      </c>
      <c r="AV189" s="82" t="n">
        <v>5.7</v>
      </c>
      <c r="AW189" s="82" t="n">
        <v>4.3</v>
      </c>
      <c r="AX189" s="82" t="n">
        <v>4.7</v>
      </c>
      <c r="AY189" s="82" t="n">
        <v>3.6</v>
      </c>
      <c r="AZ189" s="82" t="n">
        <v>4.3</v>
      </c>
      <c r="BA189" s="82" t="n">
        <v>3</v>
      </c>
      <c r="BB189" s="82" t="n">
        <v>4.4</v>
      </c>
      <c r="BC189" s="82" t="n">
        <v>4.4</v>
      </c>
      <c r="BD189" s="82" t="n">
        <v>3.4</v>
      </c>
      <c r="BE189" s="82" t="n">
        <v>1.9</v>
      </c>
      <c r="BF189" s="82" t="n">
        <v>1.9</v>
      </c>
      <c r="BG189" s="82" t="n">
        <v>1.2</v>
      </c>
      <c r="BH189" s="82" t="n">
        <v>0.8</v>
      </c>
      <c r="BI189" s="82" t="n">
        <v>0.8</v>
      </c>
      <c r="BJ189" s="82" t="n">
        <v>0.4</v>
      </c>
      <c r="BK189" s="82" t="n">
        <v>0.5</v>
      </c>
      <c r="BL189" s="82" t="n">
        <v>0.3</v>
      </c>
      <c r="BM189" s="82" t="n">
        <v>0.3</v>
      </c>
      <c r="BN189" s="82" t="n">
        <v>0.1</v>
      </c>
      <c r="BO189" s="82" t="n">
        <v>0.2</v>
      </c>
      <c r="BP189" s="82" t="n">
        <v>0.1</v>
      </c>
      <c r="BQ189" s="82" t="n">
        <v>0.1</v>
      </c>
      <c r="BR189" s="82" t="n">
        <v>0.1</v>
      </c>
      <c r="BS189" s="82" t="n">
        <v>0.1</v>
      </c>
      <c r="BT189" s="82" t="n">
        <v>40585</v>
      </c>
      <c r="BU189" s="82" t="n">
        <v>16990</v>
      </c>
      <c r="BV189" s="82" t="n">
        <v>3386</v>
      </c>
      <c r="BW189" s="82" t="n">
        <v>20966</v>
      </c>
      <c r="BX189" s="82" t="n">
        <v>20.6</v>
      </c>
      <c r="BY189" s="82" t="n">
        <v>6</v>
      </c>
      <c r="BZ189" s="82" t="n">
        <v>7.8</v>
      </c>
      <c r="CA189" s="82" t="n">
        <v>11.4</v>
      </c>
      <c r="CB189" s="82" t="n">
        <v>16.4</v>
      </c>
      <c r="CC189" s="82" t="n">
        <v>20.2</v>
      </c>
      <c r="CD189" s="82" t="n">
        <v>9</v>
      </c>
      <c r="CE189" s="82" t="n">
        <v>5.4</v>
      </c>
      <c r="CF189" s="82" t="n">
        <v>2.4</v>
      </c>
      <c r="CG189" s="82" t="n">
        <v>0.5</v>
      </c>
      <c r="CH189" s="82" t="n">
        <v>0.1</v>
      </c>
      <c r="CI189" s="82" t="n">
        <v>0.2</v>
      </c>
      <c r="CJ189" s="82">
        <f>SUM(BT189:BW189)</f>
        <v/>
      </c>
      <c r="CK189" s="82">
        <f>F189*(1+M189/100)^9</f>
        <v/>
      </c>
      <c r="CL189" s="257">
        <f>$CK189*SUM(OFFSET($AJ189,0,(COUNTA($CL$1:CL$1)-1)*4,1,4))/100</f>
        <v/>
      </c>
      <c r="CM189" s="257">
        <f>$CK189*SUM(OFFSET($AJ189,0,(COUNTA($CL$1:CM$1)-1)*4,1,4))/100</f>
        <v/>
      </c>
      <c r="CN189" s="257">
        <f>$CK189*SUM(OFFSET($AJ189,0,(COUNTA($CL$1:CN$1)-1)*4,1,4))/100</f>
        <v/>
      </c>
      <c r="CO189" s="257">
        <f>$CK189*SUM(OFFSET($AJ189,0,(COUNTA($CL$1:CO$1)-1)*4,1,4))/100</f>
        <v/>
      </c>
      <c r="CP189" s="257">
        <f>$CK189*SUM(OFFSET($AJ189,0,(COUNTA($CL$1:CP$1)-1)*4,1,4))/100</f>
        <v/>
      </c>
      <c r="CQ189" s="257">
        <f>$CK189*SUM(OFFSET($AJ189,0,(COUNTA($CL$1:CQ$1)-1)*4,1,4))/100</f>
        <v/>
      </c>
      <c r="CR189" s="257">
        <f>$CK189*SUM(OFFSET($AJ189,0,(COUNTA($CL$1:CR$1)-1)*4,1,4))/100</f>
        <v/>
      </c>
      <c r="CS189" s="257">
        <f>$CK189*SUM(OFFSET($AJ189,0,(COUNTA($CL$1:CS$1)-1)*4,1,4))/100</f>
        <v/>
      </c>
      <c r="CT189" s="257">
        <f>$CK189*SUM(OFFSET($AJ189,0,(COUNTA($CL$1:CT$1)-1)*4,1,4))/100</f>
        <v/>
      </c>
      <c r="CU189" s="258">
        <f>IF(N189 = 0,0,F189/N189)</f>
        <v/>
      </c>
      <c r="CV189" s="258">
        <f>IF(CU189=0,0,CK189/CU189)</f>
        <v/>
      </c>
    </row>
    <row r="190">
      <c r="A190" s="82">
        <f>IF(ISERROR(OFFSET(Map!$E$2,MATCH(D190,Map!$B$3:$B$239,0),0)),OFFSET(Map!$E$2,MATCH(D190,Map!$C$3:$C$239,0),0),OFFSET(Map!$E$2,MATCH(D190,Map!$B$3:$B$239,0),0))</f>
        <v/>
      </c>
      <c r="B190" s="82" t="n">
        <v>189</v>
      </c>
      <c r="C190" s="82" t="inlineStr">
        <is>
          <t>GAUTENG</t>
        </is>
      </c>
      <c r="D190" s="82" t="inlineStr">
        <is>
          <t>GT484</t>
        </is>
      </c>
      <c r="E190" s="82" t="inlineStr">
        <is>
          <t>Merafong City</t>
        </is>
      </c>
      <c r="F190" s="82" t="n">
        <v>197520</v>
      </c>
      <c r="G190" s="82" t="n">
        <v>24.1</v>
      </c>
      <c r="H190" s="82" t="n">
        <v>72.5</v>
      </c>
      <c r="I190" s="82">
        <f>ROUND(F190*H190/100,0)</f>
        <v/>
      </c>
      <c r="J190" s="82" t="n">
        <v>3.4</v>
      </c>
      <c r="K190" s="82" t="n">
        <v>37.9</v>
      </c>
      <c r="L190" s="82" t="n">
        <v>118.6</v>
      </c>
      <c r="M190" s="82" t="n">
        <v>-0.64</v>
      </c>
      <c r="N190" s="82" t="n">
        <v>121</v>
      </c>
      <c r="O190" s="82" t="n">
        <v>27.2</v>
      </c>
      <c r="P190" s="82">
        <f>ROUND(F190*(H190/100)*(100-O190)/100,0)</f>
        <v/>
      </c>
      <c r="Q190" s="82" t="n">
        <v>37.8</v>
      </c>
      <c r="R190" s="82" t="n">
        <v>6.5</v>
      </c>
      <c r="S190" s="82" t="n">
        <v>7.1</v>
      </c>
      <c r="T190" s="82" t="n">
        <v>26.3</v>
      </c>
      <c r="U190" s="82" t="n">
        <v>66624</v>
      </c>
      <c r="V190" s="82" t="n">
        <v>5673</v>
      </c>
      <c r="W190" s="82" t="n">
        <v>2.7</v>
      </c>
      <c r="X190" s="82" t="n">
        <v>29.4</v>
      </c>
      <c r="Y190" s="82" t="n">
        <v>74.7</v>
      </c>
      <c r="Z190" s="82" t="n">
        <v>29.8</v>
      </c>
      <c r="AA190" s="82" t="n">
        <v>81</v>
      </c>
      <c r="AB190" s="82" t="n">
        <v>74.90000000000001</v>
      </c>
      <c r="AC190" s="82" t="n">
        <v>52.9</v>
      </c>
      <c r="AD190" s="82" t="n">
        <v>82.8</v>
      </c>
      <c r="AE190" s="82" t="n">
        <v>86.5</v>
      </c>
      <c r="AF190" s="82" t="n">
        <v>1.1</v>
      </c>
      <c r="AG190" s="82" t="n">
        <v>0.3</v>
      </c>
      <c r="AH190" s="82" t="n">
        <v>11.8</v>
      </c>
      <c r="AI190" s="82" t="n">
        <v>0.3</v>
      </c>
      <c r="AJ190" s="82" t="n">
        <v>4.9</v>
      </c>
      <c r="AK190" s="82" t="n">
        <v>4.8</v>
      </c>
      <c r="AL190" s="82" t="n">
        <v>3.8</v>
      </c>
      <c r="AM190" s="82" t="n">
        <v>3.7</v>
      </c>
      <c r="AN190" s="82" t="n">
        <v>3.5</v>
      </c>
      <c r="AO190" s="82" t="n">
        <v>3.4</v>
      </c>
      <c r="AP190" s="82" t="n">
        <v>3.7</v>
      </c>
      <c r="AQ190" s="82" t="n">
        <v>3.9</v>
      </c>
      <c r="AR190" s="82" t="n">
        <v>5.2</v>
      </c>
      <c r="AS190" s="82" t="n">
        <v>4.9</v>
      </c>
      <c r="AT190" s="82" t="n">
        <v>6</v>
      </c>
      <c r="AU190" s="82" t="n">
        <v>5</v>
      </c>
      <c r="AV190" s="82" t="n">
        <v>5.2</v>
      </c>
      <c r="AW190" s="82" t="n">
        <v>4.1</v>
      </c>
      <c r="AX190" s="82" t="n">
        <v>4.7</v>
      </c>
      <c r="AY190" s="82" t="n">
        <v>3.5</v>
      </c>
      <c r="AZ190" s="82" t="n">
        <v>4.6</v>
      </c>
      <c r="BA190" s="82" t="n">
        <v>3</v>
      </c>
      <c r="BB190" s="82" t="n">
        <v>4.5</v>
      </c>
      <c r="BC190" s="82" t="n">
        <v>4.5</v>
      </c>
      <c r="BD190" s="82" t="n">
        <v>3.7</v>
      </c>
      <c r="BE190" s="82" t="n">
        <v>2.1</v>
      </c>
      <c r="BF190" s="82" t="n">
        <v>2.1</v>
      </c>
      <c r="BG190" s="82" t="n">
        <v>1.5</v>
      </c>
      <c r="BH190" s="82" t="n">
        <v>1</v>
      </c>
      <c r="BI190" s="82" t="n">
        <v>1</v>
      </c>
      <c r="BJ190" s="82" t="n">
        <v>0.6</v>
      </c>
      <c r="BK190" s="82" t="n">
        <v>0.7</v>
      </c>
      <c r="BL190" s="82" t="n">
        <v>0.4</v>
      </c>
      <c r="BM190" s="82" t="n">
        <v>0.5</v>
      </c>
      <c r="BN190" s="82" t="n">
        <v>0.2</v>
      </c>
      <c r="BO190" s="82" t="n">
        <v>0.3</v>
      </c>
      <c r="BP190" s="82" t="n">
        <v>0.1</v>
      </c>
      <c r="BQ190" s="82" t="n">
        <v>0.2</v>
      </c>
      <c r="BR190" s="82" t="n">
        <v>0.1</v>
      </c>
      <c r="BS190" s="82" t="n">
        <v>0.2</v>
      </c>
      <c r="BT190" s="82" t="n">
        <v>66635</v>
      </c>
      <c r="BU190" s="82" t="n">
        <v>24886</v>
      </c>
      <c r="BV190" s="82" t="n">
        <v>4968</v>
      </c>
      <c r="BW190" s="82" t="n">
        <v>46789</v>
      </c>
      <c r="BX190" s="82" t="n">
        <v>15.3</v>
      </c>
      <c r="BY190" s="82" t="n">
        <v>4</v>
      </c>
      <c r="BZ190" s="82" t="n">
        <v>5.9</v>
      </c>
      <c r="CA190" s="82" t="n">
        <v>11.1</v>
      </c>
      <c r="CB190" s="82" t="n">
        <v>14.7</v>
      </c>
      <c r="CC190" s="82" t="n">
        <v>26.6</v>
      </c>
      <c r="CD190" s="82" t="n">
        <v>11.3</v>
      </c>
      <c r="CE190" s="82" t="n">
        <v>6.8</v>
      </c>
      <c r="CF190" s="82" t="n">
        <v>3.1</v>
      </c>
      <c r="CG190" s="82" t="n">
        <v>0.8</v>
      </c>
      <c r="CH190" s="82" t="n">
        <v>0.2</v>
      </c>
      <c r="CI190" s="82" t="n">
        <v>0.1</v>
      </c>
      <c r="CJ190" s="82">
        <f>SUM(BT190:BW190)</f>
        <v/>
      </c>
      <c r="CK190" s="82">
        <f>F190*(1+M190/100)^9</f>
        <v/>
      </c>
      <c r="CL190" s="257">
        <f>$CK190*SUM(OFFSET($AJ190,0,(COUNTA($CL$1:CL$1)-1)*4,1,4))/100</f>
        <v/>
      </c>
      <c r="CM190" s="257">
        <f>$CK190*SUM(OFFSET($AJ190,0,(COUNTA($CL$1:CM$1)-1)*4,1,4))/100</f>
        <v/>
      </c>
      <c r="CN190" s="257">
        <f>$CK190*SUM(OFFSET($AJ190,0,(COUNTA($CL$1:CN$1)-1)*4,1,4))/100</f>
        <v/>
      </c>
      <c r="CO190" s="257">
        <f>$CK190*SUM(OFFSET($AJ190,0,(COUNTA($CL$1:CO$1)-1)*4,1,4))/100</f>
        <v/>
      </c>
      <c r="CP190" s="257">
        <f>$CK190*SUM(OFFSET($AJ190,0,(COUNTA($CL$1:CP$1)-1)*4,1,4))/100</f>
        <v/>
      </c>
      <c r="CQ190" s="257">
        <f>$CK190*SUM(OFFSET($AJ190,0,(COUNTA($CL$1:CQ$1)-1)*4,1,4))/100</f>
        <v/>
      </c>
      <c r="CR190" s="257">
        <f>$CK190*SUM(OFFSET($AJ190,0,(COUNTA($CL$1:CR$1)-1)*4,1,4))/100</f>
        <v/>
      </c>
      <c r="CS190" s="257">
        <f>$CK190*SUM(OFFSET($AJ190,0,(COUNTA($CL$1:CS$1)-1)*4,1,4))/100</f>
        <v/>
      </c>
      <c r="CT190" s="257">
        <f>$CK190*SUM(OFFSET($AJ190,0,(COUNTA($CL$1:CT$1)-1)*4,1,4))/100</f>
        <v/>
      </c>
      <c r="CU190" s="258">
        <f>IF(N190 = 0,0,F190/N190)</f>
        <v/>
      </c>
      <c r="CV190" s="258">
        <f>IF(CU190=0,0,CK190/CU190)</f>
        <v/>
      </c>
    </row>
    <row r="191">
      <c r="A191" s="82">
        <f>IF(ISERROR(OFFSET(Map!$E$2,MATCH(D191,Map!$B$3:$B$239,0),0)),OFFSET(Map!$E$2,MATCH(D191,Map!$C$3:$C$239,0),0),OFFSET(Map!$E$2,MATCH(D191,Map!$B$3:$B$239,0),0))</f>
        <v/>
      </c>
      <c r="B191" s="82" t="n">
        <v>190</v>
      </c>
      <c r="C191" s="82" t="inlineStr">
        <is>
          <t>GAUTENG</t>
        </is>
      </c>
      <c r="D191" s="82" t="inlineStr">
        <is>
          <t>JHB</t>
        </is>
      </c>
      <c r="E191" s="82" t="inlineStr">
        <is>
          <t>City of Johannesburg</t>
        </is>
      </c>
      <c r="F191" s="82" t="n">
        <v>4434827</v>
      </c>
      <c r="G191" s="82" t="n">
        <v>23.2</v>
      </c>
      <c r="H191" s="82" t="n">
        <v>72.7</v>
      </c>
      <c r="I191" s="82">
        <f>ROUND(F191*H191/100,0)</f>
        <v/>
      </c>
      <c r="J191" s="82" t="n">
        <v>4.1</v>
      </c>
      <c r="K191" s="82" t="n">
        <v>37.6</v>
      </c>
      <c r="L191" s="82" t="n">
        <v>100.7</v>
      </c>
      <c r="M191" s="82" t="n">
        <v>3.18</v>
      </c>
      <c r="N191" s="82" t="n">
        <v>2696</v>
      </c>
      <c r="O191" s="82" t="n">
        <v>25</v>
      </c>
      <c r="P191" s="82">
        <f>ROUND(F191*(H191/100)*(100-O191)/100,0)</f>
        <v/>
      </c>
      <c r="Q191" s="82" t="n">
        <v>31.5</v>
      </c>
      <c r="R191" s="82" t="n">
        <v>2.9</v>
      </c>
      <c r="S191" s="82" t="n">
        <v>19.2</v>
      </c>
      <c r="T191" s="82" t="n">
        <v>34.7</v>
      </c>
      <c r="U191" s="82" t="n">
        <v>1434856</v>
      </c>
      <c r="V191" s="82" t="n">
        <v>80316</v>
      </c>
      <c r="W191" s="82" t="n">
        <v>2.8</v>
      </c>
      <c r="X191" s="82" t="n">
        <v>36.2</v>
      </c>
      <c r="Y191" s="82" t="n">
        <v>81.40000000000001</v>
      </c>
      <c r="Z191" s="82" t="n">
        <v>40.2</v>
      </c>
      <c r="AA191" s="82" t="n">
        <v>87.09999999999999</v>
      </c>
      <c r="AB191" s="82" t="n">
        <v>95.3</v>
      </c>
      <c r="AC191" s="82" t="n">
        <v>64.7</v>
      </c>
      <c r="AD191" s="82" t="n">
        <v>90.8</v>
      </c>
      <c r="AE191" s="82" t="n">
        <v>76.40000000000001</v>
      </c>
      <c r="AF191" s="82" t="n">
        <v>5.6</v>
      </c>
      <c r="AG191" s="82" t="n">
        <v>4.9</v>
      </c>
      <c r="AH191" s="82" t="n">
        <v>12.3</v>
      </c>
      <c r="AI191" s="82" t="n">
        <v>0.8</v>
      </c>
      <c r="AJ191" s="82" t="n">
        <v>4.9</v>
      </c>
      <c r="AK191" s="82" t="n">
        <v>4.8</v>
      </c>
      <c r="AL191" s="82" t="n">
        <v>3.6</v>
      </c>
      <c r="AM191" s="82" t="n">
        <v>3.6</v>
      </c>
      <c r="AN191" s="82" t="n">
        <v>3.1</v>
      </c>
      <c r="AO191" s="82" t="n">
        <v>3.1</v>
      </c>
      <c r="AP191" s="82" t="n">
        <v>3.5</v>
      </c>
      <c r="AQ191" s="82" t="n">
        <v>3.6</v>
      </c>
      <c r="AR191" s="82" t="n">
        <v>5.7</v>
      </c>
      <c r="AS191" s="82" t="n">
        <v>5.6</v>
      </c>
      <c r="AT191" s="82" t="n">
        <v>6.7</v>
      </c>
      <c r="AU191" s="82" t="n">
        <v>6.2</v>
      </c>
      <c r="AV191" s="82" t="n">
        <v>5.7</v>
      </c>
      <c r="AW191" s="82" t="n">
        <v>5</v>
      </c>
      <c r="AX191" s="82" t="n">
        <v>4.5</v>
      </c>
      <c r="AY191" s="82" t="n">
        <v>4</v>
      </c>
      <c r="AZ191" s="82" t="n">
        <v>3.4</v>
      </c>
      <c r="BA191" s="82" t="n">
        <v>3.2</v>
      </c>
      <c r="BB191" s="82" t="n">
        <v>2.6</v>
      </c>
      <c r="BC191" s="82" t="n">
        <v>2.6</v>
      </c>
      <c r="BD191" s="82" t="n">
        <v>2.1</v>
      </c>
      <c r="BE191" s="82" t="n">
        <v>2.3</v>
      </c>
      <c r="BF191" s="82" t="n">
        <v>1.6</v>
      </c>
      <c r="BG191" s="82" t="n">
        <v>1.8</v>
      </c>
      <c r="BH191" s="82" t="n">
        <v>1.1</v>
      </c>
      <c r="BI191" s="82" t="n">
        <v>1.3</v>
      </c>
      <c r="BJ191" s="82" t="n">
        <v>0.7</v>
      </c>
      <c r="BK191" s="82" t="n">
        <v>0.8</v>
      </c>
      <c r="BL191" s="82" t="n">
        <v>0.5</v>
      </c>
      <c r="BM191" s="82" t="n">
        <v>0.6</v>
      </c>
      <c r="BN191" s="82" t="n">
        <v>0.3</v>
      </c>
      <c r="BO191" s="82" t="n">
        <v>0.4</v>
      </c>
      <c r="BP191" s="82" t="n">
        <v>0.2</v>
      </c>
      <c r="BQ191" s="82" t="n">
        <v>0.3</v>
      </c>
      <c r="BR191" s="82" t="n">
        <v>0.1</v>
      </c>
      <c r="BS191" s="82" t="n">
        <v>0.2</v>
      </c>
      <c r="BT191" s="82" t="n">
        <v>1696520</v>
      </c>
      <c r="BU191" s="82" t="n">
        <v>564970</v>
      </c>
      <c r="BV191" s="82" t="n">
        <v>105882</v>
      </c>
      <c r="BW191" s="82" t="n">
        <v>855234</v>
      </c>
      <c r="BX191" s="82" t="n">
        <v>16.8</v>
      </c>
      <c r="BY191" s="82" t="n">
        <v>3.1</v>
      </c>
      <c r="BZ191" s="82" t="n">
        <v>4.4</v>
      </c>
      <c r="CA191" s="82" t="n">
        <v>10.7</v>
      </c>
      <c r="CB191" s="82" t="n">
        <v>16.8</v>
      </c>
      <c r="CC191" s="82" t="n">
        <v>14.2</v>
      </c>
      <c r="CD191" s="82" t="n">
        <v>10.5</v>
      </c>
      <c r="CE191" s="82" t="n">
        <v>9.1</v>
      </c>
      <c r="CF191" s="82" t="n">
        <v>7.7</v>
      </c>
      <c r="CG191" s="82" t="n">
        <v>4.5</v>
      </c>
      <c r="CH191" s="82" t="n">
        <v>1.6</v>
      </c>
      <c r="CI191" s="82" t="n">
        <v>0.8</v>
      </c>
      <c r="CJ191" s="82">
        <f>SUM(BT191:BW191)</f>
        <v/>
      </c>
      <c r="CK191" s="82">
        <f>F191*(1+M191/100)^9</f>
        <v/>
      </c>
      <c r="CL191" s="257">
        <f>$CK191*SUM(OFFSET($AJ191,0,(COUNTA($CL$1:CL$1)-1)*4,1,4))/100</f>
        <v/>
      </c>
      <c r="CM191" s="257">
        <f>$CK191*SUM(OFFSET($AJ191,0,(COUNTA($CL$1:CM$1)-1)*4,1,4))/100</f>
        <v/>
      </c>
      <c r="CN191" s="257">
        <f>$CK191*SUM(OFFSET($AJ191,0,(COUNTA($CL$1:CN$1)-1)*4,1,4))/100</f>
        <v/>
      </c>
      <c r="CO191" s="257">
        <f>$CK191*SUM(OFFSET($AJ191,0,(COUNTA($CL$1:CO$1)-1)*4,1,4))/100</f>
        <v/>
      </c>
      <c r="CP191" s="257">
        <f>$CK191*SUM(OFFSET($AJ191,0,(COUNTA($CL$1:CP$1)-1)*4,1,4))/100</f>
        <v/>
      </c>
      <c r="CQ191" s="257">
        <f>$CK191*SUM(OFFSET($AJ191,0,(COUNTA($CL$1:CQ$1)-1)*4,1,4))/100</f>
        <v/>
      </c>
      <c r="CR191" s="257">
        <f>$CK191*SUM(OFFSET($AJ191,0,(COUNTA($CL$1:CR$1)-1)*4,1,4))/100</f>
        <v/>
      </c>
      <c r="CS191" s="257">
        <f>$CK191*SUM(OFFSET($AJ191,0,(COUNTA($CL$1:CS$1)-1)*4,1,4))/100</f>
        <v/>
      </c>
      <c r="CT191" s="257">
        <f>$CK191*SUM(OFFSET($AJ191,0,(COUNTA($CL$1:CT$1)-1)*4,1,4))/100</f>
        <v/>
      </c>
      <c r="CU191" s="258">
        <f>IF(N191 = 0,0,F191/N191)</f>
        <v/>
      </c>
      <c r="CV191" s="258">
        <f>IF(CU191=0,0,CK191/CU191)</f>
        <v/>
      </c>
    </row>
    <row r="192">
      <c r="A192" s="82">
        <f>IF(ISERROR(OFFSET(Map!$E$2,MATCH(D192,Map!$B$3:$B$239,0),0)),OFFSET(Map!$E$2,MATCH(D192,Map!$C$3:$C$239,0),0),OFFSET(Map!$E$2,MATCH(D192,Map!$B$3:$B$239,0),0))</f>
        <v/>
      </c>
      <c r="B192" s="82" t="n">
        <v>191</v>
      </c>
      <c r="C192" s="82" t="inlineStr">
        <is>
          <t>GAUTENG</t>
        </is>
      </c>
      <c r="D192" s="82" t="inlineStr">
        <is>
          <t>TSH</t>
        </is>
      </c>
      <c r="E192" s="82" t="inlineStr">
        <is>
          <t>City of Tshwane</t>
        </is>
      </c>
      <c r="F192" s="82" t="n">
        <v>2921488</v>
      </c>
      <c r="G192" s="82" t="n">
        <v>23.2</v>
      </c>
      <c r="H192" s="82" t="n">
        <v>71.90000000000001</v>
      </c>
      <c r="I192" s="82">
        <f>ROUND(F192*H192/100,0)</f>
        <v/>
      </c>
      <c r="J192" s="82" t="n">
        <v>4.9</v>
      </c>
      <c r="K192" s="82" t="n">
        <v>39</v>
      </c>
      <c r="L192" s="82" t="n">
        <v>99</v>
      </c>
      <c r="M192" s="82" t="n">
        <v>3.1</v>
      </c>
      <c r="N192" s="82" t="n">
        <v>464</v>
      </c>
      <c r="O192" s="82" t="n">
        <v>24.2</v>
      </c>
      <c r="P192" s="82">
        <f>ROUND(F192*(H192/100)*(100-O192)/100,0)</f>
        <v/>
      </c>
      <c r="Q192" s="82" t="n">
        <v>32.6</v>
      </c>
      <c r="R192" s="82" t="n">
        <v>4.2</v>
      </c>
      <c r="S192" s="82" t="n">
        <v>23.4</v>
      </c>
      <c r="T192" s="82" t="n">
        <v>34</v>
      </c>
      <c r="U192" s="82" t="n">
        <v>911536</v>
      </c>
      <c r="V192" s="82" t="n">
        <v>84516</v>
      </c>
      <c r="W192" s="82" t="n">
        <v>3</v>
      </c>
      <c r="X192" s="82" t="n">
        <v>35.8</v>
      </c>
      <c r="Y192" s="82" t="n">
        <v>80.7</v>
      </c>
      <c r="Z192" s="82" t="n">
        <v>52</v>
      </c>
      <c r="AA192" s="82" t="n">
        <v>76.59999999999999</v>
      </c>
      <c r="AB192" s="82" t="n">
        <v>80.7</v>
      </c>
      <c r="AC192" s="82" t="n">
        <v>64.2</v>
      </c>
      <c r="AD192" s="82" t="n">
        <v>88.59999999999999</v>
      </c>
      <c r="AE192" s="82" t="n">
        <v>75.40000000000001</v>
      </c>
      <c r="AF192" s="82" t="n">
        <v>2</v>
      </c>
      <c r="AG192" s="82" t="n">
        <v>1.8</v>
      </c>
      <c r="AH192" s="82" t="n">
        <v>20.1</v>
      </c>
      <c r="AI192" s="82" t="n">
        <v>0.7</v>
      </c>
      <c r="AJ192" s="82" t="n">
        <v>4.7</v>
      </c>
      <c r="AK192" s="82" t="n">
        <v>4.7</v>
      </c>
      <c r="AL192" s="82" t="n">
        <v>3.6</v>
      </c>
      <c r="AM192" s="82" t="n">
        <v>3.6</v>
      </c>
      <c r="AN192" s="82" t="n">
        <v>3.3</v>
      </c>
      <c r="AO192" s="82" t="n">
        <v>3.2</v>
      </c>
      <c r="AP192" s="82" t="n">
        <v>3.8</v>
      </c>
      <c r="AQ192" s="82" t="n">
        <v>4</v>
      </c>
      <c r="AR192" s="82" t="n">
        <v>5.9</v>
      </c>
      <c r="AS192" s="82" t="n">
        <v>5.8</v>
      </c>
      <c r="AT192" s="82" t="n">
        <v>6</v>
      </c>
      <c r="AU192" s="82" t="n">
        <v>5.6</v>
      </c>
      <c r="AV192" s="82" t="n">
        <v>5</v>
      </c>
      <c r="AW192" s="82" t="n">
        <v>4.5</v>
      </c>
      <c r="AX192" s="82" t="n">
        <v>4.2</v>
      </c>
      <c r="AY192" s="82" t="n">
        <v>3.9</v>
      </c>
      <c r="AZ192" s="82" t="n">
        <v>3.4</v>
      </c>
      <c r="BA192" s="82" t="n">
        <v>3.4</v>
      </c>
      <c r="BB192" s="82" t="n">
        <v>2.7</v>
      </c>
      <c r="BC192" s="82" t="n">
        <v>2.7</v>
      </c>
      <c r="BD192" s="82" t="n">
        <v>2.2</v>
      </c>
      <c r="BE192" s="82" t="n">
        <v>2.4</v>
      </c>
      <c r="BF192" s="82" t="n">
        <v>1.8</v>
      </c>
      <c r="BG192" s="82" t="n">
        <v>1.9</v>
      </c>
      <c r="BH192" s="82" t="n">
        <v>1.2</v>
      </c>
      <c r="BI192" s="82" t="n">
        <v>1.4</v>
      </c>
      <c r="BJ192" s="82" t="n">
        <v>0.8</v>
      </c>
      <c r="BK192" s="82" t="n">
        <v>1</v>
      </c>
      <c r="BL192" s="82" t="n">
        <v>0.5</v>
      </c>
      <c r="BM192" s="82" t="n">
        <v>0.7</v>
      </c>
      <c r="BN192" s="82" t="n">
        <v>0.3</v>
      </c>
      <c r="BO192" s="82" t="n">
        <v>0.5</v>
      </c>
      <c r="BP192" s="82" t="n">
        <v>0.2</v>
      </c>
      <c r="BQ192" s="82" t="n">
        <v>0.4</v>
      </c>
      <c r="BR192" s="82" t="n">
        <v>0.1</v>
      </c>
      <c r="BS192" s="82" t="n">
        <v>0.3</v>
      </c>
      <c r="BT192" s="82" t="n">
        <v>1079273</v>
      </c>
      <c r="BU192" s="82" t="n">
        <v>345356</v>
      </c>
      <c r="BV192" s="82" t="n">
        <v>64095</v>
      </c>
      <c r="BW192" s="82" t="n">
        <v>612750</v>
      </c>
      <c r="BX192" s="82" t="n">
        <v>14.9</v>
      </c>
      <c r="BY192" s="82" t="n">
        <v>2.9</v>
      </c>
      <c r="BZ192" s="82" t="n">
        <v>4.2</v>
      </c>
      <c r="CA192" s="82" t="n">
        <v>10.6</v>
      </c>
      <c r="CB192" s="82" t="n">
        <v>15.5</v>
      </c>
      <c r="CC192" s="82" t="n">
        <v>13.3</v>
      </c>
      <c r="CD192" s="82" t="n">
        <v>11.8</v>
      </c>
      <c r="CE192" s="82" t="n">
        <v>11.3</v>
      </c>
      <c r="CF192" s="82" t="n">
        <v>9.300000000000001</v>
      </c>
      <c r="CG192" s="82" t="n">
        <v>4.5</v>
      </c>
      <c r="CH192" s="82" t="n">
        <v>1.2</v>
      </c>
      <c r="CI192" s="82" t="n">
        <v>0.6</v>
      </c>
      <c r="CJ192" s="82">
        <f>SUM(BT192:BW192)</f>
        <v/>
      </c>
      <c r="CK192" s="82">
        <f>F192*(1+M192/100)^9</f>
        <v/>
      </c>
      <c r="CL192" s="257">
        <f>$CK192*SUM(OFFSET($AJ192,0,(COUNTA($CL$1:CL$1)-1)*4,1,4))/100</f>
        <v/>
      </c>
      <c r="CM192" s="257">
        <f>$CK192*SUM(OFFSET($AJ192,0,(COUNTA($CL$1:CM$1)-1)*4,1,4))/100</f>
        <v/>
      </c>
      <c r="CN192" s="257">
        <f>$CK192*SUM(OFFSET($AJ192,0,(COUNTA($CL$1:CN$1)-1)*4,1,4))/100</f>
        <v/>
      </c>
      <c r="CO192" s="257">
        <f>$CK192*SUM(OFFSET($AJ192,0,(COUNTA($CL$1:CO$1)-1)*4,1,4))/100</f>
        <v/>
      </c>
      <c r="CP192" s="257">
        <f>$CK192*SUM(OFFSET($AJ192,0,(COUNTA($CL$1:CP$1)-1)*4,1,4))/100</f>
        <v/>
      </c>
      <c r="CQ192" s="257">
        <f>$CK192*SUM(OFFSET($AJ192,0,(COUNTA($CL$1:CQ$1)-1)*4,1,4))/100</f>
        <v/>
      </c>
      <c r="CR192" s="257">
        <f>$CK192*SUM(OFFSET($AJ192,0,(COUNTA($CL$1:CR$1)-1)*4,1,4))/100</f>
        <v/>
      </c>
      <c r="CS192" s="257">
        <f>$CK192*SUM(OFFSET($AJ192,0,(COUNTA($CL$1:CS$1)-1)*4,1,4))/100</f>
        <v/>
      </c>
      <c r="CT192" s="257">
        <f>$CK192*SUM(OFFSET($AJ192,0,(COUNTA($CL$1:CT$1)-1)*4,1,4))/100</f>
        <v/>
      </c>
      <c r="CU192" s="258">
        <f>IF(N192 = 0,0,F192/N192)</f>
        <v/>
      </c>
      <c r="CV192" s="258">
        <f>IF(CU192=0,0,CK192/CU192)</f>
        <v/>
      </c>
    </row>
    <row r="193">
      <c r="A193" s="82">
        <f>IF(ISERROR(OFFSET(Map!$E$2,MATCH(D193,Map!$B$3:$B$239,0),0)),OFFSET(Map!$E$2,MATCH(D193,Map!$C$3:$C$239,0),0),OFFSET(Map!$E$2,MATCH(D193,Map!$B$3:$B$239,0),0))</f>
        <v/>
      </c>
      <c r="B193" s="82" t="n">
        <v>192</v>
      </c>
      <c r="C193" s="82" t="inlineStr">
        <is>
          <t>MPUMALANGA</t>
        </is>
      </c>
      <c r="D193" s="82" t="inlineStr">
        <is>
          <t>MP301</t>
        </is>
      </c>
      <c r="E193" s="82" t="inlineStr">
        <is>
          <t>Albert Luthuli</t>
        </is>
      </c>
      <c r="F193" s="82" t="n">
        <v>186010</v>
      </c>
      <c r="G193" s="82" t="n">
        <v>36.5</v>
      </c>
      <c r="H193" s="82" t="n">
        <v>58.2</v>
      </c>
      <c r="I193" s="82">
        <f>ROUND(F193*H193/100,0)</f>
        <v/>
      </c>
      <c r="J193" s="82" t="n">
        <v>5.3</v>
      </c>
      <c r="K193" s="82" t="n">
        <v>71.7</v>
      </c>
      <c r="L193" s="82" t="n">
        <v>88.2</v>
      </c>
      <c r="M193" s="82" t="n">
        <v>-0.09</v>
      </c>
      <c r="N193" s="82" t="n">
        <v>33</v>
      </c>
      <c r="O193" s="82" t="n">
        <v>35.4</v>
      </c>
      <c r="P193" s="82">
        <f>ROUND(F193*(H193/100)*(100-O193)/100,0)</f>
        <v/>
      </c>
      <c r="Q193" s="82" t="n">
        <v>45.1</v>
      </c>
      <c r="R193" s="82" t="n">
        <v>19.9</v>
      </c>
      <c r="S193" s="82" t="n">
        <v>6.3</v>
      </c>
      <c r="T193" s="82" t="n">
        <v>27</v>
      </c>
      <c r="U193" s="82" t="n">
        <v>47705</v>
      </c>
      <c r="V193" s="82" t="n">
        <v>19113</v>
      </c>
      <c r="W193" s="82" t="n">
        <v>3.8</v>
      </c>
      <c r="X193" s="82" t="n">
        <v>49.3</v>
      </c>
      <c r="Y193" s="82" t="n">
        <v>76.5</v>
      </c>
      <c r="Z193" s="82" t="n">
        <v>56.3</v>
      </c>
      <c r="AA193" s="82" t="n">
        <v>18.9</v>
      </c>
      <c r="AB193" s="82" t="n">
        <v>19.3</v>
      </c>
      <c r="AC193" s="82" t="n">
        <v>22.6</v>
      </c>
      <c r="AD193" s="82" t="n">
        <v>87.5</v>
      </c>
      <c r="AE193" s="82" t="n">
        <v>97.59999999999999</v>
      </c>
      <c r="AF193" s="82" t="n">
        <v>0.2</v>
      </c>
      <c r="AG193" s="82" t="n">
        <v>0.4</v>
      </c>
      <c r="AH193" s="82" t="n">
        <v>1.6</v>
      </c>
      <c r="AI193" s="82" t="n">
        <v>0.2</v>
      </c>
      <c r="AJ193" s="82" t="n">
        <v>6.4</v>
      </c>
      <c r="AK193" s="82" t="n">
        <v>6.2</v>
      </c>
      <c r="AL193" s="82" t="n">
        <v>6</v>
      </c>
      <c r="AM193" s="82" t="n">
        <v>6</v>
      </c>
      <c r="AN193" s="82" t="n">
        <v>6</v>
      </c>
      <c r="AO193" s="82" t="n">
        <v>5.8</v>
      </c>
      <c r="AP193" s="82" t="n">
        <v>6.4</v>
      </c>
      <c r="AQ193" s="82" t="n">
        <v>6.3</v>
      </c>
      <c r="AR193" s="82" t="n">
        <v>4.8</v>
      </c>
      <c r="AS193" s="82" t="n">
        <v>5.2</v>
      </c>
      <c r="AT193" s="82" t="n">
        <v>3.7</v>
      </c>
      <c r="AU193" s="82" t="n">
        <v>4.2</v>
      </c>
      <c r="AV193" s="82" t="n">
        <v>2.5</v>
      </c>
      <c r="AW193" s="82" t="n">
        <v>2.9</v>
      </c>
      <c r="AX193" s="82" t="n">
        <v>2.1</v>
      </c>
      <c r="AY193" s="82" t="n">
        <v>2.6</v>
      </c>
      <c r="AZ193" s="82" t="n">
        <v>1.8</v>
      </c>
      <c r="BA193" s="82" t="n">
        <v>2.6</v>
      </c>
      <c r="BB193" s="82" t="n">
        <v>1.6</v>
      </c>
      <c r="BC193" s="82" t="n">
        <v>1.6</v>
      </c>
      <c r="BD193" s="82" t="n">
        <v>1.4</v>
      </c>
      <c r="BE193" s="82" t="n">
        <v>2.1</v>
      </c>
      <c r="BF193" s="82" t="n">
        <v>1.2</v>
      </c>
      <c r="BG193" s="82" t="n">
        <v>1.9</v>
      </c>
      <c r="BH193" s="82" t="n">
        <v>1</v>
      </c>
      <c r="BI193" s="82" t="n">
        <v>1.4</v>
      </c>
      <c r="BJ193" s="82" t="n">
        <v>0.7</v>
      </c>
      <c r="BK193" s="82" t="n">
        <v>1</v>
      </c>
      <c r="BL193" s="82" t="n">
        <v>0.5</v>
      </c>
      <c r="BM193" s="82" t="n">
        <v>0.9</v>
      </c>
      <c r="BN193" s="82" t="n">
        <v>0.3</v>
      </c>
      <c r="BO193" s="82" t="n">
        <v>0.6</v>
      </c>
      <c r="BP193" s="82" t="n">
        <v>0.2</v>
      </c>
      <c r="BQ193" s="82" t="n">
        <v>0.4</v>
      </c>
      <c r="BR193" s="82" t="n">
        <v>0.2</v>
      </c>
      <c r="BS193" s="82" t="n">
        <v>0.4</v>
      </c>
      <c r="BT193" s="82" t="n">
        <v>29141</v>
      </c>
      <c r="BU193" s="82" t="n">
        <v>15975</v>
      </c>
      <c r="BV193" s="82" t="n">
        <v>9282</v>
      </c>
      <c r="BW193" s="82" t="n">
        <v>53944</v>
      </c>
      <c r="BX193" s="82" t="n">
        <v>14.9</v>
      </c>
      <c r="BY193" s="82" t="n">
        <v>7.1</v>
      </c>
      <c r="BZ193" s="82" t="n">
        <v>11.9</v>
      </c>
      <c r="CA193" s="82" t="n">
        <v>23.3</v>
      </c>
      <c r="CB193" s="82" t="n">
        <v>20.5</v>
      </c>
      <c r="CC193" s="82" t="n">
        <v>10</v>
      </c>
      <c r="CD193" s="82" t="n">
        <v>6.6</v>
      </c>
      <c r="CE193" s="82" t="n">
        <v>3.9</v>
      </c>
      <c r="CF193" s="82" t="n">
        <v>1.3</v>
      </c>
      <c r="CG193" s="82" t="n">
        <v>0.3</v>
      </c>
      <c r="CH193" s="82" t="n">
        <v>0.2</v>
      </c>
      <c r="CI193" s="82" t="n">
        <v>0.1</v>
      </c>
      <c r="CJ193" s="82">
        <f>SUM(BT193:BW193)</f>
        <v/>
      </c>
      <c r="CK193" s="82">
        <f>F193*(1+M193/100)^9</f>
        <v/>
      </c>
      <c r="CL193" s="257">
        <f>$CK193*SUM(OFFSET($AJ193,0,(COUNTA($CL$1:CL$1)-1)*4,1,4))/100</f>
        <v/>
      </c>
      <c r="CM193" s="257">
        <f>$CK193*SUM(OFFSET($AJ193,0,(COUNTA($CL$1:CM$1)-1)*4,1,4))/100</f>
        <v/>
      </c>
      <c r="CN193" s="257">
        <f>$CK193*SUM(OFFSET($AJ193,0,(COUNTA($CL$1:CN$1)-1)*4,1,4))/100</f>
        <v/>
      </c>
      <c r="CO193" s="257">
        <f>$CK193*SUM(OFFSET($AJ193,0,(COUNTA($CL$1:CO$1)-1)*4,1,4))/100</f>
        <v/>
      </c>
      <c r="CP193" s="257">
        <f>$CK193*SUM(OFFSET($AJ193,0,(COUNTA($CL$1:CP$1)-1)*4,1,4))/100</f>
        <v/>
      </c>
      <c r="CQ193" s="257">
        <f>$CK193*SUM(OFFSET($AJ193,0,(COUNTA($CL$1:CQ$1)-1)*4,1,4))/100</f>
        <v/>
      </c>
      <c r="CR193" s="257">
        <f>$CK193*SUM(OFFSET($AJ193,0,(COUNTA($CL$1:CR$1)-1)*4,1,4))/100</f>
        <v/>
      </c>
      <c r="CS193" s="257">
        <f>$CK193*SUM(OFFSET($AJ193,0,(COUNTA($CL$1:CS$1)-1)*4,1,4))/100</f>
        <v/>
      </c>
      <c r="CT193" s="257">
        <f>$CK193*SUM(OFFSET($AJ193,0,(COUNTA($CL$1:CT$1)-1)*4,1,4))/100</f>
        <v/>
      </c>
      <c r="CU193" s="258">
        <f>IF(N193 = 0,0,F193/N193)</f>
        <v/>
      </c>
      <c r="CV193" s="258">
        <f>IF(CU193=0,0,CK193/CU193)</f>
        <v/>
      </c>
    </row>
    <row r="194">
      <c r="A194" s="82">
        <f>IF(ISERROR(OFFSET(Map!$E$2,MATCH(D194,Map!$B$3:$B$239,0),0)),OFFSET(Map!$E$2,MATCH(D194,Map!$C$3:$C$239,0),0),OFFSET(Map!$E$2,MATCH(D194,Map!$B$3:$B$239,0),0))</f>
        <v/>
      </c>
      <c r="B194" s="82" t="n">
        <v>193</v>
      </c>
      <c r="C194" s="82" t="inlineStr">
        <is>
          <t>MPUMALANGA</t>
        </is>
      </c>
      <c r="D194" s="82" t="inlineStr">
        <is>
          <t>MP302</t>
        </is>
      </c>
      <c r="E194" s="82" t="inlineStr">
        <is>
          <t>Msukaligwa</t>
        </is>
      </c>
      <c r="F194" s="82" t="n">
        <v>149377</v>
      </c>
      <c r="G194" s="82" t="n">
        <v>30.4</v>
      </c>
      <c r="H194" s="82" t="n">
        <v>65.5</v>
      </c>
      <c r="I194" s="82">
        <f>ROUND(F194*H194/100,0)</f>
        <v/>
      </c>
      <c r="J194" s="82" t="n">
        <v>4.1</v>
      </c>
      <c r="K194" s="82" t="n">
        <v>52.6</v>
      </c>
      <c r="L194" s="82" t="n">
        <v>98.5</v>
      </c>
      <c r="M194" s="82" t="n">
        <v>1.8</v>
      </c>
      <c r="N194" s="82" t="n">
        <v>25</v>
      </c>
      <c r="O194" s="82" t="n">
        <v>26.8</v>
      </c>
      <c r="P194" s="82">
        <f>ROUND(F194*(H194/100)*(100-O194)/100,0)</f>
        <v/>
      </c>
      <c r="Q194" s="82" t="n">
        <v>34.5</v>
      </c>
      <c r="R194" s="82" t="n">
        <v>12.3</v>
      </c>
      <c r="S194" s="82" t="n">
        <v>9.6</v>
      </c>
      <c r="T194" s="82" t="n">
        <v>29.2</v>
      </c>
      <c r="U194" s="82" t="n">
        <v>40932</v>
      </c>
      <c r="V194" s="82" t="n">
        <v>7678</v>
      </c>
      <c r="W194" s="82" t="n">
        <v>3.5</v>
      </c>
      <c r="X194" s="82" t="n">
        <v>37.8</v>
      </c>
      <c r="Y194" s="82" t="n">
        <v>75.3</v>
      </c>
      <c r="Z194" s="82" t="n">
        <v>43.4</v>
      </c>
      <c r="AA194" s="82" t="n">
        <v>70.59999999999999</v>
      </c>
      <c r="AB194" s="82" t="n">
        <v>65.5</v>
      </c>
      <c r="AC194" s="82" t="n">
        <v>53</v>
      </c>
      <c r="AD194" s="82" t="n">
        <v>74.7</v>
      </c>
      <c r="AE194" s="82" t="n">
        <v>88.09999999999999</v>
      </c>
      <c r="AF194" s="82" t="n">
        <v>0.6</v>
      </c>
      <c r="AG194" s="82" t="n">
        <v>1.1</v>
      </c>
      <c r="AH194" s="82" t="n">
        <v>9.800000000000001</v>
      </c>
      <c r="AI194" s="82" t="n">
        <v>0.3</v>
      </c>
      <c r="AJ194" s="82" t="n">
        <v>5.6</v>
      </c>
      <c r="AK194" s="82" t="n">
        <v>5.5</v>
      </c>
      <c r="AL194" s="82" t="n">
        <v>5.1</v>
      </c>
      <c r="AM194" s="82" t="n">
        <v>4.9</v>
      </c>
      <c r="AN194" s="82" t="n">
        <v>4.7</v>
      </c>
      <c r="AO194" s="82" t="n">
        <v>4.6</v>
      </c>
      <c r="AP194" s="82" t="n">
        <v>5</v>
      </c>
      <c r="AQ194" s="82" t="n">
        <v>5</v>
      </c>
      <c r="AR194" s="82" t="n">
        <v>5.4</v>
      </c>
      <c r="AS194" s="82" t="n">
        <v>5.3</v>
      </c>
      <c r="AT194" s="82" t="n">
        <v>5.3</v>
      </c>
      <c r="AU194" s="82" t="n">
        <v>5</v>
      </c>
      <c r="AV194" s="82" t="n">
        <v>3.9</v>
      </c>
      <c r="AW194" s="82" t="n">
        <v>3.6</v>
      </c>
      <c r="AX194" s="82" t="n">
        <v>3.2</v>
      </c>
      <c r="AY194" s="82" t="n">
        <v>3.2</v>
      </c>
      <c r="AZ194" s="82" t="n">
        <v>2.8</v>
      </c>
      <c r="BA194" s="82" t="n">
        <v>2.8</v>
      </c>
      <c r="BB194" s="82" t="n">
        <v>2.3</v>
      </c>
      <c r="BC194" s="82" t="n">
        <v>2.3</v>
      </c>
      <c r="BD194" s="82" t="n">
        <v>2</v>
      </c>
      <c r="BE194" s="82" t="n">
        <v>2.2</v>
      </c>
      <c r="BF194" s="82" t="n">
        <v>1.6</v>
      </c>
      <c r="BG194" s="82" t="n">
        <v>1.8</v>
      </c>
      <c r="BH194" s="82" t="n">
        <v>1.1</v>
      </c>
      <c r="BI194" s="82" t="n">
        <v>1.3</v>
      </c>
      <c r="BJ194" s="82" t="n">
        <v>0.6</v>
      </c>
      <c r="BK194" s="82" t="n">
        <v>0.8</v>
      </c>
      <c r="BL194" s="82" t="n">
        <v>0.4</v>
      </c>
      <c r="BM194" s="82" t="n">
        <v>0.7</v>
      </c>
      <c r="BN194" s="82" t="n">
        <v>0.2</v>
      </c>
      <c r="BO194" s="82" t="n">
        <v>0.4</v>
      </c>
      <c r="BP194" s="82" t="n">
        <v>0.1</v>
      </c>
      <c r="BQ194" s="82" t="n">
        <v>0.3</v>
      </c>
      <c r="BR194" s="82" t="n">
        <v>0.1</v>
      </c>
      <c r="BS194" s="82" t="n">
        <v>0.2</v>
      </c>
      <c r="BT194" s="82" t="n">
        <v>41698</v>
      </c>
      <c r="BU194" s="82" t="n">
        <v>15267</v>
      </c>
      <c r="BV194" s="82" t="n">
        <v>5311</v>
      </c>
      <c r="BW194" s="82" t="n">
        <v>35625</v>
      </c>
      <c r="BX194" s="82" t="n">
        <v>12.2</v>
      </c>
      <c r="BY194" s="82" t="n">
        <v>4.1</v>
      </c>
      <c r="BZ194" s="82" t="n">
        <v>7.1</v>
      </c>
      <c r="CA194" s="82" t="n">
        <v>17.8</v>
      </c>
      <c r="CB194" s="82" t="n">
        <v>20.9</v>
      </c>
      <c r="CC194" s="82" t="n">
        <v>15.4</v>
      </c>
      <c r="CD194" s="82" t="n">
        <v>10.5</v>
      </c>
      <c r="CE194" s="82" t="n">
        <v>7.1</v>
      </c>
      <c r="CF194" s="82" t="n">
        <v>3.5</v>
      </c>
      <c r="CG194" s="82" t="n">
        <v>0.8</v>
      </c>
      <c r="CH194" s="82" t="n">
        <v>0.3</v>
      </c>
      <c r="CI194" s="82" t="n">
        <v>0.2</v>
      </c>
      <c r="CJ194" s="82">
        <f>SUM(BT194:BW194)</f>
        <v/>
      </c>
      <c r="CK194" s="82">
        <f>F194*(1+M194/100)^9</f>
        <v/>
      </c>
      <c r="CL194" s="257">
        <f>$CK194*SUM(OFFSET($AJ194,0,(COUNTA($CL$1:CL$1)-1)*4,1,4))/100</f>
        <v/>
      </c>
      <c r="CM194" s="257">
        <f>$CK194*SUM(OFFSET($AJ194,0,(COUNTA($CL$1:CM$1)-1)*4,1,4))/100</f>
        <v/>
      </c>
      <c r="CN194" s="257">
        <f>$CK194*SUM(OFFSET($AJ194,0,(COUNTA($CL$1:CN$1)-1)*4,1,4))/100</f>
        <v/>
      </c>
      <c r="CO194" s="257">
        <f>$CK194*SUM(OFFSET($AJ194,0,(COUNTA($CL$1:CO$1)-1)*4,1,4))/100</f>
        <v/>
      </c>
      <c r="CP194" s="257">
        <f>$CK194*SUM(OFFSET($AJ194,0,(COUNTA($CL$1:CP$1)-1)*4,1,4))/100</f>
        <v/>
      </c>
      <c r="CQ194" s="257">
        <f>$CK194*SUM(OFFSET($AJ194,0,(COUNTA($CL$1:CQ$1)-1)*4,1,4))/100</f>
        <v/>
      </c>
      <c r="CR194" s="257">
        <f>$CK194*SUM(OFFSET($AJ194,0,(COUNTA($CL$1:CR$1)-1)*4,1,4))/100</f>
        <v/>
      </c>
      <c r="CS194" s="257">
        <f>$CK194*SUM(OFFSET($AJ194,0,(COUNTA($CL$1:CS$1)-1)*4,1,4))/100</f>
        <v/>
      </c>
      <c r="CT194" s="257">
        <f>$CK194*SUM(OFFSET($AJ194,0,(COUNTA($CL$1:CT$1)-1)*4,1,4))/100</f>
        <v/>
      </c>
      <c r="CU194" s="258">
        <f>IF(N194 = 0,0,F194/N194)</f>
        <v/>
      </c>
      <c r="CV194" s="258">
        <f>IF(CU194=0,0,CK194/CU194)</f>
        <v/>
      </c>
    </row>
    <row r="195">
      <c r="A195" s="82">
        <f>IF(ISERROR(OFFSET(Map!$E$2,MATCH(D195,Map!$B$3:$B$239,0),0)),OFFSET(Map!$E$2,MATCH(D195,Map!$C$3:$C$239,0),0),OFFSET(Map!$E$2,MATCH(D195,Map!$B$3:$B$239,0),0))</f>
        <v/>
      </c>
      <c r="B195" s="82" t="n">
        <v>194</v>
      </c>
      <c r="C195" s="82" t="inlineStr">
        <is>
          <t>MPUMALANGA</t>
        </is>
      </c>
      <c r="D195" s="82" t="inlineStr">
        <is>
          <t>MP303</t>
        </is>
      </c>
      <c r="E195" s="82" t="inlineStr">
        <is>
          <t>Mkhondo</t>
        </is>
      </c>
      <c r="F195" s="82" t="n">
        <v>171982</v>
      </c>
      <c r="G195" s="82" t="n">
        <v>36.6</v>
      </c>
      <c r="H195" s="82" t="n">
        <v>59.2</v>
      </c>
      <c r="I195" s="82">
        <f>ROUND(F195*H195/100,0)</f>
        <v/>
      </c>
      <c r="J195" s="82" t="n">
        <v>4.2</v>
      </c>
      <c r="K195" s="82" t="n">
        <v>69</v>
      </c>
      <c r="L195" s="82" t="n">
        <v>91.7</v>
      </c>
      <c r="M195" s="82" t="n">
        <v>1.84</v>
      </c>
      <c r="N195" s="82" t="n">
        <v>35</v>
      </c>
      <c r="O195" s="82" t="n">
        <v>35.9</v>
      </c>
      <c r="P195" s="82">
        <f>ROUND(F195*(H195/100)*(100-O195)/100,0)</f>
        <v/>
      </c>
      <c r="Q195" s="82" t="n">
        <v>44.6</v>
      </c>
      <c r="R195" s="82" t="n">
        <v>18.1</v>
      </c>
      <c r="S195" s="82" t="n">
        <v>5.4</v>
      </c>
      <c r="T195" s="82" t="n">
        <v>25.5</v>
      </c>
      <c r="U195" s="82" t="n">
        <v>37433</v>
      </c>
      <c r="V195" s="82" t="n">
        <v>13799</v>
      </c>
      <c r="W195" s="82" t="n">
        <v>4.5</v>
      </c>
      <c r="X195" s="82" t="n">
        <v>45.3</v>
      </c>
      <c r="Y195" s="82" t="n">
        <v>65.2</v>
      </c>
      <c r="Z195" s="82" t="n">
        <v>52.1</v>
      </c>
      <c r="AA195" s="82" t="n">
        <v>39.5</v>
      </c>
      <c r="AB195" s="82" t="n">
        <v>33.8</v>
      </c>
      <c r="AC195" s="82" t="n">
        <v>30.9</v>
      </c>
      <c r="AD195" s="82" t="n">
        <v>66.8</v>
      </c>
      <c r="AE195" s="82" t="n">
        <v>94.7</v>
      </c>
      <c r="AF195" s="82" t="n">
        <v>0.5</v>
      </c>
      <c r="AG195" s="82" t="n">
        <v>0.8</v>
      </c>
      <c r="AH195" s="82" t="n">
        <v>3.7</v>
      </c>
      <c r="AI195" s="82" t="n">
        <v>0.2</v>
      </c>
      <c r="AJ195" s="82" t="n">
        <v>6.4</v>
      </c>
      <c r="AK195" s="82" t="n">
        <v>6.2</v>
      </c>
      <c r="AL195" s="82" t="n">
        <v>6.1</v>
      </c>
      <c r="AM195" s="82" t="n">
        <v>6.2</v>
      </c>
      <c r="AN195" s="82" t="n">
        <v>5.9</v>
      </c>
      <c r="AO195" s="82" t="n">
        <v>5.8</v>
      </c>
      <c r="AP195" s="82" t="n">
        <v>5.8</v>
      </c>
      <c r="AQ195" s="82" t="n">
        <v>5.8</v>
      </c>
      <c r="AR195" s="82" t="n">
        <v>4.9</v>
      </c>
      <c r="AS195" s="82" t="n">
        <v>5.2</v>
      </c>
      <c r="AT195" s="82" t="n">
        <v>4.2</v>
      </c>
      <c r="AU195" s="82" t="n">
        <v>4.3</v>
      </c>
      <c r="AV195" s="82" t="n">
        <v>3</v>
      </c>
      <c r="AW195" s="82" t="n">
        <v>3.1</v>
      </c>
      <c r="AX195" s="82" t="n">
        <v>2.7</v>
      </c>
      <c r="AY195" s="82" t="n">
        <v>3</v>
      </c>
      <c r="AZ195" s="82" t="n">
        <v>2.2</v>
      </c>
      <c r="BA195" s="82" t="n">
        <v>2.5</v>
      </c>
      <c r="BB195" s="82" t="n">
        <v>1.8</v>
      </c>
      <c r="BC195" s="82" t="n">
        <v>1.8</v>
      </c>
      <c r="BD195" s="82" t="n">
        <v>1.4</v>
      </c>
      <c r="BE195" s="82" t="n">
        <v>1.9</v>
      </c>
      <c r="BF195" s="82" t="n">
        <v>1.2</v>
      </c>
      <c r="BG195" s="82" t="n">
        <v>1.6</v>
      </c>
      <c r="BH195" s="82" t="n">
        <v>0.9</v>
      </c>
      <c r="BI195" s="82" t="n">
        <v>1.2</v>
      </c>
      <c r="BJ195" s="82" t="n">
        <v>0.5</v>
      </c>
      <c r="BK195" s="82" t="n">
        <v>0.9</v>
      </c>
      <c r="BL195" s="82" t="n">
        <v>0.4</v>
      </c>
      <c r="BM195" s="82" t="n">
        <v>0.8</v>
      </c>
      <c r="BN195" s="82" t="n">
        <v>0.2</v>
      </c>
      <c r="BO195" s="82" t="n">
        <v>0.4</v>
      </c>
      <c r="BP195" s="82" t="n">
        <v>0.2</v>
      </c>
      <c r="BQ195" s="82" t="n">
        <v>0.4</v>
      </c>
      <c r="BR195" s="82" t="n">
        <v>0.1</v>
      </c>
      <c r="BS195" s="82" t="n">
        <v>0.3</v>
      </c>
      <c r="BT195" s="82" t="n">
        <v>30510</v>
      </c>
      <c r="BU195" s="82" t="n">
        <v>17123</v>
      </c>
      <c r="BV195" s="82" t="n">
        <v>6060</v>
      </c>
      <c r="BW195" s="82" t="n">
        <v>48086</v>
      </c>
      <c r="BX195" s="82" t="n">
        <v>15.1</v>
      </c>
      <c r="BY195" s="82" t="n">
        <v>5.4</v>
      </c>
      <c r="BZ195" s="82" t="n">
        <v>10.4</v>
      </c>
      <c r="CA195" s="82" t="n">
        <v>22.2</v>
      </c>
      <c r="CB195" s="82" t="n">
        <v>21.6</v>
      </c>
      <c r="CC195" s="82" t="n">
        <v>11.8</v>
      </c>
      <c r="CD195" s="82" t="n">
        <v>6.6</v>
      </c>
      <c r="CE195" s="82" t="n">
        <v>4.2</v>
      </c>
      <c r="CF195" s="82" t="n">
        <v>2.1</v>
      </c>
      <c r="CG195" s="82" t="n">
        <v>0.4</v>
      </c>
      <c r="CH195" s="82" t="n">
        <v>0.2</v>
      </c>
      <c r="CI195" s="82" t="n">
        <v>0.1</v>
      </c>
      <c r="CJ195" s="82">
        <f>SUM(BT195:BW195)</f>
        <v/>
      </c>
      <c r="CK195" s="82">
        <f>F195*(1+M195/100)^9</f>
        <v/>
      </c>
      <c r="CL195" s="257">
        <f>$CK195*SUM(OFFSET($AJ195,0,(COUNTA($CL$1:CL$1)-1)*4,1,4))/100</f>
        <v/>
      </c>
      <c r="CM195" s="257">
        <f>$CK195*SUM(OFFSET($AJ195,0,(COUNTA($CL$1:CM$1)-1)*4,1,4))/100</f>
        <v/>
      </c>
      <c r="CN195" s="257">
        <f>$CK195*SUM(OFFSET($AJ195,0,(COUNTA($CL$1:CN$1)-1)*4,1,4))/100</f>
        <v/>
      </c>
      <c r="CO195" s="257">
        <f>$CK195*SUM(OFFSET($AJ195,0,(COUNTA($CL$1:CO$1)-1)*4,1,4))/100</f>
        <v/>
      </c>
      <c r="CP195" s="257">
        <f>$CK195*SUM(OFFSET($AJ195,0,(COUNTA($CL$1:CP$1)-1)*4,1,4))/100</f>
        <v/>
      </c>
      <c r="CQ195" s="257">
        <f>$CK195*SUM(OFFSET($AJ195,0,(COUNTA($CL$1:CQ$1)-1)*4,1,4))/100</f>
        <v/>
      </c>
      <c r="CR195" s="257">
        <f>$CK195*SUM(OFFSET($AJ195,0,(COUNTA($CL$1:CR$1)-1)*4,1,4))/100</f>
        <v/>
      </c>
      <c r="CS195" s="257">
        <f>$CK195*SUM(OFFSET($AJ195,0,(COUNTA($CL$1:CS$1)-1)*4,1,4))/100</f>
        <v/>
      </c>
      <c r="CT195" s="257">
        <f>$CK195*SUM(OFFSET($AJ195,0,(COUNTA($CL$1:CT$1)-1)*4,1,4))/100</f>
        <v/>
      </c>
      <c r="CU195" s="258">
        <f>IF(N195 = 0,0,F195/N195)</f>
        <v/>
      </c>
      <c r="CV195" s="258">
        <f>IF(CU195=0,0,CK195/CU195)</f>
        <v/>
      </c>
    </row>
    <row r="196">
      <c r="A196" s="82">
        <f>IF(ISERROR(OFFSET(Map!$E$2,MATCH(D196,Map!$B$3:$B$239,0),0)),OFFSET(Map!$E$2,MATCH(D196,Map!$C$3:$C$239,0),0),OFFSET(Map!$E$2,MATCH(D196,Map!$B$3:$B$239,0),0))</f>
        <v/>
      </c>
      <c r="B196" s="82" t="n">
        <v>195</v>
      </c>
      <c r="C196" s="82" t="inlineStr">
        <is>
          <t>MPUMALANGA</t>
        </is>
      </c>
      <c r="D196" s="82" t="inlineStr">
        <is>
          <t>MP304</t>
        </is>
      </c>
      <c r="E196" s="82" t="inlineStr">
        <is>
          <t>Pixley Ka Seme</t>
        </is>
      </c>
      <c r="F196" s="82" t="n">
        <v>83235</v>
      </c>
      <c r="G196" s="82" t="n">
        <v>34.9</v>
      </c>
      <c r="H196" s="82" t="n">
        <v>59.4</v>
      </c>
      <c r="I196" s="82">
        <f>ROUND(F196*H196/100,0)</f>
        <v/>
      </c>
      <c r="J196" s="82" t="n">
        <v>5.7</v>
      </c>
      <c r="K196" s="82" t="n">
        <v>68.3</v>
      </c>
      <c r="L196" s="82" t="n">
        <v>90.40000000000001</v>
      </c>
      <c r="M196" s="82" t="n">
        <v>0.3</v>
      </c>
      <c r="N196" s="82" t="n">
        <v>16</v>
      </c>
      <c r="O196" s="82" t="n">
        <v>36.1</v>
      </c>
      <c r="P196" s="82">
        <f>ROUND(F196*(H196/100)*(100-O196)/100,0)</f>
        <v/>
      </c>
      <c r="Q196" s="82" t="n">
        <v>45.1</v>
      </c>
      <c r="R196" s="82" t="n">
        <v>19.3</v>
      </c>
      <c r="S196" s="82" t="n">
        <v>7.3</v>
      </c>
      <c r="T196" s="82" t="n">
        <v>24.7</v>
      </c>
      <c r="U196" s="82" t="n">
        <v>19838</v>
      </c>
      <c r="V196" s="82" t="n">
        <v>7120</v>
      </c>
      <c r="W196" s="82" t="n">
        <v>4.1</v>
      </c>
      <c r="X196" s="82" t="n">
        <v>45.1</v>
      </c>
      <c r="Y196" s="82" t="n">
        <v>76.8</v>
      </c>
      <c r="Z196" s="82" t="n">
        <v>40</v>
      </c>
      <c r="AA196" s="82" t="n">
        <v>62.5</v>
      </c>
      <c r="AB196" s="82" t="n">
        <v>62</v>
      </c>
      <c r="AC196" s="82" t="n">
        <v>38.9</v>
      </c>
      <c r="AD196" s="82" t="n">
        <v>85.2</v>
      </c>
      <c r="AE196" s="82" t="n">
        <v>90.5</v>
      </c>
      <c r="AF196" s="82" t="n">
        <v>0.6</v>
      </c>
      <c r="AG196" s="82" t="n">
        <v>1.2</v>
      </c>
      <c r="AH196" s="82" t="n">
        <v>7.4</v>
      </c>
      <c r="AI196" s="82" t="n">
        <v>0.3</v>
      </c>
      <c r="AJ196" s="82" t="n">
        <v>6.2</v>
      </c>
      <c r="AK196" s="82" t="n">
        <v>6.1</v>
      </c>
      <c r="AL196" s="82" t="n">
        <v>5.6</v>
      </c>
      <c r="AM196" s="82" t="n">
        <v>5.8</v>
      </c>
      <c r="AN196" s="82" t="n">
        <v>5.7</v>
      </c>
      <c r="AO196" s="82" t="n">
        <v>5.5</v>
      </c>
      <c r="AP196" s="82" t="n">
        <v>5.5</v>
      </c>
      <c r="AQ196" s="82" t="n">
        <v>5.6</v>
      </c>
      <c r="AR196" s="82" t="n">
        <v>4.7</v>
      </c>
      <c r="AS196" s="82" t="n">
        <v>4.9</v>
      </c>
      <c r="AT196" s="82" t="n">
        <v>3.8</v>
      </c>
      <c r="AU196" s="82" t="n">
        <v>4</v>
      </c>
      <c r="AV196" s="82" t="n">
        <v>2.9</v>
      </c>
      <c r="AW196" s="82" t="n">
        <v>3.1</v>
      </c>
      <c r="AX196" s="82" t="n">
        <v>2.6</v>
      </c>
      <c r="AY196" s="82" t="n">
        <v>2.8</v>
      </c>
      <c r="AZ196" s="82" t="n">
        <v>2.1</v>
      </c>
      <c r="BA196" s="82" t="n">
        <v>2.8</v>
      </c>
      <c r="BB196" s="82" t="n">
        <v>1.9</v>
      </c>
      <c r="BC196" s="82" t="n">
        <v>1.9</v>
      </c>
      <c r="BD196" s="82" t="n">
        <v>1.8</v>
      </c>
      <c r="BE196" s="82" t="n">
        <v>2.2</v>
      </c>
      <c r="BF196" s="82" t="n">
        <v>1.4</v>
      </c>
      <c r="BG196" s="82" t="n">
        <v>2</v>
      </c>
      <c r="BH196" s="82" t="n">
        <v>1.2</v>
      </c>
      <c r="BI196" s="82" t="n">
        <v>1.6</v>
      </c>
      <c r="BJ196" s="82" t="n">
        <v>0.8</v>
      </c>
      <c r="BK196" s="82" t="n">
        <v>1.2</v>
      </c>
      <c r="BL196" s="82" t="n">
        <v>0.6</v>
      </c>
      <c r="BM196" s="82" t="n">
        <v>0.9</v>
      </c>
      <c r="BN196" s="82" t="n">
        <v>0.4</v>
      </c>
      <c r="BO196" s="82" t="n">
        <v>0.6</v>
      </c>
      <c r="BP196" s="82" t="n">
        <v>0.2</v>
      </c>
      <c r="BQ196" s="82" t="n">
        <v>0.4</v>
      </c>
      <c r="BR196" s="82" t="n">
        <v>0.2</v>
      </c>
      <c r="BS196" s="82" t="n">
        <v>0.4</v>
      </c>
      <c r="BT196" s="82" t="n">
        <v>13979</v>
      </c>
      <c r="BU196" s="82" t="n">
        <v>7906</v>
      </c>
      <c r="BV196" s="82" t="n">
        <v>4184</v>
      </c>
      <c r="BW196" s="82" t="n">
        <v>23383</v>
      </c>
      <c r="BX196" s="82" t="n">
        <v>15.4</v>
      </c>
      <c r="BY196" s="82" t="n">
        <v>6.7</v>
      </c>
      <c r="BZ196" s="82" t="n">
        <v>10.2</v>
      </c>
      <c r="CA196" s="82" t="n">
        <v>20.4</v>
      </c>
      <c r="CB196" s="82" t="n">
        <v>20.4</v>
      </c>
      <c r="CC196" s="82" t="n">
        <v>11.1</v>
      </c>
      <c r="CD196" s="82" t="n">
        <v>6.9</v>
      </c>
      <c r="CE196" s="82" t="n">
        <v>5.1</v>
      </c>
      <c r="CF196" s="82" t="n">
        <v>2.7</v>
      </c>
      <c r="CG196" s="82" t="n">
        <v>0.6</v>
      </c>
      <c r="CH196" s="82" t="n">
        <v>0.3</v>
      </c>
      <c r="CI196" s="82" t="n">
        <v>0.2</v>
      </c>
      <c r="CJ196" s="82">
        <f>SUM(BT196:BW196)</f>
        <v/>
      </c>
      <c r="CK196" s="82">
        <f>F196*(1+M196/100)^9</f>
        <v/>
      </c>
      <c r="CL196" s="257">
        <f>$CK196*SUM(OFFSET($AJ196,0,(COUNTA($CL$1:CL$1)-1)*4,1,4))/100</f>
        <v/>
      </c>
      <c r="CM196" s="257">
        <f>$CK196*SUM(OFFSET($AJ196,0,(COUNTA($CL$1:CM$1)-1)*4,1,4))/100</f>
        <v/>
      </c>
      <c r="CN196" s="257">
        <f>$CK196*SUM(OFFSET($AJ196,0,(COUNTA($CL$1:CN$1)-1)*4,1,4))/100</f>
        <v/>
      </c>
      <c r="CO196" s="257">
        <f>$CK196*SUM(OFFSET($AJ196,0,(COUNTA($CL$1:CO$1)-1)*4,1,4))/100</f>
        <v/>
      </c>
      <c r="CP196" s="257">
        <f>$CK196*SUM(OFFSET($AJ196,0,(COUNTA($CL$1:CP$1)-1)*4,1,4))/100</f>
        <v/>
      </c>
      <c r="CQ196" s="257">
        <f>$CK196*SUM(OFFSET($AJ196,0,(COUNTA($CL$1:CQ$1)-1)*4,1,4))/100</f>
        <v/>
      </c>
      <c r="CR196" s="257">
        <f>$CK196*SUM(OFFSET($AJ196,0,(COUNTA($CL$1:CR$1)-1)*4,1,4))/100</f>
        <v/>
      </c>
      <c r="CS196" s="257">
        <f>$CK196*SUM(OFFSET($AJ196,0,(COUNTA($CL$1:CS$1)-1)*4,1,4))/100</f>
        <v/>
      </c>
      <c r="CT196" s="257">
        <f>$CK196*SUM(OFFSET($AJ196,0,(COUNTA($CL$1:CT$1)-1)*4,1,4))/100</f>
        <v/>
      </c>
      <c r="CU196" s="258">
        <f>IF(N196 = 0,0,F196/N196)</f>
        <v/>
      </c>
      <c r="CV196" s="258">
        <f>IF(CU196=0,0,CK196/CU196)</f>
        <v/>
      </c>
    </row>
    <row r="197">
      <c r="A197" s="82">
        <f>IF(ISERROR(OFFSET(Map!$E$2,MATCH(D197,Map!$B$3:$B$239,0),0)),OFFSET(Map!$E$2,MATCH(D197,Map!$C$3:$C$239,0),0),OFFSET(Map!$E$2,MATCH(D197,Map!$B$3:$B$239,0),0))</f>
        <v/>
      </c>
      <c r="B197" s="82" t="n">
        <v>196</v>
      </c>
      <c r="C197" s="82" t="inlineStr">
        <is>
          <t>MPUMALANGA</t>
        </is>
      </c>
      <c r="D197" s="82" t="inlineStr">
        <is>
          <t>MP305</t>
        </is>
      </c>
      <c r="E197" s="82" t="inlineStr">
        <is>
          <t>Lekwa</t>
        </is>
      </c>
      <c r="F197" s="82" t="n">
        <v>115662</v>
      </c>
      <c r="G197" s="82" t="n">
        <v>28.6</v>
      </c>
      <c r="H197" s="82" t="n">
        <v>66.40000000000001</v>
      </c>
      <c r="I197" s="82">
        <f>ROUND(F197*H197/100,0)</f>
        <v/>
      </c>
      <c r="J197" s="82" t="n">
        <v>5</v>
      </c>
      <c r="K197" s="82" t="n">
        <v>50.6</v>
      </c>
      <c r="L197" s="82" t="n">
        <v>99.40000000000001</v>
      </c>
      <c r="M197" s="82" t="n">
        <v>1.13</v>
      </c>
      <c r="N197" s="82" t="n">
        <v>25</v>
      </c>
      <c r="O197" s="82" t="n">
        <v>25.9</v>
      </c>
      <c r="P197" s="82">
        <f>ROUND(F197*(H197/100)*(100-O197)/100,0)</f>
        <v/>
      </c>
      <c r="Q197" s="82" t="n">
        <v>35.2</v>
      </c>
      <c r="R197" s="82" t="n">
        <v>11.2</v>
      </c>
      <c r="S197" s="82" t="n">
        <v>10.3</v>
      </c>
      <c r="T197" s="82" t="n">
        <v>25.1</v>
      </c>
      <c r="U197" s="82" t="n">
        <v>31071</v>
      </c>
      <c r="V197" s="82" t="n">
        <v>6635</v>
      </c>
      <c r="W197" s="82" t="n">
        <v>3.6</v>
      </c>
      <c r="X197" s="82" t="n">
        <v>35.7</v>
      </c>
      <c r="Y197" s="82" t="n">
        <v>73.59999999999999</v>
      </c>
      <c r="Z197" s="82" t="n">
        <v>50</v>
      </c>
      <c r="AA197" s="82" t="n">
        <v>83.59999999999999</v>
      </c>
      <c r="AB197" s="82" t="n">
        <v>82.2</v>
      </c>
      <c r="AC197" s="82" t="n">
        <v>55.2</v>
      </c>
      <c r="AD197" s="82" t="n">
        <v>88.59999999999999</v>
      </c>
      <c r="AE197" s="82" t="n">
        <v>84.2</v>
      </c>
      <c r="AF197" s="82" t="n">
        <v>2.9</v>
      </c>
      <c r="AG197" s="82" t="n">
        <v>1.2</v>
      </c>
      <c r="AH197" s="82" t="n">
        <v>11.4</v>
      </c>
      <c r="AI197" s="82" t="n">
        <v>0.3</v>
      </c>
      <c r="AJ197" s="82" t="n">
        <v>5.2</v>
      </c>
      <c r="AK197" s="82" t="n">
        <v>5.2</v>
      </c>
      <c r="AL197" s="82" t="n">
        <v>4.6</v>
      </c>
      <c r="AM197" s="82" t="n">
        <v>4.6</v>
      </c>
      <c r="AN197" s="82" t="n">
        <v>4.6</v>
      </c>
      <c r="AO197" s="82" t="n">
        <v>4.5</v>
      </c>
      <c r="AP197" s="82" t="n">
        <v>4.8</v>
      </c>
      <c r="AQ197" s="82" t="n">
        <v>4.8</v>
      </c>
      <c r="AR197" s="82" t="n">
        <v>5.4</v>
      </c>
      <c r="AS197" s="82" t="n">
        <v>4.7</v>
      </c>
      <c r="AT197" s="82" t="n">
        <v>4.8</v>
      </c>
      <c r="AU197" s="82" t="n">
        <v>4.6</v>
      </c>
      <c r="AV197" s="82" t="n">
        <v>3.9</v>
      </c>
      <c r="AW197" s="82" t="n">
        <v>3.6</v>
      </c>
      <c r="AX197" s="82" t="n">
        <v>3.4</v>
      </c>
      <c r="AY197" s="82" t="n">
        <v>3.4</v>
      </c>
      <c r="AZ197" s="82" t="n">
        <v>2.9</v>
      </c>
      <c r="BA197" s="82" t="n">
        <v>3</v>
      </c>
      <c r="BB197" s="82" t="n">
        <v>2.6</v>
      </c>
      <c r="BC197" s="82" t="n">
        <v>2.6</v>
      </c>
      <c r="BD197" s="82" t="n">
        <v>2.3</v>
      </c>
      <c r="BE197" s="82" t="n">
        <v>2.5</v>
      </c>
      <c r="BF197" s="82" t="n">
        <v>2</v>
      </c>
      <c r="BG197" s="82" t="n">
        <v>1.9</v>
      </c>
      <c r="BH197" s="82" t="n">
        <v>1.3</v>
      </c>
      <c r="BI197" s="82" t="n">
        <v>1.5</v>
      </c>
      <c r="BJ197" s="82" t="n">
        <v>0.9</v>
      </c>
      <c r="BK197" s="82" t="n">
        <v>1.1</v>
      </c>
      <c r="BL197" s="82" t="n">
        <v>0.5</v>
      </c>
      <c r="BM197" s="82" t="n">
        <v>0.8</v>
      </c>
      <c r="BN197" s="82" t="n">
        <v>0.3</v>
      </c>
      <c r="BO197" s="82" t="n">
        <v>0.5</v>
      </c>
      <c r="BP197" s="82" t="n">
        <v>0.2</v>
      </c>
      <c r="BQ197" s="82" t="n">
        <v>0.3</v>
      </c>
      <c r="BR197" s="82" t="n">
        <v>0.1</v>
      </c>
      <c r="BS197" s="82" t="n">
        <v>0.2</v>
      </c>
      <c r="BT197" s="82" t="n">
        <v>34118</v>
      </c>
      <c r="BU197" s="82" t="n">
        <v>11895</v>
      </c>
      <c r="BV197" s="82" t="n">
        <v>2600</v>
      </c>
      <c r="BW197" s="82" t="n">
        <v>28171</v>
      </c>
      <c r="BX197" s="82" t="n">
        <v>10.7</v>
      </c>
      <c r="BY197" s="82" t="n">
        <v>3.9</v>
      </c>
      <c r="BZ197" s="82" t="n">
        <v>6</v>
      </c>
      <c r="CA197" s="82" t="n">
        <v>17.8</v>
      </c>
      <c r="CB197" s="82" t="n">
        <v>22.5</v>
      </c>
      <c r="CC197" s="82" t="n">
        <v>15.6</v>
      </c>
      <c r="CD197" s="82" t="n">
        <v>10.4</v>
      </c>
      <c r="CE197" s="82" t="n">
        <v>7.8</v>
      </c>
      <c r="CF197" s="82" t="n">
        <v>3.9</v>
      </c>
      <c r="CG197" s="82" t="n">
        <v>1</v>
      </c>
      <c r="CH197" s="82" t="n">
        <v>0.2</v>
      </c>
      <c r="CI197" s="82" t="n">
        <v>0.3</v>
      </c>
      <c r="CJ197" s="82">
        <f>SUM(BT197:BW197)</f>
        <v/>
      </c>
      <c r="CK197" s="82">
        <f>F197*(1+M197/100)^9</f>
        <v/>
      </c>
      <c r="CL197" s="257">
        <f>$CK197*SUM(OFFSET($AJ197,0,(COUNTA($CL$1:CL$1)-1)*4,1,4))/100</f>
        <v/>
      </c>
      <c r="CM197" s="257">
        <f>$CK197*SUM(OFFSET($AJ197,0,(COUNTA($CL$1:CM$1)-1)*4,1,4))/100</f>
        <v/>
      </c>
      <c r="CN197" s="257">
        <f>$CK197*SUM(OFFSET($AJ197,0,(COUNTA($CL$1:CN$1)-1)*4,1,4))/100</f>
        <v/>
      </c>
      <c r="CO197" s="257">
        <f>$CK197*SUM(OFFSET($AJ197,0,(COUNTA($CL$1:CO$1)-1)*4,1,4))/100</f>
        <v/>
      </c>
      <c r="CP197" s="257">
        <f>$CK197*SUM(OFFSET($AJ197,0,(COUNTA($CL$1:CP$1)-1)*4,1,4))/100</f>
        <v/>
      </c>
      <c r="CQ197" s="257">
        <f>$CK197*SUM(OFFSET($AJ197,0,(COUNTA($CL$1:CQ$1)-1)*4,1,4))/100</f>
        <v/>
      </c>
      <c r="CR197" s="257">
        <f>$CK197*SUM(OFFSET($AJ197,0,(COUNTA($CL$1:CR$1)-1)*4,1,4))/100</f>
        <v/>
      </c>
      <c r="CS197" s="257">
        <f>$CK197*SUM(OFFSET($AJ197,0,(COUNTA($CL$1:CS$1)-1)*4,1,4))/100</f>
        <v/>
      </c>
      <c r="CT197" s="257">
        <f>$CK197*SUM(OFFSET($AJ197,0,(COUNTA($CL$1:CT$1)-1)*4,1,4))/100</f>
        <v/>
      </c>
      <c r="CU197" s="258">
        <f>IF(N197 = 0,0,F197/N197)</f>
        <v/>
      </c>
      <c r="CV197" s="258">
        <f>IF(CU197=0,0,CK197/CU197)</f>
        <v/>
      </c>
    </row>
    <row r="198">
      <c r="A198" s="82">
        <f>IF(ISERROR(OFFSET(Map!$E$2,MATCH(D198,Map!$B$3:$B$239,0),0)),OFFSET(Map!$E$2,MATCH(D198,Map!$C$3:$C$239,0),0),OFFSET(Map!$E$2,MATCH(D198,Map!$B$3:$B$239,0),0))</f>
        <v/>
      </c>
      <c r="B198" s="82" t="n">
        <v>197</v>
      </c>
      <c r="C198" s="82" t="inlineStr">
        <is>
          <t>MPUMALANGA</t>
        </is>
      </c>
      <c r="D198" s="82" t="inlineStr">
        <is>
          <t>MP306</t>
        </is>
      </c>
      <c r="E198" s="82" t="inlineStr">
        <is>
          <t>Dipaleseng</t>
        </is>
      </c>
      <c r="F198" s="82" t="n">
        <v>42390</v>
      </c>
      <c r="G198" s="82" t="n">
        <v>28.2</v>
      </c>
      <c r="H198" s="82" t="n">
        <v>66</v>
      </c>
      <c r="I198" s="82">
        <f>ROUND(F198*H198/100,0)</f>
        <v/>
      </c>
      <c r="J198" s="82" t="n">
        <v>5.8</v>
      </c>
      <c r="K198" s="82" t="n">
        <v>51.6</v>
      </c>
      <c r="L198" s="82" t="n">
        <v>102.6</v>
      </c>
      <c r="M198" s="82" t="n">
        <v>0.93</v>
      </c>
      <c r="N198" s="82" t="n">
        <v>16</v>
      </c>
      <c r="O198" s="82" t="n">
        <v>37.2</v>
      </c>
      <c r="P198" s="82">
        <f>ROUND(F198*(H198/100)*(100-O198)/100,0)</f>
        <v/>
      </c>
      <c r="Q198" s="82" t="n">
        <v>45.2</v>
      </c>
      <c r="R198" s="82" t="n">
        <v>12</v>
      </c>
      <c r="S198" s="82" t="n">
        <v>5.7</v>
      </c>
      <c r="T198" s="82" t="n">
        <v>24.1</v>
      </c>
      <c r="U198" s="82" t="n">
        <v>12637</v>
      </c>
      <c r="V198" s="82" t="n">
        <v>2947</v>
      </c>
      <c r="W198" s="82" t="n">
        <v>3.3</v>
      </c>
      <c r="X198" s="82" t="n">
        <v>35.2</v>
      </c>
      <c r="Y198" s="82" t="n">
        <v>67.40000000000001</v>
      </c>
      <c r="Z198" s="82" t="n">
        <v>57</v>
      </c>
      <c r="AA198" s="82" t="n">
        <v>74.90000000000001</v>
      </c>
      <c r="AB198" s="82" t="n">
        <v>81.8</v>
      </c>
      <c r="AC198" s="82" t="n">
        <v>38.2</v>
      </c>
      <c r="AD198" s="82" t="n">
        <v>83.09999999999999</v>
      </c>
      <c r="AE198" s="82" t="n">
        <v>89.8</v>
      </c>
      <c r="AF198" s="82" t="n">
        <v>0.5</v>
      </c>
      <c r="AG198" s="82" t="n">
        <v>0.9</v>
      </c>
      <c r="AH198" s="82" t="n">
        <v>8.6</v>
      </c>
      <c r="AI198" s="82" t="n">
        <v>0.2</v>
      </c>
      <c r="AJ198" s="82" t="n">
        <v>5.5</v>
      </c>
      <c r="AK198" s="82" t="n">
        <v>5.4</v>
      </c>
      <c r="AL198" s="82" t="n">
        <v>4.5</v>
      </c>
      <c r="AM198" s="82" t="n">
        <v>4.3</v>
      </c>
      <c r="AN198" s="82" t="n">
        <v>4.2</v>
      </c>
      <c r="AO198" s="82" t="n">
        <v>4.3</v>
      </c>
      <c r="AP198" s="82" t="n">
        <v>4.7</v>
      </c>
      <c r="AQ198" s="82" t="n">
        <v>4.7</v>
      </c>
      <c r="AR198" s="82" t="n">
        <v>5.2</v>
      </c>
      <c r="AS198" s="82" t="n">
        <v>4.7</v>
      </c>
      <c r="AT198" s="82" t="n">
        <v>5.4</v>
      </c>
      <c r="AU198" s="82" t="n">
        <v>4.5</v>
      </c>
      <c r="AV198" s="82" t="n">
        <v>4.4</v>
      </c>
      <c r="AW198" s="82" t="n">
        <v>3.7</v>
      </c>
      <c r="AX198" s="82" t="n">
        <v>3.6</v>
      </c>
      <c r="AY198" s="82" t="n">
        <v>3.3</v>
      </c>
      <c r="AZ198" s="82" t="n">
        <v>3</v>
      </c>
      <c r="BA198" s="82" t="n">
        <v>2.7</v>
      </c>
      <c r="BB198" s="82" t="n">
        <v>2.5</v>
      </c>
      <c r="BC198" s="82" t="n">
        <v>2.5</v>
      </c>
      <c r="BD198" s="82" t="n">
        <v>2.1</v>
      </c>
      <c r="BE198" s="82" t="n">
        <v>2.2</v>
      </c>
      <c r="BF198" s="82" t="n">
        <v>1.7</v>
      </c>
      <c r="BG198" s="82" t="n">
        <v>2</v>
      </c>
      <c r="BH198" s="82" t="n">
        <v>1.4</v>
      </c>
      <c r="BI198" s="82" t="n">
        <v>1.5</v>
      </c>
      <c r="BJ198" s="82" t="n">
        <v>0.9</v>
      </c>
      <c r="BK198" s="82" t="n">
        <v>1.3</v>
      </c>
      <c r="BL198" s="82" t="n">
        <v>0.7</v>
      </c>
      <c r="BM198" s="82" t="n">
        <v>1</v>
      </c>
      <c r="BN198" s="82" t="n">
        <v>0.3</v>
      </c>
      <c r="BO198" s="82" t="n">
        <v>0.6</v>
      </c>
      <c r="BP198" s="82" t="n">
        <v>0.2</v>
      </c>
      <c r="BQ198" s="82" t="n">
        <v>0.4</v>
      </c>
      <c r="BR198" s="82" t="n">
        <v>0.2</v>
      </c>
      <c r="BS198" s="82" t="n">
        <v>0.3</v>
      </c>
      <c r="BT198" s="82" t="n">
        <v>10546</v>
      </c>
      <c r="BU198" s="82" t="n">
        <v>6244</v>
      </c>
      <c r="BV198" s="82" t="n">
        <v>1295</v>
      </c>
      <c r="BW198" s="82" t="n">
        <v>9877</v>
      </c>
      <c r="BX198" s="82" t="n">
        <v>12.9</v>
      </c>
      <c r="BY198" s="82" t="n">
        <v>4.4</v>
      </c>
      <c r="BZ198" s="82" t="n">
        <v>6.9</v>
      </c>
      <c r="CA198" s="82" t="n">
        <v>19.9</v>
      </c>
      <c r="CB198" s="82" t="n">
        <v>22.9</v>
      </c>
      <c r="CC198" s="82" t="n">
        <v>15.4</v>
      </c>
      <c r="CD198" s="82" t="n">
        <v>9.4</v>
      </c>
      <c r="CE198" s="82" t="n">
        <v>5.3</v>
      </c>
      <c r="CF198" s="82" t="n">
        <v>2.2</v>
      </c>
      <c r="CG198" s="82" t="n">
        <v>0.4</v>
      </c>
      <c r="CH198" s="82" t="n">
        <v>0.1</v>
      </c>
      <c r="CI198" s="82" t="n">
        <v>0.1</v>
      </c>
      <c r="CJ198" s="82">
        <f>SUM(BT198:BW198)</f>
        <v/>
      </c>
      <c r="CK198" s="82">
        <f>F198*(1+M198/100)^9</f>
        <v/>
      </c>
      <c r="CL198" s="257">
        <f>$CK198*SUM(OFFSET($AJ198,0,(COUNTA($CL$1:CL$1)-1)*4,1,4))/100</f>
        <v/>
      </c>
      <c r="CM198" s="257">
        <f>$CK198*SUM(OFFSET($AJ198,0,(COUNTA($CL$1:CM$1)-1)*4,1,4))/100</f>
        <v/>
      </c>
      <c r="CN198" s="257">
        <f>$CK198*SUM(OFFSET($AJ198,0,(COUNTA($CL$1:CN$1)-1)*4,1,4))/100</f>
        <v/>
      </c>
      <c r="CO198" s="257">
        <f>$CK198*SUM(OFFSET($AJ198,0,(COUNTA($CL$1:CO$1)-1)*4,1,4))/100</f>
        <v/>
      </c>
      <c r="CP198" s="257">
        <f>$CK198*SUM(OFFSET($AJ198,0,(COUNTA($CL$1:CP$1)-1)*4,1,4))/100</f>
        <v/>
      </c>
      <c r="CQ198" s="257">
        <f>$CK198*SUM(OFFSET($AJ198,0,(COUNTA($CL$1:CQ$1)-1)*4,1,4))/100</f>
        <v/>
      </c>
      <c r="CR198" s="257">
        <f>$CK198*SUM(OFFSET($AJ198,0,(COUNTA($CL$1:CR$1)-1)*4,1,4))/100</f>
        <v/>
      </c>
      <c r="CS198" s="257">
        <f>$CK198*SUM(OFFSET($AJ198,0,(COUNTA($CL$1:CS$1)-1)*4,1,4))/100</f>
        <v/>
      </c>
      <c r="CT198" s="257">
        <f>$CK198*SUM(OFFSET($AJ198,0,(COUNTA($CL$1:CT$1)-1)*4,1,4))/100</f>
        <v/>
      </c>
      <c r="CU198" s="258">
        <f>IF(N198 = 0,0,F198/N198)</f>
        <v/>
      </c>
      <c r="CV198" s="258">
        <f>IF(CU198=0,0,CK198/CU198)</f>
        <v/>
      </c>
    </row>
    <row r="199">
      <c r="A199" s="82">
        <f>IF(ISERROR(OFFSET(Map!$E$2,MATCH(D199,Map!$B$3:$B$239,0),0)),OFFSET(Map!$E$2,MATCH(D199,Map!$C$3:$C$239,0),0),OFFSET(Map!$E$2,MATCH(D199,Map!$B$3:$B$239,0),0))</f>
        <v/>
      </c>
      <c r="B199" s="82" t="n">
        <v>198</v>
      </c>
      <c r="C199" s="82" t="inlineStr">
        <is>
          <t>MPUMALANGA</t>
        </is>
      </c>
      <c r="D199" s="82" t="inlineStr">
        <is>
          <t>MP307</t>
        </is>
      </c>
      <c r="E199" s="82" t="inlineStr">
        <is>
          <t>Govan Mbeki</t>
        </is>
      </c>
      <c r="F199" s="82" t="n">
        <v>294538</v>
      </c>
      <c r="G199" s="82" t="n">
        <v>26.9</v>
      </c>
      <c r="H199" s="82" t="n">
        <v>69.40000000000001</v>
      </c>
      <c r="I199" s="82">
        <f>ROUND(F199*H199/100,0)</f>
        <v/>
      </c>
      <c r="J199" s="82" t="n">
        <v>3.7</v>
      </c>
      <c r="K199" s="82" t="n">
        <v>44</v>
      </c>
      <c r="L199" s="82" t="n">
        <v>106.9</v>
      </c>
      <c r="M199" s="82" t="n">
        <v>2.84</v>
      </c>
      <c r="N199" s="82" t="n">
        <v>100</v>
      </c>
      <c r="O199" s="82" t="n">
        <v>26.2</v>
      </c>
      <c r="P199" s="82">
        <f>ROUND(F199*(H199/100)*(100-O199)/100,0)</f>
        <v/>
      </c>
      <c r="Q199" s="82" t="n">
        <v>34.4</v>
      </c>
      <c r="R199" s="82" t="n">
        <v>7.9</v>
      </c>
      <c r="S199" s="82" t="n">
        <v>12.6</v>
      </c>
      <c r="T199" s="82" t="n">
        <v>31.3</v>
      </c>
      <c r="U199" s="82" t="n">
        <v>83874</v>
      </c>
      <c r="V199" s="82" t="n">
        <v>10253</v>
      </c>
      <c r="W199" s="82" t="n">
        <v>3.3</v>
      </c>
      <c r="X199" s="82" t="n">
        <v>30.8</v>
      </c>
      <c r="Y199" s="82" t="n">
        <v>71</v>
      </c>
      <c r="Z199" s="82" t="n">
        <v>52</v>
      </c>
      <c r="AA199" s="82" t="n">
        <v>88.90000000000001</v>
      </c>
      <c r="AB199" s="82" t="n">
        <v>91.7</v>
      </c>
      <c r="AC199" s="82" t="n">
        <v>56.5</v>
      </c>
      <c r="AD199" s="82" t="n">
        <v>90.3</v>
      </c>
      <c r="AE199" s="82" t="n">
        <v>80.5</v>
      </c>
      <c r="AF199" s="82" t="n">
        <v>1.5</v>
      </c>
      <c r="AG199" s="82" t="n">
        <v>1.5</v>
      </c>
      <c r="AH199" s="82" t="n">
        <v>16</v>
      </c>
      <c r="AI199" s="82" t="n">
        <v>0.4</v>
      </c>
      <c r="AJ199" s="82" t="n">
        <v>5.1</v>
      </c>
      <c r="AK199" s="82" t="n">
        <v>5.2</v>
      </c>
      <c r="AL199" s="82" t="n">
        <v>4.4</v>
      </c>
      <c r="AM199" s="82" t="n">
        <v>4.3</v>
      </c>
      <c r="AN199" s="82" t="n">
        <v>4</v>
      </c>
      <c r="AO199" s="82" t="n">
        <v>3.9</v>
      </c>
      <c r="AP199" s="82" t="n">
        <v>4.4</v>
      </c>
      <c r="AQ199" s="82" t="n">
        <v>4.4</v>
      </c>
      <c r="AR199" s="82" t="n">
        <v>5.9</v>
      </c>
      <c r="AS199" s="82" t="n">
        <v>4.9</v>
      </c>
      <c r="AT199" s="82" t="n">
        <v>6.3</v>
      </c>
      <c r="AU199" s="82" t="n">
        <v>5</v>
      </c>
      <c r="AV199" s="82" t="n">
        <v>4.9</v>
      </c>
      <c r="AW199" s="82" t="n">
        <v>3.8</v>
      </c>
      <c r="AX199" s="82" t="n">
        <v>3.7</v>
      </c>
      <c r="AY199" s="82" t="n">
        <v>3.3</v>
      </c>
      <c r="AZ199" s="82" t="n">
        <v>3.1</v>
      </c>
      <c r="BA199" s="82" t="n">
        <v>3</v>
      </c>
      <c r="BB199" s="82" t="n">
        <v>2.8</v>
      </c>
      <c r="BC199" s="82" t="n">
        <v>2.8</v>
      </c>
      <c r="BD199" s="82" t="n">
        <v>2.6</v>
      </c>
      <c r="BE199" s="82" t="n">
        <v>2.5</v>
      </c>
      <c r="BF199" s="82" t="n">
        <v>1.9</v>
      </c>
      <c r="BG199" s="82" t="n">
        <v>1.7</v>
      </c>
      <c r="BH199" s="82" t="n">
        <v>1.1</v>
      </c>
      <c r="BI199" s="82" t="n">
        <v>1.1</v>
      </c>
      <c r="BJ199" s="82" t="n">
        <v>0.7</v>
      </c>
      <c r="BK199" s="82" t="n">
        <v>0.8</v>
      </c>
      <c r="BL199" s="82" t="n">
        <v>0.3</v>
      </c>
      <c r="BM199" s="82" t="n">
        <v>0.6</v>
      </c>
      <c r="BN199" s="82" t="n">
        <v>0.2</v>
      </c>
      <c r="BO199" s="82" t="n">
        <v>0.4</v>
      </c>
      <c r="BP199" s="82" t="n">
        <v>0.1</v>
      </c>
      <c r="BQ199" s="82" t="n">
        <v>0.2</v>
      </c>
      <c r="BR199" s="82" t="n">
        <v>0.1</v>
      </c>
      <c r="BS199" s="82" t="n">
        <v>0.2</v>
      </c>
      <c r="BT199" s="82" t="n">
        <v>99138</v>
      </c>
      <c r="BU199" s="82" t="n">
        <v>35249</v>
      </c>
      <c r="BV199" s="82" t="n">
        <v>6787</v>
      </c>
      <c r="BW199" s="82" t="n">
        <v>63301</v>
      </c>
      <c r="BX199" s="82" t="n">
        <v>16.2</v>
      </c>
      <c r="BY199" s="82" t="n">
        <v>3.6</v>
      </c>
      <c r="BZ199" s="82" t="n">
        <v>5.5</v>
      </c>
      <c r="CA199" s="82" t="n">
        <v>12.6</v>
      </c>
      <c r="CB199" s="82" t="n">
        <v>16.5</v>
      </c>
      <c r="CC199" s="82" t="n">
        <v>15</v>
      </c>
      <c r="CD199" s="82" t="n">
        <v>11.7</v>
      </c>
      <c r="CE199" s="82" t="n">
        <v>9.1</v>
      </c>
      <c r="CF199" s="82" t="n">
        <v>6.4</v>
      </c>
      <c r="CG199" s="82" t="n">
        <v>2.5</v>
      </c>
      <c r="CH199" s="82" t="n">
        <v>0.7</v>
      </c>
      <c r="CI199" s="82" t="n">
        <v>0.3</v>
      </c>
      <c r="CJ199" s="82">
        <f>SUM(BT199:BW199)</f>
        <v/>
      </c>
      <c r="CK199" s="82">
        <f>F199*(1+M199/100)^9</f>
        <v/>
      </c>
      <c r="CL199" s="257">
        <f>$CK199*SUM(OFFSET($AJ199,0,(COUNTA($CL$1:CL$1)-1)*4,1,4))/100</f>
        <v/>
      </c>
      <c r="CM199" s="257">
        <f>$CK199*SUM(OFFSET($AJ199,0,(COUNTA($CL$1:CM$1)-1)*4,1,4))/100</f>
        <v/>
      </c>
      <c r="CN199" s="257">
        <f>$CK199*SUM(OFFSET($AJ199,0,(COUNTA($CL$1:CN$1)-1)*4,1,4))/100</f>
        <v/>
      </c>
      <c r="CO199" s="257">
        <f>$CK199*SUM(OFFSET($AJ199,0,(COUNTA($CL$1:CO$1)-1)*4,1,4))/100</f>
        <v/>
      </c>
      <c r="CP199" s="257">
        <f>$CK199*SUM(OFFSET($AJ199,0,(COUNTA($CL$1:CP$1)-1)*4,1,4))/100</f>
        <v/>
      </c>
      <c r="CQ199" s="257">
        <f>$CK199*SUM(OFFSET($AJ199,0,(COUNTA($CL$1:CQ$1)-1)*4,1,4))/100</f>
        <v/>
      </c>
      <c r="CR199" s="257">
        <f>$CK199*SUM(OFFSET($AJ199,0,(COUNTA($CL$1:CR$1)-1)*4,1,4))/100</f>
        <v/>
      </c>
      <c r="CS199" s="257">
        <f>$CK199*SUM(OFFSET($AJ199,0,(COUNTA($CL$1:CS$1)-1)*4,1,4))/100</f>
        <v/>
      </c>
      <c r="CT199" s="257">
        <f>$CK199*SUM(OFFSET($AJ199,0,(COUNTA($CL$1:CT$1)-1)*4,1,4))/100</f>
        <v/>
      </c>
      <c r="CU199" s="258">
        <f>IF(N199 = 0,0,F199/N199)</f>
        <v/>
      </c>
      <c r="CV199" s="258">
        <f>IF(CU199=0,0,CK199/CU199)</f>
        <v/>
      </c>
    </row>
    <row r="200">
      <c r="A200" s="82">
        <f>IF(ISERROR(OFFSET(Map!$E$2,MATCH(D200,Map!$B$3:$B$239,0),0)),OFFSET(Map!$E$2,MATCH(D200,Map!$C$3:$C$239,0),0),OFFSET(Map!$E$2,MATCH(D200,Map!$B$3:$B$239,0),0))</f>
        <v/>
      </c>
      <c r="B200" s="82" t="n">
        <v>199</v>
      </c>
      <c r="C200" s="82" t="inlineStr">
        <is>
          <t>MPUMALANGA</t>
        </is>
      </c>
      <c r="D200" s="82" t="inlineStr">
        <is>
          <t>MP311</t>
        </is>
      </c>
      <c r="E200" s="82" t="inlineStr">
        <is>
          <t>Victor Khanye</t>
        </is>
      </c>
      <c r="F200" s="82" t="n">
        <v>75452</v>
      </c>
      <c r="G200" s="82" t="n">
        <v>28.2</v>
      </c>
      <c r="H200" s="82" t="n">
        <v>67.09999999999999</v>
      </c>
      <c r="I200" s="82">
        <f>ROUND(F200*H200/100,0)</f>
        <v/>
      </c>
      <c r="J200" s="82" t="n">
        <v>4.7</v>
      </c>
      <c r="K200" s="82" t="n">
        <v>49.1</v>
      </c>
      <c r="L200" s="82" t="n">
        <v>106</v>
      </c>
      <c r="M200" s="82" t="n">
        <v>2.92</v>
      </c>
      <c r="N200" s="82" t="n">
        <v>48</v>
      </c>
      <c r="O200" s="82" t="n">
        <v>28.2</v>
      </c>
      <c r="P200" s="82">
        <f>ROUND(F200*(H200/100)*(100-O200)/100,0)</f>
        <v/>
      </c>
      <c r="Q200" s="82" t="n">
        <v>35.8</v>
      </c>
      <c r="R200" s="82" t="n">
        <v>11.8</v>
      </c>
      <c r="S200" s="82" t="n">
        <v>7.7</v>
      </c>
      <c r="T200" s="82" t="n">
        <v>26.7</v>
      </c>
      <c r="U200" s="82" t="n">
        <v>20548</v>
      </c>
      <c r="V200" s="82" t="n">
        <v>3050</v>
      </c>
      <c r="W200" s="82" t="n">
        <v>3.6</v>
      </c>
      <c r="X200" s="82" t="n">
        <v>30.2</v>
      </c>
      <c r="Y200" s="82" t="n">
        <v>79.3</v>
      </c>
      <c r="Z200" s="82" t="n">
        <v>53.7</v>
      </c>
      <c r="AA200" s="82" t="n">
        <v>70.59999999999999</v>
      </c>
      <c r="AB200" s="82" t="n">
        <v>73.7</v>
      </c>
      <c r="AC200" s="82" t="n">
        <v>48.4</v>
      </c>
      <c r="AD200" s="82" t="n">
        <v>84.90000000000001</v>
      </c>
      <c r="AE200" s="82" t="n">
        <v>82.3</v>
      </c>
      <c r="AF200" s="82" t="n">
        <v>1.1</v>
      </c>
      <c r="AG200" s="82" t="n">
        <v>0.3</v>
      </c>
      <c r="AH200" s="82" t="n">
        <v>16</v>
      </c>
      <c r="AI200" s="82" t="n">
        <v>0.3</v>
      </c>
      <c r="AJ200" s="82" t="n">
        <v>5.3</v>
      </c>
      <c r="AK200" s="82" t="n">
        <v>5.4</v>
      </c>
      <c r="AL200" s="82" t="n">
        <v>4.4</v>
      </c>
      <c r="AM200" s="82" t="n">
        <v>4.4</v>
      </c>
      <c r="AN200" s="82" t="n">
        <v>4.5</v>
      </c>
      <c r="AO200" s="82" t="n">
        <v>4.2</v>
      </c>
      <c r="AP200" s="82" t="n">
        <v>4.5</v>
      </c>
      <c r="AQ200" s="82" t="n">
        <v>4.4</v>
      </c>
      <c r="AR200" s="82" t="n">
        <v>5.5</v>
      </c>
      <c r="AS200" s="82" t="n">
        <v>4.7</v>
      </c>
      <c r="AT200" s="82" t="n">
        <v>5.6</v>
      </c>
      <c r="AU200" s="82" t="n">
        <v>4.7</v>
      </c>
      <c r="AV200" s="82" t="n">
        <v>4.4</v>
      </c>
      <c r="AW200" s="82" t="n">
        <v>3.7</v>
      </c>
      <c r="AX200" s="82" t="n">
        <v>3.8</v>
      </c>
      <c r="AY200" s="82" t="n">
        <v>3.4</v>
      </c>
      <c r="AZ200" s="82" t="n">
        <v>3.2</v>
      </c>
      <c r="BA200" s="82" t="n">
        <v>2.7</v>
      </c>
      <c r="BB200" s="82" t="n">
        <v>2.7</v>
      </c>
      <c r="BC200" s="82" t="n">
        <v>2.7</v>
      </c>
      <c r="BD200" s="82" t="n">
        <v>2.2</v>
      </c>
      <c r="BE200" s="82" t="n">
        <v>2.2</v>
      </c>
      <c r="BF200" s="82" t="n">
        <v>1.8</v>
      </c>
      <c r="BG200" s="82" t="n">
        <v>1.8</v>
      </c>
      <c r="BH200" s="82" t="n">
        <v>1.3</v>
      </c>
      <c r="BI200" s="82" t="n">
        <v>1.5</v>
      </c>
      <c r="BJ200" s="82" t="n">
        <v>0.9</v>
      </c>
      <c r="BK200" s="82" t="n">
        <v>0.9</v>
      </c>
      <c r="BL200" s="82" t="n">
        <v>0.6</v>
      </c>
      <c r="BM200" s="82" t="n">
        <v>0.7</v>
      </c>
      <c r="BN200" s="82" t="n">
        <v>0.3</v>
      </c>
      <c r="BO200" s="82" t="n">
        <v>0.5</v>
      </c>
      <c r="BP200" s="82" t="n">
        <v>0.2</v>
      </c>
      <c r="BQ200" s="82" t="n">
        <v>0.3</v>
      </c>
      <c r="BR200" s="82" t="n">
        <v>0.1</v>
      </c>
      <c r="BS200" s="82" t="n">
        <v>0.3</v>
      </c>
      <c r="BT200" s="82" t="n">
        <v>21843</v>
      </c>
      <c r="BU200" s="82" t="n">
        <v>8573</v>
      </c>
      <c r="BV200" s="82" t="n">
        <v>2477</v>
      </c>
      <c r="BW200" s="82" t="n">
        <v>17712</v>
      </c>
      <c r="BX200" s="82" t="n">
        <v>14.9</v>
      </c>
      <c r="BY200" s="82" t="n">
        <v>3.7</v>
      </c>
      <c r="BZ200" s="82" t="n">
        <v>6.3</v>
      </c>
      <c r="CA200" s="82" t="n">
        <v>17.5</v>
      </c>
      <c r="CB200" s="82" t="n">
        <v>21.4</v>
      </c>
      <c r="CC200" s="82" t="n">
        <v>16.3</v>
      </c>
      <c r="CD200" s="82" t="n">
        <v>9.5</v>
      </c>
      <c r="CE200" s="82" t="n">
        <v>5.7</v>
      </c>
      <c r="CF200" s="82" t="n">
        <v>3.2</v>
      </c>
      <c r="CG200" s="82" t="n">
        <v>0.9</v>
      </c>
      <c r="CH200" s="82" t="n">
        <v>0.3</v>
      </c>
      <c r="CI200" s="82" t="n">
        <v>0.3</v>
      </c>
      <c r="CJ200" s="82">
        <f>SUM(BT200:BW200)</f>
        <v/>
      </c>
      <c r="CK200" s="82">
        <f>F200*(1+M200/100)^9</f>
        <v/>
      </c>
      <c r="CL200" s="257">
        <f>$CK200*SUM(OFFSET($AJ200,0,(COUNTA($CL$1:CL$1)-1)*4,1,4))/100</f>
        <v/>
      </c>
      <c r="CM200" s="257">
        <f>$CK200*SUM(OFFSET($AJ200,0,(COUNTA($CL$1:CM$1)-1)*4,1,4))/100</f>
        <v/>
      </c>
      <c r="CN200" s="257">
        <f>$CK200*SUM(OFFSET($AJ200,0,(COUNTA($CL$1:CN$1)-1)*4,1,4))/100</f>
        <v/>
      </c>
      <c r="CO200" s="257">
        <f>$CK200*SUM(OFFSET($AJ200,0,(COUNTA($CL$1:CO$1)-1)*4,1,4))/100</f>
        <v/>
      </c>
      <c r="CP200" s="257">
        <f>$CK200*SUM(OFFSET($AJ200,0,(COUNTA($CL$1:CP$1)-1)*4,1,4))/100</f>
        <v/>
      </c>
      <c r="CQ200" s="257">
        <f>$CK200*SUM(OFFSET($AJ200,0,(COUNTA($CL$1:CQ$1)-1)*4,1,4))/100</f>
        <v/>
      </c>
      <c r="CR200" s="257">
        <f>$CK200*SUM(OFFSET($AJ200,0,(COUNTA($CL$1:CR$1)-1)*4,1,4))/100</f>
        <v/>
      </c>
      <c r="CS200" s="257">
        <f>$CK200*SUM(OFFSET($AJ200,0,(COUNTA($CL$1:CS$1)-1)*4,1,4))/100</f>
        <v/>
      </c>
      <c r="CT200" s="257">
        <f>$CK200*SUM(OFFSET($AJ200,0,(COUNTA($CL$1:CT$1)-1)*4,1,4))/100</f>
        <v/>
      </c>
      <c r="CU200" s="258">
        <f>IF(N200 = 0,0,F200/N200)</f>
        <v/>
      </c>
      <c r="CV200" s="258">
        <f>IF(CU200=0,0,CK200/CU200)</f>
        <v/>
      </c>
    </row>
    <row r="201">
      <c r="A201" s="82">
        <f>IF(ISERROR(OFFSET(Map!$E$2,MATCH(D201,Map!$B$3:$B$239,0),0)),OFFSET(Map!$E$2,MATCH(D201,Map!$C$3:$C$239,0),0),OFFSET(Map!$E$2,MATCH(D201,Map!$B$3:$B$239,0),0))</f>
        <v/>
      </c>
      <c r="B201" s="82" t="n">
        <v>200</v>
      </c>
      <c r="C201" s="82" t="inlineStr">
        <is>
          <t>MPUMALANGA</t>
        </is>
      </c>
      <c r="D201" s="82" t="inlineStr">
        <is>
          <t>MP312</t>
        </is>
      </c>
      <c r="E201" s="82" t="inlineStr">
        <is>
          <t>Emalahleni</t>
        </is>
      </c>
      <c r="F201" s="82" t="n">
        <v>395466</v>
      </c>
      <c r="G201" s="82" t="n">
        <v>25.2</v>
      </c>
      <c r="H201" s="82" t="n">
        <v>71.2</v>
      </c>
      <c r="I201" s="82">
        <f>ROUND(F201*H201/100,0)</f>
        <v/>
      </c>
      <c r="J201" s="82" t="n">
        <v>3.6</v>
      </c>
      <c r="K201" s="82" t="n">
        <v>40.4</v>
      </c>
      <c r="L201" s="82" t="n">
        <v>111.8</v>
      </c>
      <c r="M201" s="82" t="n">
        <v>3.58</v>
      </c>
      <c r="N201" s="82" t="n">
        <v>148</v>
      </c>
      <c r="O201" s="82" t="n">
        <v>27.3</v>
      </c>
      <c r="P201" s="82">
        <f>ROUND(F201*(H201/100)*(100-O201)/100,0)</f>
        <v/>
      </c>
      <c r="Q201" s="82" t="n">
        <v>36</v>
      </c>
      <c r="R201" s="82" t="n">
        <v>5.8</v>
      </c>
      <c r="S201" s="82" t="n">
        <v>13.9</v>
      </c>
      <c r="T201" s="82" t="n">
        <v>31.4</v>
      </c>
      <c r="U201" s="82" t="n">
        <v>119874</v>
      </c>
      <c r="V201" s="82" t="n">
        <v>10947</v>
      </c>
      <c r="W201" s="82" t="n">
        <v>3.2</v>
      </c>
      <c r="X201" s="82" t="n">
        <v>27.9</v>
      </c>
      <c r="Y201" s="82" t="n">
        <v>77.2</v>
      </c>
      <c r="Z201" s="82" t="n">
        <v>45.3</v>
      </c>
      <c r="AA201" s="82" t="n">
        <v>68.8</v>
      </c>
      <c r="AB201" s="82" t="n">
        <v>67.2</v>
      </c>
      <c r="AC201" s="82" t="n">
        <v>54.9</v>
      </c>
      <c r="AD201" s="82" t="n">
        <v>73.40000000000001</v>
      </c>
      <c r="AE201" s="82" t="n">
        <v>81.3</v>
      </c>
      <c r="AF201" s="82" t="n">
        <v>1.7</v>
      </c>
      <c r="AG201" s="82" t="n">
        <v>0.9</v>
      </c>
      <c r="AH201" s="82" t="n">
        <v>15.7</v>
      </c>
      <c r="AI201" s="82" t="n">
        <v>0.4</v>
      </c>
      <c r="AJ201" s="82" t="n">
        <v>5</v>
      </c>
      <c r="AK201" s="82" t="n">
        <v>5</v>
      </c>
      <c r="AL201" s="82" t="n">
        <v>3.9</v>
      </c>
      <c r="AM201" s="82" t="n">
        <v>3.9</v>
      </c>
      <c r="AN201" s="82" t="n">
        <v>3.7</v>
      </c>
      <c r="AO201" s="82" t="n">
        <v>3.6</v>
      </c>
      <c r="AP201" s="82" t="n">
        <v>4</v>
      </c>
      <c r="AQ201" s="82" t="n">
        <v>4.1</v>
      </c>
      <c r="AR201" s="82" t="n">
        <v>6.1</v>
      </c>
      <c r="AS201" s="82" t="n">
        <v>5.1</v>
      </c>
      <c r="AT201" s="82" t="n">
        <v>6.8</v>
      </c>
      <c r="AU201" s="82" t="n">
        <v>5.1</v>
      </c>
      <c r="AV201" s="82" t="n">
        <v>5.2</v>
      </c>
      <c r="AW201" s="82" t="n">
        <v>3.9</v>
      </c>
      <c r="AX201" s="82" t="n">
        <v>4.2</v>
      </c>
      <c r="AY201" s="82" t="n">
        <v>3.5</v>
      </c>
      <c r="AZ201" s="82" t="n">
        <v>3.4</v>
      </c>
      <c r="BA201" s="82" t="n">
        <v>3</v>
      </c>
      <c r="BB201" s="82" t="n">
        <v>3</v>
      </c>
      <c r="BC201" s="82" t="n">
        <v>3</v>
      </c>
      <c r="BD201" s="82" t="n">
        <v>2.7</v>
      </c>
      <c r="BE201" s="82" t="n">
        <v>2.2</v>
      </c>
      <c r="BF201" s="82" t="n">
        <v>2</v>
      </c>
      <c r="BG201" s="82" t="n">
        <v>1.7</v>
      </c>
      <c r="BH201" s="82" t="n">
        <v>1.2</v>
      </c>
      <c r="BI201" s="82" t="n">
        <v>1.2</v>
      </c>
      <c r="BJ201" s="82" t="n">
        <v>0.6</v>
      </c>
      <c r="BK201" s="82" t="n">
        <v>0.8</v>
      </c>
      <c r="BL201" s="82" t="n">
        <v>0.4</v>
      </c>
      <c r="BM201" s="82" t="n">
        <v>0.6</v>
      </c>
      <c r="BN201" s="82" t="n">
        <v>0.2</v>
      </c>
      <c r="BO201" s="82" t="n">
        <v>0.3</v>
      </c>
      <c r="BP201" s="82" t="n">
        <v>0.1</v>
      </c>
      <c r="BQ201" s="82" t="n">
        <v>0.2</v>
      </c>
      <c r="BR201" s="82" t="n">
        <v>0.1</v>
      </c>
      <c r="BS201" s="82" t="n">
        <v>0.2</v>
      </c>
      <c r="BT201" s="82" t="n">
        <v>138548</v>
      </c>
      <c r="BU201" s="82" t="n">
        <v>52114</v>
      </c>
      <c r="BV201" s="82" t="n">
        <v>9612</v>
      </c>
      <c r="BW201" s="82" t="n">
        <v>81494</v>
      </c>
      <c r="BX201" s="82" t="n">
        <v>13.5</v>
      </c>
      <c r="BY201" s="82" t="n">
        <v>3.2</v>
      </c>
      <c r="BZ201" s="82" t="n">
        <v>5</v>
      </c>
      <c r="CA201" s="82" t="n">
        <v>11.1</v>
      </c>
      <c r="CB201" s="82" t="n">
        <v>16.8</v>
      </c>
      <c r="CC201" s="82" t="n">
        <v>17.5</v>
      </c>
      <c r="CD201" s="82" t="n">
        <v>13.5</v>
      </c>
      <c r="CE201" s="82" t="n">
        <v>10.5</v>
      </c>
      <c r="CF201" s="82" t="n">
        <v>6.1</v>
      </c>
      <c r="CG201" s="82" t="n">
        <v>2</v>
      </c>
      <c r="CH201" s="82" t="n">
        <v>0.5</v>
      </c>
      <c r="CI201" s="82" t="n">
        <v>0.3</v>
      </c>
      <c r="CJ201" s="82">
        <f>SUM(BT201:BW201)</f>
        <v/>
      </c>
      <c r="CK201" s="82">
        <f>F201*(1+M201/100)^9</f>
        <v/>
      </c>
      <c r="CL201" s="257">
        <f>$CK201*SUM(OFFSET($AJ201,0,(COUNTA($CL$1:CL$1)-1)*4,1,4))/100</f>
        <v/>
      </c>
      <c r="CM201" s="257">
        <f>$CK201*SUM(OFFSET($AJ201,0,(COUNTA($CL$1:CM$1)-1)*4,1,4))/100</f>
        <v/>
      </c>
      <c r="CN201" s="257">
        <f>$CK201*SUM(OFFSET($AJ201,0,(COUNTA($CL$1:CN$1)-1)*4,1,4))/100</f>
        <v/>
      </c>
      <c r="CO201" s="257">
        <f>$CK201*SUM(OFFSET($AJ201,0,(COUNTA($CL$1:CO$1)-1)*4,1,4))/100</f>
        <v/>
      </c>
      <c r="CP201" s="257">
        <f>$CK201*SUM(OFFSET($AJ201,0,(COUNTA($CL$1:CP$1)-1)*4,1,4))/100</f>
        <v/>
      </c>
      <c r="CQ201" s="257">
        <f>$CK201*SUM(OFFSET($AJ201,0,(COUNTA($CL$1:CQ$1)-1)*4,1,4))/100</f>
        <v/>
      </c>
      <c r="CR201" s="257">
        <f>$CK201*SUM(OFFSET($AJ201,0,(COUNTA($CL$1:CR$1)-1)*4,1,4))/100</f>
        <v/>
      </c>
      <c r="CS201" s="257">
        <f>$CK201*SUM(OFFSET($AJ201,0,(COUNTA($CL$1:CS$1)-1)*4,1,4))/100</f>
        <v/>
      </c>
      <c r="CT201" s="257">
        <f>$CK201*SUM(OFFSET($AJ201,0,(COUNTA($CL$1:CT$1)-1)*4,1,4))/100</f>
        <v/>
      </c>
      <c r="CU201" s="258">
        <f>IF(N201 = 0,0,F201/N201)</f>
        <v/>
      </c>
      <c r="CV201" s="258">
        <f>IF(CU201=0,0,CK201/CU201)</f>
        <v/>
      </c>
    </row>
    <row r="202">
      <c r="A202" s="82">
        <f>IF(ISERROR(OFFSET(Map!$E$2,MATCH(D202,Map!$B$3:$B$239,0),0)),OFFSET(Map!$E$2,MATCH(D202,Map!$C$3:$C$239,0),0),OFFSET(Map!$E$2,MATCH(D202,Map!$B$3:$B$239,0),0))</f>
        <v/>
      </c>
      <c r="B202" s="82" t="n">
        <v>201</v>
      </c>
      <c r="C202" s="82" t="inlineStr">
        <is>
          <t>MPUMALANGA</t>
        </is>
      </c>
      <c r="D202" s="82" t="inlineStr">
        <is>
          <t>MP313</t>
        </is>
      </c>
      <c r="E202" s="82" t="inlineStr">
        <is>
          <t>Steve Tshwete</t>
        </is>
      </c>
      <c r="F202" s="82" t="n">
        <v>229831</v>
      </c>
      <c r="G202" s="82" t="n">
        <v>25</v>
      </c>
      <c r="H202" s="82" t="n">
        <v>70.7</v>
      </c>
      <c r="I202" s="82">
        <f>ROUND(F202*H202/100,0)</f>
        <v/>
      </c>
      <c r="J202" s="82" t="n">
        <v>4.3</v>
      </c>
      <c r="K202" s="82" t="n">
        <v>41.5</v>
      </c>
      <c r="L202" s="82" t="n">
        <v>108.1</v>
      </c>
      <c r="M202" s="82" t="n">
        <v>4.76</v>
      </c>
      <c r="N202" s="82" t="n">
        <v>58</v>
      </c>
      <c r="O202" s="82" t="n">
        <v>19.7</v>
      </c>
      <c r="P202" s="82">
        <f>ROUND(F202*(H202/100)*(100-O202)/100,0)</f>
        <v/>
      </c>
      <c r="Q202" s="82" t="n">
        <v>27.1</v>
      </c>
      <c r="R202" s="82" t="n">
        <v>7.4</v>
      </c>
      <c r="S202" s="82" t="n">
        <v>14.4</v>
      </c>
      <c r="T202" s="82" t="n">
        <v>35</v>
      </c>
      <c r="U202" s="82" t="n">
        <v>64971</v>
      </c>
      <c r="V202" s="82" t="n">
        <v>6025</v>
      </c>
      <c r="W202" s="82" t="n">
        <v>3.3</v>
      </c>
      <c r="X202" s="82" t="n">
        <v>29.4</v>
      </c>
      <c r="Y202" s="82" t="n">
        <v>83</v>
      </c>
      <c r="Z202" s="82" t="n">
        <v>44.5</v>
      </c>
      <c r="AA202" s="82" t="n">
        <v>81.90000000000001</v>
      </c>
      <c r="AB202" s="82" t="n">
        <v>84.7</v>
      </c>
      <c r="AC202" s="82" t="n">
        <v>62.2</v>
      </c>
      <c r="AD202" s="82" t="n">
        <v>90.8</v>
      </c>
      <c r="AE202" s="82" t="n">
        <v>73.59999999999999</v>
      </c>
      <c r="AF202" s="82" t="n">
        <v>2.6</v>
      </c>
      <c r="AG202" s="82" t="n">
        <v>1.6</v>
      </c>
      <c r="AH202" s="82" t="n">
        <v>21.8</v>
      </c>
      <c r="AI202" s="82" t="n">
        <v>0.4</v>
      </c>
      <c r="AJ202" s="82" t="n">
        <v>4.8</v>
      </c>
      <c r="AK202" s="82" t="n">
        <v>4.8</v>
      </c>
      <c r="AL202" s="82" t="n">
        <v>3.9</v>
      </c>
      <c r="AM202" s="82" t="n">
        <v>3.9</v>
      </c>
      <c r="AN202" s="82" t="n">
        <v>3.8</v>
      </c>
      <c r="AO202" s="82" t="n">
        <v>3.7</v>
      </c>
      <c r="AP202" s="82" t="n">
        <v>4.1</v>
      </c>
      <c r="AQ202" s="82" t="n">
        <v>4.1</v>
      </c>
      <c r="AR202" s="82" t="n">
        <v>5.7</v>
      </c>
      <c r="AS202" s="82" t="n">
        <v>4.8</v>
      </c>
      <c r="AT202" s="82" t="n">
        <v>6.2</v>
      </c>
      <c r="AU202" s="82" t="n">
        <v>4.9</v>
      </c>
      <c r="AV202" s="82" t="n">
        <v>4.9</v>
      </c>
      <c r="AW202" s="82" t="n">
        <v>3.9</v>
      </c>
      <c r="AX202" s="82" t="n">
        <v>4.2</v>
      </c>
      <c r="AY202" s="82" t="n">
        <v>3.6</v>
      </c>
      <c r="AZ202" s="82" t="n">
        <v>3.6</v>
      </c>
      <c r="BA202" s="82" t="n">
        <v>3.3</v>
      </c>
      <c r="BB202" s="82" t="n">
        <v>3</v>
      </c>
      <c r="BC202" s="82" t="n">
        <v>3</v>
      </c>
      <c r="BD202" s="82" t="n">
        <v>2.7</v>
      </c>
      <c r="BE202" s="82" t="n">
        <v>2.4</v>
      </c>
      <c r="BF202" s="82" t="n">
        <v>2</v>
      </c>
      <c r="BG202" s="82" t="n">
        <v>1.8</v>
      </c>
      <c r="BH202" s="82" t="n">
        <v>1.3</v>
      </c>
      <c r="BI202" s="82" t="n">
        <v>1.3</v>
      </c>
      <c r="BJ202" s="82" t="n">
        <v>0.8</v>
      </c>
      <c r="BK202" s="82" t="n">
        <v>0.9</v>
      </c>
      <c r="BL202" s="82" t="n">
        <v>0.5</v>
      </c>
      <c r="BM202" s="82" t="n">
        <v>0.7</v>
      </c>
      <c r="BN202" s="82" t="n">
        <v>0.3</v>
      </c>
      <c r="BO202" s="82" t="n">
        <v>0.4</v>
      </c>
      <c r="BP202" s="82" t="n">
        <v>0.2</v>
      </c>
      <c r="BQ202" s="82" t="n">
        <v>0.3</v>
      </c>
      <c r="BR202" s="82" t="n">
        <v>0.1</v>
      </c>
      <c r="BS202" s="82" t="n">
        <v>0.2</v>
      </c>
      <c r="BT202" s="82" t="n">
        <v>85968</v>
      </c>
      <c r="BU202" s="82" t="n">
        <v>21101</v>
      </c>
      <c r="BV202" s="82" t="n">
        <v>5092</v>
      </c>
      <c r="BW202" s="82" t="n">
        <v>50252</v>
      </c>
      <c r="BX202" s="82" t="n">
        <v>12.8</v>
      </c>
      <c r="BY202" s="82" t="n">
        <v>2.6</v>
      </c>
      <c r="BZ202" s="82" t="n">
        <v>4.2</v>
      </c>
      <c r="CA202" s="82" t="n">
        <v>11.3</v>
      </c>
      <c r="CB202" s="82" t="n">
        <v>16.1</v>
      </c>
      <c r="CC202" s="82" t="n">
        <v>17</v>
      </c>
      <c r="CD202" s="82" t="n">
        <v>14.3</v>
      </c>
      <c r="CE202" s="82" t="n">
        <v>11.4</v>
      </c>
      <c r="CF202" s="82" t="n">
        <v>7</v>
      </c>
      <c r="CG202" s="82" t="n">
        <v>2.3</v>
      </c>
      <c r="CH202" s="82" t="n">
        <v>0.5</v>
      </c>
      <c r="CI202" s="82" t="n">
        <v>0.4</v>
      </c>
      <c r="CJ202" s="82">
        <f>SUM(BT202:BW202)</f>
        <v/>
      </c>
      <c r="CK202" s="82">
        <f>F202*(1+M202/100)^9</f>
        <v/>
      </c>
      <c r="CL202" s="257">
        <f>$CK202*SUM(OFFSET($AJ202,0,(COUNTA($CL$1:CL$1)-1)*4,1,4))/100</f>
        <v/>
      </c>
      <c r="CM202" s="257">
        <f>$CK202*SUM(OFFSET($AJ202,0,(COUNTA($CL$1:CM$1)-1)*4,1,4))/100</f>
        <v/>
      </c>
      <c r="CN202" s="257">
        <f>$CK202*SUM(OFFSET($AJ202,0,(COUNTA($CL$1:CN$1)-1)*4,1,4))/100</f>
        <v/>
      </c>
      <c r="CO202" s="257">
        <f>$CK202*SUM(OFFSET($AJ202,0,(COUNTA($CL$1:CO$1)-1)*4,1,4))/100</f>
        <v/>
      </c>
      <c r="CP202" s="257">
        <f>$CK202*SUM(OFFSET($AJ202,0,(COUNTA($CL$1:CP$1)-1)*4,1,4))/100</f>
        <v/>
      </c>
      <c r="CQ202" s="257">
        <f>$CK202*SUM(OFFSET($AJ202,0,(COUNTA($CL$1:CQ$1)-1)*4,1,4))/100</f>
        <v/>
      </c>
      <c r="CR202" s="257">
        <f>$CK202*SUM(OFFSET($AJ202,0,(COUNTA($CL$1:CR$1)-1)*4,1,4))/100</f>
        <v/>
      </c>
      <c r="CS202" s="257">
        <f>$CK202*SUM(OFFSET($AJ202,0,(COUNTA($CL$1:CS$1)-1)*4,1,4))/100</f>
        <v/>
      </c>
      <c r="CT202" s="257">
        <f>$CK202*SUM(OFFSET($AJ202,0,(COUNTA($CL$1:CT$1)-1)*4,1,4))/100</f>
        <v/>
      </c>
      <c r="CU202" s="258">
        <f>IF(N202 = 0,0,F202/N202)</f>
        <v/>
      </c>
      <c r="CV202" s="258">
        <f>IF(CU202=0,0,CK202/CU202)</f>
        <v/>
      </c>
    </row>
    <row r="203">
      <c r="A203" s="82">
        <f>IF(ISERROR(OFFSET(Map!$E$2,MATCH(D203,Map!$B$3:$B$239,0),0)),OFFSET(Map!$E$2,MATCH(D203,Map!$C$3:$C$239,0),0),OFFSET(Map!$E$2,MATCH(D203,Map!$B$3:$B$239,0),0))</f>
        <v/>
      </c>
      <c r="B203" s="82" t="n">
        <v>202</v>
      </c>
      <c r="C203" s="82" t="inlineStr">
        <is>
          <t>MPUMALANGA</t>
        </is>
      </c>
      <c r="D203" s="82" t="inlineStr">
        <is>
          <t>MP314</t>
        </is>
      </c>
      <c r="E203" s="82" t="inlineStr">
        <is>
          <t>Emakhazeni</t>
        </is>
      </c>
      <c r="F203" s="82" t="n">
        <v>47216</v>
      </c>
      <c r="G203" s="82" t="n">
        <v>28</v>
      </c>
      <c r="H203" s="82" t="n">
        <v>66.2</v>
      </c>
      <c r="I203" s="82">
        <f>ROUND(F203*H203/100,0)</f>
        <v/>
      </c>
      <c r="J203" s="82" t="n">
        <v>5.8</v>
      </c>
      <c r="K203" s="82" t="n">
        <v>51</v>
      </c>
      <c r="L203" s="82" t="n">
        <v>104.2</v>
      </c>
      <c r="M203" s="82" t="n">
        <v>0.93</v>
      </c>
      <c r="N203" s="82" t="n">
        <v>10</v>
      </c>
      <c r="O203" s="82" t="n">
        <v>25.9</v>
      </c>
      <c r="P203" s="82">
        <f>ROUND(F203*(H203/100)*(100-O203)/100,0)</f>
        <v/>
      </c>
      <c r="Q203" s="82" t="n">
        <v>34.2</v>
      </c>
      <c r="R203" s="82" t="n">
        <v>15</v>
      </c>
      <c r="S203" s="82" t="n">
        <v>7.4</v>
      </c>
      <c r="T203" s="82" t="n">
        <v>28.6</v>
      </c>
      <c r="U203" s="82" t="n">
        <v>13722</v>
      </c>
      <c r="V203" s="82" t="n">
        <v>2715</v>
      </c>
      <c r="W203" s="82" t="n">
        <v>3.3</v>
      </c>
      <c r="X203" s="82" t="n">
        <v>35.9</v>
      </c>
      <c r="Y203" s="82" t="n">
        <v>81.8</v>
      </c>
      <c r="Z203" s="82" t="n">
        <v>52.7</v>
      </c>
      <c r="AA203" s="82" t="n">
        <v>74.40000000000001</v>
      </c>
      <c r="AB203" s="82" t="n">
        <v>71.7</v>
      </c>
      <c r="AC203" s="82" t="n">
        <v>55</v>
      </c>
      <c r="AD203" s="82" t="n">
        <v>83.59999999999999</v>
      </c>
      <c r="AE203" s="82" t="n">
        <v>87.2</v>
      </c>
      <c r="AF203" s="82" t="n">
        <v>1.2</v>
      </c>
      <c r="AG203" s="82" t="n">
        <v>0.7</v>
      </c>
      <c r="AH203" s="82" t="n">
        <v>10.8</v>
      </c>
      <c r="AI203" s="82" t="n">
        <v>0.2</v>
      </c>
      <c r="AJ203" s="82" t="n">
        <v>5.3</v>
      </c>
      <c r="AK203" s="82" t="n">
        <v>5</v>
      </c>
      <c r="AL203" s="82" t="n">
        <v>4.5</v>
      </c>
      <c r="AM203" s="82" t="n">
        <v>4.4</v>
      </c>
      <c r="AN203" s="82" t="n">
        <v>4.6</v>
      </c>
      <c r="AO203" s="82" t="n">
        <v>4.1</v>
      </c>
      <c r="AP203" s="82" t="n">
        <v>4.7</v>
      </c>
      <c r="AQ203" s="82" t="n">
        <v>4.6</v>
      </c>
      <c r="AR203" s="82" t="n">
        <v>5.3</v>
      </c>
      <c r="AS203" s="82" t="n">
        <v>4.9</v>
      </c>
      <c r="AT203" s="82" t="n">
        <v>5.6</v>
      </c>
      <c r="AU203" s="82" t="n">
        <v>4.6</v>
      </c>
      <c r="AV203" s="82" t="n">
        <v>4.3</v>
      </c>
      <c r="AW203" s="82" t="n">
        <v>3.7</v>
      </c>
      <c r="AX203" s="82" t="n">
        <v>3.6</v>
      </c>
      <c r="AY203" s="82" t="n">
        <v>3.2</v>
      </c>
      <c r="AZ203" s="82" t="n">
        <v>3.1</v>
      </c>
      <c r="BA203" s="82" t="n">
        <v>3</v>
      </c>
      <c r="BB203" s="82" t="n">
        <v>2.5</v>
      </c>
      <c r="BC203" s="82" t="n">
        <v>2.5</v>
      </c>
      <c r="BD203" s="82" t="n">
        <v>2</v>
      </c>
      <c r="BE203" s="82" t="n">
        <v>2.2</v>
      </c>
      <c r="BF203" s="82" t="n">
        <v>1.7</v>
      </c>
      <c r="BG203" s="82" t="n">
        <v>1.9</v>
      </c>
      <c r="BH203" s="82" t="n">
        <v>1.4</v>
      </c>
      <c r="BI203" s="82" t="n">
        <v>1.4</v>
      </c>
      <c r="BJ203" s="82" t="n">
        <v>1</v>
      </c>
      <c r="BK203" s="82" t="n">
        <v>1.2</v>
      </c>
      <c r="BL203" s="82" t="n">
        <v>0.7</v>
      </c>
      <c r="BM203" s="82" t="n">
        <v>0.8</v>
      </c>
      <c r="BN203" s="82" t="n">
        <v>0.3</v>
      </c>
      <c r="BO203" s="82" t="n">
        <v>0.5</v>
      </c>
      <c r="BP203" s="82" t="n">
        <v>0.3</v>
      </c>
      <c r="BQ203" s="82" t="n">
        <v>0.4</v>
      </c>
      <c r="BR203" s="82" t="n">
        <v>0.2</v>
      </c>
      <c r="BS203" s="82" t="n">
        <v>0.4</v>
      </c>
      <c r="BT203" s="82" t="n">
        <v>13671</v>
      </c>
      <c r="BU203" s="82" t="n">
        <v>4783</v>
      </c>
      <c r="BV203" s="82" t="n">
        <v>1573</v>
      </c>
      <c r="BW203" s="82" t="n">
        <v>11243</v>
      </c>
      <c r="BX203" s="82" t="n">
        <v>12</v>
      </c>
      <c r="BY203" s="82" t="n">
        <v>3.4</v>
      </c>
      <c r="BZ203" s="82" t="n">
        <v>5</v>
      </c>
      <c r="CA203" s="82" t="n">
        <v>21.1</v>
      </c>
      <c r="CB203" s="82" t="n">
        <v>22.1</v>
      </c>
      <c r="CC203" s="82" t="n">
        <v>15.9</v>
      </c>
      <c r="CD203" s="82" t="n">
        <v>10.9</v>
      </c>
      <c r="CE203" s="82" t="n">
        <v>5.9</v>
      </c>
      <c r="CF203" s="82" t="n">
        <v>2.7</v>
      </c>
      <c r="CG203" s="82" t="n">
        <v>0.7</v>
      </c>
      <c r="CH203" s="82" t="n">
        <v>0.2</v>
      </c>
      <c r="CI203" s="82" t="n">
        <v>0.2</v>
      </c>
      <c r="CJ203" s="82">
        <f>SUM(BT203:BW203)</f>
        <v/>
      </c>
      <c r="CK203" s="82">
        <f>F203*(1+M203/100)^9</f>
        <v/>
      </c>
      <c r="CL203" s="257">
        <f>$CK203*SUM(OFFSET($AJ203,0,(COUNTA($CL$1:CL$1)-1)*4,1,4))/100</f>
        <v/>
      </c>
      <c r="CM203" s="257">
        <f>$CK203*SUM(OFFSET($AJ203,0,(COUNTA($CL$1:CM$1)-1)*4,1,4))/100</f>
        <v/>
      </c>
      <c r="CN203" s="257">
        <f>$CK203*SUM(OFFSET($AJ203,0,(COUNTA($CL$1:CN$1)-1)*4,1,4))/100</f>
        <v/>
      </c>
      <c r="CO203" s="257">
        <f>$CK203*SUM(OFFSET($AJ203,0,(COUNTA($CL$1:CO$1)-1)*4,1,4))/100</f>
        <v/>
      </c>
      <c r="CP203" s="257">
        <f>$CK203*SUM(OFFSET($AJ203,0,(COUNTA($CL$1:CP$1)-1)*4,1,4))/100</f>
        <v/>
      </c>
      <c r="CQ203" s="257">
        <f>$CK203*SUM(OFFSET($AJ203,0,(COUNTA($CL$1:CQ$1)-1)*4,1,4))/100</f>
        <v/>
      </c>
      <c r="CR203" s="257">
        <f>$CK203*SUM(OFFSET($AJ203,0,(COUNTA($CL$1:CR$1)-1)*4,1,4))/100</f>
        <v/>
      </c>
      <c r="CS203" s="257">
        <f>$CK203*SUM(OFFSET($AJ203,0,(COUNTA($CL$1:CS$1)-1)*4,1,4))/100</f>
        <v/>
      </c>
      <c r="CT203" s="257">
        <f>$CK203*SUM(OFFSET($AJ203,0,(COUNTA($CL$1:CT$1)-1)*4,1,4))/100</f>
        <v/>
      </c>
      <c r="CU203" s="258">
        <f>IF(N203 = 0,0,F203/N203)</f>
        <v/>
      </c>
      <c r="CV203" s="258">
        <f>IF(CU203=0,0,CK203/CU203)</f>
        <v/>
      </c>
    </row>
    <row r="204">
      <c r="A204" s="82">
        <f>IF(ISERROR(OFFSET(Map!$E$2,MATCH(D204,Map!$B$3:$B$239,0),0)),OFFSET(Map!$E$2,MATCH(D204,Map!$C$3:$C$239,0),0),OFFSET(Map!$E$2,MATCH(D204,Map!$B$3:$B$239,0),0))</f>
        <v/>
      </c>
      <c r="B204" s="82" t="n">
        <v>203</v>
      </c>
      <c r="C204" s="82" t="inlineStr">
        <is>
          <t>MPUMALANGA</t>
        </is>
      </c>
      <c r="D204" s="82" t="inlineStr">
        <is>
          <t>MP315</t>
        </is>
      </c>
      <c r="E204" s="82" t="inlineStr">
        <is>
          <t>Thembisile</t>
        </is>
      </c>
      <c r="F204" s="82" t="n">
        <v>310458</v>
      </c>
      <c r="G204" s="82" t="n">
        <v>32.1</v>
      </c>
      <c r="H204" s="82" t="n">
        <v>62.9</v>
      </c>
      <c r="I204" s="82">
        <f>ROUND(F204*H204/100,0)</f>
        <v/>
      </c>
      <c r="J204" s="82" t="n">
        <v>4.9</v>
      </c>
      <c r="K204" s="82" t="n">
        <v>58.9</v>
      </c>
      <c r="L204" s="82" t="n">
        <v>90.7</v>
      </c>
      <c r="M204" s="82" t="n">
        <v>1.91</v>
      </c>
      <c r="N204" s="82" t="n">
        <v>130</v>
      </c>
      <c r="O204" s="82" t="n">
        <v>37</v>
      </c>
      <c r="P204" s="82">
        <f>ROUND(F204*(H204/100)*(100-O204)/100,0)</f>
        <v/>
      </c>
      <c r="Q204" s="82" t="n">
        <v>49.4</v>
      </c>
      <c r="R204" s="82" t="n">
        <v>18</v>
      </c>
      <c r="S204" s="82" t="n">
        <v>5.2</v>
      </c>
      <c r="T204" s="82" t="n">
        <v>26.1</v>
      </c>
      <c r="U204" s="82" t="n">
        <v>75634</v>
      </c>
      <c r="V204" s="82" t="n">
        <v>24513</v>
      </c>
      <c r="W204" s="82" t="n">
        <v>4.1</v>
      </c>
      <c r="X204" s="82" t="n">
        <v>46.1</v>
      </c>
      <c r="Y204" s="82" t="n">
        <v>85.59999999999999</v>
      </c>
      <c r="Z204" s="82" t="n">
        <v>76.09999999999999</v>
      </c>
      <c r="AA204" s="82" t="n">
        <v>6.8</v>
      </c>
      <c r="AB204" s="82" t="n">
        <v>4.6</v>
      </c>
      <c r="AC204" s="82" t="n">
        <v>16.3</v>
      </c>
      <c r="AD204" s="82" t="n">
        <v>92.3</v>
      </c>
      <c r="AE204" s="82" t="n">
        <v>99.2</v>
      </c>
      <c r="AF204" s="82" t="n">
        <v>0.2</v>
      </c>
      <c r="AG204" s="82" t="n">
        <v>0.3</v>
      </c>
      <c r="AH204" s="82" t="n">
        <v>0.1</v>
      </c>
      <c r="AI204" s="82" t="n">
        <v>0.2</v>
      </c>
      <c r="AJ204" s="82" t="n">
        <v>5.8</v>
      </c>
      <c r="AK204" s="82" t="n">
        <v>5.8</v>
      </c>
      <c r="AL204" s="82" t="n">
        <v>5.3</v>
      </c>
      <c r="AM204" s="82" t="n">
        <v>5.3</v>
      </c>
      <c r="AN204" s="82" t="n">
        <v>5</v>
      </c>
      <c r="AO204" s="82" t="n">
        <v>4.9</v>
      </c>
      <c r="AP204" s="82" t="n">
        <v>5.4</v>
      </c>
      <c r="AQ204" s="82" t="n">
        <v>5.5</v>
      </c>
      <c r="AR204" s="82" t="n">
        <v>5.1</v>
      </c>
      <c r="AS204" s="82" t="n">
        <v>5</v>
      </c>
      <c r="AT204" s="82" t="n">
        <v>4.2</v>
      </c>
      <c r="AU204" s="82" t="n">
        <v>4.5</v>
      </c>
      <c r="AV204" s="82" t="n">
        <v>3.3</v>
      </c>
      <c r="AW204" s="82" t="n">
        <v>3.6</v>
      </c>
      <c r="AX204" s="82" t="n">
        <v>2.8</v>
      </c>
      <c r="AY204" s="82" t="n">
        <v>3.3</v>
      </c>
      <c r="AZ204" s="82" t="n">
        <v>2.4</v>
      </c>
      <c r="BA204" s="82" t="n">
        <v>2.8</v>
      </c>
      <c r="BB204" s="82" t="n">
        <v>2.1</v>
      </c>
      <c r="BC204" s="82" t="n">
        <v>2.1</v>
      </c>
      <c r="BD204" s="82" t="n">
        <v>1.7</v>
      </c>
      <c r="BE204" s="82" t="n">
        <v>2.3</v>
      </c>
      <c r="BF204" s="82" t="n">
        <v>1.5</v>
      </c>
      <c r="BG204" s="82" t="n">
        <v>2</v>
      </c>
      <c r="BH204" s="82" t="n">
        <v>1.1</v>
      </c>
      <c r="BI204" s="82" t="n">
        <v>1.5</v>
      </c>
      <c r="BJ204" s="82" t="n">
        <v>0.7</v>
      </c>
      <c r="BK204" s="82" t="n">
        <v>1</v>
      </c>
      <c r="BL204" s="82" t="n">
        <v>0.4</v>
      </c>
      <c r="BM204" s="82" t="n">
        <v>0.9</v>
      </c>
      <c r="BN204" s="82" t="n">
        <v>0.2</v>
      </c>
      <c r="BO204" s="82" t="n">
        <v>0.5</v>
      </c>
      <c r="BP204" s="82" t="n">
        <v>0.2</v>
      </c>
      <c r="BQ204" s="82" t="n">
        <v>0.4</v>
      </c>
      <c r="BR204" s="82" t="n">
        <v>0.2</v>
      </c>
      <c r="BS204" s="82" t="n">
        <v>0.4</v>
      </c>
      <c r="BT204" s="82" t="n">
        <v>61605</v>
      </c>
      <c r="BU204" s="82" t="n">
        <v>36139</v>
      </c>
      <c r="BV204" s="82" t="n">
        <v>13477</v>
      </c>
      <c r="BW204" s="82" t="n">
        <v>84188</v>
      </c>
      <c r="BX204" s="82" t="n">
        <v>13.8</v>
      </c>
      <c r="BY204" s="82" t="n">
        <v>5.6</v>
      </c>
      <c r="BZ204" s="82" t="n">
        <v>9.699999999999999</v>
      </c>
      <c r="CA204" s="82" t="n">
        <v>20.3</v>
      </c>
      <c r="CB204" s="82" t="n">
        <v>23.6</v>
      </c>
      <c r="CC204" s="82" t="n">
        <v>15.2</v>
      </c>
      <c r="CD204" s="82" t="n">
        <v>7.4</v>
      </c>
      <c r="CE204" s="82" t="n">
        <v>2.9</v>
      </c>
      <c r="CF204" s="82" t="n">
        <v>1</v>
      </c>
      <c r="CG204" s="82" t="n">
        <v>0.2</v>
      </c>
      <c r="CH204" s="82" t="n">
        <v>0.1</v>
      </c>
      <c r="CI204" s="82" t="n">
        <v>0.1</v>
      </c>
      <c r="CJ204" s="82">
        <f>SUM(BT204:BW204)</f>
        <v/>
      </c>
      <c r="CK204" s="82">
        <f>F204*(1+M204/100)^9</f>
        <v/>
      </c>
      <c r="CL204" s="257">
        <f>$CK204*SUM(OFFSET($AJ204,0,(COUNTA($CL$1:CL$1)-1)*4,1,4))/100</f>
        <v/>
      </c>
      <c r="CM204" s="257">
        <f>$CK204*SUM(OFFSET($AJ204,0,(COUNTA($CL$1:CM$1)-1)*4,1,4))/100</f>
        <v/>
      </c>
      <c r="CN204" s="257">
        <f>$CK204*SUM(OFFSET($AJ204,0,(COUNTA($CL$1:CN$1)-1)*4,1,4))/100</f>
        <v/>
      </c>
      <c r="CO204" s="257">
        <f>$CK204*SUM(OFFSET($AJ204,0,(COUNTA($CL$1:CO$1)-1)*4,1,4))/100</f>
        <v/>
      </c>
      <c r="CP204" s="257">
        <f>$CK204*SUM(OFFSET($AJ204,0,(COUNTA($CL$1:CP$1)-1)*4,1,4))/100</f>
        <v/>
      </c>
      <c r="CQ204" s="257">
        <f>$CK204*SUM(OFFSET($AJ204,0,(COUNTA($CL$1:CQ$1)-1)*4,1,4))/100</f>
        <v/>
      </c>
      <c r="CR204" s="257">
        <f>$CK204*SUM(OFFSET($AJ204,0,(COUNTA($CL$1:CR$1)-1)*4,1,4))/100</f>
        <v/>
      </c>
      <c r="CS204" s="257">
        <f>$CK204*SUM(OFFSET($AJ204,0,(COUNTA($CL$1:CS$1)-1)*4,1,4))/100</f>
        <v/>
      </c>
      <c r="CT204" s="257">
        <f>$CK204*SUM(OFFSET($AJ204,0,(COUNTA($CL$1:CT$1)-1)*4,1,4))/100</f>
        <v/>
      </c>
      <c r="CU204" s="258">
        <f>IF(N204 = 0,0,F204/N204)</f>
        <v/>
      </c>
      <c r="CV204" s="258">
        <f>IF(CU204=0,0,CK204/CU204)</f>
        <v/>
      </c>
    </row>
    <row r="205">
      <c r="A205" s="82">
        <f>IF(ISERROR(OFFSET(Map!$E$2,MATCH(D205,Map!$B$3:$B$239,0),0)),OFFSET(Map!$E$2,MATCH(D205,Map!$C$3:$C$239,0),0),OFFSET(Map!$E$2,MATCH(D205,Map!$B$3:$B$239,0),0))</f>
        <v/>
      </c>
      <c r="B205" s="82" t="n">
        <v>204</v>
      </c>
      <c r="C205" s="82" t="inlineStr">
        <is>
          <t>MPUMALANGA</t>
        </is>
      </c>
      <c r="D205" s="82" t="inlineStr">
        <is>
          <t>MP316</t>
        </is>
      </c>
      <c r="E205" s="82" t="inlineStr">
        <is>
          <t>Dr JS Moroka</t>
        </is>
      </c>
      <c r="F205" s="82" t="n">
        <v>249705</v>
      </c>
      <c r="G205" s="82" t="n">
        <v>32.6</v>
      </c>
      <c r="H205" s="82" t="n">
        <v>59.5</v>
      </c>
      <c r="I205" s="82">
        <f>ROUND(F205*H205/100,0)</f>
        <v/>
      </c>
      <c r="J205" s="82" t="n">
        <v>7.9</v>
      </c>
      <c r="K205" s="82" t="n">
        <v>68.2</v>
      </c>
      <c r="L205" s="82" t="n">
        <v>88.90000000000001</v>
      </c>
      <c r="M205" s="82" t="n">
        <v>0.26</v>
      </c>
      <c r="N205" s="82" t="n">
        <v>176</v>
      </c>
      <c r="O205" s="82" t="n">
        <v>46.6</v>
      </c>
      <c r="P205" s="82">
        <f>ROUND(F205*(H205/100)*(100-O205)/100,0)</f>
        <v/>
      </c>
      <c r="Q205" s="82" t="n">
        <v>61.4</v>
      </c>
      <c r="R205" s="82" t="n">
        <v>17.4</v>
      </c>
      <c r="S205" s="82" t="n">
        <v>6.6</v>
      </c>
      <c r="T205" s="82" t="n">
        <v>25.1</v>
      </c>
      <c r="U205" s="82" t="n">
        <v>62162</v>
      </c>
      <c r="V205" s="82" t="n">
        <v>23439</v>
      </c>
      <c r="W205" s="82" t="n">
        <v>4</v>
      </c>
      <c r="X205" s="82" t="n">
        <v>49.3</v>
      </c>
      <c r="Y205" s="82" t="n">
        <v>90.90000000000001</v>
      </c>
      <c r="Z205" s="82" t="n">
        <v>82.40000000000001</v>
      </c>
      <c r="AA205" s="82" t="n">
        <v>13.3</v>
      </c>
      <c r="AB205" s="82" t="n">
        <v>13.6</v>
      </c>
      <c r="AC205" s="82" t="n">
        <v>14.2</v>
      </c>
      <c r="AD205" s="82" t="n">
        <v>96.7</v>
      </c>
      <c r="AE205" s="82" t="n">
        <v>99.40000000000001</v>
      </c>
      <c r="AF205" s="82" t="n">
        <v>0.1</v>
      </c>
      <c r="AG205" s="82" t="n">
        <v>0.3</v>
      </c>
      <c r="AH205" s="82" t="n">
        <v>0.1</v>
      </c>
      <c r="AI205" s="82" t="n">
        <v>0.1</v>
      </c>
      <c r="AJ205" s="82" t="n">
        <v>5.9</v>
      </c>
      <c r="AK205" s="82" t="n">
        <v>5.9</v>
      </c>
      <c r="AL205" s="82" t="n">
        <v>5.3</v>
      </c>
      <c r="AM205" s="82" t="n">
        <v>5.3</v>
      </c>
      <c r="AN205" s="82" t="n">
        <v>5.3</v>
      </c>
      <c r="AO205" s="82" t="n">
        <v>5</v>
      </c>
      <c r="AP205" s="82" t="n">
        <v>5.7</v>
      </c>
      <c r="AQ205" s="82" t="n">
        <v>5.5</v>
      </c>
      <c r="AR205" s="82" t="n">
        <v>4.8</v>
      </c>
      <c r="AS205" s="82" t="n">
        <v>4.7</v>
      </c>
      <c r="AT205" s="82" t="n">
        <v>3.6</v>
      </c>
      <c r="AU205" s="82" t="n">
        <v>4.1</v>
      </c>
      <c r="AV205" s="82" t="n">
        <v>2.7</v>
      </c>
      <c r="AW205" s="82" t="n">
        <v>3.1</v>
      </c>
      <c r="AX205" s="82" t="n">
        <v>2.3</v>
      </c>
      <c r="AY205" s="82" t="n">
        <v>2.9</v>
      </c>
      <c r="AZ205" s="82" t="n">
        <v>2.1</v>
      </c>
      <c r="BA205" s="82" t="n">
        <v>2.6</v>
      </c>
      <c r="BB205" s="82" t="n">
        <v>2</v>
      </c>
      <c r="BC205" s="82" t="n">
        <v>2</v>
      </c>
      <c r="BD205" s="82" t="n">
        <v>1.7</v>
      </c>
      <c r="BE205" s="82" t="n">
        <v>2.2</v>
      </c>
      <c r="BF205" s="82" t="n">
        <v>1.6</v>
      </c>
      <c r="BG205" s="82" t="n">
        <v>2</v>
      </c>
      <c r="BH205" s="82" t="n">
        <v>1.4</v>
      </c>
      <c r="BI205" s="82" t="n">
        <v>1.9</v>
      </c>
      <c r="BJ205" s="82" t="n">
        <v>1</v>
      </c>
      <c r="BK205" s="82" t="n">
        <v>1.6</v>
      </c>
      <c r="BL205" s="82" t="n">
        <v>0.8</v>
      </c>
      <c r="BM205" s="82" t="n">
        <v>1.3</v>
      </c>
      <c r="BN205" s="82" t="n">
        <v>0.4</v>
      </c>
      <c r="BO205" s="82" t="n">
        <v>0.9</v>
      </c>
      <c r="BP205" s="82" t="n">
        <v>0.3</v>
      </c>
      <c r="BQ205" s="82" t="n">
        <v>0.7</v>
      </c>
      <c r="BR205" s="82" t="n">
        <v>0.3</v>
      </c>
      <c r="BS205" s="82" t="n">
        <v>0.7</v>
      </c>
      <c r="BT205" s="82" t="n">
        <v>33844</v>
      </c>
      <c r="BU205" s="82" t="n">
        <v>29539</v>
      </c>
      <c r="BV205" s="82" t="n">
        <v>10321</v>
      </c>
      <c r="BW205" s="82" t="n">
        <v>74753</v>
      </c>
      <c r="BX205" s="82" t="n">
        <v>15.9</v>
      </c>
      <c r="BY205" s="82" t="n">
        <v>5.8</v>
      </c>
      <c r="BZ205" s="82" t="n">
        <v>9.800000000000001</v>
      </c>
      <c r="CA205" s="82" t="n">
        <v>24.5</v>
      </c>
      <c r="CB205" s="82" t="n">
        <v>21.9</v>
      </c>
      <c r="CC205" s="82" t="n">
        <v>11.3</v>
      </c>
      <c r="CD205" s="82" t="n">
        <v>6.2</v>
      </c>
      <c r="CE205" s="82" t="n">
        <v>3.2</v>
      </c>
      <c r="CF205" s="82" t="n">
        <v>1.1</v>
      </c>
      <c r="CG205" s="82" t="n">
        <v>0.1</v>
      </c>
      <c r="CH205" s="82" t="n">
        <v>0.1</v>
      </c>
      <c r="CI205" s="82" t="n">
        <v>0.1</v>
      </c>
      <c r="CJ205" s="82">
        <f>SUM(BT205:BW205)</f>
        <v/>
      </c>
      <c r="CK205" s="82">
        <f>F205*(1+M205/100)^9</f>
        <v/>
      </c>
      <c r="CL205" s="257">
        <f>$CK205*SUM(OFFSET($AJ205,0,(COUNTA($CL$1:CL$1)-1)*4,1,4))/100</f>
        <v/>
      </c>
      <c r="CM205" s="257">
        <f>$CK205*SUM(OFFSET($AJ205,0,(COUNTA($CL$1:CM$1)-1)*4,1,4))/100</f>
        <v/>
      </c>
      <c r="CN205" s="257">
        <f>$CK205*SUM(OFFSET($AJ205,0,(COUNTA($CL$1:CN$1)-1)*4,1,4))/100</f>
        <v/>
      </c>
      <c r="CO205" s="257">
        <f>$CK205*SUM(OFFSET($AJ205,0,(COUNTA($CL$1:CO$1)-1)*4,1,4))/100</f>
        <v/>
      </c>
      <c r="CP205" s="257">
        <f>$CK205*SUM(OFFSET($AJ205,0,(COUNTA($CL$1:CP$1)-1)*4,1,4))/100</f>
        <v/>
      </c>
      <c r="CQ205" s="257">
        <f>$CK205*SUM(OFFSET($AJ205,0,(COUNTA($CL$1:CQ$1)-1)*4,1,4))/100</f>
        <v/>
      </c>
      <c r="CR205" s="257">
        <f>$CK205*SUM(OFFSET($AJ205,0,(COUNTA($CL$1:CR$1)-1)*4,1,4))/100</f>
        <v/>
      </c>
      <c r="CS205" s="257">
        <f>$CK205*SUM(OFFSET($AJ205,0,(COUNTA($CL$1:CS$1)-1)*4,1,4))/100</f>
        <v/>
      </c>
      <c r="CT205" s="257">
        <f>$CK205*SUM(OFFSET($AJ205,0,(COUNTA($CL$1:CT$1)-1)*4,1,4))/100</f>
        <v/>
      </c>
      <c r="CU205" s="258">
        <f>IF(N205 = 0,0,F205/N205)</f>
        <v/>
      </c>
      <c r="CV205" s="258">
        <f>IF(CU205=0,0,CK205/CU205)</f>
        <v/>
      </c>
    </row>
    <row r="206">
      <c r="A206" s="82">
        <f>IF(ISERROR(OFFSET(Map!$E$2,MATCH(D206,Map!$B$3:$B$239,0),0)),OFFSET(Map!$E$2,MATCH(D206,Map!$C$3:$C$239,0),0),OFFSET(Map!$E$2,MATCH(D206,Map!$B$3:$B$239,0),0))</f>
        <v/>
      </c>
      <c r="B206" s="82" t="n">
        <v>205</v>
      </c>
      <c r="C206" s="82" t="inlineStr">
        <is>
          <t>MPUMALANGA</t>
        </is>
      </c>
      <c r="D206" s="82" t="inlineStr">
        <is>
          <t>MP321</t>
        </is>
      </c>
      <c r="E206" s="82" t="inlineStr">
        <is>
          <t>Thaba Chweu</t>
        </is>
      </c>
      <c r="F206" s="82" t="n">
        <v>98387</v>
      </c>
      <c r="G206" s="82" t="n">
        <v>25.2</v>
      </c>
      <c r="H206" s="82" t="n">
        <v>69.90000000000001</v>
      </c>
      <c r="I206" s="82">
        <f>ROUND(F206*H206/100,0)</f>
        <v/>
      </c>
      <c r="J206" s="82" t="n">
        <v>4.9</v>
      </c>
      <c r="K206" s="82" t="n">
        <v>43</v>
      </c>
      <c r="L206" s="82" t="n">
        <v>105.1</v>
      </c>
      <c r="M206" s="82" t="n">
        <v>1.86</v>
      </c>
      <c r="N206" s="82" t="n">
        <v>17</v>
      </c>
      <c r="O206" s="82" t="n">
        <v>20.5</v>
      </c>
      <c r="P206" s="82">
        <f>ROUND(F206*(H206/100)*(100-O206)/100,0)</f>
        <v/>
      </c>
      <c r="Q206" s="82" t="n">
        <v>27.1</v>
      </c>
      <c r="R206" s="82" t="n">
        <v>9.699999999999999</v>
      </c>
      <c r="S206" s="82" t="n">
        <v>9.6</v>
      </c>
      <c r="T206" s="82" t="n">
        <v>30.2</v>
      </c>
      <c r="U206" s="82" t="n">
        <v>33352</v>
      </c>
      <c r="V206" s="82" t="n">
        <v>5500</v>
      </c>
      <c r="W206" s="82" t="n">
        <v>2.7</v>
      </c>
      <c r="X206" s="82" t="n">
        <v>33.2</v>
      </c>
      <c r="Y206" s="82" t="n">
        <v>74.59999999999999</v>
      </c>
      <c r="Z206" s="82" t="n">
        <v>37.4</v>
      </c>
      <c r="AA206" s="82" t="n">
        <v>64.2</v>
      </c>
      <c r="AB206" s="82" t="n">
        <v>58.6</v>
      </c>
      <c r="AC206" s="82" t="n">
        <v>38.8</v>
      </c>
      <c r="AD206" s="82" t="n">
        <v>84.3</v>
      </c>
      <c r="AE206" s="82" t="n">
        <v>81.59999999999999</v>
      </c>
      <c r="AF206" s="82" t="n">
        <v>2.6</v>
      </c>
      <c r="AG206" s="82" t="n">
        <v>0.6</v>
      </c>
      <c r="AH206" s="82" t="n">
        <v>14.5</v>
      </c>
      <c r="AI206" s="82" t="n">
        <v>0.6</v>
      </c>
      <c r="AJ206" s="82" t="n">
        <v>4.9</v>
      </c>
      <c r="AK206" s="82" t="n">
        <v>4.9</v>
      </c>
      <c r="AL206" s="82" t="n">
        <v>3.9</v>
      </c>
      <c r="AM206" s="82" t="n">
        <v>3.8</v>
      </c>
      <c r="AN206" s="82" t="n">
        <v>3.9</v>
      </c>
      <c r="AO206" s="82" t="n">
        <v>3.8</v>
      </c>
      <c r="AP206" s="82" t="n">
        <v>4.2</v>
      </c>
      <c r="AQ206" s="82" t="n">
        <v>4.2</v>
      </c>
      <c r="AR206" s="82" t="n">
        <v>5.4</v>
      </c>
      <c r="AS206" s="82" t="n">
        <v>4.8</v>
      </c>
      <c r="AT206" s="82" t="n">
        <v>6</v>
      </c>
      <c r="AU206" s="82" t="n">
        <v>5</v>
      </c>
      <c r="AV206" s="82" t="n">
        <v>4.8</v>
      </c>
      <c r="AW206" s="82" t="n">
        <v>4.1</v>
      </c>
      <c r="AX206" s="82" t="n">
        <v>4.3</v>
      </c>
      <c r="AY206" s="82" t="n">
        <v>3.7</v>
      </c>
      <c r="AZ206" s="82" t="n">
        <v>3.6</v>
      </c>
      <c r="BA206" s="82" t="n">
        <v>3.2</v>
      </c>
      <c r="BB206" s="82" t="n">
        <v>3</v>
      </c>
      <c r="BC206" s="82" t="n">
        <v>3</v>
      </c>
      <c r="BD206" s="82" t="n">
        <v>2.3</v>
      </c>
      <c r="BE206" s="82" t="n">
        <v>2.2</v>
      </c>
      <c r="BF206" s="82" t="n">
        <v>1.8</v>
      </c>
      <c r="BG206" s="82" t="n">
        <v>1.9</v>
      </c>
      <c r="BH206" s="82" t="n">
        <v>1.2</v>
      </c>
      <c r="BI206" s="82" t="n">
        <v>1.3</v>
      </c>
      <c r="BJ206" s="82" t="n">
        <v>0.8</v>
      </c>
      <c r="BK206" s="82" t="n">
        <v>1</v>
      </c>
      <c r="BL206" s="82" t="n">
        <v>0.6</v>
      </c>
      <c r="BM206" s="82" t="n">
        <v>0.8</v>
      </c>
      <c r="BN206" s="82" t="n">
        <v>0.3</v>
      </c>
      <c r="BO206" s="82" t="n">
        <v>0.5</v>
      </c>
      <c r="BP206" s="82" t="n">
        <v>0.2</v>
      </c>
      <c r="BQ206" s="82" t="n">
        <v>0.4</v>
      </c>
      <c r="BR206" s="82" t="n">
        <v>0.1</v>
      </c>
      <c r="BS206" s="82" t="n">
        <v>0.3</v>
      </c>
      <c r="BT206" s="82" t="n">
        <v>35972</v>
      </c>
      <c r="BU206" s="82" t="n">
        <v>9268</v>
      </c>
      <c r="BV206" s="82" t="n">
        <v>2213</v>
      </c>
      <c r="BW206" s="82" t="n">
        <v>21327</v>
      </c>
      <c r="BX206" s="82" t="n">
        <v>12</v>
      </c>
      <c r="BY206" s="82" t="n">
        <v>3.3</v>
      </c>
      <c r="BZ206" s="82" t="n">
        <v>5.8</v>
      </c>
      <c r="CA206" s="82" t="n">
        <v>20.6</v>
      </c>
      <c r="CB206" s="82" t="n">
        <v>22.4</v>
      </c>
      <c r="CC206" s="82" t="n">
        <v>14.9</v>
      </c>
      <c r="CD206" s="82" t="n">
        <v>9.6</v>
      </c>
      <c r="CE206" s="82" t="n">
        <v>6.2</v>
      </c>
      <c r="CF206" s="82" t="n">
        <v>3.7</v>
      </c>
      <c r="CG206" s="82" t="n">
        <v>1</v>
      </c>
      <c r="CH206" s="82" t="n">
        <v>0.3</v>
      </c>
      <c r="CI206" s="82" t="n">
        <v>0.2</v>
      </c>
      <c r="CJ206" s="82">
        <f>SUM(BT206:BW206)</f>
        <v/>
      </c>
      <c r="CK206" s="82">
        <f>F206*(1+M206/100)^9</f>
        <v/>
      </c>
      <c r="CL206" s="257">
        <f>$CK206*SUM(OFFSET($AJ206,0,(COUNTA($CL$1:CL$1)-1)*4,1,4))/100</f>
        <v/>
      </c>
      <c r="CM206" s="257">
        <f>$CK206*SUM(OFFSET($AJ206,0,(COUNTA($CL$1:CM$1)-1)*4,1,4))/100</f>
        <v/>
      </c>
      <c r="CN206" s="257">
        <f>$CK206*SUM(OFFSET($AJ206,0,(COUNTA($CL$1:CN$1)-1)*4,1,4))/100</f>
        <v/>
      </c>
      <c r="CO206" s="257">
        <f>$CK206*SUM(OFFSET($AJ206,0,(COUNTA($CL$1:CO$1)-1)*4,1,4))/100</f>
        <v/>
      </c>
      <c r="CP206" s="257">
        <f>$CK206*SUM(OFFSET($AJ206,0,(COUNTA($CL$1:CP$1)-1)*4,1,4))/100</f>
        <v/>
      </c>
      <c r="CQ206" s="257">
        <f>$CK206*SUM(OFFSET($AJ206,0,(COUNTA($CL$1:CQ$1)-1)*4,1,4))/100</f>
        <v/>
      </c>
      <c r="CR206" s="257">
        <f>$CK206*SUM(OFFSET($AJ206,0,(COUNTA($CL$1:CR$1)-1)*4,1,4))/100</f>
        <v/>
      </c>
      <c r="CS206" s="257">
        <f>$CK206*SUM(OFFSET($AJ206,0,(COUNTA($CL$1:CS$1)-1)*4,1,4))/100</f>
        <v/>
      </c>
      <c r="CT206" s="257">
        <f>$CK206*SUM(OFFSET($AJ206,0,(COUNTA($CL$1:CT$1)-1)*4,1,4))/100</f>
        <v/>
      </c>
      <c r="CU206" s="258">
        <f>IF(N206 = 0,0,F206/N206)</f>
        <v/>
      </c>
      <c r="CV206" s="258">
        <f>IF(CU206=0,0,CK206/CU206)</f>
        <v/>
      </c>
    </row>
    <row r="207">
      <c r="A207" s="82">
        <f>IF(ISERROR(OFFSET(Map!$E$2,MATCH(D207,Map!$B$3:$B$239,0),0)),OFFSET(Map!$E$2,MATCH(D207,Map!$C$3:$C$239,0),0),OFFSET(Map!$E$2,MATCH(D207,Map!$B$3:$B$239,0),0))</f>
        <v/>
      </c>
      <c r="B207" s="82" t="n">
        <v>206</v>
      </c>
      <c r="C207" s="82" t="inlineStr">
        <is>
          <t>MPUMALANGA</t>
        </is>
      </c>
      <c r="D207" s="82" t="inlineStr">
        <is>
          <t>MP322</t>
        </is>
      </c>
      <c r="E207" s="82" t="inlineStr">
        <is>
          <t>Mbombela</t>
        </is>
      </c>
      <c r="F207" s="82" t="n">
        <v>588794</v>
      </c>
      <c r="G207" s="82" t="n">
        <v>29.8</v>
      </c>
      <c r="H207" s="82" t="n">
        <v>66</v>
      </c>
      <c r="I207" s="82">
        <f>ROUND(F207*H207/100,0)</f>
        <v/>
      </c>
      <c r="J207" s="82" t="n">
        <v>4.2</v>
      </c>
      <c r="K207" s="82" t="n">
        <v>51.6</v>
      </c>
      <c r="L207" s="82" t="n">
        <v>94.3</v>
      </c>
      <c r="M207" s="82" t="n">
        <v>2.11</v>
      </c>
      <c r="N207" s="82" t="n">
        <v>109</v>
      </c>
      <c r="O207" s="82" t="n">
        <v>28.1</v>
      </c>
      <c r="P207" s="82">
        <f>ROUND(F207*(H207/100)*(100-O207)/100,0)</f>
        <v/>
      </c>
      <c r="Q207" s="82" t="n">
        <v>37.6</v>
      </c>
      <c r="R207" s="82" t="n">
        <v>11.9</v>
      </c>
      <c r="S207" s="82" t="n">
        <v>12.7</v>
      </c>
      <c r="T207" s="82" t="n">
        <v>33.3</v>
      </c>
      <c r="U207" s="82" t="n">
        <v>161773</v>
      </c>
      <c r="V207" s="82" t="n">
        <v>34648</v>
      </c>
      <c r="W207" s="82" t="n">
        <v>3.5</v>
      </c>
      <c r="X207" s="82" t="n">
        <v>38.9</v>
      </c>
      <c r="Y207" s="82" t="n">
        <v>92.7</v>
      </c>
      <c r="Z207" s="82" t="n">
        <v>66.40000000000001</v>
      </c>
      <c r="AA207" s="82" t="n">
        <v>28.4</v>
      </c>
      <c r="AB207" s="82" t="n">
        <v>29.4</v>
      </c>
      <c r="AC207" s="82" t="n">
        <v>37.1</v>
      </c>
      <c r="AD207" s="82" t="n">
        <v>90.2</v>
      </c>
      <c r="AE207" s="82" t="n">
        <v>89.40000000000001</v>
      </c>
      <c r="AF207" s="82" t="n">
        <v>0.9</v>
      </c>
      <c r="AG207" s="82" t="n">
        <v>0.7</v>
      </c>
      <c r="AH207" s="82" t="n">
        <v>8.699999999999999</v>
      </c>
      <c r="AI207" s="82" t="n">
        <v>0.2</v>
      </c>
      <c r="AJ207" s="82" t="n">
        <v>5.7</v>
      </c>
      <c r="AK207" s="82" t="n">
        <v>5.6</v>
      </c>
      <c r="AL207" s="82" t="n">
        <v>4.6</v>
      </c>
      <c r="AM207" s="82" t="n">
        <v>4.6</v>
      </c>
      <c r="AN207" s="82" t="n">
        <v>4.8</v>
      </c>
      <c r="AO207" s="82" t="n">
        <v>4.6</v>
      </c>
      <c r="AP207" s="82" t="n">
        <v>5</v>
      </c>
      <c r="AQ207" s="82" t="n">
        <v>5.2</v>
      </c>
      <c r="AR207" s="82" t="n">
        <v>5.6</v>
      </c>
      <c r="AS207" s="82" t="n">
        <v>5.7</v>
      </c>
      <c r="AT207" s="82" t="n">
        <v>5.3</v>
      </c>
      <c r="AU207" s="82" t="n">
        <v>5.4</v>
      </c>
      <c r="AV207" s="82" t="n">
        <v>3.9</v>
      </c>
      <c r="AW207" s="82" t="n">
        <v>4</v>
      </c>
      <c r="AX207" s="82" t="n">
        <v>3.3</v>
      </c>
      <c r="AY207" s="82" t="n">
        <v>3.6</v>
      </c>
      <c r="AZ207" s="82" t="n">
        <v>2.6</v>
      </c>
      <c r="BA207" s="82" t="n">
        <v>3</v>
      </c>
      <c r="BB207" s="82" t="n">
        <v>2.2</v>
      </c>
      <c r="BC207" s="82" t="n">
        <v>2.2</v>
      </c>
      <c r="BD207" s="82" t="n">
        <v>1.7</v>
      </c>
      <c r="BE207" s="82" t="n">
        <v>1.9</v>
      </c>
      <c r="BF207" s="82" t="n">
        <v>1.3</v>
      </c>
      <c r="BG207" s="82" t="n">
        <v>1.6</v>
      </c>
      <c r="BH207" s="82" t="n">
        <v>1</v>
      </c>
      <c r="BI207" s="82" t="n">
        <v>1.1</v>
      </c>
      <c r="BJ207" s="82" t="n">
        <v>0.6</v>
      </c>
      <c r="BK207" s="82" t="n">
        <v>0.7</v>
      </c>
      <c r="BL207" s="82" t="n">
        <v>0.5</v>
      </c>
      <c r="BM207" s="82" t="n">
        <v>0.7</v>
      </c>
      <c r="BN207" s="82" t="n">
        <v>0.2</v>
      </c>
      <c r="BO207" s="82" t="n">
        <v>0.4</v>
      </c>
      <c r="BP207" s="82" t="n">
        <v>0.2</v>
      </c>
      <c r="BQ207" s="82" t="n">
        <v>0.4</v>
      </c>
      <c r="BR207" s="82" t="n">
        <v>0.2</v>
      </c>
      <c r="BS207" s="82" t="n">
        <v>0.3</v>
      </c>
      <c r="BT207" s="82" t="n">
        <v>164000</v>
      </c>
      <c r="BU207" s="82" t="n">
        <v>64237</v>
      </c>
      <c r="BV207" s="82" t="n">
        <v>20771</v>
      </c>
      <c r="BW207" s="82" t="n">
        <v>139312</v>
      </c>
      <c r="BX207" s="82" t="n">
        <v>13</v>
      </c>
      <c r="BY207" s="82" t="n">
        <v>4.9</v>
      </c>
      <c r="BZ207" s="82" t="n">
        <v>7.8</v>
      </c>
      <c r="CA207" s="82" t="n">
        <v>18.3</v>
      </c>
      <c r="CB207" s="82" t="n">
        <v>20.6</v>
      </c>
      <c r="CC207" s="82" t="n">
        <v>13.3</v>
      </c>
      <c r="CD207" s="82" t="n">
        <v>8.699999999999999</v>
      </c>
      <c r="CE207" s="82" t="n">
        <v>6.8</v>
      </c>
      <c r="CF207" s="82" t="n">
        <v>4.4</v>
      </c>
      <c r="CG207" s="82" t="n">
        <v>1.4</v>
      </c>
      <c r="CH207" s="82" t="n">
        <v>0.4</v>
      </c>
      <c r="CI207" s="82" t="n">
        <v>0.3</v>
      </c>
      <c r="CJ207" s="82">
        <f>SUM(BT207:BW207)</f>
        <v/>
      </c>
      <c r="CK207" s="82">
        <f>F207*(1+M207/100)^9</f>
        <v/>
      </c>
      <c r="CL207" s="257">
        <f>$CK207*SUM(OFFSET($AJ207,0,(COUNTA($CL$1:CL$1)-1)*4,1,4))/100</f>
        <v/>
      </c>
      <c r="CM207" s="257">
        <f>$CK207*SUM(OFFSET($AJ207,0,(COUNTA($CL$1:CM$1)-1)*4,1,4))/100</f>
        <v/>
      </c>
      <c r="CN207" s="257">
        <f>$CK207*SUM(OFFSET($AJ207,0,(COUNTA($CL$1:CN$1)-1)*4,1,4))/100</f>
        <v/>
      </c>
      <c r="CO207" s="257">
        <f>$CK207*SUM(OFFSET($AJ207,0,(COUNTA($CL$1:CO$1)-1)*4,1,4))/100</f>
        <v/>
      </c>
      <c r="CP207" s="257">
        <f>$CK207*SUM(OFFSET($AJ207,0,(COUNTA($CL$1:CP$1)-1)*4,1,4))/100</f>
        <v/>
      </c>
      <c r="CQ207" s="257">
        <f>$CK207*SUM(OFFSET($AJ207,0,(COUNTA($CL$1:CQ$1)-1)*4,1,4))/100</f>
        <v/>
      </c>
      <c r="CR207" s="257">
        <f>$CK207*SUM(OFFSET($AJ207,0,(COUNTA($CL$1:CR$1)-1)*4,1,4))/100</f>
        <v/>
      </c>
      <c r="CS207" s="257">
        <f>$CK207*SUM(OFFSET($AJ207,0,(COUNTA($CL$1:CS$1)-1)*4,1,4))/100</f>
        <v/>
      </c>
      <c r="CT207" s="257">
        <f>$CK207*SUM(OFFSET($AJ207,0,(COUNTA($CL$1:CT$1)-1)*4,1,4))/100</f>
        <v/>
      </c>
      <c r="CU207" s="258">
        <f>IF(N207 = 0,0,F207/N207)</f>
        <v/>
      </c>
      <c r="CV207" s="258">
        <f>IF(CU207=0,0,CK207/CU207)</f>
        <v/>
      </c>
    </row>
    <row r="208">
      <c r="A208" s="82">
        <f>IF(ISERROR(OFFSET(Map!$E$2,MATCH(D208,Map!$B$3:$B$239,0),0)),OFFSET(Map!$E$2,MATCH(D208,Map!$C$3:$C$239,0),0),OFFSET(Map!$E$2,MATCH(D208,Map!$B$3:$B$239,0),0))</f>
        <v/>
      </c>
      <c r="B208" s="82" t="n">
        <v>207</v>
      </c>
      <c r="C208" s="82" t="inlineStr">
        <is>
          <t>MPUMALANGA</t>
        </is>
      </c>
      <c r="D208" s="82" t="inlineStr">
        <is>
          <t>MP323</t>
        </is>
      </c>
      <c r="E208" s="82" t="inlineStr">
        <is>
          <t>Umjindi</t>
        </is>
      </c>
      <c r="F208" s="82" t="n">
        <v>67156</v>
      </c>
      <c r="G208" s="82" t="n">
        <v>27.4</v>
      </c>
      <c r="H208" s="82" t="n">
        <v>68.40000000000001</v>
      </c>
      <c r="I208" s="82">
        <f>ROUND(F208*H208/100,0)</f>
        <v/>
      </c>
      <c r="J208" s="82" t="n">
        <v>4.2</v>
      </c>
      <c r="K208" s="82" t="n">
        <v>46.2</v>
      </c>
      <c r="L208" s="82" t="n">
        <v>109.8</v>
      </c>
      <c r="M208" s="82" t="n">
        <v>2.23</v>
      </c>
      <c r="N208" s="82" t="n">
        <v>38</v>
      </c>
      <c r="O208" s="82" t="n">
        <v>27.3</v>
      </c>
      <c r="P208" s="82">
        <f>ROUND(F208*(H208/100)*(100-O208)/100,0)</f>
        <v/>
      </c>
      <c r="Q208" s="82" t="n">
        <v>36.5</v>
      </c>
      <c r="R208" s="82" t="n">
        <v>10.4</v>
      </c>
      <c r="S208" s="82" t="n">
        <v>9.199999999999999</v>
      </c>
      <c r="T208" s="82" t="n">
        <v>30.7</v>
      </c>
      <c r="U208" s="82" t="n">
        <v>19563</v>
      </c>
      <c r="V208" s="82" t="n">
        <v>3804</v>
      </c>
      <c r="W208" s="82" t="n">
        <v>3.4</v>
      </c>
      <c r="X208" s="82" t="n">
        <v>34.9</v>
      </c>
      <c r="Y208" s="82" t="n">
        <v>81.8</v>
      </c>
      <c r="Z208" s="82" t="n">
        <v>52.1</v>
      </c>
      <c r="AA208" s="82" t="n">
        <v>59.6</v>
      </c>
      <c r="AB208" s="82" t="n">
        <v>65.3</v>
      </c>
      <c r="AC208" s="82" t="n">
        <v>42</v>
      </c>
      <c r="AD208" s="82" t="n">
        <v>78.5</v>
      </c>
      <c r="AE208" s="82" t="n">
        <v>87</v>
      </c>
      <c r="AF208" s="82" t="n">
        <v>2</v>
      </c>
      <c r="AG208" s="82" t="n">
        <v>1</v>
      </c>
      <c r="AH208" s="82" t="n">
        <v>9.800000000000001</v>
      </c>
      <c r="AI208" s="82" t="n">
        <v>0.2</v>
      </c>
      <c r="AJ208" s="82" t="n">
        <v>5.2</v>
      </c>
      <c r="AK208" s="82" t="n">
        <v>5.1</v>
      </c>
      <c r="AL208" s="82" t="n">
        <v>4.3</v>
      </c>
      <c r="AM208" s="82" t="n">
        <v>4.3</v>
      </c>
      <c r="AN208" s="82" t="n">
        <v>4.3</v>
      </c>
      <c r="AO208" s="82" t="n">
        <v>4.2</v>
      </c>
      <c r="AP208" s="82" t="n">
        <v>4.6</v>
      </c>
      <c r="AQ208" s="82" t="n">
        <v>4.7</v>
      </c>
      <c r="AR208" s="82" t="n">
        <v>5.8</v>
      </c>
      <c r="AS208" s="82" t="n">
        <v>4.9</v>
      </c>
      <c r="AT208" s="82" t="n">
        <v>6.4</v>
      </c>
      <c r="AU208" s="82" t="n">
        <v>5</v>
      </c>
      <c r="AV208" s="82" t="n">
        <v>4.9</v>
      </c>
      <c r="AW208" s="82" t="n">
        <v>3.7</v>
      </c>
      <c r="AX208" s="82" t="n">
        <v>4</v>
      </c>
      <c r="AY208" s="82" t="n">
        <v>3.5</v>
      </c>
      <c r="AZ208" s="82" t="n">
        <v>3.3</v>
      </c>
      <c r="BA208" s="82" t="n">
        <v>2.9</v>
      </c>
      <c r="BB208" s="82" t="n">
        <v>2.8</v>
      </c>
      <c r="BC208" s="82" t="n">
        <v>2.8</v>
      </c>
      <c r="BD208" s="82" t="n">
        <v>2.1</v>
      </c>
      <c r="BE208" s="82" t="n">
        <v>2</v>
      </c>
      <c r="BF208" s="82" t="n">
        <v>1.7</v>
      </c>
      <c r="BG208" s="82" t="n">
        <v>1.5</v>
      </c>
      <c r="BH208" s="82" t="n">
        <v>1.1</v>
      </c>
      <c r="BI208" s="82" t="n">
        <v>1.2</v>
      </c>
      <c r="BJ208" s="82" t="n">
        <v>0.7</v>
      </c>
      <c r="BK208" s="82" t="n">
        <v>0.8</v>
      </c>
      <c r="BL208" s="82" t="n">
        <v>0.6</v>
      </c>
      <c r="BM208" s="82" t="n">
        <v>0.6</v>
      </c>
      <c r="BN208" s="82" t="n">
        <v>0.3</v>
      </c>
      <c r="BO208" s="82" t="n">
        <v>0.4</v>
      </c>
      <c r="BP208" s="82" t="n">
        <v>0.1</v>
      </c>
      <c r="BQ208" s="82" t="n">
        <v>0.3</v>
      </c>
      <c r="BR208" s="82" t="n">
        <v>0.1</v>
      </c>
      <c r="BS208" s="82" t="n">
        <v>0.2</v>
      </c>
      <c r="BT208" s="82" t="n">
        <v>20894</v>
      </c>
      <c r="BU208" s="82" t="n">
        <v>7681</v>
      </c>
      <c r="BV208" s="82" t="n">
        <v>1711</v>
      </c>
      <c r="BW208" s="82" t="n">
        <v>15643</v>
      </c>
      <c r="BX208" s="82" t="n">
        <v>11.3</v>
      </c>
      <c r="BY208" s="82" t="n">
        <v>3.7</v>
      </c>
      <c r="BZ208" s="82" t="n">
        <v>6.4</v>
      </c>
      <c r="CA208" s="82" t="n">
        <v>20.3</v>
      </c>
      <c r="CB208" s="82" t="n">
        <v>21.7</v>
      </c>
      <c r="CC208" s="82" t="n">
        <v>15.1</v>
      </c>
      <c r="CD208" s="82" t="n">
        <v>9.4</v>
      </c>
      <c r="CE208" s="82" t="n">
        <v>7.3</v>
      </c>
      <c r="CF208" s="82" t="n">
        <v>3.5</v>
      </c>
      <c r="CG208" s="82" t="n">
        <v>0.8</v>
      </c>
      <c r="CH208" s="82" t="n">
        <v>0.3</v>
      </c>
      <c r="CI208" s="82" t="n">
        <v>0.3</v>
      </c>
      <c r="CJ208" s="82">
        <f>SUM(BT208:BW208)</f>
        <v/>
      </c>
      <c r="CK208" s="82">
        <f>F208*(1+M208/100)^9</f>
        <v/>
      </c>
      <c r="CL208" s="257">
        <f>$CK208*SUM(OFFSET($AJ208,0,(COUNTA($CL$1:CL$1)-1)*4,1,4))/100</f>
        <v/>
      </c>
      <c r="CM208" s="257">
        <f>$CK208*SUM(OFFSET($AJ208,0,(COUNTA($CL$1:CM$1)-1)*4,1,4))/100</f>
        <v/>
      </c>
      <c r="CN208" s="257">
        <f>$CK208*SUM(OFFSET($AJ208,0,(COUNTA($CL$1:CN$1)-1)*4,1,4))/100</f>
        <v/>
      </c>
      <c r="CO208" s="257">
        <f>$CK208*SUM(OFFSET($AJ208,0,(COUNTA($CL$1:CO$1)-1)*4,1,4))/100</f>
        <v/>
      </c>
      <c r="CP208" s="257">
        <f>$CK208*SUM(OFFSET($AJ208,0,(COUNTA($CL$1:CP$1)-1)*4,1,4))/100</f>
        <v/>
      </c>
      <c r="CQ208" s="257">
        <f>$CK208*SUM(OFFSET($AJ208,0,(COUNTA($CL$1:CQ$1)-1)*4,1,4))/100</f>
        <v/>
      </c>
      <c r="CR208" s="257">
        <f>$CK208*SUM(OFFSET($AJ208,0,(COUNTA($CL$1:CR$1)-1)*4,1,4))/100</f>
        <v/>
      </c>
      <c r="CS208" s="257">
        <f>$CK208*SUM(OFFSET($AJ208,0,(COUNTA($CL$1:CS$1)-1)*4,1,4))/100</f>
        <v/>
      </c>
      <c r="CT208" s="257">
        <f>$CK208*SUM(OFFSET($AJ208,0,(COUNTA($CL$1:CT$1)-1)*4,1,4))/100</f>
        <v/>
      </c>
      <c r="CU208" s="258">
        <f>IF(N208 = 0,0,F208/N208)</f>
        <v/>
      </c>
      <c r="CV208" s="258">
        <f>IF(CU208=0,0,CK208/CU208)</f>
        <v/>
      </c>
    </row>
    <row r="209">
      <c r="A209" s="82">
        <f>IF(ISERROR(OFFSET(Map!$E$2,MATCH(D209,Map!$B$3:$B$239,0),0)),OFFSET(Map!$E$2,MATCH(D209,Map!$C$3:$C$239,0),0),OFFSET(Map!$E$2,MATCH(D209,Map!$B$3:$B$239,0),0))</f>
        <v/>
      </c>
      <c r="B209" s="82" t="n">
        <v>208</v>
      </c>
      <c r="C209" s="82" t="inlineStr">
        <is>
          <t>MPUMALANGA</t>
        </is>
      </c>
      <c r="D209" s="82" t="inlineStr">
        <is>
          <t>MP324</t>
        </is>
      </c>
      <c r="E209" s="82" t="inlineStr">
        <is>
          <t>Nkomazi</t>
        </is>
      </c>
      <c r="F209" s="82" t="n">
        <v>393030</v>
      </c>
      <c r="G209" s="82" t="n">
        <v>35.4</v>
      </c>
      <c r="H209" s="82" t="n">
        <v>60.5</v>
      </c>
      <c r="I209" s="82">
        <f>ROUND(F209*H209/100,0)</f>
        <v/>
      </c>
      <c r="J209" s="82" t="n">
        <v>4.1</v>
      </c>
      <c r="K209" s="82" t="n">
        <v>65.40000000000001</v>
      </c>
      <c r="L209" s="82" t="n">
        <v>89.90000000000001</v>
      </c>
      <c r="M209" s="82" t="n">
        <v>1.61</v>
      </c>
      <c r="N209" s="82" t="n">
        <v>82</v>
      </c>
      <c r="O209" s="82" t="n">
        <v>34.2</v>
      </c>
      <c r="P209" s="82">
        <f>ROUND(F209*(H209/100)*(100-O209)/100,0)</f>
        <v/>
      </c>
      <c r="Q209" s="82" t="n">
        <v>42.3</v>
      </c>
      <c r="R209" s="82" t="n">
        <v>25.6</v>
      </c>
      <c r="S209" s="82" t="n">
        <v>6.7</v>
      </c>
      <c r="T209" s="82" t="n">
        <v>25.6</v>
      </c>
      <c r="U209" s="82" t="n">
        <v>96202</v>
      </c>
      <c r="V209" s="82" t="n">
        <v>28004</v>
      </c>
      <c r="W209" s="82" t="n">
        <v>4.1</v>
      </c>
      <c r="X209" s="82" t="n">
        <v>45.6</v>
      </c>
      <c r="Y209" s="82" t="n">
        <v>92.5</v>
      </c>
      <c r="Z209" s="82" t="n">
        <v>65.59999999999999</v>
      </c>
      <c r="AA209" s="82" t="n">
        <v>7.7</v>
      </c>
      <c r="AB209" s="82" t="n">
        <v>20.3</v>
      </c>
      <c r="AC209" s="82" t="n">
        <v>21</v>
      </c>
      <c r="AD209" s="82" t="n">
        <v>83.3</v>
      </c>
      <c r="AE209" s="82" t="n">
        <v>97.7</v>
      </c>
      <c r="AF209" s="82" t="n">
        <v>0.2</v>
      </c>
      <c r="AG209" s="82" t="n">
        <v>0.3</v>
      </c>
      <c r="AH209" s="82" t="n">
        <v>1.6</v>
      </c>
      <c r="AI209" s="82" t="n">
        <v>0.1</v>
      </c>
      <c r="AJ209" s="82" t="n">
        <v>6.2</v>
      </c>
      <c r="AK209" s="82" t="n">
        <v>6.3</v>
      </c>
      <c r="AL209" s="82" t="n">
        <v>5.5</v>
      </c>
      <c r="AM209" s="82" t="n">
        <v>5.6</v>
      </c>
      <c r="AN209" s="82" t="n">
        <v>5.9</v>
      </c>
      <c r="AO209" s="82" t="n">
        <v>5.9</v>
      </c>
      <c r="AP209" s="82" t="n">
        <v>6.2</v>
      </c>
      <c r="AQ209" s="82" t="n">
        <v>6.2</v>
      </c>
      <c r="AR209" s="82" t="n">
        <v>5.5</v>
      </c>
      <c r="AS209" s="82" t="n">
        <v>5.8</v>
      </c>
      <c r="AT209" s="82" t="n">
        <v>4.5</v>
      </c>
      <c r="AU209" s="82" t="n">
        <v>5</v>
      </c>
      <c r="AV209" s="82" t="n">
        <v>3.2</v>
      </c>
      <c r="AW209" s="82" t="n">
        <v>3.7</v>
      </c>
      <c r="AX209" s="82" t="n">
        <v>2.5</v>
      </c>
      <c r="AY209" s="82" t="n">
        <v>3.1</v>
      </c>
      <c r="AZ209" s="82" t="n">
        <v>1.9</v>
      </c>
      <c r="BA209" s="82" t="n">
        <v>2.6</v>
      </c>
      <c r="BB209" s="82" t="n">
        <v>1.6</v>
      </c>
      <c r="BC209" s="82" t="n">
        <v>1.6</v>
      </c>
      <c r="BD209" s="82" t="n">
        <v>1.2</v>
      </c>
      <c r="BE209" s="82" t="n">
        <v>1.5</v>
      </c>
      <c r="BF209" s="82" t="n">
        <v>1</v>
      </c>
      <c r="BG209" s="82" t="n">
        <v>1.3</v>
      </c>
      <c r="BH209" s="82" t="n">
        <v>0.7</v>
      </c>
      <c r="BI209" s="82" t="n">
        <v>1</v>
      </c>
      <c r="BJ209" s="82" t="n">
        <v>0.5</v>
      </c>
      <c r="BK209" s="82" t="n">
        <v>0.7</v>
      </c>
      <c r="BL209" s="82" t="n">
        <v>0.4</v>
      </c>
      <c r="BM209" s="82" t="n">
        <v>0.7</v>
      </c>
      <c r="BN209" s="82" t="n">
        <v>0.2</v>
      </c>
      <c r="BO209" s="82" t="n">
        <v>0.5</v>
      </c>
      <c r="BP209" s="82" t="n">
        <v>0.2</v>
      </c>
      <c r="BQ209" s="82" t="n">
        <v>0.4</v>
      </c>
      <c r="BR209" s="82" t="n">
        <v>0.2</v>
      </c>
      <c r="BS209" s="82" t="n">
        <v>0.3</v>
      </c>
      <c r="BT209" s="82" t="n">
        <v>72588</v>
      </c>
      <c r="BU209" s="82" t="n">
        <v>37881</v>
      </c>
      <c r="BV209" s="82" t="n">
        <v>17651</v>
      </c>
      <c r="BW209" s="82" t="n">
        <v>109557</v>
      </c>
      <c r="BX209" s="82" t="n">
        <v>16.8</v>
      </c>
      <c r="BY209" s="82" t="n">
        <v>7</v>
      </c>
      <c r="BZ209" s="82" t="n">
        <v>12.7</v>
      </c>
      <c r="CA209" s="82" t="n">
        <v>23</v>
      </c>
      <c r="CB209" s="82" t="n">
        <v>19.8</v>
      </c>
      <c r="CC209" s="82" t="n">
        <v>9.4</v>
      </c>
      <c r="CD209" s="82" t="n">
        <v>5.6</v>
      </c>
      <c r="CE209" s="82" t="n">
        <v>3.5</v>
      </c>
      <c r="CF209" s="82" t="n">
        <v>1.5</v>
      </c>
      <c r="CG209" s="82" t="n">
        <v>0.3</v>
      </c>
      <c r="CH209" s="82" t="n">
        <v>0.1</v>
      </c>
      <c r="CI209" s="82" t="n">
        <v>0.1</v>
      </c>
      <c r="CJ209" s="82">
        <f>SUM(BT209:BW209)</f>
        <v/>
      </c>
      <c r="CK209" s="82">
        <f>F209*(1+M209/100)^9</f>
        <v/>
      </c>
      <c r="CL209" s="257">
        <f>$CK209*SUM(OFFSET($AJ209,0,(COUNTA($CL$1:CL$1)-1)*4,1,4))/100</f>
        <v/>
      </c>
      <c r="CM209" s="257">
        <f>$CK209*SUM(OFFSET($AJ209,0,(COUNTA($CL$1:CM$1)-1)*4,1,4))/100</f>
        <v/>
      </c>
      <c r="CN209" s="257">
        <f>$CK209*SUM(OFFSET($AJ209,0,(COUNTA($CL$1:CN$1)-1)*4,1,4))/100</f>
        <v/>
      </c>
      <c r="CO209" s="257">
        <f>$CK209*SUM(OFFSET($AJ209,0,(COUNTA($CL$1:CO$1)-1)*4,1,4))/100</f>
        <v/>
      </c>
      <c r="CP209" s="257">
        <f>$CK209*SUM(OFFSET($AJ209,0,(COUNTA($CL$1:CP$1)-1)*4,1,4))/100</f>
        <v/>
      </c>
      <c r="CQ209" s="257">
        <f>$CK209*SUM(OFFSET($AJ209,0,(COUNTA($CL$1:CQ$1)-1)*4,1,4))/100</f>
        <v/>
      </c>
      <c r="CR209" s="257">
        <f>$CK209*SUM(OFFSET($AJ209,0,(COUNTA($CL$1:CR$1)-1)*4,1,4))/100</f>
        <v/>
      </c>
      <c r="CS209" s="257">
        <f>$CK209*SUM(OFFSET($AJ209,0,(COUNTA($CL$1:CS$1)-1)*4,1,4))/100</f>
        <v/>
      </c>
      <c r="CT209" s="257">
        <f>$CK209*SUM(OFFSET($AJ209,0,(COUNTA($CL$1:CT$1)-1)*4,1,4))/100</f>
        <v/>
      </c>
      <c r="CU209" s="258">
        <f>IF(N209 = 0,0,F209/N209)</f>
        <v/>
      </c>
      <c r="CV209" s="258">
        <f>IF(CU209=0,0,CK209/CU209)</f>
        <v/>
      </c>
    </row>
    <row r="210">
      <c r="A210" s="82">
        <f>IF(ISERROR(OFFSET(Map!$E$2,MATCH(D210,Map!$B$3:$B$239,0),0)),OFFSET(Map!$E$2,MATCH(D210,Map!$C$3:$C$239,0),0),OFFSET(Map!$E$2,MATCH(D210,Map!$B$3:$B$239,0),0))</f>
        <v/>
      </c>
      <c r="B210" s="82" t="n">
        <v>209</v>
      </c>
      <c r="C210" s="82" t="inlineStr">
        <is>
          <t>MPUMALANGA</t>
        </is>
      </c>
      <c r="D210" s="82" t="inlineStr">
        <is>
          <t>MP325</t>
        </is>
      </c>
      <c r="E210" s="82" t="inlineStr">
        <is>
          <t>Bushbuckridge</t>
        </is>
      </c>
      <c r="F210" s="82" t="n">
        <v>541248</v>
      </c>
      <c r="G210" s="82" t="n">
        <v>37</v>
      </c>
      <c r="H210" s="82" t="n">
        <v>57.7</v>
      </c>
      <c r="I210" s="82">
        <f>ROUND(F210*H210/100,0)</f>
        <v/>
      </c>
      <c r="J210" s="82" t="n">
        <v>5.3</v>
      </c>
      <c r="K210" s="82" t="n">
        <v>73.40000000000001</v>
      </c>
      <c r="L210" s="82" t="n">
        <v>83.3</v>
      </c>
      <c r="M210" s="82" t="n">
        <v>0.79</v>
      </c>
      <c r="N210" s="82" t="n">
        <v>53</v>
      </c>
      <c r="O210" s="82" t="n">
        <v>52.1</v>
      </c>
      <c r="P210" s="82">
        <f>ROUND(F210*(H210/100)*(100-O210)/100,0)</f>
        <v/>
      </c>
      <c r="Q210" s="82" t="n">
        <v>64.59999999999999</v>
      </c>
      <c r="R210" s="82" t="n">
        <v>18.6</v>
      </c>
      <c r="S210" s="82" t="n">
        <v>7.4</v>
      </c>
      <c r="T210" s="82" t="n">
        <v>25.7</v>
      </c>
      <c r="U210" s="82" t="n">
        <v>134197</v>
      </c>
      <c r="V210" s="82" t="n">
        <v>53204</v>
      </c>
      <c r="W210" s="82" t="n">
        <v>4</v>
      </c>
      <c r="X210" s="82" t="n">
        <v>53.3</v>
      </c>
      <c r="Y210" s="82" t="n">
        <v>95.90000000000001</v>
      </c>
      <c r="Z210" s="82" t="n">
        <v>72.90000000000001</v>
      </c>
      <c r="AA210" s="82" t="n">
        <v>6.8</v>
      </c>
      <c r="AB210" s="82" t="n">
        <v>7.5</v>
      </c>
      <c r="AC210" s="82" t="n">
        <v>11.9</v>
      </c>
      <c r="AD210" s="82" t="n">
        <v>93.90000000000001</v>
      </c>
      <c r="AE210" s="82" t="n">
        <v>99.5</v>
      </c>
      <c r="AF210" s="82" t="n">
        <v>0.1</v>
      </c>
      <c r="AG210" s="82" t="n">
        <v>0.1</v>
      </c>
      <c r="AH210" s="82" t="n">
        <v>0.2</v>
      </c>
      <c r="AI210" s="82" t="n">
        <v>0.1</v>
      </c>
      <c r="AJ210" s="82" t="n">
        <v>6.6</v>
      </c>
      <c r="AK210" s="82" t="n">
        <v>6.4</v>
      </c>
      <c r="AL210" s="82" t="n">
        <v>6</v>
      </c>
      <c r="AM210" s="82" t="n">
        <v>6</v>
      </c>
      <c r="AN210" s="82" t="n">
        <v>6.1</v>
      </c>
      <c r="AO210" s="82" t="n">
        <v>5.9</v>
      </c>
      <c r="AP210" s="82" t="n">
        <v>6.3</v>
      </c>
      <c r="AQ210" s="82" t="n">
        <v>6.3</v>
      </c>
      <c r="AR210" s="82" t="n">
        <v>5</v>
      </c>
      <c r="AS210" s="82" t="n">
        <v>5.4</v>
      </c>
      <c r="AT210" s="82" t="n">
        <v>3.4</v>
      </c>
      <c r="AU210" s="82" t="n">
        <v>4.6</v>
      </c>
      <c r="AV210" s="82" t="n">
        <v>2.5</v>
      </c>
      <c r="AW210" s="82" t="n">
        <v>3.6</v>
      </c>
      <c r="AX210" s="82" t="n">
        <v>2</v>
      </c>
      <c r="AY210" s="82" t="n">
        <v>3.1</v>
      </c>
      <c r="AZ210" s="82" t="n">
        <v>1.7</v>
      </c>
      <c r="BA210" s="82" t="n">
        <v>2.7</v>
      </c>
      <c r="BB210" s="82" t="n">
        <v>1.4</v>
      </c>
      <c r="BC210" s="82" t="n">
        <v>1.4</v>
      </c>
      <c r="BD210" s="82" t="n">
        <v>1</v>
      </c>
      <c r="BE210" s="82" t="n">
        <v>1.8</v>
      </c>
      <c r="BF210" s="82" t="n">
        <v>1</v>
      </c>
      <c r="BG210" s="82" t="n">
        <v>1.7</v>
      </c>
      <c r="BH210" s="82" t="n">
        <v>0.8</v>
      </c>
      <c r="BI210" s="82" t="n">
        <v>1.2</v>
      </c>
      <c r="BJ210" s="82" t="n">
        <v>0.6</v>
      </c>
      <c r="BK210" s="82" t="n">
        <v>1</v>
      </c>
      <c r="BL210" s="82" t="n">
        <v>0.5</v>
      </c>
      <c r="BM210" s="82" t="n">
        <v>0.9</v>
      </c>
      <c r="BN210" s="82" t="n">
        <v>0.3</v>
      </c>
      <c r="BO210" s="82" t="n">
        <v>0.7</v>
      </c>
      <c r="BP210" s="82" t="n">
        <v>0.2</v>
      </c>
      <c r="BQ210" s="82" t="n">
        <v>0.6</v>
      </c>
      <c r="BR210" s="82" t="n">
        <v>0.2</v>
      </c>
      <c r="BS210" s="82" t="n">
        <v>0.4</v>
      </c>
      <c r="BT210" s="82" t="n">
        <v>61710</v>
      </c>
      <c r="BU210" s="82" t="n">
        <v>67152</v>
      </c>
      <c r="BV210" s="82" t="n">
        <v>30426</v>
      </c>
      <c r="BW210" s="82" t="n">
        <v>152937</v>
      </c>
      <c r="BX210" s="82" t="n">
        <v>17</v>
      </c>
      <c r="BY210" s="82" t="n">
        <v>9</v>
      </c>
      <c r="BZ210" s="82" t="n">
        <v>15.1</v>
      </c>
      <c r="CA210" s="82" t="n">
        <v>22.3</v>
      </c>
      <c r="CB210" s="82" t="n">
        <v>19.1</v>
      </c>
      <c r="CC210" s="82" t="n">
        <v>8.199999999999999</v>
      </c>
      <c r="CD210" s="82" t="n">
        <v>4.9</v>
      </c>
      <c r="CE210" s="82" t="n">
        <v>3</v>
      </c>
      <c r="CF210" s="82" t="n">
        <v>1.1</v>
      </c>
      <c r="CG210" s="82" t="n">
        <v>0.2</v>
      </c>
      <c r="CH210" s="82" t="n">
        <v>0.1</v>
      </c>
      <c r="CI210" s="82" t="n">
        <v>0.1</v>
      </c>
      <c r="CJ210" s="82">
        <f>SUM(BT210:BW210)</f>
        <v/>
      </c>
      <c r="CK210" s="82">
        <f>F210*(1+M210/100)^9</f>
        <v/>
      </c>
      <c r="CL210" s="257">
        <f>$CK210*SUM(OFFSET($AJ210,0,(COUNTA($CL$1:CL$1)-1)*4,1,4))/100</f>
        <v/>
      </c>
      <c r="CM210" s="257">
        <f>$CK210*SUM(OFFSET($AJ210,0,(COUNTA($CL$1:CM$1)-1)*4,1,4))/100</f>
        <v/>
      </c>
      <c r="CN210" s="257">
        <f>$CK210*SUM(OFFSET($AJ210,0,(COUNTA($CL$1:CN$1)-1)*4,1,4))/100</f>
        <v/>
      </c>
      <c r="CO210" s="257">
        <f>$CK210*SUM(OFFSET($AJ210,0,(COUNTA($CL$1:CO$1)-1)*4,1,4))/100</f>
        <v/>
      </c>
      <c r="CP210" s="257">
        <f>$CK210*SUM(OFFSET($AJ210,0,(COUNTA($CL$1:CP$1)-1)*4,1,4))/100</f>
        <v/>
      </c>
      <c r="CQ210" s="257">
        <f>$CK210*SUM(OFFSET($AJ210,0,(COUNTA($CL$1:CQ$1)-1)*4,1,4))/100</f>
        <v/>
      </c>
      <c r="CR210" s="257">
        <f>$CK210*SUM(OFFSET($AJ210,0,(COUNTA($CL$1:CR$1)-1)*4,1,4))/100</f>
        <v/>
      </c>
      <c r="CS210" s="257">
        <f>$CK210*SUM(OFFSET($AJ210,0,(COUNTA($CL$1:CS$1)-1)*4,1,4))/100</f>
        <v/>
      </c>
      <c r="CT210" s="257">
        <f>$CK210*SUM(OFFSET($AJ210,0,(COUNTA($CL$1:CT$1)-1)*4,1,4))/100</f>
        <v/>
      </c>
      <c r="CU210" s="258">
        <f>IF(N210 = 0,0,F210/N210)</f>
        <v/>
      </c>
      <c r="CV210" s="258">
        <f>IF(CU210=0,0,CK210/CU210)</f>
        <v/>
      </c>
    </row>
    <row r="211">
      <c r="A211" s="82">
        <f>IF(ISERROR(OFFSET(Map!$E$2,MATCH(D211,Map!$B$3:$B$239,0),0)),OFFSET(Map!$E$2,MATCH(D211,Map!$C$3:$C$239,0),0),OFFSET(Map!$E$2,MATCH(D211,Map!$B$3:$B$239,0),0))</f>
        <v/>
      </c>
      <c r="B211" s="82" t="n">
        <v>210</v>
      </c>
      <c r="C211" s="82" t="inlineStr">
        <is>
          <t>LIMPOPO</t>
        </is>
      </c>
      <c r="D211" s="82" t="inlineStr">
        <is>
          <t>LIM331</t>
        </is>
      </c>
      <c r="E211" s="82" t="inlineStr">
        <is>
          <t>Greater Giyani</t>
        </is>
      </c>
      <c r="F211" s="82" t="n">
        <v>244217</v>
      </c>
      <c r="G211" s="82" t="n">
        <v>36.8</v>
      </c>
      <c r="H211" s="82" t="n">
        <v>57.4</v>
      </c>
      <c r="I211" s="82">
        <f>ROUND(F211*H211/100,0)</f>
        <v/>
      </c>
      <c r="J211" s="82" t="n">
        <v>5.8</v>
      </c>
      <c r="K211" s="82" t="n">
        <v>74.2</v>
      </c>
      <c r="L211" s="82" t="n">
        <v>79.40000000000001</v>
      </c>
      <c r="M211" s="82" t="n">
        <v>0.14</v>
      </c>
      <c r="N211" s="82" t="n">
        <v>59</v>
      </c>
      <c r="O211" s="82" t="n">
        <v>47</v>
      </c>
      <c r="P211" s="82">
        <f>ROUND(F211*(H211/100)*(100-O211)/100,0)</f>
        <v/>
      </c>
      <c r="Q211" s="82" t="n">
        <v>61.2</v>
      </c>
      <c r="R211" s="82" t="n">
        <v>25</v>
      </c>
      <c r="S211" s="82" t="n">
        <v>7.1</v>
      </c>
      <c r="T211" s="82" t="n">
        <v>20.7</v>
      </c>
      <c r="U211" s="82" t="n">
        <v>63548</v>
      </c>
      <c r="V211" s="82" t="n">
        <v>19897</v>
      </c>
      <c r="W211" s="82" t="n">
        <v>3.8</v>
      </c>
      <c r="X211" s="82" t="n">
        <v>57.3</v>
      </c>
      <c r="Y211" s="82" t="n">
        <v>88</v>
      </c>
      <c r="Z211" s="82" t="n">
        <v>69.40000000000001</v>
      </c>
      <c r="AA211" s="82" t="n">
        <v>11.9</v>
      </c>
      <c r="AB211" s="82" t="n">
        <v>11.7</v>
      </c>
      <c r="AC211" s="82" t="n">
        <v>13.4</v>
      </c>
      <c r="AD211" s="82" t="n">
        <v>89</v>
      </c>
      <c r="AE211" s="82" t="n">
        <v>99.5</v>
      </c>
      <c r="AF211" s="82" t="n">
        <v>0.1</v>
      </c>
      <c r="AG211" s="82" t="n">
        <v>0.3</v>
      </c>
      <c r="AH211" s="82" t="n">
        <v>0.1</v>
      </c>
      <c r="AI211" s="82" t="n">
        <v>0.1</v>
      </c>
      <c r="AJ211" s="82" t="n">
        <v>6.6</v>
      </c>
      <c r="AK211" s="82" t="n">
        <v>6.6</v>
      </c>
      <c r="AL211" s="82" t="n">
        <v>6</v>
      </c>
      <c r="AM211" s="82" t="n">
        <v>6</v>
      </c>
      <c r="AN211" s="82" t="n">
        <v>6</v>
      </c>
      <c r="AO211" s="82" t="n">
        <v>5.7</v>
      </c>
      <c r="AP211" s="82" t="n">
        <v>6.6</v>
      </c>
      <c r="AQ211" s="82" t="n">
        <v>6.5</v>
      </c>
      <c r="AR211" s="82" t="n">
        <v>4.9</v>
      </c>
      <c r="AS211" s="82" t="n">
        <v>5.5</v>
      </c>
      <c r="AT211" s="82" t="n">
        <v>3</v>
      </c>
      <c r="AU211" s="82" t="n">
        <v>4.4</v>
      </c>
      <c r="AV211" s="82" t="n">
        <v>2.1</v>
      </c>
      <c r="AW211" s="82" t="n">
        <v>3.5</v>
      </c>
      <c r="AX211" s="82" t="n">
        <v>1.7</v>
      </c>
      <c r="AY211" s="82" t="n">
        <v>3.3</v>
      </c>
      <c r="AZ211" s="82" t="n">
        <v>1.4</v>
      </c>
      <c r="BA211" s="82" t="n">
        <v>2.7</v>
      </c>
      <c r="BB211" s="82" t="n">
        <v>1.3</v>
      </c>
      <c r="BC211" s="82" t="n">
        <v>1.3</v>
      </c>
      <c r="BD211" s="82" t="n">
        <v>1.1</v>
      </c>
      <c r="BE211" s="82" t="n">
        <v>2.2</v>
      </c>
      <c r="BF211" s="82" t="n">
        <v>0.9</v>
      </c>
      <c r="BG211" s="82" t="n">
        <v>1.6</v>
      </c>
      <c r="BH211" s="82" t="n">
        <v>0.8</v>
      </c>
      <c r="BI211" s="82" t="n">
        <v>1.2</v>
      </c>
      <c r="BJ211" s="82" t="n">
        <v>0.6</v>
      </c>
      <c r="BK211" s="82" t="n">
        <v>1.1</v>
      </c>
      <c r="BL211" s="82" t="n">
        <v>0.5</v>
      </c>
      <c r="BM211" s="82" t="n">
        <v>1.2</v>
      </c>
      <c r="BN211" s="82" t="n">
        <v>0.3</v>
      </c>
      <c r="BO211" s="82" t="n">
        <v>0.8</v>
      </c>
      <c r="BP211" s="82" t="n">
        <v>0.2</v>
      </c>
      <c r="BQ211" s="82" t="n">
        <v>0.6</v>
      </c>
      <c r="BR211" s="82" t="n">
        <v>0.1</v>
      </c>
      <c r="BS211" s="82" t="n">
        <v>0.5</v>
      </c>
      <c r="BT211" s="82" t="n">
        <v>25469</v>
      </c>
      <c r="BU211" s="82" t="n">
        <v>22596</v>
      </c>
      <c r="BV211" s="82" t="n">
        <v>10846</v>
      </c>
      <c r="BW211" s="82" t="n">
        <v>81315</v>
      </c>
      <c r="BX211" s="82" t="n">
        <v>15.7</v>
      </c>
      <c r="BY211" s="82" t="n">
        <v>9.6</v>
      </c>
      <c r="BZ211" s="82" t="n">
        <v>17.1</v>
      </c>
      <c r="CA211" s="82" t="n">
        <v>21.8</v>
      </c>
      <c r="CB211" s="82" t="n">
        <v>18.7</v>
      </c>
      <c r="CC211" s="82" t="n">
        <v>7.2</v>
      </c>
      <c r="CD211" s="82" t="n">
        <v>4.3</v>
      </c>
      <c r="CE211" s="82" t="n">
        <v>3.3</v>
      </c>
      <c r="CF211" s="82" t="n">
        <v>1.6</v>
      </c>
      <c r="CG211" s="82" t="n">
        <v>0.3</v>
      </c>
      <c r="CH211" s="82" t="n">
        <v>0.1</v>
      </c>
      <c r="CI211" s="82" t="n">
        <v>0.1</v>
      </c>
      <c r="CJ211" s="82">
        <f>SUM(BT211:BW211)</f>
        <v/>
      </c>
      <c r="CK211" s="82">
        <f>F211*(1+M211/100)^9</f>
        <v/>
      </c>
      <c r="CL211" s="257">
        <f>$CK211*SUM(OFFSET($AJ211,0,(COUNTA($CL$1:CL$1)-1)*4,1,4))/100</f>
        <v/>
      </c>
      <c r="CM211" s="257">
        <f>$CK211*SUM(OFFSET($AJ211,0,(COUNTA($CL$1:CM$1)-1)*4,1,4))/100</f>
        <v/>
      </c>
      <c r="CN211" s="257">
        <f>$CK211*SUM(OFFSET($AJ211,0,(COUNTA($CL$1:CN$1)-1)*4,1,4))/100</f>
        <v/>
      </c>
      <c r="CO211" s="257">
        <f>$CK211*SUM(OFFSET($AJ211,0,(COUNTA($CL$1:CO$1)-1)*4,1,4))/100</f>
        <v/>
      </c>
      <c r="CP211" s="257">
        <f>$CK211*SUM(OFFSET($AJ211,0,(COUNTA($CL$1:CP$1)-1)*4,1,4))/100</f>
        <v/>
      </c>
      <c r="CQ211" s="257">
        <f>$CK211*SUM(OFFSET($AJ211,0,(COUNTA($CL$1:CQ$1)-1)*4,1,4))/100</f>
        <v/>
      </c>
      <c r="CR211" s="257">
        <f>$CK211*SUM(OFFSET($AJ211,0,(COUNTA($CL$1:CR$1)-1)*4,1,4))/100</f>
        <v/>
      </c>
      <c r="CS211" s="257">
        <f>$CK211*SUM(OFFSET($AJ211,0,(COUNTA($CL$1:CS$1)-1)*4,1,4))/100</f>
        <v/>
      </c>
      <c r="CT211" s="257">
        <f>$CK211*SUM(OFFSET($AJ211,0,(COUNTA($CL$1:CT$1)-1)*4,1,4))/100</f>
        <v/>
      </c>
      <c r="CU211" s="258">
        <f>IF(N211 = 0,0,F211/N211)</f>
        <v/>
      </c>
      <c r="CV211" s="258">
        <f>IF(CU211=0,0,CK211/CU211)</f>
        <v/>
      </c>
    </row>
    <row r="212">
      <c r="A212" s="82">
        <f>IF(ISERROR(OFFSET(Map!$E$2,MATCH(D212,Map!$B$3:$B$239,0),0)),OFFSET(Map!$E$2,MATCH(D212,Map!$C$3:$C$239,0),0),OFFSET(Map!$E$2,MATCH(D212,Map!$B$3:$B$239,0),0))</f>
        <v/>
      </c>
      <c r="B212" s="82" t="n">
        <v>211</v>
      </c>
      <c r="C212" s="82" t="inlineStr">
        <is>
          <t>LIMPOPO</t>
        </is>
      </c>
      <c r="D212" s="82" t="inlineStr">
        <is>
          <t>LIM332</t>
        </is>
      </c>
      <c r="E212" s="82" t="inlineStr">
        <is>
          <t>Greater Letaba</t>
        </is>
      </c>
      <c r="F212" s="82" t="n">
        <v>212701</v>
      </c>
      <c r="G212" s="82" t="n">
        <v>34.5</v>
      </c>
      <c r="H212" s="82" t="n">
        <v>58.6</v>
      </c>
      <c r="I212" s="82">
        <f>ROUND(F212*H212/100,0)</f>
        <v/>
      </c>
      <c r="J212" s="82" t="n">
        <v>6.9</v>
      </c>
      <c r="K212" s="82" t="n">
        <v>70.7</v>
      </c>
      <c r="L212" s="82" t="n">
        <v>81.2</v>
      </c>
      <c r="M212" s="82" t="n">
        <v>-0.29</v>
      </c>
      <c r="N212" s="82" t="n">
        <v>112</v>
      </c>
      <c r="O212" s="82" t="n">
        <v>40.3</v>
      </c>
      <c r="P212" s="82">
        <f>ROUND(F212*(H212/100)*(100-O212)/100,0)</f>
        <v/>
      </c>
      <c r="Q212" s="82" t="n">
        <v>49.9</v>
      </c>
      <c r="R212" s="82" t="n">
        <v>27</v>
      </c>
      <c r="S212" s="82" t="n">
        <v>6</v>
      </c>
      <c r="T212" s="82" t="n">
        <v>17.7</v>
      </c>
      <c r="U212" s="82" t="n">
        <v>58261</v>
      </c>
      <c r="V212" s="82" t="n">
        <v>22324</v>
      </c>
      <c r="W212" s="82" t="n">
        <v>3.6</v>
      </c>
      <c r="X212" s="82" t="n">
        <v>56.8</v>
      </c>
      <c r="Y212" s="82" t="n">
        <v>91.90000000000001</v>
      </c>
      <c r="Z212" s="82" t="n">
        <v>46.1</v>
      </c>
      <c r="AA212" s="82" t="n">
        <v>6.8</v>
      </c>
      <c r="AB212" s="82" t="n">
        <v>8.5</v>
      </c>
      <c r="AC212" s="82" t="n">
        <v>10.2</v>
      </c>
      <c r="AD212" s="82" t="n">
        <v>90.8</v>
      </c>
      <c r="AE212" s="82" t="n">
        <v>98.8</v>
      </c>
      <c r="AF212" s="82" t="n">
        <v>0.1</v>
      </c>
      <c r="AG212" s="82" t="n">
        <v>0.1</v>
      </c>
      <c r="AH212" s="82" t="n">
        <v>0.8</v>
      </c>
      <c r="AI212" s="82" t="n">
        <v>0.2</v>
      </c>
      <c r="AJ212" s="82" t="n">
        <v>6.4</v>
      </c>
      <c r="AK212" s="82" t="n">
        <v>6.4</v>
      </c>
      <c r="AL212" s="82" t="n">
        <v>5.4</v>
      </c>
      <c r="AM212" s="82" t="n">
        <v>5.4</v>
      </c>
      <c r="AN212" s="82" t="n">
        <v>5.6</v>
      </c>
      <c r="AO212" s="82" t="n">
        <v>5.3</v>
      </c>
      <c r="AP212" s="82" t="n">
        <v>6.8</v>
      </c>
      <c r="AQ212" s="82" t="n">
        <v>6.5</v>
      </c>
      <c r="AR212" s="82" t="n">
        <v>5.2</v>
      </c>
      <c r="AS212" s="82" t="n">
        <v>5.2</v>
      </c>
      <c r="AT212" s="82" t="n">
        <v>3.1</v>
      </c>
      <c r="AU212" s="82" t="n">
        <v>4.2</v>
      </c>
      <c r="AV212" s="82" t="n">
        <v>2.2</v>
      </c>
      <c r="AW212" s="82" t="n">
        <v>3.4</v>
      </c>
      <c r="AX212" s="82" t="n">
        <v>2</v>
      </c>
      <c r="AY212" s="82" t="n">
        <v>3.1</v>
      </c>
      <c r="AZ212" s="82" t="n">
        <v>1.6</v>
      </c>
      <c r="BA212" s="82" t="n">
        <v>2.8</v>
      </c>
      <c r="BB212" s="82" t="n">
        <v>1.4</v>
      </c>
      <c r="BC212" s="82" t="n">
        <v>1.4</v>
      </c>
      <c r="BD212" s="82" t="n">
        <v>1.2</v>
      </c>
      <c r="BE212" s="82" t="n">
        <v>2.1</v>
      </c>
      <c r="BF212" s="82" t="n">
        <v>1</v>
      </c>
      <c r="BG212" s="82" t="n">
        <v>1.8</v>
      </c>
      <c r="BH212" s="82" t="n">
        <v>0.9</v>
      </c>
      <c r="BI212" s="82" t="n">
        <v>1.5</v>
      </c>
      <c r="BJ212" s="82" t="n">
        <v>0.7</v>
      </c>
      <c r="BK212" s="82" t="n">
        <v>1.4</v>
      </c>
      <c r="BL212" s="82" t="n">
        <v>0.6</v>
      </c>
      <c r="BM212" s="82" t="n">
        <v>1.4</v>
      </c>
      <c r="BN212" s="82" t="n">
        <v>0.3</v>
      </c>
      <c r="BO212" s="82" t="n">
        <v>0.9</v>
      </c>
      <c r="BP212" s="82" t="n">
        <v>0.2</v>
      </c>
      <c r="BQ212" s="82" t="n">
        <v>0.7</v>
      </c>
      <c r="BR212" s="82" t="n">
        <v>0.2</v>
      </c>
      <c r="BS212" s="82" t="n">
        <v>0.6</v>
      </c>
      <c r="BT212" s="82" t="n">
        <v>27838</v>
      </c>
      <c r="BU212" s="82" t="n">
        <v>18806</v>
      </c>
      <c r="BV212" s="82" t="n">
        <v>7900</v>
      </c>
      <c r="BW212" s="82" t="n">
        <v>70056</v>
      </c>
      <c r="BX212" s="82" t="n">
        <v>14.4</v>
      </c>
      <c r="BY212" s="82" t="n">
        <v>8.5</v>
      </c>
      <c r="BZ212" s="82" t="n">
        <v>15.9</v>
      </c>
      <c r="CA212" s="82" t="n">
        <v>26</v>
      </c>
      <c r="CB212" s="82" t="n">
        <v>21</v>
      </c>
      <c r="CC212" s="82" t="n">
        <v>6.5</v>
      </c>
      <c r="CD212" s="82" t="n">
        <v>3.7</v>
      </c>
      <c r="CE212" s="82" t="n">
        <v>2.4</v>
      </c>
      <c r="CF212" s="82" t="n">
        <v>1.1</v>
      </c>
      <c r="CG212" s="82" t="n">
        <v>0.2</v>
      </c>
      <c r="CH212" s="82" t="n">
        <v>0.1</v>
      </c>
      <c r="CI212" s="82" t="n">
        <v>0.1</v>
      </c>
      <c r="CJ212" s="82">
        <f>SUM(BT212:BW212)</f>
        <v/>
      </c>
      <c r="CK212" s="82">
        <f>F212*(1+M212/100)^9</f>
        <v/>
      </c>
      <c r="CL212" s="257">
        <f>$CK212*SUM(OFFSET($AJ212,0,(COUNTA($CL$1:CL$1)-1)*4,1,4))/100</f>
        <v/>
      </c>
      <c r="CM212" s="257">
        <f>$CK212*SUM(OFFSET($AJ212,0,(COUNTA($CL$1:CM$1)-1)*4,1,4))/100</f>
        <v/>
      </c>
      <c r="CN212" s="257">
        <f>$CK212*SUM(OFFSET($AJ212,0,(COUNTA($CL$1:CN$1)-1)*4,1,4))/100</f>
        <v/>
      </c>
      <c r="CO212" s="257">
        <f>$CK212*SUM(OFFSET($AJ212,0,(COUNTA($CL$1:CO$1)-1)*4,1,4))/100</f>
        <v/>
      </c>
      <c r="CP212" s="257">
        <f>$CK212*SUM(OFFSET($AJ212,0,(COUNTA($CL$1:CP$1)-1)*4,1,4))/100</f>
        <v/>
      </c>
      <c r="CQ212" s="257">
        <f>$CK212*SUM(OFFSET($AJ212,0,(COUNTA($CL$1:CQ$1)-1)*4,1,4))/100</f>
        <v/>
      </c>
      <c r="CR212" s="257">
        <f>$CK212*SUM(OFFSET($AJ212,0,(COUNTA($CL$1:CR$1)-1)*4,1,4))/100</f>
        <v/>
      </c>
      <c r="CS212" s="257">
        <f>$CK212*SUM(OFFSET($AJ212,0,(COUNTA($CL$1:CS$1)-1)*4,1,4))/100</f>
        <v/>
      </c>
      <c r="CT212" s="257">
        <f>$CK212*SUM(OFFSET($AJ212,0,(COUNTA($CL$1:CT$1)-1)*4,1,4))/100</f>
        <v/>
      </c>
      <c r="CU212" s="258">
        <f>IF(N212 = 0,0,F212/N212)</f>
        <v/>
      </c>
      <c r="CV212" s="258">
        <f>IF(CU212=0,0,CK212/CU212)</f>
        <v/>
      </c>
    </row>
    <row r="213">
      <c r="A213" s="82">
        <f>IF(ISERROR(OFFSET(Map!$E$2,MATCH(D213,Map!$B$3:$B$239,0),0)),OFFSET(Map!$E$2,MATCH(D213,Map!$C$3:$C$239,0),0),OFFSET(Map!$E$2,MATCH(D213,Map!$B$3:$B$239,0),0))</f>
        <v/>
      </c>
      <c r="B213" s="82" t="n">
        <v>212</v>
      </c>
      <c r="C213" s="82" t="inlineStr">
        <is>
          <t>LIMPOPO</t>
        </is>
      </c>
      <c r="D213" s="82" t="inlineStr">
        <is>
          <t>LIM333</t>
        </is>
      </c>
      <c r="E213" s="82" t="inlineStr">
        <is>
          <t>Greater Tzaneen</t>
        </is>
      </c>
      <c r="F213" s="82" t="n">
        <v>390095</v>
      </c>
      <c r="G213" s="82" t="n">
        <v>31.8</v>
      </c>
      <c r="H213" s="82" t="n">
        <v>62.4</v>
      </c>
      <c r="I213" s="82">
        <f>ROUND(F213*H213/100,0)</f>
        <v/>
      </c>
      <c r="J213" s="82" t="n">
        <v>5.7</v>
      </c>
      <c r="K213" s="82" t="n">
        <v>60.1</v>
      </c>
      <c r="L213" s="82" t="n">
        <v>87.09999999999999</v>
      </c>
      <c r="M213" s="82" t="n">
        <v>0.38</v>
      </c>
      <c r="N213" s="82" t="n">
        <v>120</v>
      </c>
      <c r="O213" s="82" t="n">
        <v>36.7</v>
      </c>
      <c r="P213" s="82">
        <f>ROUND(F213*(H213/100)*(100-O213)/100,0)</f>
        <v/>
      </c>
      <c r="Q213" s="82" t="n">
        <v>48.5</v>
      </c>
      <c r="R213" s="82" t="n">
        <v>18.7</v>
      </c>
      <c r="S213" s="82" t="n">
        <v>8.699999999999999</v>
      </c>
      <c r="T213" s="82" t="n">
        <v>21.8</v>
      </c>
      <c r="U213" s="82" t="n">
        <v>108926</v>
      </c>
      <c r="V213" s="82" t="n">
        <v>36793</v>
      </c>
      <c r="W213" s="82" t="n">
        <v>3.5</v>
      </c>
      <c r="X213" s="82" t="n">
        <v>47.8</v>
      </c>
      <c r="Y213" s="82" t="n">
        <v>92.40000000000001</v>
      </c>
      <c r="Z213" s="82" t="n">
        <v>57.3</v>
      </c>
      <c r="AA213" s="82" t="n">
        <v>15.3</v>
      </c>
      <c r="AB213" s="82" t="n">
        <v>14.7</v>
      </c>
      <c r="AC213" s="82" t="n">
        <v>16.1</v>
      </c>
      <c r="AD213" s="82" t="n">
        <v>86.2</v>
      </c>
      <c r="AE213" s="82" t="n">
        <v>96.40000000000001</v>
      </c>
      <c r="AF213" s="82" t="n">
        <v>0.2</v>
      </c>
      <c r="AG213" s="82" t="n">
        <v>0.4</v>
      </c>
      <c r="AH213" s="82" t="n">
        <v>3</v>
      </c>
      <c r="AI213" s="82" t="n">
        <v>0.1</v>
      </c>
      <c r="AJ213" s="82" t="n">
        <v>6.2</v>
      </c>
      <c r="AK213" s="82" t="n">
        <v>6.2</v>
      </c>
      <c r="AL213" s="82" t="n">
        <v>4.8</v>
      </c>
      <c r="AM213" s="82" t="n">
        <v>4.9</v>
      </c>
      <c r="AN213" s="82" t="n">
        <v>5.1</v>
      </c>
      <c r="AO213" s="82" t="n">
        <v>4.8</v>
      </c>
      <c r="AP213" s="82" t="n">
        <v>5.6</v>
      </c>
      <c r="AQ213" s="82" t="n">
        <v>5.5</v>
      </c>
      <c r="AR213" s="82" t="n">
        <v>5.3</v>
      </c>
      <c r="AS213" s="82" t="n">
        <v>5.1</v>
      </c>
      <c r="AT213" s="82" t="n">
        <v>4.1</v>
      </c>
      <c r="AU213" s="82" t="n">
        <v>4.6</v>
      </c>
      <c r="AV213" s="82" t="n">
        <v>3.1</v>
      </c>
      <c r="AW213" s="82" t="n">
        <v>3.7</v>
      </c>
      <c r="AX213" s="82" t="n">
        <v>2.6</v>
      </c>
      <c r="AY213" s="82" t="n">
        <v>3.5</v>
      </c>
      <c r="AZ213" s="82" t="n">
        <v>2.2</v>
      </c>
      <c r="BA213" s="82" t="n">
        <v>3.1</v>
      </c>
      <c r="BB213" s="82" t="n">
        <v>1.9</v>
      </c>
      <c r="BC213" s="82" t="n">
        <v>1.9</v>
      </c>
      <c r="BD213" s="82" t="n">
        <v>1.5</v>
      </c>
      <c r="BE213" s="82" t="n">
        <v>2.2</v>
      </c>
      <c r="BF213" s="82" t="n">
        <v>1.3</v>
      </c>
      <c r="BG213" s="82" t="n">
        <v>1.8</v>
      </c>
      <c r="BH213" s="82" t="n">
        <v>1.1</v>
      </c>
      <c r="BI213" s="82" t="n">
        <v>1.4</v>
      </c>
      <c r="BJ213" s="82" t="n">
        <v>0.7</v>
      </c>
      <c r="BK213" s="82" t="n">
        <v>1.1</v>
      </c>
      <c r="BL213" s="82" t="n">
        <v>0.5</v>
      </c>
      <c r="BM213" s="82" t="n">
        <v>1</v>
      </c>
      <c r="BN213" s="82" t="n">
        <v>0.3</v>
      </c>
      <c r="BO213" s="82" t="n">
        <v>0.7</v>
      </c>
      <c r="BP213" s="82" t="n">
        <v>0.2</v>
      </c>
      <c r="BQ213" s="82" t="n">
        <v>0.6</v>
      </c>
      <c r="BR213" s="82" t="n">
        <v>0.2</v>
      </c>
      <c r="BS213" s="82" t="n">
        <v>0.5</v>
      </c>
      <c r="BT213" s="82" t="n">
        <v>73482</v>
      </c>
      <c r="BU213" s="82" t="n">
        <v>42537</v>
      </c>
      <c r="BV213" s="82" t="n">
        <v>13421</v>
      </c>
      <c r="BW213" s="82" t="n">
        <v>114156</v>
      </c>
      <c r="BX213" s="82" t="n">
        <v>13.4</v>
      </c>
      <c r="BY213" s="82" t="n">
        <v>7</v>
      </c>
      <c r="BZ213" s="82" t="n">
        <v>11.9</v>
      </c>
      <c r="CA213" s="82" t="n">
        <v>25</v>
      </c>
      <c r="CB213" s="82" t="n">
        <v>22</v>
      </c>
      <c r="CC213" s="82" t="n">
        <v>8.800000000000001</v>
      </c>
      <c r="CD213" s="82" t="n">
        <v>5</v>
      </c>
      <c r="CE213" s="82" t="n">
        <v>3.9</v>
      </c>
      <c r="CF213" s="82" t="n">
        <v>2.1</v>
      </c>
      <c r="CG213" s="82" t="n">
        <v>0.5</v>
      </c>
      <c r="CH213" s="82" t="n">
        <v>0.2</v>
      </c>
      <c r="CI213" s="82" t="n">
        <v>0.2</v>
      </c>
      <c r="CJ213" s="82">
        <f>SUM(BT213:BW213)</f>
        <v/>
      </c>
      <c r="CK213" s="82">
        <f>F213*(1+M213/100)^9</f>
        <v/>
      </c>
      <c r="CL213" s="257">
        <f>$CK213*SUM(OFFSET($AJ213,0,(COUNTA($CL$1:CL$1)-1)*4,1,4))/100</f>
        <v/>
      </c>
      <c r="CM213" s="257">
        <f>$CK213*SUM(OFFSET($AJ213,0,(COUNTA($CL$1:CM$1)-1)*4,1,4))/100</f>
        <v/>
      </c>
      <c r="CN213" s="257">
        <f>$CK213*SUM(OFFSET($AJ213,0,(COUNTA($CL$1:CN$1)-1)*4,1,4))/100</f>
        <v/>
      </c>
      <c r="CO213" s="257">
        <f>$CK213*SUM(OFFSET($AJ213,0,(COUNTA($CL$1:CO$1)-1)*4,1,4))/100</f>
        <v/>
      </c>
      <c r="CP213" s="257">
        <f>$CK213*SUM(OFFSET($AJ213,0,(COUNTA($CL$1:CP$1)-1)*4,1,4))/100</f>
        <v/>
      </c>
      <c r="CQ213" s="257">
        <f>$CK213*SUM(OFFSET($AJ213,0,(COUNTA($CL$1:CQ$1)-1)*4,1,4))/100</f>
        <v/>
      </c>
      <c r="CR213" s="257">
        <f>$CK213*SUM(OFFSET($AJ213,0,(COUNTA($CL$1:CR$1)-1)*4,1,4))/100</f>
        <v/>
      </c>
      <c r="CS213" s="257">
        <f>$CK213*SUM(OFFSET($AJ213,0,(COUNTA($CL$1:CS$1)-1)*4,1,4))/100</f>
        <v/>
      </c>
      <c r="CT213" s="257">
        <f>$CK213*SUM(OFFSET($AJ213,0,(COUNTA($CL$1:CT$1)-1)*4,1,4))/100</f>
        <v/>
      </c>
      <c r="CU213" s="258">
        <f>IF(N213 = 0,0,F213/N213)</f>
        <v/>
      </c>
      <c r="CV213" s="258">
        <f>IF(CU213=0,0,CK213/CU213)</f>
        <v/>
      </c>
    </row>
    <row r="214">
      <c r="A214" s="82">
        <f>IF(ISERROR(OFFSET(Map!$E$2,MATCH(D214,Map!$B$3:$B$239,0),0)),OFFSET(Map!$E$2,MATCH(D214,Map!$C$3:$C$239,0),0),OFFSET(Map!$E$2,MATCH(D214,Map!$B$3:$B$239,0),0))</f>
        <v/>
      </c>
      <c r="B214" s="82" t="n">
        <v>213</v>
      </c>
      <c r="C214" s="82" t="inlineStr">
        <is>
          <t>LIMPOPO</t>
        </is>
      </c>
      <c r="D214" s="82" t="inlineStr">
        <is>
          <t>LIM334</t>
        </is>
      </c>
      <c r="E214" s="82" t="inlineStr">
        <is>
          <t>Ba-Phalaborwa</t>
        </is>
      </c>
      <c r="F214" s="82" t="n">
        <v>150637</v>
      </c>
      <c r="G214" s="82" t="n">
        <v>32.9</v>
      </c>
      <c r="H214" s="82" t="n">
        <v>63.2</v>
      </c>
      <c r="I214" s="82">
        <f>ROUND(F214*H214/100,0)</f>
        <v/>
      </c>
      <c r="J214" s="82" t="n">
        <v>3.9</v>
      </c>
      <c r="K214" s="82" t="n">
        <v>58.2</v>
      </c>
      <c r="L214" s="82" t="n">
        <v>94.09999999999999</v>
      </c>
      <c r="M214" s="82" t="n">
        <v>1.36</v>
      </c>
      <c r="N214" s="82" t="n">
        <v>20</v>
      </c>
      <c r="O214" s="82" t="n">
        <v>37.4</v>
      </c>
      <c r="P214" s="82">
        <f>ROUND(F214*(H214/100)*(100-O214)/100,0)</f>
        <v/>
      </c>
      <c r="Q214" s="82" t="n">
        <v>50.2</v>
      </c>
      <c r="R214" s="82" t="n">
        <v>14.6</v>
      </c>
      <c r="S214" s="82" t="n">
        <v>12.1</v>
      </c>
      <c r="T214" s="82" t="n">
        <v>23.3</v>
      </c>
      <c r="U214" s="82" t="n">
        <v>41115</v>
      </c>
      <c r="V214" s="82" t="n">
        <v>10628</v>
      </c>
      <c r="W214" s="82" t="n">
        <v>3.6</v>
      </c>
      <c r="X214" s="82" t="n">
        <v>39.5</v>
      </c>
      <c r="Y214" s="82" t="n">
        <v>96.40000000000001</v>
      </c>
      <c r="Z214" s="82" t="n">
        <v>61.6</v>
      </c>
      <c r="AA214" s="82" t="n">
        <v>40.5</v>
      </c>
      <c r="AB214" s="82" t="n">
        <v>48.8</v>
      </c>
      <c r="AC214" s="82" t="n">
        <v>37.1</v>
      </c>
      <c r="AD214" s="82" t="n">
        <v>90.8</v>
      </c>
      <c r="AE214" s="82" t="n">
        <v>93</v>
      </c>
      <c r="AF214" s="82" t="n">
        <v>0.3</v>
      </c>
      <c r="AG214" s="82" t="n">
        <v>0.2</v>
      </c>
      <c r="AH214" s="82" t="n">
        <v>6.4</v>
      </c>
      <c r="AI214" s="82" t="n">
        <v>0.1</v>
      </c>
      <c r="AJ214" s="82" t="n">
        <v>6.5</v>
      </c>
      <c r="AK214" s="82" t="n">
        <v>6.4</v>
      </c>
      <c r="AL214" s="82" t="n">
        <v>5</v>
      </c>
      <c r="AM214" s="82" t="n">
        <v>5.2</v>
      </c>
      <c r="AN214" s="82" t="n">
        <v>5</v>
      </c>
      <c r="AO214" s="82" t="n">
        <v>4.8</v>
      </c>
      <c r="AP214" s="82" t="n">
        <v>4.7</v>
      </c>
      <c r="AQ214" s="82" t="n">
        <v>5</v>
      </c>
      <c r="AR214" s="82" t="n">
        <v>5.4</v>
      </c>
      <c r="AS214" s="82" t="n">
        <v>5.3</v>
      </c>
      <c r="AT214" s="82" t="n">
        <v>4.5</v>
      </c>
      <c r="AU214" s="82" t="n">
        <v>4.9</v>
      </c>
      <c r="AV214" s="82" t="n">
        <v>3.6</v>
      </c>
      <c r="AW214" s="82" t="n">
        <v>4</v>
      </c>
      <c r="AX214" s="82" t="n">
        <v>3.1</v>
      </c>
      <c r="AY214" s="82" t="n">
        <v>3.6</v>
      </c>
      <c r="AZ214" s="82" t="n">
        <v>2.6</v>
      </c>
      <c r="BA214" s="82" t="n">
        <v>2.9</v>
      </c>
      <c r="BB214" s="82" t="n">
        <v>2.1</v>
      </c>
      <c r="BC214" s="82" t="n">
        <v>2.1</v>
      </c>
      <c r="BD214" s="82" t="n">
        <v>1.8</v>
      </c>
      <c r="BE214" s="82" t="n">
        <v>1.9</v>
      </c>
      <c r="BF214" s="82" t="n">
        <v>1.6</v>
      </c>
      <c r="BG214" s="82" t="n">
        <v>1.5</v>
      </c>
      <c r="BH214" s="82" t="n">
        <v>1.1</v>
      </c>
      <c r="BI214" s="82" t="n">
        <v>1.1</v>
      </c>
      <c r="BJ214" s="82" t="n">
        <v>0.6</v>
      </c>
      <c r="BK214" s="82" t="n">
        <v>0.8</v>
      </c>
      <c r="BL214" s="82" t="n">
        <v>0.4</v>
      </c>
      <c r="BM214" s="82" t="n">
        <v>0.6</v>
      </c>
      <c r="BN214" s="82" t="n">
        <v>0.2</v>
      </c>
      <c r="BO214" s="82" t="n">
        <v>0.4</v>
      </c>
      <c r="BP214" s="82" t="n">
        <v>0.1</v>
      </c>
      <c r="BQ214" s="82" t="n">
        <v>0.3</v>
      </c>
      <c r="BR214" s="82" t="n">
        <v>0.1</v>
      </c>
      <c r="BS214" s="82" t="n">
        <v>0.2</v>
      </c>
      <c r="BT214" s="82" t="n">
        <v>33959</v>
      </c>
      <c r="BU214" s="82" t="n">
        <v>20282</v>
      </c>
      <c r="BV214" s="82" t="n">
        <v>4087</v>
      </c>
      <c r="BW214" s="82" t="n">
        <v>36897</v>
      </c>
      <c r="BX214" s="82" t="n">
        <v>12.5</v>
      </c>
      <c r="BY214" s="82" t="n">
        <v>5.5</v>
      </c>
      <c r="BZ214" s="82" t="n">
        <v>10.7</v>
      </c>
      <c r="CA214" s="82" t="n">
        <v>18.7</v>
      </c>
      <c r="CB214" s="82" t="n">
        <v>18.9</v>
      </c>
      <c r="CC214" s="82" t="n">
        <v>11.9</v>
      </c>
      <c r="CD214" s="82" t="n">
        <v>10</v>
      </c>
      <c r="CE214" s="82" t="n">
        <v>7.1</v>
      </c>
      <c r="CF214" s="82" t="n">
        <v>3.7</v>
      </c>
      <c r="CG214" s="82" t="n">
        <v>0.8</v>
      </c>
      <c r="CH214" s="82" t="n">
        <v>0.2</v>
      </c>
      <c r="CI214" s="82" t="n">
        <v>0.2</v>
      </c>
      <c r="CJ214" s="82">
        <f>SUM(BT214:BW214)</f>
        <v/>
      </c>
      <c r="CK214" s="82">
        <f>F214*(1+M214/100)^9</f>
        <v/>
      </c>
      <c r="CL214" s="257">
        <f>$CK214*SUM(OFFSET($AJ214,0,(COUNTA($CL$1:CL$1)-1)*4,1,4))/100</f>
        <v/>
      </c>
      <c r="CM214" s="257">
        <f>$CK214*SUM(OFFSET($AJ214,0,(COUNTA($CL$1:CM$1)-1)*4,1,4))/100</f>
        <v/>
      </c>
      <c r="CN214" s="257">
        <f>$CK214*SUM(OFFSET($AJ214,0,(COUNTA($CL$1:CN$1)-1)*4,1,4))/100</f>
        <v/>
      </c>
      <c r="CO214" s="257">
        <f>$CK214*SUM(OFFSET($AJ214,0,(COUNTA($CL$1:CO$1)-1)*4,1,4))/100</f>
        <v/>
      </c>
      <c r="CP214" s="257">
        <f>$CK214*SUM(OFFSET($AJ214,0,(COUNTA($CL$1:CP$1)-1)*4,1,4))/100</f>
        <v/>
      </c>
      <c r="CQ214" s="257">
        <f>$CK214*SUM(OFFSET($AJ214,0,(COUNTA($CL$1:CQ$1)-1)*4,1,4))/100</f>
        <v/>
      </c>
      <c r="CR214" s="257">
        <f>$CK214*SUM(OFFSET($AJ214,0,(COUNTA($CL$1:CR$1)-1)*4,1,4))/100</f>
        <v/>
      </c>
      <c r="CS214" s="257">
        <f>$CK214*SUM(OFFSET($AJ214,0,(COUNTA($CL$1:CS$1)-1)*4,1,4))/100</f>
        <v/>
      </c>
      <c r="CT214" s="257">
        <f>$CK214*SUM(OFFSET($AJ214,0,(COUNTA($CL$1:CT$1)-1)*4,1,4))/100</f>
        <v/>
      </c>
      <c r="CU214" s="258">
        <f>IF(N214 = 0,0,F214/N214)</f>
        <v/>
      </c>
      <c r="CV214" s="258">
        <f>IF(CU214=0,0,CK214/CU214)</f>
        <v/>
      </c>
    </row>
    <row r="215">
      <c r="A215" s="82">
        <f>IF(ISERROR(OFFSET(Map!$E$2,MATCH(D215,Map!$B$3:$B$239,0),0)),OFFSET(Map!$E$2,MATCH(D215,Map!$C$3:$C$239,0),0),OFFSET(Map!$E$2,MATCH(D215,Map!$B$3:$B$239,0),0))</f>
        <v/>
      </c>
      <c r="B215" s="82" t="n">
        <v>214</v>
      </c>
      <c r="C215" s="82" t="inlineStr">
        <is>
          <t>LIMPOPO</t>
        </is>
      </c>
      <c r="D215" s="82" t="inlineStr">
        <is>
          <t>LIM335</t>
        </is>
      </c>
      <c r="E215" s="82" t="inlineStr">
        <is>
          <t>Maruleng</t>
        </is>
      </c>
      <c r="F215" s="82" t="n">
        <v>94857</v>
      </c>
      <c r="G215" s="82" t="n">
        <v>34.4</v>
      </c>
      <c r="H215" s="82" t="n">
        <v>60.3</v>
      </c>
      <c r="I215" s="82">
        <f>ROUND(F215*H215/100,0)</f>
        <v/>
      </c>
      <c r="J215" s="82" t="n">
        <v>5.3</v>
      </c>
      <c r="K215" s="82" t="n">
        <v>65.8</v>
      </c>
      <c r="L215" s="82" t="n">
        <v>85</v>
      </c>
      <c r="M215" s="82" t="n">
        <v>0.05</v>
      </c>
      <c r="N215" s="82" t="n">
        <v>29</v>
      </c>
      <c r="O215" s="82" t="n">
        <v>39.9</v>
      </c>
      <c r="P215" s="82">
        <f>ROUND(F215*(H215/100)*(100-O215)/100,0)</f>
        <v/>
      </c>
      <c r="Q215" s="82" t="n">
        <v>51.2</v>
      </c>
      <c r="R215" s="82" t="n">
        <v>20.9</v>
      </c>
      <c r="S215" s="82" t="n">
        <v>7</v>
      </c>
      <c r="T215" s="82" t="n">
        <v>18.5</v>
      </c>
      <c r="U215" s="82" t="n">
        <v>24470</v>
      </c>
      <c r="V215" s="82" t="n">
        <v>9427</v>
      </c>
      <c r="W215" s="82" t="n">
        <v>3.7</v>
      </c>
      <c r="X215" s="82" t="n">
        <v>53.7</v>
      </c>
      <c r="Y215" s="82" t="n">
        <v>96</v>
      </c>
      <c r="Z215" s="82" t="n">
        <v>24.7</v>
      </c>
      <c r="AA215" s="82" t="n">
        <v>8.199999999999999</v>
      </c>
      <c r="AB215" s="82" t="n">
        <v>5.9</v>
      </c>
      <c r="AC215" s="82" t="n">
        <v>10.9</v>
      </c>
      <c r="AD215" s="82" t="n">
        <v>90.59999999999999</v>
      </c>
      <c r="AE215" s="82" t="n">
        <v>95.5</v>
      </c>
      <c r="AF215" s="82" t="n">
        <v>0.3</v>
      </c>
      <c r="AG215" s="82" t="n">
        <v>0.2</v>
      </c>
      <c r="AH215" s="82" t="n">
        <v>3.8</v>
      </c>
      <c r="AI215" s="82" t="n">
        <v>0.2</v>
      </c>
      <c r="AJ215" s="82" t="n">
        <v>6.4</v>
      </c>
      <c r="AK215" s="82" t="n">
        <v>6.3</v>
      </c>
      <c r="AL215" s="82" t="n">
        <v>5.5</v>
      </c>
      <c r="AM215" s="82" t="n">
        <v>5.4</v>
      </c>
      <c r="AN215" s="82" t="n">
        <v>5.5</v>
      </c>
      <c r="AO215" s="82" t="n">
        <v>5.2</v>
      </c>
      <c r="AP215" s="82" t="n">
        <v>6</v>
      </c>
      <c r="AQ215" s="82" t="n">
        <v>5.9</v>
      </c>
      <c r="AR215" s="82" t="n">
        <v>5.1</v>
      </c>
      <c r="AS215" s="82" t="n">
        <v>5.2</v>
      </c>
      <c r="AT215" s="82" t="n">
        <v>3.7</v>
      </c>
      <c r="AU215" s="82" t="n">
        <v>4.7</v>
      </c>
      <c r="AV215" s="82" t="n">
        <v>2.7</v>
      </c>
      <c r="AW215" s="82" t="n">
        <v>3.8</v>
      </c>
      <c r="AX215" s="82" t="n">
        <v>2.2</v>
      </c>
      <c r="AY215" s="82" t="n">
        <v>3.2</v>
      </c>
      <c r="AZ215" s="82" t="n">
        <v>2</v>
      </c>
      <c r="BA215" s="82" t="n">
        <v>3</v>
      </c>
      <c r="BB215" s="82" t="n">
        <v>1.7</v>
      </c>
      <c r="BC215" s="82" t="n">
        <v>1.7</v>
      </c>
      <c r="BD215" s="82" t="n">
        <v>1.4</v>
      </c>
      <c r="BE215" s="82" t="n">
        <v>2.1</v>
      </c>
      <c r="BF215" s="82" t="n">
        <v>1.1</v>
      </c>
      <c r="BG215" s="82" t="n">
        <v>1.6</v>
      </c>
      <c r="BH215" s="82" t="n">
        <v>1</v>
      </c>
      <c r="BI215" s="82" t="n">
        <v>1.3</v>
      </c>
      <c r="BJ215" s="82" t="n">
        <v>0.7</v>
      </c>
      <c r="BK215" s="82" t="n">
        <v>0.9</v>
      </c>
      <c r="BL215" s="82" t="n">
        <v>0.5</v>
      </c>
      <c r="BM215" s="82" t="n">
        <v>0.9</v>
      </c>
      <c r="BN215" s="82" t="n">
        <v>0.2</v>
      </c>
      <c r="BO215" s="82" t="n">
        <v>0.7</v>
      </c>
      <c r="BP215" s="82" t="n">
        <v>0.2</v>
      </c>
      <c r="BQ215" s="82" t="n">
        <v>0.6</v>
      </c>
      <c r="BR215" s="82" t="n">
        <v>0.1</v>
      </c>
      <c r="BS215" s="82" t="n">
        <v>0.5</v>
      </c>
      <c r="BT215" s="82" t="n">
        <v>13493</v>
      </c>
      <c r="BU215" s="82" t="n">
        <v>8945</v>
      </c>
      <c r="BV215" s="82" t="n">
        <v>4355</v>
      </c>
      <c r="BW215" s="82" t="n">
        <v>30428</v>
      </c>
      <c r="BX215" s="82" t="n">
        <v>15.9</v>
      </c>
      <c r="BY215" s="82" t="n">
        <v>7.2</v>
      </c>
      <c r="BZ215" s="82" t="n">
        <v>14.5</v>
      </c>
      <c r="CA215" s="82" t="n">
        <v>25.1</v>
      </c>
      <c r="CB215" s="82" t="n">
        <v>20.2</v>
      </c>
      <c r="CC215" s="82" t="n">
        <v>6.3</v>
      </c>
      <c r="CD215" s="82" t="n">
        <v>4.6</v>
      </c>
      <c r="CE215" s="82" t="n">
        <v>3.8</v>
      </c>
      <c r="CF215" s="82" t="n">
        <v>1.6</v>
      </c>
      <c r="CG215" s="82" t="n">
        <v>0.4</v>
      </c>
      <c r="CH215" s="82" t="n">
        <v>0.2</v>
      </c>
      <c r="CI215" s="82" t="n">
        <v>0.2</v>
      </c>
      <c r="CJ215" s="82">
        <f>SUM(BT215:BW215)</f>
        <v/>
      </c>
      <c r="CK215" s="82">
        <f>F215*(1+M215/100)^9</f>
        <v/>
      </c>
      <c r="CL215" s="257">
        <f>$CK215*SUM(OFFSET($AJ215,0,(COUNTA($CL$1:CL$1)-1)*4,1,4))/100</f>
        <v/>
      </c>
      <c r="CM215" s="257">
        <f>$CK215*SUM(OFFSET($AJ215,0,(COUNTA($CL$1:CM$1)-1)*4,1,4))/100</f>
        <v/>
      </c>
      <c r="CN215" s="257">
        <f>$CK215*SUM(OFFSET($AJ215,0,(COUNTA($CL$1:CN$1)-1)*4,1,4))/100</f>
        <v/>
      </c>
      <c r="CO215" s="257">
        <f>$CK215*SUM(OFFSET($AJ215,0,(COUNTA($CL$1:CO$1)-1)*4,1,4))/100</f>
        <v/>
      </c>
      <c r="CP215" s="257">
        <f>$CK215*SUM(OFFSET($AJ215,0,(COUNTA($CL$1:CP$1)-1)*4,1,4))/100</f>
        <v/>
      </c>
      <c r="CQ215" s="257">
        <f>$CK215*SUM(OFFSET($AJ215,0,(COUNTA($CL$1:CQ$1)-1)*4,1,4))/100</f>
        <v/>
      </c>
      <c r="CR215" s="257">
        <f>$CK215*SUM(OFFSET($AJ215,0,(COUNTA($CL$1:CR$1)-1)*4,1,4))/100</f>
        <v/>
      </c>
      <c r="CS215" s="257">
        <f>$CK215*SUM(OFFSET($AJ215,0,(COUNTA($CL$1:CS$1)-1)*4,1,4))/100</f>
        <v/>
      </c>
      <c r="CT215" s="257">
        <f>$CK215*SUM(OFFSET($AJ215,0,(COUNTA($CL$1:CT$1)-1)*4,1,4))/100</f>
        <v/>
      </c>
      <c r="CU215" s="258">
        <f>IF(N215 = 0,0,F215/N215)</f>
        <v/>
      </c>
      <c r="CV215" s="258">
        <f>IF(CU215=0,0,CK215/CU215)</f>
        <v/>
      </c>
    </row>
    <row r="216">
      <c r="A216" s="82">
        <f>IF(ISERROR(OFFSET(Map!$E$2,MATCH(D216,Map!$B$3:$B$239,0),0)),OFFSET(Map!$E$2,MATCH(D216,Map!$C$3:$C$239,0),0),OFFSET(Map!$E$2,MATCH(D216,Map!$B$3:$B$239,0),0))</f>
        <v/>
      </c>
      <c r="B216" s="82" t="n">
        <v>215</v>
      </c>
      <c r="C216" s="82" t="inlineStr">
        <is>
          <t>LIMPOPO</t>
        </is>
      </c>
      <c r="D216" s="82" t="inlineStr">
        <is>
          <t>LIM341</t>
        </is>
      </c>
      <c r="E216" s="82" t="inlineStr">
        <is>
          <t>Musina</t>
        </is>
      </c>
      <c r="F216" s="82" t="n">
        <v>68359</v>
      </c>
      <c r="G216" s="82" t="n">
        <v>28.2</v>
      </c>
      <c r="H216" s="82" t="n">
        <v>69.2</v>
      </c>
      <c r="I216" s="82">
        <f>ROUND(F216*H216/100,0)</f>
        <v/>
      </c>
      <c r="J216" s="82" t="n">
        <v>2.6</v>
      </c>
      <c r="K216" s="82" t="n">
        <v>44.5</v>
      </c>
      <c r="L216" s="82" t="n">
        <v>101.9</v>
      </c>
      <c r="M216" s="82" t="n">
        <v>5.53</v>
      </c>
      <c r="N216" s="82" t="n">
        <v>9</v>
      </c>
      <c r="O216" s="82" t="n">
        <v>18.7</v>
      </c>
      <c r="P216" s="82">
        <f>ROUND(F216*(H216/100)*(100-O216)/100,0)</f>
        <v/>
      </c>
      <c r="Q216" s="82" t="n">
        <v>22.5</v>
      </c>
      <c r="R216" s="82" t="n">
        <v>11.3</v>
      </c>
      <c r="S216" s="82" t="n">
        <v>6.8</v>
      </c>
      <c r="T216" s="82" t="n">
        <v>21.6</v>
      </c>
      <c r="U216" s="82" t="n">
        <v>20042</v>
      </c>
      <c r="V216" s="82" t="n">
        <v>2261</v>
      </c>
      <c r="W216" s="82" t="n">
        <v>3</v>
      </c>
      <c r="X216" s="82" t="n">
        <v>39.6</v>
      </c>
      <c r="Y216" s="82" t="n">
        <v>74.8</v>
      </c>
      <c r="Z216" s="82" t="n">
        <v>31.3</v>
      </c>
      <c r="AA216" s="82" t="n">
        <v>63.2</v>
      </c>
      <c r="AB216" s="82" t="n">
        <v>61.5</v>
      </c>
      <c r="AC216" s="82" t="n">
        <v>26.4</v>
      </c>
      <c r="AD216" s="82" t="n">
        <v>76.40000000000001</v>
      </c>
      <c r="AE216" s="82" t="n">
        <v>94</v>
      </c>
      <c r="AF216" s="82" t="n">
        <v>0.3</v>
      </c>
      <c r="AG216" s="82" t="n">
        <v>0.5</v>
      </c>
      <c r="AH216" s="82" t="n">
        <v>4.8</v>
      </c>
      <c r="AI216" s="82" t="n">
        <v>0.3</v>
      </c>
      <c r="AJ216" s="82" t="n">
        <v>6.6</v>
      </c>
      <c r="AK216" s="82" t="n">
        <v>6.2</v>
      </c>
      <c r="AL216" s="82" t="n">
        <v>4</v>
      </c>
      <c r="AM216" s="82" t="n">
        <v>4</v>
      </c>
      <c r="AN216" s="82" t="n">
        <v>3.8</v>
      </c>
      <c r="AO216" s="82" t="n">
        <v>3.6</v>
      </c>
      <c r="AP216" s="82" t="n">
        <v>4.3</v>
      </c>
      <c r="AQ216" s="82" t="n">
        <v>4.2</v>
      </c>
      <c r="AR216" s="82" t="n">
        <v>6.3</v>
      </c>
      <c r="AS216" s="82" t="n">
        <v>6.2</v>
      </c>
      <c r="AT216" s="82" t="n">
        <v>6.9</v>
      </c>
      <c r="AU216" s="82" t="n">
        <v>6.7</v>
      </c>
      <c r="AV216" s="82" t="n">
        <v>5.5</v>
      </c>
      <c r="AW216" s="82" t="n">
        <v>4.9</v>
      </c>
      <c r="AX216" s="82" t="n">
        <v>4.1</v>
      </c>
      <c r="AY216" s="82" t="n">
        <v>4.1</v>
      </c>
      <c r="AZ216" s="82" t="n">
        <v>2.9</v>
      </c>
      <c r="BA216" s="82" t="n">
        <v>2.8</v>
      </c>
      <c r="BB216" s="82" t="n">
        <v>1.9</v>
      </c>
      <c r="BC216" s="82" t="n">
        <v>1.9</v>
      </c>
      <c r="BD216" s="82" t="n">
        <v>1.4</v>
      </c>
      <c r="BE216" s="82" t="n">
        <v>1.5</v>
      </c>
      <c r="BF216" s="82" t="n">
        <v>1</v>
      </c>
      <c r="BG216" s="82" t="n">
        <v>1.1</v>
      </c>
      <c r="BH216" s="82" t="n">
        <v>0.7</v>
      </c>
      <c r="BI216" s="82" t="n">
        <v>0.7</v>
      </c>
      <c r="BJ216" s="82" t="n">
        <v>0.5</v>
      </c>
      <c r="BK216" s="82" t="n">
        <v>0.5</v>
      </c>
      <c r="BL216" s="82" t="n">
        <v>0.3</v>
      </c>
      <c r="BM216" s="82" t="n">
        <v>0.4</v>
      </c>
      <c r="BN216" s="82" t="n">
        <v>0.1</v>
      </c>
      <c r="BO216" s="82" t="n">
        <v>0.3</v>
      </c>
      <c r="BP216" s="82" t="n">
        <v>0.1</v>
      </c>
      <c r="BQ216" s="82" t="n">
        <v>0.2</v>
      </c>
      <c r="BR216" s="82" t="n">
        <v>0.1</v>
      </c>
      <c r="BS216" s="82" t="n">
        <v>0.2</v>
      </c>
      <c r="BT216" s="82" t="n">
        <v>25588</v>
      </c>
      <c r="BU216" s="82" t="n">
        <v>5893</v>
      </c>
      <c r="BV216" s="82" t="n">
        <v>1869</v>
      </c>
      <c r="BW216" s="82" t="n">
        <v>13966</v>
      </c>
      <c r="BX216" s="82" t="n">
        <v>12</v>
      </c>
      <c r="BY216" s="82" t="n">
        <v>3.9</v>
      </c>
      <c r="BZ216" s="82" t="n">
        <v>11.3</v>
      </c>
      <c r="CA216" s="82" t="n">
        <v>27.8</v>
      </c>
      <c r="CB216" s="82" t="n">
        <v>20.3</v>
      </c>
      <c r="CC216" s="82" t="n">
        <v>10.3</v>
      </c>
      <c r="CD216" s="82" t="n">
        <v>6.6</v>
      </c>
      <c r="CE216" s="82" t="n">
        <v>4.4</v>
      </c>
      <c r="CF216" s="82" t="n">
        <v>2.5</v>
      </c>
      <c r="CG216" s="82" t="n">
        <v>0.6</v>
      </c>
      <c r="CH216" s="82" t="n">
        <v>0.2</v>
      </c>
      <c r="CI216" s="82" t="n">
        <v>0.2</v>
      </c>
      <c r="CJ216" s="82">
        <f>SUM(BT216:BW216)</f>
        <v/>
      </c>
      <c r="CK216" s="82">
        <f>F216*(1+M216/100)^9</f>
        <v/>
      </c>
      <c r="CL216" s="257">
        <f>$CK216*SUM(OFFSET($AJ216,0,(COUNTA($CL$1:CL$1)-1)*4,1,4))/100</f>
        <v/>
      </c>
      <c r="CM216" s="257">
        <f>$CK216*SUM(OFFSET($AJ216,0,(COUNTA($CL$1:CM$1)-1)*4,1,4))/100</f>
        <v/>
      </c>
      <c r="CN216" s="257">
        <f>$CK216*SUM(OFFSET($AJ216,0,(COUNTA($CL$1:CN$1)-1)*4,1,4))/100</f>
        <v/>
      </c>
      <c r="CO216" s="257">
        <f>$CK216*SUM(OFFSET($AJ216,0,(COUNTA($CL$1:CO$1)-1)*4,1,4))/100</f>
        <v/>
      </c>
      <c r="CP216" s="257">
        <f>$CK216*SUM(OFFSET($AJ216,0,(COUNTA($CL$1:CP$1)-1)*4,1,4))/100</f>
        <v/>
      </c>
      <c r="CQ216" s="257">
        <f>$CK216*SUM(OFFSET($AJ216,0,(COUNTA($CL$1:CQ$1)-1)*4,1,4))/100</f>
        <v/>
      </c>
      <c r="CR216" s="257">
        <f>$CK216*SUM(OFFSET($AJ216,0,(COUNTA($CL$1:CR$1)-1)*4,1,4))/100</f>
        <v/>
      </c>
      <c r="CS216" s="257">
        <f>$CK216*SUM(OFFSET($AJ216,0,(COUNTA($CL$1:CS$1)-1)*4,1,4))/100</f>
        <v/>
      </c>
      <c r="CT216" s="257">
        <f>$CK216*SUM(OFFSET($AJ216,0,(COUNTA($CL$1:CT$1)-1)*4,1,4))/100</f>
        <v/>
      </c>
      <c r="CU216" s="258">
        <f>IF(N216 = 0,0,F216/N216)</f>
        <v/>
      </c>
      <c r="CV216" s="258">
        <f>IF(CU216=0,0,CK216/CU216)</f>
        <v/>
      </c>
    </row>
    <row r="217">
      <c r="A217" s="82">
        <f>IF(ISERROR(OFFSET(Map!$E$2,MATCH(D217,Map!$B$3:$B$239,0),0)),OFFSET(Map!$E$2,MATCH(D217,Map!$C$3:$C$239,0),0),OFFSET(Map!$E$2,MATCH(D217,Map!$B$3:$B$239,0),0))</f>
        <v/>
      </c>
      <c r="B217" s="82" t="n">
        <v>216</v>
      </c>
      <c r="C217" s="82" t="inlineStr">
        <is>
          <t>LIMPOPO</t>
        </is>
      </c>
      <c r="D217" s="82" t="inlineStr">
        <is>
          <t>LIM342</t>
        </is>
      </c>
      <c r="E217" s="82" t="inlineStr">
        <is>
          <t>Mutale</t>
        </is>
      </c>
      <c r="F217" s="82" t="n">
        <v>91870</v>
      </c>
      <c r="G217" s="82" t="n">
        <v>38.2</v>
      </c>
      <c r="H217" s="82" t="n">
        <v>55.6</v>
      </c>
      <c r="I217" s="82">
        <f>ROUND(F217*H217/100,0)</f>
        <v/>
      </c>
      <c r="J217" s="82" t="n">
        <v>6.2</v>
      </c>
      <c r="K217" s="82" t="n">
        <v>79.90000000000001</v>
      </c>
      <c r="L217" s="82" t="n">
        <v>82.59999999999999</v>
      </c>
      <c r="M217" s="82" t="n">
        <v>1.03</v>
      </c>
      <c r="N217" s="82" t="n">
        <v>24</v>
      </c>
      <c r="O217" s="82" t="n">
        <v>48.8</v>
      </c>
      <c r="P217" s="82">
        <f>ROUND(F217*(H217/100)*(100-O217)/100,0)</f>
        <v/>
      </c>
      <c r="Q217" s="82" t="n">
        <v>62.2</v>
      </c>
      <c r="R217" s="82" t="n">
        <v>18.8</v>
      </c>
      <c r="S217" s="82" t="n">
        <v>7.8</v>
      </c>
      <c r="T217" s="82" t="n">
        <v>18.8</v>
      </c>
      <c r="U217" s="82" t="n">
        <v>23751</v>
      </c>
      <c r="V217" s="82" t="n">
        <v>12754</v>
      </c>
      <c r="W217" s="82" t="n">
        <v>3.8</v>
      </c>
      <c r="X217" s="82" t="n">
        <v>54.8</v>
      </c>
      <c r="Y217" s="82" t="n">
        <v>87.3</v>
      </c>
      <c r="Z217" s="82" t="n">
        <v>64.09999999999999</v>
      </c>
      <c r="AA217" s="82" t="n">
        <v>3.8</v>
      </c>
      <c r="AB217" s="82" t="n">
        <v>5.2</v>
      </c>
      <c r="AC217" s="82" t="n">
        <v>5.8</v>
      </c>
      <c r="AD217" s="82" t="n">
        <v>83.3</v>
      </c>
      <c r="AE217" s="82" t="n">
        <v>99.3</v>
      </c>
      <c r="AF217" s="82" t="n">
        <v>0.1</v>
      </c>
      <c r="AG217" s="82" t="n">
        <v>0.1</v>
      </c>
      <c r="AH217" s="82" t="n">
        <v>0.5</v>
      </c>
      <c r="AI217" s="82" t="n">
        <v>0.1</v>
      </c>
      <c r="AJ217" s="82" t="n">
        <v>6.6</v>
      </c>
      <c r="AK217" s="82" t="n">
        <v>6.5</v>
      </c>
      <c r="AL217" s="82" t="n">
        <v>6.3</v>
      </c>
      <c r="AM217" s="82" t="n">
        <v>6.2</v>
      </c>
      <c r="AN217" s="82" t="n">
        <v>6.6</v>
      </c>
      <c r="AO217" s="82" t="n">
        <v>6.1</v>
      </c>
      <c r="AP217" s="82" t="n">
        <v>6.6</v>
      </c>
      <c r="AQ217" s="82" t="n">
        <v>6.4</v>
      </c>
      <c r="AR217" s="82" t="n">
        <v>4.6</v>
      </c>
      <c r="AS217" s="82" t="n">
        <v>4.8</v>
      </c>
      <c r="AT217" s="82" t="n">
        <v>2.8</v>
      </c>
      <c r="AU217" s="82" t="n">
        <v>4.1</v>
      </c>
      <c r="AV217" s="82" t="n">
        <v>2.1</v>
      </c>
      <c r="AW217" s="82" t="n">
        <v>3.4</v>
      </c>
      <c r="AX217" s="82" t="n">
        <v>1.8</v>
      </c>
      <c r="AY217" s="82" t="n">
        <v>3.2</v>
      </c>
      <c r="AZ217" s="82" t="n">
        <v>1.6</v>
      </c>
      <c r="BA217" s="82" t="n">
        <v>2.6</v>
      </c>
      <c r="BB217" s="82" t="n">
        <v>1.5</v>
      </c>
      <c r="BC217" s="82" t="n">
        <v>1.5</v>
      </c>
      <c r="BD217" s="82" t="n">
        <v>1.1</v>
      </c>
      <c r="BE217" s="82" t="n">
        <v>2.1</v>
      </c>
      <c r="BF217" s="82" t="n">
        <v>0.9</v>
      </c>
      <c r="BG217" s="82" t="n">
        <v>1.4</v>
      </c>
      <c r="BH217" s="82" t="n">
        <v>0.8</v>
      </c>
      <c r="BI217" s="82" t="n">
        <v>1.2</v>
      </c>
      <c r="BJ217" s="82" t="n">
        <v>0.5</v>
      </c>
      <c r="BK217" s="82" t="n">
        <v>0.9</v>
      </c>
      <c r="BL217" s="82" t="n">
        <v>0.5</v>
      </c>
      <c r="BM217" s="82" t="n">
        <v>0.8</v>
      </c>
      <c r="BN217" s="82" t="n">
        <v>0.3</v>
      </c>
      <c r="BO217" s="82" t="n">
        <v>0.8</v>
      </c>
      <c r="BP217" s="82" t="n">
        <v>0.3</v>
      </c>
      <c r="BQ217" s="82" t="n">
        <v>0.8</v>
      </c>
      <c r="BR217" s="82" t="n">
        <v>0.3</v>
      </c>
      <c r="BS217" s="82" t="n">
        <v>1</v>
      </c>
      <c r="BT217" s="82" t="n">
        <v>9413</v>
      </c>
      <c r="BU217" s="82" t="n">
        <v>8983</v>
      </c>
      <c r="BV217" s="82" t="n">
        <v>6322</v>
      </c>
      <c r="BW217" s="82" t="n">
        <v>26361</v>
      </c>
      <c r="BX217" s="82" t="n">
        <v>13.2</v>
      </c>
      <c r="BY217" s="82" t="n">
        <v>8.9</v>
      </c>
      <c r="BZ217" s="82" t="n">
        <v>17.5</v>
      </c>
      <c r="CA217" s="82" t="n">
        <v>24</v>
      </c>
      <c r="CB217" s="82" t="n">
        <v>19.1</v>
      </c>
      <c r="CC217" s="82" t="n">
        <v>7.4</v>
      </c>
      <c r="CD217" s="82" t="n">
        <v>4.9</v>
      </c>
      <c r="CE217" s="82" t="n">
        <v>3.3</v>
      </c>
      <c r="CF217" s="82" t="n">
        <v>1.3</v>
      </c>
      <c r="CG217" s="82" t="n">
        <v>0.3</v>
      </c>
      <c r="CH217" s="82" t="n">
        <v>0.1</v>
      </c>
      <c r="CI217" s="82" t="n">
        <v>0.2</v>
      </c>
      <c r="CJ217" s="82">
        <f>SUM(BT217:BW217)</f>
        <v/>
      </c>
      <c r="CK217" s="82">
        <f>F217*(1+M217/100)^9</f>
        <v/>
      </c>
      <c r="CL217" s="257">
        <f>$CK217*SUM(OFFSET($AJ217,0,(COUNTA($CL$1:CL$1)-1)*4,1,4))/100</f>
        <v/>
      </c>
      <c r="CM217" s="257">
        <f>$CK217*SUM(OFFSET($AJ217,0,(COUNTA($CL$1:CM$1)-1)*4,1,4))/100</f>
        <v/>
      </c>
      <c r="CN217" s="257">
        <f>$CK217*SUM(OFFSET($AJ217,0,(COUNTA($CL$1:CN$1)-1)*4,1,4))/100</f>
        <v/>
      </c>
      <c r="CO217" s="257">
        <f>$CK217*SUM(OFFSET($AJ217,0,(COUNTA($CL$1:CO$1)-1)*4,1,4))/100</f>
        <v/>
      </c>
      <c r="CP217" s="257">
        <f>$CK217*SUM(OFFSET($AJ217,0,(COUNTA($CL$1:CP$1)-1)*4,1,4))/100</f>
        <v/>
      </c>
      <c r="CQ217" s="257">
        <f>$CK217*SUM(OFFSET($AJ217,0,(COUNTA($CL$1:CQ$1)-1)*4,1,4))/100</f>
        <v/>
      </c>
      <c r="CR217" s="257">
        <f>$CK217*SUM(OFFSET($AJ217,0,(COUNTA($CL$1:CR$1)-1)*4,1,4))/100</f>
        <v/>
      </c>
      <c r="CS217" s="257">
        <f>$CK217*SUM(OFFSET($AJ217,0,(COUNTA($CL$1:CS$1)-1)*4,1,4))/100</f>
        <v/>
      </c>
      <c r="CT217" s="257">
        <f>$CK217*SUM(OFFSET($AJ217,0,(COUNTA($CL$1:CT$1)-1)*4,1,4))/100</f>
        <v/>
      </c>
      <c r="CU217" s="258">
        <f>IF(N217 = 0,0,F217/N217)</f>
        <v/>
      </c>
      <c r="CV217" s="258">
        <f>IF(CU217=0,0,CK217/CU217)</f>
        <v/>
      </c>
    </row>
    <row r="218">
      <c r="A218" s="82">
        <f>IF(ISERROR(OFFSET(Map!$E$2,MATCH(D218,Map!$B$3:$B$239,0),0)),OFFSET(Map!$E$2,MATCH(D218,Map!$C$3:$C$239,0),0),OFFSET(Map!$E$2,MATCH(D218,Map!$B$3:$B$239,0),0))</f>
        <v/>
      </c>
      <c r="B218" s="82" t="n">
        <v>217</v>
      </c>
      <c r="C218" s="82" t="inlineStr">
        <is>
          <t>LIMPOPO</t>
        </is>
      </c>
      <c r="D218" s="82" t="inlineStr">
        <is>
          <t>LIM343</t>
        </is>
      </c>
      <c r="E218" s="82" t="inlineStr">
        <is>
          <t>Thulamela</t>
        </is>
      </c>
      <c r="F218" s="82" t="n">
        <v>618462</v>
      </c>
      <c r="G218" s="82" t="n">
        <v>35.2</v>
      </c>
      <c r="H218" s="82" t="n">
        <v>58.8</v>
      </c>
      <c r="I218" s="82">
        <f>ROUND(F218*H218/100,0)</f>
        <v/>
      </c>
      <c r="J218" s="82" t="n">
        <v>6</v>
      </c>
      <c r="K218" s="82" t="n">
        <v>70.09999999999999</v>
      </c>
      <c r="L218" s="82" t="n">
        <v>82</v>
      </c>
      <c r="M218" s="82" t="n">
        <v>0.62</v>
      </c>
      <c r="N218" s="82" t="n">
        <v>106</v>
      </c>
      <c r="O218" s="82" t="n">
        <v>43.8</v>
      </c>
      <c r="P218" s="82">
        <f>ROUND(F218*(H218/100)*(100-O218)/100,0)</f>
        <v/>
      </c>
      <c r="Q218" s="82" t="n">
        <v>58.3</v>
      </c>
      <c r="R218" s="82" t="n">
        <v>17.4</v>
      </c>
      <c r="S218" s="82" t="n">
        <v>11.2</v>
      </c>
      <c r="T218" s="82" t="n">
        <v>21.9</v>
      </c>
      <c r="U218" s="82" t="n">
        <v>156594</v>
      </c>
      <c r="V218" s="82" t="n">
        <v>71812</v>
      </c>
      <c r="W218" s="82" t="n">
        <v>3.9</v>
      </c>
      <c r="X218" s="82" t="n">
        <v>54.4</v>
      </c>
      <c r="Y218" s="82" t="n">
        <v>85.7</v>
      </c>
      <c r="Z218" s="82" t="n">
        <v>69.7</v>
      </c>
      <c r="AA218" s="82" t="n">
        <v>10.7</v>
      </c>
      <c r="AB218" s="82" t="n">
        <v>12.5</v>
      </c>
      <c r="AC218" s="82" t="n">
        <v>15.2</v>
      </c>
      <c r="AD218" s="82" t="n">
        <v>87.2</v>
      </c>
      <c r="AE218" s="82" t="n">
        <v>99.3</v>
      </c>
      <c r="AF218" s="82" t="n">
        <v>0.1</v>
      </c>
      <c r="AG218" s="82" t="n">
        <v>0.5</v>
      </c>
      <c r="AH218" s="82" t="n">
        <v>0.1</v>
      </c>
      <c r="AI218" s="82" t="n">
        <v>0.1</v>
      </c>
      <c r="AJ218" s="82" t="n">
        <v>6.3</v>
      </c>
      <c r="AK218" s="82" t="n">
        <v>6.3</v>
      </c>
      <c r="AL218" s="82" t="n">
        <v>5.7</v>
      </c>
      <c r="AM218" s="82" t="n">
        <v>5.7</v>
      </c>
      <c r="AN218" s="82" t="n">
        <v>5.8</v>
      </c>
      <c r="AO218" s="82" t="n">
        <v>5.5</v>
      </c>
      <c r="AP218" s="82" t="n">
        <v>6.6</v>
      </c>
      <c r="AQ218" s="82" t="n">
        <v>6.4</v>
      </c>
      <c r="AR218" s="82" t="n">
        <v>5.2</v>
      </c>
      <c r="AS218" s="82" t="n">
        <v>5.2</v>
      </c>
      <c r="AT218" s="82" t="n">
        <v>3.3</v>
      </c>
      <c r="AU218" s="82" t="n">
        <v>4.2</v>
      </c>
      <c r="AV218" s="82" t="n">
        <v>2.3</v>
      </c>
      <c r="AW218" s="82" t="n">
        <v>3.6</v>
      </c>
      <c r="AX218" s="82" t="n">
        <v>1.9</v>
      </c>
      <c r="AY218" s="82" t="n">
        <v>3.3</v>
      </c>
      <c r="AZ218" s="82" t="n">
        <v>1.7</v>
      </c>
      <c r="BA218" s="82" t="n">
        <v>2.8</v>
      </c>
      <c r="BB218" s="82" t="n">
        <v>1.5</v>
      </c>
      <c r="BC218" s="82" t="n">
        <v>1.5</v>
      </c>
      <c r="BD218" s="82" t="n">
        <v>1.2</v>
      </c>
      <c r="BE218" s="82" t="n">
        <v>2.2</v>
      </c>
      <c r="BF218" s="82" t="n">
        <v>1</v>
      </c>
      <c r="BG218" s="82" t="n">
        <v>1.7</v>
      </c>
      <c r="BH218" s="82" t="n">
        <v>0.8</v>
      </c>
      <c r="BI218" s="82" t="n">
        <v>1.3</v>
      </c>
      <c r="BJ218" s="82" t="n">
        <v>0.6</v>
      </c>
      <c r="BK218" s="82" t="n">
        <v>1</v>
      </c>
      <c r="BL218" s="82" t="n">
        <v>0.5</v>
      </c>
      <c r="BM218" s="82" t="n">
        <v>0.8</v>
      </c>
      <c r="BN218" s="82" t="n">
        <v>0.3</v>
      </c>
      <c r="BO218" s="82" t="n">
        <v>0.9</v>
      </c>
      <c r="BP218" s="82" t="n">
        <v>0.2</v>
      </c>
      <c r="BQ218" s="82" t="n">
        <v>0.9</v>
      </c>
      <c r="BR218" s="82" t="n">
        <v>0.2</v>
      </c>
      <c r="BS218" s="82" t="n">
        <v>0.7</v>
      </c>
      <c r="BT218" s="82" t="n">
        <v>75592</v>
      </c>
      <c r="BU218" s="82" t="n">
        <v>58917</v>
      </c>
      <c r="BV218" s="82" t="n">
        <v>33530</v>
      </c>
      <c r="BW218" s="82" t="n">
        <v>195493</v>
      </c>
      <c r="BX218" s="82" t="n">
        <v>11.9</v>
      </c>
      <c r="BY218" s="82" t="n">
        <v>8.9</v>
      </c>
      <c r="BZ218" s="82" t="n">
        <v>16.4</v>
      </c>
      <c r="CA218" s="82" t="n">
        <v>23.9</v>
      </c>
      <c r="CB218" s="82" t="n">
        <v>19.8</v>
      </c>
      <c r="CC218" s="82" t="n">
        <v>7.6</v>
      </c>
      <c r="CD218" s="82" t="n">
        <v>5.3</v>
      </c>
      <c r="CE218" s="82" t="n">
        <v>3.8</v>
      </c>
      <c r="CF218" s="82" t="n">
        <v>1.8</v>
      </c>
      <c r="CG218" s="82" t="n">
        <v>0.3</v>
      </c>
      <c r="CH218" s="82" t="n">
        <v>0.1</v>
      </c>
      <c r="CI218" s="82" t="n">
        <v>0.1</v>
      </c>
      <c r="CJ218" s="82">
        <f>SUM(BT218:BW218)</f>
        <v/>
      </c>
      <c r="CK218" s="82">
        <f>F218*(1+M218/100)^9</f>
        <v/>
      </c>
      <c r="CL218" s="257">
        <f>$CK218*SUM(OFFSET($AJ218,0,(COUNTA($CL$1:CL$1)-1)*4,1,4))/100</f>
        <v/>
      </c>
      <c r="CM218" s="257">
        <f>$CK218*SUM(OFFSET($AJ218,0,(COUNTA($CL$1:CM$1)-1)*4,1,4))/100</f>
        <v/>
      </c>
      <c r="CN218" s="257">
        <f>$CK218*SUM(OFFSET($AJ218,0,(COUNTA($CL$1:CN$1)-1)*4,1,4))/100</f>
        <v/>
      </c>
      <c r="CO218" s="257">
        <f>$CK218*SUM(OFFSET($AJ218,0,(COUNTA($CL$1:CO$1)-1)*4,1,4))/100</f>
        <v/>
      </c>
      <c r="CP218" s="257">
        <f>$CK218*SUM(OFFSET($AJ218,0,(COUNTA($CL$1:CP$1)-1)*4,1,4))/100</f>
        <v/>
      </c>
      <c r="CQ218" s="257">
        <f>$CK218*SUM(OFFSET($AJ218,0,(COUNTA($CL$1:CQ$1)-1)*4,1,4))/100</f>
        <v/>
      </c>
      <c r="CR218" s="257">
        <f>$CK218*SUM(OFFSET($AJ218,0,(COUNTA($CL$1:CR$1)-1)*4,1,4))/100</f>
        <v/>
      </c>
      <c r="CS218" s="257">
        <f>$CK218*SUM(OFFSET($AJ218,0,(COUNTA($CL$1:CS$1)-1)*4,1,4))/100</f>
        <v/>
      </c>
      <c r="CT218" s="257">
        <f>$CK218*SUM(OFFSET($AJ218,0,(COUNTA($CL$1:CT$1)-1)*4,1,4))/100</f>
        <v/>
      </c>
      <c r="CU218" s="258">
        <f>IF(N218 = 0,0,F218/N218)</f>
        <v/>
      </c>
      <c r="CV218" s="258">
        <f>IF(CU218=0,0,CK218/CU218)</f>
        <v/>
      </c>
    </row>
    <row r="219">
      <c r="A219" s="82">
        <f>IF(ISERROR(OFFSET(Map!$E$2,MATCH(D219,Map!$B$3:$B$239,0),0)),OFFSET(Map!$E$2,MATCH(D219,Map!$C$3:$C$239,0),0),OFFSET(Map!$E$2,MATCH(D219,Map!$B$3:$B$239,0),0))</f>
        <v/>
      </c>
      <c r="B219" s="82" t="n">
        <v>218</v>
      </c>
      <c r="C219" s="82" t="inlineStr">
        <is>
          <t>LIMPOPO</t>
        </is>
      </c>
      <c r="D219" s="82" t="inlineStr">
        <is>
          <t>LIM344</t>
        </is>
      </c>
      <c r="E219" s="82" t="inlineStr">
        <is>
          <t>Makhado</t>
        </is>
      </c>
      <c r="F219" s="82" t="n">
        <v>516031</v>
      </c>
      <c r="G219" s="82" t="n">
        <v>34.8</v>
      </c>
      <c r="H219" s="82" t="n">
        <v>58.1</v>
      </c>
      <c r="I219" s="82">
        <f>ROUND(F219*H219/100,0)</f>
        <v/>
      </c>
      <c r="J219" s="82" t="n">
        <v>7.1</v>
      </c>
      <c r="K219" s="82" t="n">
        <v>72</v>
      </c>
      <c r="L219" s="82" t="n">
        <v>84.8</v>
      </c>
      <c r="M219" s="82" t="n">
        <v>0.43</v>
      </c>
      <c r="N219" s="82" t="n">
        <v>62</v>
      </c>
      <c r="O219" s="82" t="n">
        <v>36.7</v>
      </c>
      <c r="P219" s="82">
        <f>ROUND(F219*(H219/100)*(100-O219)/100,0)</f>
        <v/>
      </c>
      <c r="Q219" s="82" t="n">
        <v>49.6</v>
      </c>
      <c r="R219" s="82" t="n">
        <v>18.9</v>
      </c>
      <c r="S219" s="82" t="n">
        <v>9.1</v>
      </c>
      <c r="T219" s="82" t="n">
        <v>21.8</v>
      </c>
      <c r="U219" s="82" t="n">
        <v>134889</v>
      </c>
      <c r="V219" s="82" t="n">
        <v>50625</v>
      </c>
      <c r="W219" s="82" t="n">
        <v>3.7</v>
      </c>
      <c r="X219" s="82" t="n">
        <v>52.1</v>
      </c>
      <c r="Y219" s="82" t="n">
        <v>91.90000000000001</v>
      </c>
      <c r="Z219" s="82" t="n">
        <v>62.2</v>
      </c>
      <c r="AA219" s="82" t="n">
        <v>12.1</v>
      </c>
      <c r="AB219" s="82" t="n">
        <v>9.5</v>
      </c>
      <c r="AC219" s="82" t="n">
        <v>15.7</v>
      </c>
      <c r="AD219" s="82" t="n">
        <v>89.40000000000001</v>
      </c>
      <c r="AE219" s="82" t="n">
        <v>97.3</v>
      </c>
      <c r="AF219" s="82" t="n">
        <v>0.2</v>
      </c>
      <c r="AG219" s="82" t="n">
        <v>0.4</v>
      </c>
      <c r="AH219" s="82" t="n">
        <v>2</v>
      </c>
      <c r="AI219" s="82" t="n">
        <v>0.1</v>
      </c>
      <c r="AJ219" s="82" t="n">
        <v>6.3</v>
      </c>
      <c r="AK219" s="82" t="n">
        <v>6.2</v>
      </c>
      <c r="AL219" s="82" t="n">
        <v>5.6</v>
      </c>
      <c r="AM219" s="82" t="n">
        <v>5.5</v>
      </c>
      <c r="AN219" s="82" t="n">
        <v>5.8</v>
      </c>
      <c r="AO219" s="82" t="n">
        <v>5.4</v>
      </c>
      <c r="AP219" s="82" t="n">
        <v>6.1</v>
      </c>
      <c r="AQ219" s="82" t="n">
        <v>5.8</v>
      </c>
      <c r="AR219" s="82" t="n">
        <v>4.7</v>
      </c>
      <c r="AS219" s="82" t="n">
        <v>4.7</v>
      </c>
      <c r="AT219" s="82" t="n">
        <v>3.3</v>
      </c>
      <c r="AU219" s="82" t="n">
        <v>4</v>
      </c>
      <c r="AV219" s="82" t="n">
        <v>2.6</v>
      </c>
      <c r="AW219" s="82" t="n">
        <v>3.5</v>
      </c>
      <c r="AX219" s="82" t="n">
        <v>2.2</v>
      </c>
      <c r="AY219" s="82" t="n">
        <v>3.2</v>
      </c>
      <c r="AZ219" s="82" t="n">
        <v>1.9</v>
      </c>
      <c r="BA219" s="82" t="n">
        <v>2.8</v>
      </c>
      <c r="BB219" s="82" t="n">
        <v>1.7</v>
      </c>
      <c r="BC219" s="82" t="n">
        <v>1.7</v>
      </c>
      <c r="BD219" s="82" t="n">
        <v>1.4</v>
      </c>
      <c r="BE219" s="82" t="n">
        <v>2.3</v>
      </c>
      <c r="BF219" s="82" t="n">
        <v>1.2</v>
      </c>
      <c r="BG219" s="82" t="n">
        <v>1.8</v>
      </c>
      <c r="BH219" s="82" t="n">
        <v>0.9</v>
      </c>
      <c r="BI219" s="82" t="n">
        <v>1.3</v>
      </c>
      <c r="BJ219" s="82" t="n">
        <v>0.6</v>
      </c>
      <c r="BK219" s="82" t="n">
        <v>1.2</v>
      </c>
      <c r="BL219" s="82" t="n">
        <v>0.6</v>
      </c>
      <c r="BM219" s="82" t="n">
        <v>1</v>
      </c>
      <c r="BN219" s="82" t="n">
        <v>0.3</v>
      </c>
      <c r="BO219" s="82" t="n">
        <v>1.1</v>
      </c>
      <c r="BP219" s="82" t="n">
        <v>0.3</v>
      </c>
      <c r="BQ219" s="82" t="n">
        <v>0.9</v>
      </c>
      <c r="BR219" s="82" t="n">
        <v>0.2</v>
      </c>
      <c r="BS219" s="82" t="n">
        <v>0.8</v>
      </c>
      <c r="BT219" s="82" t="n">
        <v>78768</v>
      </c>
      <c r="BU219" s="82" t="n">
        <v>45705</v>
      </c>
      <c r="BV219" s="82" t="n">
        <v>24383</v>
      </c>
      <c r="BW219" s="82" t="n">
        <v>151186</v>
      </c>
      <c r="BX219" s="82" t="n">
        <v>12.4</v>
      </c>
      <c r="BY219" s="82" t="n">
        <v>7.1</v>
      </c>
      <c r="BZ219" s="82" t="n">
        <v>12.5</v>
      </c>
      <c r="CA219" s="82" t="n">
        <v>25.1</v>
      </c>
      <c r="CB219" s="82" t="n">
        <v>22.1</v>
      </c>
      <c r="CC219" s="82" t="n">
        <v>8.699999999999999</v>
      </c>
      <c r="CD219" s="82" t="n">
        <v>5.3</v>
      </c>
      <c r="CE219" s="82" t="n">
        <v>4.1</v>
      </c>
      <c r="CF219" s="82" t="n">
        <v>2.1</v>
      </c>
      <c r="CG219" s="82" t="n">
        <v>0.4</v>
      </c>
      <c r="CH219" s="82" t="n">
        <v>0.1</v>
      </c>
      <c r="CI219" s="82" t="n">
        <v>0.1</v>
      </c>
      <c r="CJ219" s="82">
        <f>SUM(BT219:BW219)</f>
        <v/>
      </c>
      <c r="CK219" s="82">
        <f>F219*(1+M219/100)^9</f>
        <v/>
      </c>
      <c r="CL219" s="257">
        <f>$CK219*SUM(OFFSET($AJ219,0,(COUNTA($CL$1:CL$1)-1)*4,1,4))/100</f>
        <v/>
      </c>
      <c r="CM219" s="257">
        <f>$CK219*SUM(OFFSET($AJ219,0,(COUNTA($CL$1:CM$1)-1)*4,1,4))/100</f>
        <v/>
      </c>
      <c r="CN219" s="257">
        <f>$CK219*SUM(OFFSET($AJ219,0,(COUNTA($CL$1:CN$1)-1)*4,1,4))/100</f>
        <v/>
      </c>
      <c r="CO219" s="257">
        <f>$CK219*SUM(OFFSET($AJ219,0,(COUNTA($CL$1:CO$1)-1)*4,1,4))/100</f>
        <v/>
      </c>
      <c r="CP219" s="257">
        <f>$CK219*SUM(OFFSET($AJ219,0,(COUNTA($CL$1:CP$1)-1)*4,1,4))/100</f>
        <v/>
      </c>
      <c r="CQ219" s="257">
        <f>$CK219*SUM(OFFSET($AJ219,0,(COUNTA($CL$1:CQ$1)-1)*4,1,4))/100</f>
        <v/>
      </c>
      <c r="CR219" s="257">
        <f>$CK219*SUM(OFFSET($AJ219,0,(COUNTA($CL$1:CR$1)-1)*4,1,4))/100</f>
        <v/>
      </c>
      <c r="CS219" s="257">
        <f>$CK219*SUM(OFFSET($AJ219,0,(COUNTA($CL$1:CS$1)-1)*4,1,4))/100</f>
        <v/>
      </c>
      <c r="CT219" s="257">
        <f>$CK219*SUM(OFFSET($AJ219,0,(COUNTA($CL$1:CT$1)-1)*4,1,4))/100</f>
        <v/>
      </c>
      <c r="CU219" s="258">
        <f>IF(N219 = 0,0,F219/N219)</f>
        <v/>
      </c>
      <c r="CV219" s="258">
        <f>IF(CU219=0,0,CK219/CU219)</f>
        <v/>
      </c>
    </row>
    <row r="220">
      <c r="A220" s="82">
        <f>IF(ISERROR(OFFSET(Map!$E$2,MATCH(D220,Map!$B$3:$B$239,0),0)),OFFSET(Map!$E$2,MATCH(D220,Map!$C$3:$C$239,0),0),OFFSET(Map!$E$2,MATCH(D220,Map!$B$3:$B$239,0),0))</f>
        <v/>
      </c>
      <c r="B220" s="82" t="n">
        <v>219</v>
      </c>
      <c r="C220" s="82" t="inlineStr">
        <is>
          <t>LIMPOPO</t>
        </is>
      </c>
      <c r="D220" s="82" t="inlineStr">
        <is>
          <t>LIM351</t>
        </is>
      </c>
      <c r="E220" s="82" t="inlineStr">
        <is>
          <t>Blouberg</t>
        </is>
      </c>
      <c r="F220" s="82" t="n">
        <v>162629</v>
      </c>
      <c r="G220" s="82" t="n">
        <v>39</v>
      </c>
      <c r="H220" s="82" t="n">
        <v>53.7</v>
      </c>
      <c r="I220" s="82">
        <f>ROUND(F220*H220/100,0)</f>
        <v/>
      </c>
      <c r="J220" s="82" t="n">
        <v>7.3</v>
      </c>
      <c r="K220" s="82" t="n">
        <v>86.2</v>
      </c>
      <c r="L220" s="82" t="n">
        <v>83.8</v>
      </c>
      <c r="M220" s="82" t="n">
        <v>-0.54</v>
      </c>
      <c r="N220" s="82" t="n">
        <v>18</v>
      </c>
      <c r="O220" s="82" t="n">
        <v>39.2</v>
      </c>
      <c r="P220" s="82">
        <f>ROUND(F220*(H220/100)*(100-O220)/100,0)</f>
        <v/>
      </c>
      <c r="Q220" s="82" t="n">
        <v>47.2</v>
      </c>
      <c r="R220" s="82" t="n">
        <v>28.3</v>
      </c>
      <c r="S220" s="82" t="n">
        <v>5.2</v>
      </c>
      <c r="T220" s="82" t="n">
        <v>15.3</v>
      </c>
      <c r="U220" s="82" t="n">
        <v>41192</v>
      </c>
      <c r="V220" s="82" t="n">
        <v>17483</v>
      </c>
      <c r="W220" s="82" t="n">
        <v>3.9</v>
      </c>
      <c r="X220" s="82" t="n">
        <v>56.3</v>
      </c>
      <c r="Y220" s="82" t="n">
        <v>92.8</v>
      </c>
      <c r="Z220" s="82" t="n">
        <v>58.8</v>
      </c>
      <c r="AA220" s="82" t="n">
        <v>6.1</v>
      </c>
      <c r="AB220" s="82" t="n">
        <v>20.7</v>
      </c>
      <c r="AC220" s="82" t="n">
        <v>7.7</v>
      </c>
      <c r="AD220" s="82" t="n">
        <v>88</v>
      </c>
      <c r="AE220" s="82" t="n">
        <v>99</v>
      </c>
      <c r="AF220" s="82" t="n">
        <v>0</v>
      </c>
      <c r="AG220" s="82" t="n">
        <v>0.1</v>
      </c>
      <c r="AH220" s="82" t="n">
        <v>0.6</v>
      </c>
      <c r="AI220" s="82" t="n">
        <v>0.2</v>
      </c>
      <c r="AJ220" s="82" t="n">
        <v>6.9</v>
      </c>
      <c r="AK220" s="82" t="n">
        <v>6.5</v>
      </c>
      <c r="AL220" s="82" t="n">
        <v>6.4</v>
      </c>
      <c r="AM220" s="82" t="n">
        <v>6.4</v>
      </c>
      <c r="AN220" s="82" t="n">
        <v>6.7</v>
      </c>
      <c r="AO220" s="82" t="n">
        <v>6.2</v>
      </c>
      <c r="AP220" s="82" t="n">
        <v>6.7</v>
      </c>
      <c r="AQ220" s="82" t="n">
        <v>6.6</v>
      </c>
      <c r="AR220" s="82" t="n">
        <v>4.5</v>
      </c>
      <c r="AS220" s="82" t="n">
        <v>4.8</v>
      </c>
      <c r="AT220" s="82" t="n">
        <v>2.5</v>
      </c>
      <c r="AU220" s="82" t="n">
        <v>3.4</v>
      </c>
      <c r="AV220" s="82" t="n">
        <v>1.9</v>
      </c>
      <c r="AW220" s="82" t="n">
        <v>2.8</v>
      </c>
      <c r="AX220" s="82" t="n">
        <v>1.6</v>
      </c>
      <c r="AY220" s="82" t="n">
        <v>2.7</v>
      </c>
      <c r="AZ220" s="82" t="n">
        <v>1.5</v>
      </c>
      <c r="BA220" s="82" t="n">
        <v>2.4</v>
      </c>
      <c r="BB220" s="82" t="n">
        <v>1.3</v>
      </c>
      <c r="BC220" s="82" t="n">
        <v>1.3</v>
      </c>
      <c r="BD220" s="82" t="n">
        <v>1.1</v>
      </c>
      <c r="BE220" s="82" t="n">
        <v>1.9</v>
      </c>
      <c r="BF220" s="82" t="n">
        <v>1.1</v>
      </c>
      <c r="BG220" s="82" t="n">
        <v>1.6</v>
      </c>
      <c r="BH220" s="82" t="n">
        <v>1.1</v>
      </c>
      <c r="BI220" s="82" t="n">
        <v>1.7</v>
      </c>
      <c r="BJ220" s="82" t="n">
        <v>0.8</v>
      </c>
      <c r="BK220" s="82" t="n">
        <v>1.3</v>
      </c>
      <c r="BL220" s="82" t="n">
        <v>0.7</v>
      </c>
      <c r="BM220" s="82" t="n">
        <v>1.3</v>
      </c>
      <c r="BN220" s="82" t="n">
        <v>0.4</v>
      </c>
      <c r="BO220" s="82" t="n">
        <v>0.9</v>
      </c>
      <c r="BP220" s="82" t="n">
        <v>0.3</v>
      </c>
      <c r="BQ220" s="82" t="n">
        <v>0.7</v>
      </c>
      <c r="BR220" s="82" t="n">
        <v>0.3</v>
      </c>
      <c r="BS220" s="82" t="n">
        <v>0.6</v>
      </c>
      <c r="BT220" s="82" t="n">
        <v>15839</v>
      </c>
      <c r="BU220" s="82" t="n">
        <v>10231</v>
      </c>
      <c r="BV220" s="82" t="n">
        <v>5198</v>
      </c>
      <c r="BW220" s="82" t="n">
        <v>56089</v>
      </c>
      <c r="BX220" s="82" t="n">
        <v>15.8</v>
      </c>
      <c r="BY220" s="82" t="n">
        <v>6.6</v>
      </c>
      <c r="BZ220" s="82" t="n">
        <v>13.6</v>
      </c>
      <c r="CA220" s="82" t="n">
        <v>27</v>
      </c>
      <c r="CB220" s="82" t="n">
        <v>22.7</v>
      </c>
      <c r="CC220" s="82" t="n">
        <v>6.8</v>
      </c>
      <c r="CD220" s="82" t="n">
        <v>3.7</v>
      </c>
      <c r="CE220" s="82" t="n">
        <v>2.6</v>
      </c>
      <c r="CF220" s="82" t="n">
        <v>0.8</v>
      </c>
      <c r="CG220" s="82" t="n">
        <v>0.1</v>
      </c>
      <c r="CH220" s="82" t="n">
        <v>0.1</v>
      </c>
      <c r="CI220" s="82" t="n">
        <v>0.1</v>
      </c>
      <c r="CJ220" s="82">
        <f>SUM(BT220:BW220)</f>
        <v/>
      </c>
      <c r="CK220" s="82">
        <f>F220*(1+M220/100)^9</f>
        <v/>
      </c>
      <c r="CL220" s="257">
        <f>$CK220*SUM(OFFSET($AJ220,0,(COUNTA($CL$1:CL$1)-1)*4,1,4))/100</f>
        <v/>
      </c>
      <c r="CM220" s="257">
        <f>$CK220*SUM(OFFSET($AJ220,0,(COUNTA($CL$1:CM$1)-1)*4,1,4))/100</f>
        <v/>
      </c>
      <c r="CN220" s="257">
        <f>$CK220*SUM(OFFSET($AJ220,0,(COUNTA($CL$1:CN$1)-1)*4,1,4))/100</f>
        <v/>
      </c>
      <c r="CO220" s="257">
        <f>$CK220*SUM(OFFSET($AJ220,0,(COUNTA($CL$1:CO$1)-1)*4,1,4))/100</f>
        <v/>
      </c>
      <c r="CP220" s="257">
        <f>$CK220*SUM(OFFSET($AJ220,0,(COUNTA($CL$1:CP$1)-1)*4,1,4))/100</f>
        <v/>
      </c>
      <c r="CQ220" s="257">
        <f>$CK220*SUM(OFFSET($AJ220,0,(COUNTA($CL$1:CQ$1)-1)*4,1,4))/100</f>
        <v/>
      </c>
      <c r="CR220" s="257">
        <f>$CK220*SUM(OFFSET($AJ220,0,(COUNTA($CL$1:CR$1)-1)*4,1,4))/100</f>
        <v/>
      </c>
      <c r="CS220" s="257">
        <f>$CK220*SUM(OFFSET($AJ220,0,(COUNTA($CL$1:CS$1)-1)*4,1,4))/100</f>
        <v/>
      </c>
      <c r="CT220" s="257">
        <f>$CK220*SUM(OFFSET($AJ220,0,(COUNTA($CL$1:CT$1)-1)*4,1,4))/100</f>
        <v/>
      </c>
      <c r="CU220" s="258">
        <f>IF(N220 = 0,0,F220/N220)</f>
        <v/>
      </c>
      <c r="CV220" s="258">
        <f>IF(CU220=0,0,CK220/CU220)</f>
        <v/>
      </c>
    </row>
    <row r="221">
      <c r="A221" s="82">
        <f>IF(ISERROR(OFFSET(Map!$E$2,MATCH(D221,Map!$B$3:$B$239,0),0)),OFFSET(Map!$E$2,MATCH(D221,Map!$C$3:$C$239,0),0),OFFSET(Map!$E$2,MATCH(D221,Map!$B$3:$B$239,0),0))</f>
        <v/>
      </c>
      <c r="B221" s="82" t="n">
        <v>220</v>
      </c>
      <c r="C221" s="82" t="inlineStr">
        <is>
          <t>LIMPOPO</t>
        </is>
      </c>
      <c r="D221" s="82" t="inlineStr">
        <is>
          <t>LIM352</t>
        </is>
      </c>
      <c r="E221" s="82" t="inlineStr">
        <is>
          <t>Aganang</t>
        </is>
      </c>
      <c r="F221" s="82" t="n">
        <v>131164</v>
      </c>
      <c r="G221" s="82" t="n">
        <v>37.4</v>
      </c>
      <c r="H221" s="82" t="n">
        <v>52.7</v>
      </c>
      <c r="I221" s="82">
        <f>ROUND(F221*H221/100,0)</f>
        <v/>
      </c>
      <c r="J221" s="82" t="n">
        <v>10</v>
      </c>
      <c r="K221" s="82" t="n">
        <v>89.90000000000001</v>
      </c>
      <c r="L221" s="82" t="n">
        <v>82.2</v>
      </c>
      <c r="M221" s="82" t="n">
        <v>-1.13</v>
      </c>
      <c r="N221" s="82" t="n">
        <v>70</v>
      </c>
      <c r="O221" s="82" t="n">
        <v>50.4</v>
      </c>
      <c r="P221" s="82">
        <f>ROUND(F221*(H221/100)*(100-O221)/100,0)</f>
        <v/>
      </c>
      <c r="Q221" s="82" t="n">
        <v>65</v>
      </c>
      <c r="R221" s="82" t="n">
        <v>15.5</v>
      </c>
      <c r="S221" s="82" t="n">
        <v>6.5</v>
      </c>
      <c r="T221" s="82" t="n">
        <v>21.4</v>
      </c>
      <c r="U221" s="82" t="n">
        <v>33918</v>
      </c>
      <c r="V221" s="82" t="n">
        <v>16279</v>
      </c>
      <c r="W221" s="82" t="n">
        <v>3.8</v>
      </c>
      <c r="X221" s="82" t="n">
        <v>56.2</v>
      </c>
      <c r="Y221" s="82" t="n">
        <v>96.5</v>
      </c>
      <c r="Z221" s="82" t="n">
        <v>42.8</v>
      </c>
      <c r="AA221" s="82" t="n">
        <v>1.7</v>
      </c>
      <c r="AB221" s="82" t="n">
        <v>0.7</v>
      </c>
      <c r="AC221" s="82" t="n">
        <v>7</v>
      </c>
      <c r="AD221" s="82" t="n">
        <v>94.59999999999999</v>
      </c>
      <c r="AE221" s="82" t="n">
        <v>99.59999999999999</v>
      </c>
      <c r="AF221" s="82" t="n">
        <v>0.1</v>
      </c>
      <c r="AG221" s="82" t="n">
        <v>0.1</v>
      </c>
      <c r="AH221" s="82" t="n">
        <v>0.1</v>
      </c>
      <c r="AI221" s="82" t="n">
        <v>0.2</v>
      </c>
      <c r="AJ221" s="82" t="n">
        <v>6.4</v>
      </c>
      <c r="AK221" s="82" t="n">
        <v>6.5</v>
      </c>
      <c r="AL221" s="82" t="n">
        <v>6.1</v>
      </c>
      <c r="AM221" s="82" t="n">
        <v>6</v>
      </c>
      <c r="AN221" s="82" t="n">
        <v>6.3</v>
      </c>
      <c r="AO221" s="82" t="n">
        <v>6</v>
      </c>
      <c r="AP221" s="82" t="n">
        <v>6.9</v>
      </c>
      <c r="AQ221" s="82" t="n">
        <v>6.3</v>
      </c>
      <c r="AR221" s="82" t="n">
        <v>3.9</v>
      </c>
      <c r="AS221" s="82" t="n">
        <v>4.2</v>
      </c>
      <c r="AT221" s="82" t="n">
        <v>2.2</v>
      </c>
      <c r="AU221" s="82" t="n">
        <v>3.2</v>
      </c>
      <c r="AV221" s="82" t="n">
        <v>1.6</v>
      </c>
      <c r="AW221" s="82" t="n">
        <v>2.3</v>
      </c>
      <c r="AX221" s="82" t="n">
        <v>1.5</v>
      </c>
      <c r="AY221" s="82" t="n">
        <v>2.3</v>
      </c>
      <c r="AZ221" s="82" t="n">
        <v>1.4</v>
      </c>
      <c r="BA221" s="82" t="n">
        <v>2.2</v>
      </c>
      <c r="BB221" s="82" t="n">
        <v>1.4</v>
      </c>
      <c r="BC221" s="82" t="n">
        <v>1.4</v>
      </c>
      <c r="BD221" s="82" t="n">
        <v>1.4</v>
      </c>
      <c r="BE221" s="82" t="n">
        <v>2.2</v>
      </c>
      <c r="BF221" s="82" t="n">
        <v>1.3</v>
      </c>
      <c r="BG221" s="82" t="n">
        <v>2.1</v>
      </c>
      <c r="BH221" s="82" t="n">
        <v>1.4</v>
      </c>
      <c r="BI221" s="82" t="n">
        <v>2.1</v>
      </c>
      <c r="BJ221" s="82" t="n">
        <v>1</v>
      </c>
      <c r="BK221" s="82" t="n">
        <v>1.8</v>
      </c>
      <c r="BL221" s="82" t="n">
        <v>1</v>
      </c>
      <c r="BM221" s="82" t="n">
        <v>1.7</v>
      </c>
      <c r="BN221" s="82" t="n">
        <v>0.6</v>
      </c>
      <c r="BO221" s="82" t="n">
        <v>1.2</v>
      </c>
      <c r="BP221" s="82" t="n">
        <v>0.3</v>
      </c>
      <c r="BQ221" s="82" t="n">
        <v>1</v>
      </c>
      <c r="BR221" s="82" t="n">
        <v>0.3</v>
      </c>
      <c r="BS221" s="82" t="n">
        <v>1</v>
      </c>
      <c r="BT221" s="82" t="n">
        <v>11401</v>
      </c>
      <c r="BU221" s="82" t="n">
        <v>11581</v>
      </c>
      <c r="BV221" s="82" t="n">
        <v>3996</v>
      </c>
      <c r="BW221" s="82" t="n">
        <v>42083</v>
      </c>
      <c r="BX221" s="82" t="n">
        <v>13.2</v>
      </c>
      <c r="BY221" s="82" t="n">
        <v>5.6</v>
      </c>
      <c r="BZ221" s="82" t="n">
        <v>10.5</v>
      </c>
      <c r="CA221" s="82" t="n">
        <v>29.1</v>
      </c>
      <c r="CB221" s="82" t="n">
        <v>25.2</v>
      </c>
      <c r="CC221" s="82" t="n">
        <v>8.800000000000001</v>
      </c>
      <c r="CD221" s="82" t="n">
        <v>4.2</v>
      </c>
      <c r="CE221" s="82" t="n">
        <v>2.3</v>
      </c>
      <c r="CF221" s="82" t="n">
        <v>0.8</v>
      </c>
      <c r="CG221" s="82" t="n">
        <v>0.1</v>
      </c>
      <c r="CH221" s="82" t="n">
        <v>0</v>
      </c>
      <c r="CI221" s="82" t="n">
        <v>0.1</v>
      </c>
      <c r="CJ221" s="82">
        <f>SUM(BT221:BW221)</f>
        <v/>
      </c>
      <c r="CK221" s="82">
        <f>F221*(1+M221/100)^9</f>
        <v/>
      </c>
      <c r="CL221" s="257">
        <f>$CK221*SUM(OFFSET($AJ221,0,(COUNTA($CL$1:CL$1)-1)*4,1,4))/100</f>
        <v/>
      </c>
      <c r="CM221" s="257">
        <f>$CK221*SUM(OFFSET($AJ221,0,(COUNTA($CL$1:CM$1)-1)*4,1,4))/100</f>
        <v/>
      </c>
      <c r="CN221" s="257">
        <f>$CK221*SUM(OFFSET($AJ221,0,(COUNTA($CL$1:CN$1)-1)*4,1,4))/100</f>
        <v/>
      </c>
      <c r="CO221" s="257">
        <f>$CK221*SUM(OFFSET($AJ221,0,(COUNTA($CL$1:CO$1)-1)*4,1,4))/100</f>
        <v/>
      </c>
      <c r="CP221" s="257">
        <f>$CK221*SUM(OFFSET($AJ221,0,(COUNTA($CL$1:CP$1)-1)*4,1,4))/100</f>
        <v/>
      </c>
      <c r="CQ221" s="257">
        <f>$CK221*SUM(OFFSET($AJ221,0,(COUNTA($CL$1:CQ$1)-1)*4,1,4))/100</f>
        <v/>
      </c>
      <c r="CR221" s="257">
        <f>$CK221*SUM(OFFSET($AJ221,0,(COUNTA($CL$1:CR$1)-1)*4,1,4))/100</f>
        <v/>
      </c>
      <c r="CS221" s="257">
        <f>$CK221*SUM(OFFSET($AJ221,0,(COUNTA($CL$1:CS$1)-1)*4,1,4))/100</f>
        <v/>
      </c>
      <c r="CT221" s="257">
        <f>$CK221*SUM(OFFSET($AJ221,0,(COUNTA($CL$1:CT$1)-1)*4,1,4))/100</f>
        <v/>
      </c>
      <c r="CU221" s="258">
        <f>IF(N221 = 0,0,F221/N221)</f>
        <v/>
      </c>
      <c r="CV221" s="258">
        <f>IF(CU221=0,0,CK221/CU221)</f>
        <v/>
      </c>
    </row>
    <row r="222">
      <c r="A222" s="82">
        <f>IF(ISERROR(OFFSET(Map!$E$2,MATCH(D222,Map!$B$3:$B$239,0),0)),OFFSET(Map!$E$2,MATCH(D222,Map!$C$3:$C$239,0),0),OFFSET(Map!$E$2,MATCH(D222,Map!$B$3:$B$239,0),0))</f>
        <v/>
      </c>
      <c r="B222" s="82" t="n">
        <v>221</v>
      </c>
      <c r="C222" s="82" t="inlineStr">
        <is>
          <t>LIMPOPO</t>
        </is>
      </c>
      <c r="D222" s="82" t="inlineStr">
        <is>
          <t>LIM353</t>
        </is>
      </c>
      <c r="E222" s="82" t="inlineStr">
        <is>
          <t>Molemole</t>
        </is>
      </c>
      <c r="F222" s="82" t="n">
        <v>108321</v>
      </c>
      <c r="G222" s="82" t="n">
        <v>35.6</v>
      </c>
      <c r="H222" s="82" t="n">
        <v>56.9</v>
      </c>
      <c r="I222" s="82">
        <f>ROUND(F222*H222/100,0)</f>
        <v/>
      </c>
      <c r="J222" s="82" t="n">
        <v>7.6</v>
      </c>
      <c r="K222" s="82" t="n">
        <v>75.90000000000001</v>
      </c>
      <c r="L222" s="82" t="n">
        <v>85.40000000000001</v>
      </c>
      <c r="M222" s="82" t="n">
        <v>-0.1</v>
      </c>
      <c r="N222" s="82" t="n">
        <v>32</v>
      </c>
      <c r="O222" s="82" t="n">
        <v>42.7</v>
      </c>
      <c r="P222" s="82">
        <f>ROUND(F222*(H222/100)*(100-O222)/100,0)</f>
        <v/>
      </c>
      <c r="Q222" s="82" t="n">
        <v>52.5</v>
      </c>
      <c r="R222" s="82" t="n">
        <v>20.2</v>
      </c>
      <c r="S222" s="82" t="n">
        <v>8.9</v>
      </c>
      <c r="T222" s="82" t="n">
        <v>18.5</v>
      </c>
      <c r="U222" s="82" t="n">
        <v>30043</v>
      </c>
      <c r="V222" s="82" t="n">
        <v>8003</v>
      </c>
      <c r="W222" s="82" t="n">
        <v>3.5</v>
      </c>
      <c r="X222" s="82" t="n">
        <v>53</v>
      </c>
      <c r="Y222" s="82" t="n">
        <v>95.8</v>
      </c>
      <c r="Z222" s="82" t="n">
        <v>65.3</v>
      </c>
      <c r="AA222" s="82" t="n">
        <v>13.2</v>
      </c>
      <c r="AB222" s="82" t="n">
        <v>5.6</v>
      </c>
      <c r="AC222" s="82" t="n">
        <v>9.4</v>
      </c>
      <c r="AD222" s="82" t="n">
        <v>95.7</v>
      </c>
      <c r="AE222" s="82" t="n">
        <v>98.40000000000001</v>
      </c>
      <c r="AF222" s="82" t="n">
        <v>0.1</v>
      </c>
      <c r="AG222" s="82" t="n">
        <v>0.1</v>
      </c>
      <c r="AH222" s="82" t="n">
        <v>1.1</v>
      </c>
      <c r="AI222" s="82" t="n">
        <v>0.3</v>
      </c>
      <c r="AJ222" s="82" t="n">
        <v>6.5</v>
      </c>
      <c r="AK222" s="82" t="n">
        <v>6.6</v>
      </c>
      <c r="AL222" s="82" t="n">
        <v>5.6</v>
      </c>
      <c r="AM222" s="82" t="n">
        <v>5.5</v>
      </c>
      <c r="AN222" s="82" t="n">
        <v>5.9</v>
      </c>
      <c r="AO222" s="82" t="n">
        <v>5.5</v>
      </c>
      <c r="AP222" s="82" t="n">
        <v>6.5</v>
      </c>
      <c r="AQ222" s="82" t="n">
        <v>6.1</v>
      </c>
      <c r="AR222" s="82" t="n">
        <v>4.7</v>
      </c>
      <c r="AS222" s="82" t="n">
        <v>4.5</v>
      </c>
      <c r="AT222" s="82" t="n">
        <v>3.1</v>
      </c>
      <c r="AU222" s="82" t="n">
        <v>3.9</v>
      </c>
      <c r="AV222" s="82" t="n">
        <v>2.3</v>
      </c>
      <c r="AW222" s="82" t="n">
        <v>2.9</v>
      </c>
      <c r="AX222" s="82" t="n">
        <v>2</v>
      </c>
      <c r="AY222" s="82" t="n">
        <v>2.9</v>
      </c>
      <c r="AZ222" s="82" t="n">
        <v>1.8</v>
      </c>
      <c r="BA222" s="82" t="n">
        <v>2.6</v>
      </c>
      <c r="BB222" s="82" t="n">
        <v>1.6</v>
      </c>
      <c r="BC222" s="82" t="n">
        <v>1.6</v>
      </c>
      <c r="BD222" s="82" t="n">
        <v>1.3</v>
      </c>
      <c r="BE222" s="82" t="n">
        <v>2.1</v>
      </c>
      <c r="BF222" s="82" t="n">
        <v>1.3</v>
      </c>
      <c r="BG222" s="82" t="n">
        <v>1.8</v>
      </c>
      <c r="BH222" s="82" t="n">
        <v>1.1</v>
      </c>
      <c r="BI222" s="82" t="n">
        <v>1.7</v>
      </c>
      <c r="BJ222" s="82" t="n">
        <v>0.9</v>
      </c>
      <c r="BK222" s="82" t="n">
        <v>1.3</v>
      </c>
      <c r="BL222" s="82" t="n">
        <v>0.6</v>
      </c>
      <c r="BM222" s="82" t="n">
        <v>1.3</v>
      </c>
      <c r="BN222" s="82" t="n">
        <v>0.4</v>
      </c>
      <c r="BO222" s="82" t="n">
        <v>0.9</v>
      </c>
      <c r="BP222" s="82" t="n">
        <v>0.3</v>
      </c>
      <c r="BQ222" s="82" t="n">
        <v>0.9</v>
      </c>
      <c r="BR222" s="82" t="n">
        <v>0.2</v>
      </c>
      <c r="BS222" s="82" t="n">
        <v>0.7</v>
      </c>
      <c r="BT222" s="82" t="n">
        <v>15225</v>
      </c>
      <c r="BU222" s="82" t="n">
        <v>11344</v>
      </c>
      <c r="BV222" s="82" t="n">
        <v>2948</v>
      </c>
      <c r="BW222" s="82" t="n">
        <v>32080</v>
      </c>
      <c r="BX222" s="82" t="n">
        <v>14.6</v>
      </c>
      <c r="BY222" s="82" t="n">
        <v>5.7</v>
      </c>
      <c r="BZ222" s="82" t="n">
        <v>11.9</v>
      </c>
      <c r="CA222" s="82" t="n">
        <v>27.9</v>
      </c>
      <c r="CB222" s="82" t="n">
        <v>21.9</v>
      </c>
      <c r="CC222" s="82" t="n">
        <v>7.8</v>
      </c>
      <c r="CD222" s="82" t="n">
        <v>4.9</v>
      </c>
      <c r="CE222" s="82" t="n">
        <v>3.3</v>
      </c>
      <c r="CF222" s="82" t="n">
        <v>1.4</v>
      </c>
      <c r="CG222" s="82" t="n">
        <v>0.3</v>
      </c>
      <c r="CH222" s="82" t="n">
        <v>0.2</v>
      </c>
      <c r="CI222" s="82" t="n">
        <v>0.1</v>
      </c>
      <c r="CJ222" s="82">
        <f>SUM(BT222:BW222)</f>
        <v/>
      </c>
      <c r="CK222" s="82">
        <f>F222*(1+M222/100)^9</f>
        <v/>
      </c>
      <c r="CL222" s="257">
        <f>$CK222*SUM(OFFSET($AJ222,0,(COUNTA($CL$1:CL$1)-1)*4,1,4))/100</f>
        <v/>
      </c>
      <c r="CM222" s="257">
        <f>$CK222*SUM(OFFSET($AJ222,0,(COUNTA($CL$1:CM$1)-1)*4,1,4))/100</f>
        <v/>
      </c>
      <c r="CN222" s="257">
        <f>$CK222*SUM(OFFSET($AJ222,0,(COUNTA($CL$1:CN$1)-1)*4,1,4))/100</f>
        <v/>
      </c>
      <c r="CO222" s="257">
        <f>$CK222*SUM(OFFSET($AJ222,0,(COUNTA($CL$1:CO$1)-1)*4,1,4))/100</f>
        <v/>
      </c>
      <c r="CP222" s="257">
        <f>$CK222*SUM(OFFSET($AJ222,0,(COUNTA($CL$1:CP$1)-1)*4,1,4))/100</f>
        <v/>
      </c>
      <c r="CQ222" s="257">
        <f>$CK222*SUM(OFFSET($AJ222,0,(COUNTA($CL$1:CQ$1)-1)*4,1,4))/100</f>
        <v/>
      </c>
      <c r="CR222" s="257">
        <f>$CK222*SUM(OFFSET($AJ222,0,(COUNTA($CL$1:CR$1)-1)*4,1,4))/100</f>
        <v/>
      </c>
      <c r="CS222" s="257">
        <f>$CK222*SUM(OFFSET($AJ222,0,(COUNTA($CL$1:CS$1)-1)*4,1,4))/100</f>
        <v/>
      </c>
      <c r="CT222" s="257">
        <f>$CK222*SUM(OFFSET($AJ222,0,(COUNTA($CL$1:CT$1)-1)*4,1,4))/100</f>
        <v/>
      </c>
      <c r="CU222" s="258">
        <f>IF(N222 = 0,0,F222/N222)</f>
        <v/>
      </c>
      <c r="CV222" s="258">
        <f>IF(CU222=0,0,CK222/CU222)</f>
        <v/>
      </c>
    </row>
    <row r="223">
      <c r="A223" s="82">
        <f>IF(ISERROR(OFFSET(Map!$E$2,MATCH(D223,Map!$B$3:$B$239,0),0)),OFFSET(Map!$E$2,MATCH(D223,Map!$C$3:$C$239,0),0),OFFSET(Map!$E$2,MATCH(D223,Map!$B$3:$B$239,0),0))</f>
        <v/>
      </c>
      <c r="B223" s="82" t="n">
        <v>222</v>
      </c>
      <c r="C223" s="82" t="inlineStr">
        <is>
          <t>LIMPOPO</t>
        </is>
      </c>
      <c r="D223" s="82" t="inlineStr">
        <is>
          <t>LIM354</t>
        </is>
      </c>
      <c r="E223" s="82" t="inlineStr">
        <is>
          <t>Polokwane</t>
        </is>
      </c>
      <c r="F223" s="82" t="n">
        <v>628999</v>
      </c>
      <c r="G223" s="82" t="n">
        <v>30.1</v>
      </c>
      <c r="H223" s="82" t="n">
        <v>64.8</v>
      </c>
      <c r="I223" s="82">
        <f>ROUND(F223*H223/100,0)</f>
        <v/>
      </c>
      <c r="J223" s="82" t="n">
        <v>5.1</v>
      </c>
      <c r="K223" s="82" t="n">
        <v>54.3</v>
      </c>
      <c r="L223" s="82" t="n">
        <v>92.5</v>
      </c>
      <c r="M223" s="82" t="n">
        <v>2.13</v>
      </c>
      <c r="N223" s="82" t="n">
        <v>167</v>
      </c>
      <c r="O223" s="82" t="n">
        <v>32.4</v>
      </c>
      <c r="P223" s="82">
        <f>ROUND(F223*(H223/100)*(100-O223)/100,0)</f>
        <v/>
      </c>
      <c r="Q223" s="82" t="n">
        <v>42</v>
      </c>
      <c r="R223" s="82" t="n">
        <v>6.7</v>
      </c>
      <c r="S223" s="82" t="n">
        <v>17.3</v>
      </c>
      <c r="T223" s="82" t="n">
        <v>29.5</v>
      </c>
      <c r="U223" s="82" t="n">
        <v>178001</v>
      </c>
      <c r="V223" s="82" t="n">
        <v>41867</v>
      </c>
      <c r="W223" s="82" t="n">
        <v>3.4</v>
      </c>
      <c r="X223" s="82" t="n">
        <v>44.8</v>
      </c>
      <c r="Y223" s="82" t="n">
        <v>89.40000000000001</v>
      </c>
      <c r="Z223" s="82" t="n">
        <v>56.4</v>
      </c>
      <c r="AA223" s="82" t="n">
        <v>41.1</v>
      </c>
      <c r="AB223" s="82" t="n">
        <v>44.4</v>
      </c>
      <c r="AC223" s="82" t="n">
        <v>33.7</v>
      </c>
      <c r="AD223" s="82" t="n">
        <v>83</v>
      </c>
      <c r="AE223" s="82" t="n">
        <v>92.90000000000001</v>
      </c>
      <c r="AF223" s="82" t="n">
        <v>0.9</v>
      </c>
      <c r="AG223" s="82" t="n">
        <v>0.7</v>
      </c>
      <c r="AH223" s="82" t="n">
        <v>5.2</v>
      </c>
      <c r="AI223" s="82" t="n">
        <v>0.2</v>
      </c>
      <c r="AJ223" s="82" t="n">
        <v>5.7</v>
      </c>
      <c r="AK223" s="82" t="n">
        <v>5.7</v>
      </c>
      <c r="AL223" s="82" t="n">
        <v>4.7</v>
      </c>
      <c r="AM223" s="82" t="n">
        <v>4.7</v>
      </c>
      <c r="AN223" s="82" t="n">
        <v>4.8</v>
      </c>
      <c r="AO223" s="82" t="n">
        <v>4.6</v>
      </c>
      <c r="AP223" s="82" t="n">
        <v>5.3</v>
      </c>
      <c r="AQ223" s="82" t="n">
        <v>5.4</v>
      </c>
      <c r="AR223" s="82" t="n">
        <v>5.8</v>
      </c>
      <c r="AS223" s="82" t="n">
        <v>5.5</v>
      </c>
      <c r="AT223" s="82" t="n">
        <v>4.8</v>
      </c>
      <c r="AU223" s="82" t="n">
        <v>4.9</v>
      </c>
      <c r="AV223" s="82" t="n">
        <v>3.7</v>
      </c>
      <c r="AW223" s="82" t="n">
        <v>3.8</v>
      </c>
      <c r="AX223" s="82" t="n">
        <v>2.9</v>
      </c>
      <c r="AY223" s="82" t="n">
        <v>3.4</v>
      </c>
      <c r="AZ223" s="82" t="n">
        <v>2.5</v>
      </c>
      <c r="BA223" s="82" t="n">
        <v>3</v>
      </c>
      <c r="BB223" s="82" t="n">
        <v>2.1</v>
      </c>
      <c r="BC223" s="82" t="n">
        <v>2.1</v>
      </c>
      <c r="BD223" s="82" t="n">
        <v>1.7</v>
      </c>
      <c r="BE223" s="82" t="n">
        <v>2</v>
      </c>
      <c r="BF223" s="82" t="n">
        <v>1.4</v>
      </c>
      <c r="BG223" s="82" t="n">
        <v>1.6</v>
      </c>
      <c r="BH223" s="82" t="n">
        <v>1</v>
      </c>
      <c r="BI223" s="82" t="n">
        <v>1.3</v>
      </c>
      <c r="BJ223" s="82" t="n">
        <v>0.7</v>
      </c>
      <c r="BK223" s="82" t="n">
        <v>1</v>
      </c>
      <c r="BL223" s="82" t="n">
        <v>0.5</v>
      </c>
      <c r="BM223" s="82" t="n">
        <v>0.8</v>
      </c>
      <c r="BN223" s="82" t="n">
        <v>0.3</v>
      </c>
      <c r="BO223" s="82" t="n">
        <v>0.6</v>
      </c>
      <c r="BP223" s="82" t="n">
        <v>0.2</v>
      </c>
      <c r="BQ223" s="82" t="n">
        <v>0.4</v>
      </c>
      <c r="BR223" s="82" t="n">
        <v>0.1</v>
      </c>
      <c r="BS223" s="82" t="n">
        <v>0.4</v>
      </c>
      <c r="BT223" s="82" t="n">
        <v>155691</v>
      </c>
      <c r="BU223" s="82" t="n">
        <v>74784</v>
      </c>
      <c r="BV223" s="82" t="n">
        <v>14798</v>
      </c>
      <c r="BW223" s="82" t="n">
        <v>162442</v>
      </c>
      <c r="BX223" s="82" t="n">
        <v>13.8</v>
      </c>
      <c r="BY223" s="82" t="n">
        <v>4.8</v>
      </c>
      <c r="BZ223" s="82" t="n">
        <v>8.5</v>
      </c>
      <c r="CA223" s="82" t="n">
        <v>19.3</v>
      </c>
      <c r="CB223" s="82" t="n">
        <v>19.7</v>
      </c>
      <c r="CC223" s="82" t="n">
        <v>11.7</v>
      </c>
      <c r="CD223" s="82" t="n">
        <v>8.1</v>
      </c>
      <c r="CE223" s="82" t="n">
        <v>7.2</v>
      </c>
      <c r="CF223" s="82" t="n">
        <v>4.6</v>
      </c>
      <c r="CG223" s="82" t="n">
        <v>1.6</v>
      </c>
      <c r="CH223" s="82" t="n">
        <v>0.4</v>
      </c>
      <c r="CI223" s="82" t="n">
        <v>0.3</v>
      </c>
      <c r="CJ223" s="82">
        <f>SUM(BT223:BW223)</f>
        <v/>
      </c>
      <c r="CK223" s="82">
        <f>F223*(1+M223/100)^9</f>
        <v/>
      </c>
      <c r="CL223" s="257">
        <f>$CK223*SUM(OFFSET($AJ223,0,(COUNTA($CL$1:CL$1)-1)*4,1,4))/100</f>
        <v/>
      </c>
      <c r="CM223" s="257">
        <f>$CK223*SUM(OFFSET($AJ223,0,(COUNTA($CL$1:CM$1)-1)*4,1,4))/100</f>
        <v/>
      </c>
      <c r="CN223" s="257">
        <f>$CK223*SUM(OFFSET($AJ223,0,(COUNTA($CL$1:CN$1)-1)*4,1,4))/100</f>
        <v/>
      </c>
      <c r="CO223" s="257">
        <f>$CK223*SUM(OFFSET($AJ223,0,(COUNTA($CL$1:CO$1)-1)*4,1,4))/100</f>
        <v/>
      </c>
      <c r="CP223" s="257">
        <f>$CK223*SUM(OFFSET($AJ223,0,(COUNTA($CL$1:CP$1)-1)*4,1,4))/100</f>
        <v/>
      </c>
      <c r="CQ223" s="257">
        <f>$CK223*SUM(OFFSET($AJ223,0,(COUNTA($CL$1:CQ$1)-1)*4,1,4))/100</f>
        <v/>
      </c>
      <c r="CR223" s="257">
        <f>$CK223*SUM(OFFSET($AJ223,0,(COUNTA($CL$1:CR$1)-1)*4,1,4))/100</f>
        <v/>
      </c>
      <c r="CS223" s="257">
        <f>$CK223*SUM(OFFSET($AJ223,0,(COUNTA($CL$1:CS$1)-1)*4,1,4))/100</f>
        <v/>
      </c>
      <c r="CT223" s="257">
        <f>$CK223*SUM(OFFSET($AJ223,0,(COUNTA($CL$1:CT$1)-1)*4,1,4))/100</f>
        <v/>
      </c>
      <c r="CU223" s="258">
        <f>IF(N223 = 0,0,F223/N223)</f>
        <v/>
      </c>
      <c r="CV223" s="258">
        <f>IF(CU223=0,0,CK223/CU223)</f>
        <v/>
      </c>
    </row>
    <row r="224">
      <c r="A224" s="82">
        <f>IF(ISERROR(OFFSET(Map!$E$2,MATCH(D224,Map!$B$3:$B$239,0),0)),OFFSET(Map!$E$2,MATCH(D224,Map!$C$3:$C$239,0),0),OFFSET(Map!$E$2,MATCH(D224,Map!$B$3:$B$239,0),0))</f>
        <v/>
      </c>
      <c r="B224" s="82" t="n">
        <v>223</v>
      </c>
      <c r="C224" s="82" t="inlineStr">
        <is>
          <t>LIMPOPO</t>
        </is>
      </c>
      <c r="D224" s="82" t="inlineStr">
        <is>
          <t>LIM355</t>
        </is>
      </c>
      <c r="E224" s="82" t="inlineStr">
        <is>
          <t>Lepele-Nkumpi</t>
        </is>
      </c>
      <c r="F224" s="82" t="n">
        <v>230350</v>
      </c>
      <c r="G224" s="82" t="n">
        <v>36</v>
      </c>
      <c r="H224" s="82" t="n">
        <v>56.2</v>
      </c>
      <c r="I224" s="82">
        <f>ROUND(F224*H224/100,0)</f>
        <v/>
      </c>
      <c r="J224" s="82" t="n">
        <v>7.8</v>
      </c>
      <c r="K224" s="82" t="n">
        <v>77.90000000000001</v>
      </c>
      <c r="L224" s="82" t="n">
        <v>83.5</v>
      </c>
      <c r="M224" s="82" t="n">
        <v>0.1</v>
      </c>
      <c r="N224" s="82" t="n">
        <v>67</v>
      </c>
      <c r="O224" s="82" t="n">
        <v>48.1</v>
      </c>
      <c r="P224" s="82">
        <f>ROUND(F224*(H224/100)*(100-O224)/100,0)</f>
        <v/>
      </c>
      <c r="Q224" s="82" t="n">
        <v>62.4</v>
      </c>
      <c r="R224" s="82" t="n">
        <v>18.5</v>
      </c>
      <c r="S224" s="82" t="n">
        <v>11.1</v>
      </c>
      <c r="T224" s="82" t="n">
        <v>22.2</v>
      </c>
      <c r="U224" s="82" t="n">
        <v>59682</v>
      </c>
      <c r="V224" s="82" t="n">
        <v>20483</v>
      </c>
      <c r="W224" s="82" t="n">
        <v>3.8</v>
      </c>
      <c r="X224" s="82" t="n">
        <v>56</v>
      </c>
      <c r="Y224" s="82" t="n">
        <v>94.5</v>
      </c>
      <c r="Z224" s="82" t="n">
        <v>67.59999999999999</v>
      </c>
      <c r="AA224" s="82" t="n">
        <v>18.4</v>
      </c>
      <c r="AB224" s="82" t="n">
        <v>20.5</v>
      </c>
      <c r="AC224" s="82" t="n">
        <v>19.3</v>
      </c>
      <c r="AD224" s="82" t="n">
        <v>91.90000000000001</v>
      </c>
      <c r="AE224" s="82" t="n">
        <v>99.59999999999999</v>
      </c>
      <c r="AF224" s="82" t="n">
        <v>0.1</v>
      </c>
      <c r="AG224" s="82" t="n">
        <v>0.1</v>
      </c>
      <c r="AH224" s="82" t="n">
        <v>0.1</v>
      </c>
      <c r="AI224" s="82" t="n">
        <v>0.1</v>
      </c>
      <c r="AJ224" s="82" t="n">
        <v>6.7</v>
      </c>
      <c r="AK224" s="82" t="n">
        <v>6.6</v>
      </c>
      <c r="AL224" s="82" t="n">
        <v>5.9</v>
      </c>
      <c r="AM224" s="82" t="n">
        <v>5.8</v>
      </c>
      <c r="AN224" s="82" t="n">
        <v>5.6</v>
      </c>
      <c r="AO224" s="82" t="n">
        <v>5.4</v>
      </c>
      <c r="AP224" s="82" t="n">
        <v>6.2</v>
      </c>
      <c r="AQ224" s="82" t="n">
        <v>5.9</v>
      </c>
      <c r="AR224" s="82" t="n">
        <v>4.4</v>
      </c>
      <c r="AS224" s="82" t="n">
        <v>4.5</v>
      </c>
      <c r="AT224" s="82" t="n">
        <v>3.1</v>
      </c>
      <c r="AU224" s="82" t="n">
        <v>3.7</v>
      </c>
      <c r="AV224" s="82" t="n">
        <v>2.2</v>
      </c>
      <c r="AW224" s="82" t="n">
        <v>3</v>
      </c>
      <c r="AX224" s="82" t="n">
        <v>1.9</v>
      </c>
      <c r="AY224" s="82" t="n">
        <v>3</v>
      </c>
      <c r="AZ224" s="82" t="n">
        <v>1.8</v>
      </c>
      <c r="BA224" s="82" t="n">
        <v>2.7</v>
      </c>
      <c r="BB224" s="82" t="n">
        <v>1.6</v>
      </c>
      <c r="BC224" s="82" t="n">
        <v>1.6</v>
      </c>
      <c r="BD224" s="82" t="n">
        <v>1.4</v>
      </c>
      <c r="BE224" s="82" t="n">
        <v>2.4</v>
      </c>
      <c r="BF224" s="82" t="n">
        <v>1.3</v>
      </c>
      <c r="BG224" s="82" t="n">
        <v>2</v>
      </c>
      <c r="BH224" s="82" t="n">
        <v>1.1</v>
      </c>
      <c r="BI224" s="82" t="n">
        <v>1.7</v>
      </c>
      <c r="BJ224" s="82" t="n">
        <v>0.8</v>
      </c>
      <c r="BK224" s="82" t="n">
        <v>1.5</v>
      </c>
      <c r="BL224" s="82" t="n">
        <v>0.8</v>
      </c>
      <c r="BM224" s="82" t="n">
        <v>1.2</v>
      </c>
      <c r="BN224" s="82" t="n">
        <v>0.4</v>
      </c>
      <c r="BO224" s="82" t="n">
        <v>0.9</v>
      </c>
      <c r="BP224" s="82" t="n">
        <v>0.3</v>
      </c>
      <c r="BQ224" s="82" t="n">
        <v>0.9</v>
      </c>
      <c r="BR224" s="82" t="n">
        <v>0.3</v>
      </c>
      <c r="BS224" s="82" t="n">
        <v>0.8</v>
      </c>
      <c r="BT224" s="82" t="n">
        <v>27513</v>
      </c>
      <c r="BU224" s="82" t="n">
        <v>25541</v>
      </c>
      <c r="BV224" s="82" t="n">
        <v>8857</v>
      </c>
      <c r="BW224" s="82" t="n">
        <v>67576</v>
      </c>
      <c r="BX224" s="82" t="n">
        <v>15.4</v>
      </c>
      <c r="BY224" s="82" t="n">
        <v>6</v>
      </c>
      <c r="BZ224" s="82" t="n">
        <v>11.9</v>
      </c>
      <c r="CA224" s="82" t="n">
        <v>24.7</v>
      </c>
      <c r="CB224" s="82" t="n">
        <v>21.1</v>
      </c>
      <c r="CC224" s="82" t="n">
        <v>7.7</v>
      </c>
      <c r="CD224" s="82" t="n">
        <v>5.9</v>
      </c>
      <c r="CE224" s="82" t="n">
        <v>4.5</v>
      </c>
      <c r="CF224" s="82" t="n">
        <v>2.2</v>
      </c>
      <c r="CG224" s="82" t="n">
        <v>0.4</v>
      </c>
      <c r="CH224" s="82" t="n">
        <v>0.1</v>
      </c>
      <c r="CI224" s="82" t="n">
        <v>0.1</v>
      </c>
      <c r="CJ224" s="82">
        <f>SUM(BT224:BW224)</f>
        <v/>
      </c>
      <c r="CK224" s="82">
        <f>F224*(1+M224/100)^9</f>
        <v/>
      </c>
      <c r="CL224" s="257">
        <f>$CK224*SUM(OFFSET($AJ224,0,(COUNTA($CL$1:CL$1)-1)*4,1,4))/100</f>
        <v/>
      </c>
      <c r="CM224" s="257">
        <f>$CK224*SUM(OFFSET($AJ224,0,(COUNTA($CL$1:CM$1)-1)*4,1,4))/100</f>
        <v/>
      </c>
      <c r="CN224" s="257">
        <f>$CK224*SUM(OFFSET($AJ224,0,(COUNTA($CL$1:CN$1)-1)*4,1,4))/100</f>
        <v/>
      </c>
      <c r="CO224" s="257">
        <f>$CK224*SUM(OFFSET($AJ224,0,(COUNTA($CL$1:CO$1)-1)*4,1,4))/100</f>
        <v/>
      </c>
      <c r="CP224" s="257">
        <f>$CK224*SUM(OFFSET($AJ224,0,(COUNTA($CL$1:CP$1)-1)*4,1,4))/100</f>
        <v/>
      </c>
      <c r="CQ224" s="257">
        <f>$CK224*SUM(OFFSET($AJ224,0,(COUNTA($CL$1:CQ$1)-1)*4,1,4))/100</f>
        <v/>
      </c>
      <c r="CR224" s="257">
        <f>$CK224*SUM(OFFSET($AJ224,0,(COUNTA($CL$1:CR$1)-1)*4,1,4))/100</f>
        <v/>
      </c>
      <c r="CS224" s="257">
        <f>$CK224*SUM(OFFSET($AJ224,0,(COUNTA($CL$1:CS$1)-1)*4,1,4))/100</f>
        <v/>
      </c>
      <c r="CT224" s="257">
        <f>$CK224*SUM(OFFSET($AJ224,0,(COUNTA($CL$1:CT$1)-1)*4,1,4))/100</f>
        <v/>
      </c>
      <c r="CU224" s="258">
        <f>IF(N224 = 0,0,F224/N224)</f>
        <v/>
      </c>
      <c r="CV224" s="258">
        <f>IF(CU224=0,0,CK224/CU224)</f>
        <v/>
      </c>
    </row>
    <row r="225">
      <c r="A225" s="82">
        <f>IF(ISERROR(OFFSET(Map!$E$2,MATCH(D225,Map!$B$3:$B$239,0),0)),OFFSET(Map!$E$2,MATCH(D225,Map!$C$3:$C$239,0),0),OFFSET(Map!$E$2,MATCH(D225,Map!$B$3:$B$239,0),0))</f>
        <v/>
      </c>
      <c r="B225" s="82" t="n">
        <v>224</v>
      </c>
      <c r="C225" s="82" t="inlineStr">
        <is>
          <t>LIMPOPO</t>
        </is>
      </c>
      <c r="D225" s="82" t="inlineStr">
        <is>
          <t>LIM361</t>
        </is>
      </c>
      <c r="E225" s="82" t="inlineStr">
        <is>
          <t>Thabazimbi</t>
        </is>
      </c>
      <c r="F225" s="82" t="n">
        <v>85234</v>
      </c>
      <c r="G225" s="82" t="n">
        <v>21.1</v>
      </c>
      <c r="H225" s="82" t="n">
        <v>76.40000000000001</v>
      </c>
      <c r="I225" s="82">
        <f>ROUND(F225*H225/100,0)</f>
        <v/>
      </c>
      <c r="J225" s="82" t="n">
        <v>2.4</v>
      </c>
      <c r="K225" s="82" t="n">
        <v>30.8</v>
      </c>
      <c r="L225" s="82" t="n">
        <v>141.1</v>
      </c>
      <c r="M225" s="82" t="n">
        <v>2.63</v>
      </c>
      <c r="N225" s="82" t="n">
        <v>8</v>
      </c>
      <c r="O225" s="82" t="n">
        <v>20.6</v>
      </c>
      <c r="P225" s="82">
        <f>ROUND(F225*(H225/100)*(100-O225)/100,0)</f>
        <v/>
      </c>
      <c r="Q225" s="82" t="n">
        <v>26.9</v>
      </c>
      <c r="R225" s="82" t="n">
        <v>8.800000000000001</v>
      </c>
      <c r="S225" s="82" t="n">
        <v>8.1</v>
      </c>
      <c r="T225" s="82" t="n">
        <v>26.1</v>
      </c>
      <c r="U225" s="82" t="n">
        <v>25080</v>
      </c>
      <c r="V225" s="82" t="n">
        <v>2370</v>
      </c>
      <c r="W225" s="82" t="n">
        <v>2.8</v>
      </c>
      <c r="X225" s="82" t="n">
        <v>24.7</v>
      </c>
      <c r="Y225" s="82" t="n">
        <v>70.7</v>
      </c>
      <c r="Z225" s="82" t="n">
        <v>24.4</v>
      </c>
      <c r="AA225" s="82" t="n">
        <v>63.1</v>
      </c>
      <c r="AB225" s="82" t="n">
        <v>60.4</v>
      </c>
      <c r="AC225" s="82" t="n">
        <v>47.3</v>
      </c>
      <c r="AD225" s="82" t="n">
        <v>76.8</v>
      </c>
      <c r="AE225" s="82" t="n">
        <v>84.3</v>
      </c>
      <c r="AF225" s="82" t="n">
        <v>0.6</v>
      </c>
      <c r="AG225" s="82" t="n">
        <v>0.2</v>
      </c>
      <c r="AH225" s="82" t="n">
        <v>14.4</v>
      </c>
      <c r="AI225" s="82" t="n">
        <v>0.4</v>
      </c>
      <c r="AJ225" s="82" t="n">
        <v>4.7</v>
      </c>
      <c r="AK225" s="82" t="n">
        <v>4.8</v>
      </c>
      <c r="AL225" s="82" t="n">
        <v>3.2</v>
      </c>
      <c r="AM225" s="82" t="n">
        <v>3.1</v>
      </c>
      <c r="AN225" s="82" t="n">
        <v>2.7</v>
      </c>
      <c r="AO225" s="82" t="n">
        <v>2.7</v>
      </c>
      <c r="AP225" s="82" t="n">
        <v>3</v>
      </c>
      <c r="AQ225" s="82" t="n">
        <v>2.9</v>
      </c>
      <c r="AR225" s="82" t="n">
        <v>6.4</v>
      </c>
      <c r="AS225" s="82" t="n">
        <v>4.5</v>
      </c>
      <c r="AT225" s="82" t="n">
        <v>8.6</v>
      </c>
      <c r="AU225" s="82" t="n">
        <v>5.2</v>
      </c>
      <c r="AV225" s="82" t="n">
        <v>7.4</v>
      </c>
      <c r="AW225" s="82" t="n">
        <v>4.2</v>
      </c>
      <c r="AX225" s="82" t="n">
        <v>5.9</v>
      </c>
      <c r="AY225" s="82" t="n">
        <v>3.5</v>
      </c>
      <c r="AZ225" s="82" t="n">
        <v>4.3</v>
      </c>
      <c r="BA225" s="82" t="n">
        <v>3</v>
      </c>
      <c r="BB225" s="82" t="n">
        <v>4.3</v>
      </c>
      <c r="BC225" s="82" t="n">
        <v>4.3</v>
      </c>
      <c r="BD225" s="82" t="n">
        <v>3.6</v>
      </c>
      <c r="BE225" s="82" t="n">
        <v>1.9</v>
      </c>
      <c r="BF225" s="82" t="n">
        <v>2.3</v>
      </c>
      <c r="BG225" s="82" t="n">
        <v>1.2</v>
      </c>
      <c r="BH225" s="82" t="n">
        <v>1</v>
      </c>
      <c r="BI225" s="82" t="n">
        <v>0.7</v>
      </c>
      <c r="BJ225" s="82" t="n">
        <v>0.5</v>
      </c>
      <c r="BK225" s="82" t="n">
        <v>0.5</v>
      </c>
      <c r="BL225" s="82" t="n">
        <v>0.3</v>
      </c>
      <c r="BM225" s="82" t="n">
        <v>0.3</v>
      </c>
      <c r="BN225" s="82" t="n">
        <v>0.2</v>
      </c>
      <c r="BO225" s="82" t="n">
        <v>0.2</v>
      </c>
      <c r="BP225" s="82" t="n">
        <v>0.1</v>
      </c>
      <c r="BQ225" s="82" t="n">
        <v>0.1</v>
      </c>
      <c r="BR225" s="82" t="n">
        <v>0.1</v>
      </c>
      <c r="BS225" s="82" t="n">
        <v>0.1</v>
      </c>
      <c r="BT225" s="82" t="n">
        <v>32918</v>
      </c>
      <c r="BU225" s="82" t="n">
        <v>8562</v>
      </c>
      <c r="BV225" s="82" t="n">
        <v>1236</v>
      </c>
      <c r="BW225" s="82" t="n">
        <v>22438</v>
      </c>
      <c r="BX225" s="82" t="n">
        <v>14</v>
      </c>
      <c r="BY225" s="82" t="n">
        <v>2.7</v>
      </c>
      <c r="BZ225" s="82" t="n">
        <v>4.1</v>
      </c>
      <c r="CA225" s="82" t="n">
        <v>12.6</v>
      </c>
      <c r="CB225" s="82" t="n">
        <v>16.1</v>
      </c>
      <c r="CC225" s="82" t="n">
        <v>20</v>
      </c>
      <c r="CD225" s="82" t="n">
        <v>14</v>
      </c>
      <c r="CE225" s="82" t="n">
        <v>9.9</v>
      </c>
      <c r="CF225" s="82" t="n">
        <v>4.6</v>
      </c>
      <c r="CG225" s="82" t="n">
        <v>1.2</v>
      </c>
      <c r="CH225" s="82" t="n">
        <v>0.4</v>
      </c>
      <c r="CI225" s="82" t="n">
        <v>0.2</v>
      </c>
      <c r="CJ225" s="82">
        <f>SUM(BT225:BW225)</f>
        <v/>
      </c>
      <c r="CK225" s="82">
        <f>F225*(1+M225/100)^9</f>
        <v/>
      </c>
      <c r="CL225" s="257">
        <f>$CK225*SUM(OFFSET($AJ225,0,(COUNTA($CL$1:CL$1)-1)*4,1,4))/100</f>
        <v/>
      </c>
      <c r="CM225" s="257">
        <f>$CK225*SUM(OFFSET($AJ225,0,(COUNTA($CL$1:CM$1)-1)*4,1,4))/100</f>
        <v/>
      </c>
      <c r="CN225" s="257">
        <f>$CK225*SUM(OFFSET($AJ225,0,(COUNTA($CL$1:CN$1)-1)*4,1,4))/100</f>
        <v/>
      </c>
      <c r="CO225" s="257">
        <f>$CK225*SUM(OFFSET($AJ225,0,(COUNTA($CL$1:CO$1)-1)*4,1,4))/100</f>
        <v/>
      </c>
      <c r="CP225" s="257">
        <f>$CK225*SUM(OFFSET($AJ225,0,(COUNTA($CL$1:CP$1)-1)*4,1,4))/100</f>
        <v/>
      </c>
      <c r="CQ225" s="257">
        <f>$CK225*SUM(OFFSET($AJ225,0,(COUNTA($CL$1:CQ$1)-1)*4,1,4))/100</f>
        <v/>
      </c>
      <c r="CR225" s="257">
        <f>$CK225*SUM(OFFSET($AJ225,0,(COUNTA($CL$1:CR$1)-1)*4,1,4))/100</f>
        <v/>
      </c>
      <c r="CS225" s="257">
        <f>$CK225*SUM(OFFSET($AJ225,0,(COUNTA($CL$1:CS$1)-1)*4,1,4))/100</f>
        <v/>
      </c>
      <c r="CT225" s="257">
        <f>$CK225*SUM(OFFSET($AJ225,0,(COUNTA($CL$1:CT$1)-1)*4,1,4))/100</f>
        <v/>
      </c>
      <c r="CU225" s="258">
        <f>IF(N225 = 0,0,F225/N225)</f>
        <v/>
      </c>
      <c r="CV225" s="258">
        <f>IF(CU225=0,0,CK225/CU225)</f>
        <v/>
      </c>
    </row>
    <row r="226">
      <c r="A226" s="82">
        <f>IF(ISERROR(OFFSET(Map!$E$2,MATCH(D226,Map!$B$3:$B$239,0),0)),OFFSET(Map!$E$2,MATCH(D226,Map!$C$3:$C$239,0),0),OFFSET(Map!$E$2,MATCH(D226,Map!$B$3:$B$239,0),0))</f>
        <v/>
      </c>
      <c r="B226" s="82" t="n">
        <v>225</v>
      </c>
      <c r="C226" s="82" t="inlineStr">
        <is>
          <t>LIMPOPO</t>
        </is>
      </c>
      <c r="D226" s="82" t="inlineStr">
        <is>
          <t>LIM362</t>
        </is>
      </c>
      <c r="E226" s="82" t="inlineStr">
        <is>
          <t>Lephalale</t>
        </is>
      </c>
      <c r="F226" s="82" t="n">
        <v>115767</v>
      </c>
      <c r="G226" s="82" t="n">
        <v>26.2</v>
      </c>
      <c r="H226" s="82" t="n">
        <v>69.7</v>
      </c>
      <c r="I226" s="82">
        <f>ROUND(F226*H226/100,0)</f>
        <v/>
      </c>
      <c r="J226" s="82" t="n">
        <v>4.1</v>
      </c>
      <c r="K226" s="82" t="n">
        <v>43.5</v>
      </c>
      <c r="L226" s="82" t="n">
        <v>118.6</v>
      </c>
      <c r="M226" s="82" t="n">
        <v>3.06</v>
      </c>
      <c r="N226" s="82" t="n">
        <v>8</v>
      </c>
      <c r="O226" s="82" t="n">
        <v>22.2</v>
      </c>
      <c r="P226" s="82">
        <f>ROUND(F226*(H226/100)*(100-O226)/100,0)</f>
        <v/>
      </c>
      <c r="Q226" s="82" t="n">
        <v>26.9</v>
      </c>
      <c r="R226" s="82" t="n">
        <v>9.9</v>
      </c>
      <c r="S226" s="82" t="n">
        <v>11.6</v>
      </c>
      <c r="T226" s="82" t="n">
        <v>23.5</v>
      </c>
      <c r="U226" s="82" t="n">
        <v>29880</v>
      </c>
      <c r="V226" s="82" t="n">
        <v>6757</v>
      </c>
      <c r="W226" s="82" t="n">
        <v>3.3</v>
      </c>
      <c r="X226" s="82" t="n">
        <v>39.1</v>
      </c>
      <c r="Y226" s="82" t="n">
        <v>82.3</v>
      </c>
      <c r="Z226" s="82" t="n">
        <v>40.7</v>
      </c>
      <c r="AA226" s="82" t="n">
        <v>39.5</v>
      </c>
      <c r="AB226" s="82" t="n">
        <v>41</v>
      </c>
      <c r="AC226" s="82" t="n">
        <v>31.4</v>
      </c>
      <c r="AD226" s="82" t="n">
        <v>85</v>
      </c>
      <c r="AE226" s="82" t="n">
        <v>90.7</v>
      </c>
      <c r="AF226" s="82" t="n">
        <v>0.9</v>
      </c>
      <c r="AG226" s="82" t="n">
        <v>0.3</v>
      </c>
      <c r="AH226" s="82" t="n">
        <v>7.9</v>
      </c>
      <c r="AI226" s="82" t="n">
        <v>0.3</v>
      </c>
      <c r="AJ226" s="82" t="n">
        <v>5.2</v>
      </c>
      <c r="AK226" s="82" t="n">
        <v>5.1</v>
      </c>
      <c r="AL226" s="82" t="n">
        <v>4.1</v>
      </c>
      <c r="AM226" s="82" t="n">
        <v>4.1</v>
      </c>
      <c r="AN226" s="82" t="n">
        <v>4</v>
      </c>
      <c r="AO226" s="82" t="n">
        <v>3.8</v>
      </c>
      <c r="AP226" s="82" t="n">
        <v>4.5</v>
      </c>
      <c r="AQ226" s="82" t="n">
        <v>4.2</v>
      </c>
      <c r="AR226" s="82" t="n">
        <v>7.4</v>
      </c>
      <c r="AS226" s="82" t="n">
        <v>5.5</v>
      </c>
      <c r="AT226" s="82" t="n">
        <v>7.7</v>
      </c>
      <c r="AU226" s="82" t="n">
        <v>4.9</v>
      </c>
      <c r="AV226" s="82" t="n">
        <v>5.5</v>
      </c>
      <c r="AW226" s="82" t="n">
        <v>3.6</v>
      </c>
      <c r="AX226" s="82" t="n">
        <v>3.9</v>
      </c>
      <c r="AY226" s="82" t="n">
        <v>3</v>
      </c>
      <c r="AZ226" s="82" t="n">
        <v>2.9</v>
      </c>
      <c r="BA226" s="82" t="n">
        <v>2.4</v>
      </c>
      <c r="BB226" s="82" t="n">
        <v>2.6</v>
      </c>
      <c r="BC226" s="82" t="n">
        <v>2.6</v>
      </c>
      <c r="BD226" s="82" t="n">
        <v>2.2</v>
      </c>
      <c r="BE226" s="82" t="n">
        <v>1.8</v>
      </c>
      <c r="BF226" s="82" t="n">
        <v>1.6</v>
      </c>
      <c r="BG226" s="82" t="n">
        <v>1.4</v>
      </c>
      <c r="BH226" s="82" t="n">
        <v>1.1</v>
      </c>
      <c r="BI226" s="82" t="n">
        <v>1.1</v>
      </c>
      <c r="BJ226" s="82" t="n">
        <v>0.5</v>
      </c>
      <c r="BK226" s="82" t="n">
        <v>0.8</v>
      </c>
      <c r="BL226" s="82" t="n">
        <v>0.5</v>
      </c>
      <c r="BM226" s="82" t="n">
        <v>0.6</v>
      </c>
      <c r="BN226" s="82" t="n">
        <v>0.3</v>
      </c>
      <c r="BO226" s="82" t="n">
        <v>0.5</v>
      </c>
      <c r="BP226" s="82" t="n">
        <v>0.2</v>
      </c>
      <c r="BQ226" s="82" t="n">
        <v>0.3</v>
      </c>
      <c r="BR226" s="82" t="n">
        <v>0.2</v>
      </c>
      <c r="BS226" s="82" t="n">
        <v>0.3</v>
      </c>
      <c r="BT226" s="82" t="n">
        <v>35327</v>
      </c>
      <c r="BU226" s="82" t="n">
        <v>10100</v>
      </c>
      <c r="BV226" s="82" t="n">
        <v>1565</v>
      </c>
      <c r="BW226" s="82" t="n">
        <v>33699</v>
      </c>
      <c r="BX226" s="82" t="n">
        <v>12.5</v>
      </c>
      <c r="BY226" s="82" t="n">
        <v>3.2</v>
      </c>
      <c r="BZ226" s="82" t="n">
        <v>6.3</v>
      </c>
      <c r="CA226" s="82" t="n">
        <v>16.3</v>
      </c>
      <c r="CB226" s="82" t="n">
        <v>20.2</v>
      </c>
      <c r="CC226" s="82" t="n">
        <v>15.4</v>
      </c>
      <c r="CD226" s="82" t="n">
        <v>11.2</v>
      </c>
      <c r="CE226" s="82" t="n">
        <v>7.9</v>
      </c>
      <c r="CF226" s="82" t="n">
        <v>4.7</v>
      </c>
      <c r="CG226" s="82" t="n">
        <v>1.5</v>
      </c>
      <c r="CH226" s="82" t="n">
        <v>0.4</v>
      </c>
      <c r="CI226" s="82" t="n">
        <v>0.2</v>
      </c>
      <c r="CJ226" s="82">
        <f>SUM(BT226:BW226)</f>
        <v/>
      </c>
      <c r="CK226" s="82">
        <f>F226*(1+M226/100)^9</f>
        <v/>
      </c>
      <c r="CL226" s="257">
        <f>$CK226*SUM(OFFSET($AJ226,0,(COUNTA($CL$1:CL$1)-1)*4,1,4))/100</f>
        <v/>
      </c>
      <c r="CM226" s="257">
        <f>$CK226*SUM(OFFSET($AJ226,0,(COUNTA($CL$1:CM$1)-1)*4,1,4))/100</f>
        <v/>
      </c>
      <c r="CN226" s="257">
        <f>$CK226*SUM(OFFSET($AJ226,0,(COUNTA($CL$1:CN$1)-1)*4,1,4))/100</f>
        <v/>
      </c>
      <c r="CO226" s="257">
        <f>$CK226*SUM(OFFSET($AJ226,0,(COUNTA($CL$1:CO$1)-1)*4,1,4))/100</f>
        <v/>
      </c>
      <c r="CP226" s="257">
        <f>$CK226*SUM(OFFSET($AJ226,0,(COUNTA($CL$1:CP$1)-1)*4,1,4))/100</f>
        <v/>
      </c>
      <c r="CQ226" s="257">
        <f>$CK226*SUM(OFFSET($AJ226,0,(COUNTA($CL$1:CQ$1)-1)*4,1,4))/100</f>
        <v/>
      </c>
      <c r="CR226" s="257">
        <f>$CK226*SUM(OFFSET($AJ226,0,(COUNTA($CL$1:CR$1)-1)*4,1,4))/100</f>
        <v/>
      </c>
      <c r="CS226" s="257">
        <f>$CK226*SUM(OFFSET($AJ226,0,(COUNTA($CL$1:CS$1)-1)*4,1,4))/100</f>
        <v/>
      </c>
      <c r="CT226" s="257">
        <f>$CK226*SUM(OFFSET($AJ226,0,(COUNTA($CL$1:CT$1)-1)*4,1,4))/100</f>
        <v/>
      </c>
      <c r="CU226" s="258">
        <f>IF(N226 = 0,0,F226/N226)</f>
        <v/>
      </c>
      <c r="CV226" s="258">
        <f>IF(CU226=0,0,CK226/CU226)</f>
        <v/>
      </c>
    </row>
    <row r="227">
      <c r="A227" s="82">
        <f>IF(ISERROR(OFFSET(Map!$E$2,MATCH(D227,Map!$B$3:$B$239,0),0)),OFFSET(Map!$E$2,MATCH(D227,Map!$C$3:$C$239,0),0),OFFSET(Map!$E$2,MATCH(D227,Map!$B$3:$B$239,0),0))</f>
        <v/>
      </c>
      <c r="B227" s="82" t="n">
        <v>226</v>
      </c>
      <c r="C227" s="82" t="inlineStr">
        <is>
          <t>LIMPOPO</t>
        </is>
      </c>
      <c r="D227" s="82" t="inlineStr">
        <is>
          <t>LIM364</t>
        </is>
      </c>
      <c r="E227" s="82" t="inlineStr">
        <is>
          <t>Mookgopong</t>
        </is>
      </c>
      <c r="F227" s="82" t="n">
        <v>35640</v>
      </c>
      <c r="G227" s="82" t="n">
        <v>25.7</v>
      </c>
      <c r="H227" s="82" t="n">
        <v>67.59999999999999</v>
      </c>
      <c r="I227" s="82">
        <f>ROUND(F227*H227/100,0)</f>
        <v/>
      </c>
      <c r="J227" s="82" t="n">
        <v>6.7</v>
      </c>
      <c r="K227" s="82" t="n">
        <v>47.9</v>
      </c>
      <c r="L227" s="82" t="n">
        <v>105.9</v>
      </c>
      <c r="M227" s="82" t="n">
        <v>0.31</v>
      </c>
      <c r="N227" s="82" t="n">
        <v>6</v>
      </c>
      <c r="O227" s="82" t="n">
        <v>23.5</v>
      </c>
      <c r="P227" s="82">
        <f>ROUND(F227*(H227/100)*(100-O227)/100,0)</f>
        <v/>
      </c>
      <c r="Q227" s="82" t="n">
        <v>29.2</v>
      </c>
      <c r="R227" s="82" t="n">
        <v>12</v>
      </c>
      <c r="S227" s="82" t="n">
        <v>7.3</v>
      </c>
      <c r="T227" s="82" t="n">
        <v>23.1</v>
      </c>
      <c r="U227" s="82" t="n">
        <v>9918</v>
      </c>
      <c r="V227" s="82" t="n">
        <v>1597</v>
      </c>
      <c r="W227" s="82" t="n">
        <v>3.1</v>
      </c>
      <c r="X227" s="82" t="n">
        <v>37.2</v>
      </c>
      <c r="Y227" s="82" t="n">
        <v>89.3</v>
      </c>
      <c r="Z227" s="82" t="n">
        <v>44.7</v>
      </c>
      <c r="AA227" s="82" t="n">
        <v>61.4</v>
      </c>
      <c r="AB227" s="82" t="n">
        <v>64.09999999999999</v>
      </c>
      <c r="AC227" s="82" t="n">
        <v>41.6</v>
      </c>
      <c r="AD227" s="82" t="n">
        <v>85.3</v>
      </c>
      <c r="AE227" s="82" t="n">
        <v>85.59999999999999</v>
      </c>
      <c r="AF227" s="82" t="n">
        <v>0.4</v>
      </c>
      <c r="AG227" s="82" t="n">
        <v>0.2</v>
      </c>
      <c r="AH227" s="82" t="n">
        <v>13.2</v>
      </c>
      <c r="AI227" s="82" t="n">
        <v>0.6</v>
      </c>
      <c r="AJ227" s="82" t="n">
        <v>5.6</v>
      </c>
      <c r="AK227" s="82" t="n">
        <v>5.5</v>
      </c>
      <c r="AL227" s="82" t="n">
        <v>3.5</v>
      </c>
      <c r="AM227" s="82" t="n">
        <v>3.8</v>
      </c>
      <c r="AN227" s="82" t="n">
        <v>3.6</v>
      </c>
      <c r="AO227" s="82" t="n">
        <v>3.6</v>
      </c>
      <c r="AP227" s="82" t="n">
        <v>3.8</v>
      </c>
      <c r="AQ227" s="82" t="n">
        <v>3.5</v>
      </c>
      <c r="AR227" s="82" t="n">
        <v>6.3</v>
      </c>
      <c r="AS227" s="82" t="n">
        <v>4.9</v>
      </c>
      <c r="AT227" s="82" t="n">
        <v>6.4</v>
      </c>
      <c r="AU227" s="82" t="n">
        <v>5.1</v>
      </c>
      <c r="AV227" s="82" t="n">
        <v>4.7</v>
      </c>
      <c r="AW227" s="82" t="n">
        <v>3.8</v>
      </c>
      <c r="AX227" s="82" t="n">
        <v>3.7</v>
      </c>
      <c r="AY227" s="82" t="n">
        <v>3.6</v>
      </c>
      <c r="AZ227" s="82" t="n">
        <v>3</v>
      </c>
      <c r="BA227" s="82" t="n">
        <v>3.2</v>
      </c>
      <c r="BB227" s="82" t="n">
        <v>2.5</v>
      </c>
      <c r="BC227" s="82" t="n">
        <v>2.5</v>
      </c>
      <c r="BD227" s="82" t="n">
        <v>2.2</v>
      </c>
      <c r="BE227" s="82" t="n">
        <v>1.9</v>
      </c>
      <c r="BF227" s="82" t="n">
        <v>1.6</v>
      </c>
      <c r="BG227" s="82" t="n">
        <v>1.7</v>
      </c>
      <c r="BH227" s="82" t="n">
        <v>1.5</v>
      </c>
      <c r="BI227" s="82" t="n">
        <v>1.5</v>
      </c>
      <c r="BJ227" s="82" t="n">
        <v>1.1</v>
      </c>
      <c r="BK227" s="82" t="n">
        <v>1.2</v>
      </c>
      <c r="BL227" s="82" t="n">
        <v>0.9</v>
      </c>
      <c r="BM227" s="82" t="n">
        <v>1</v>
      </c>
      <c r="BN227" s="82" t="n">
        <v>0.5</v>
      </c>
      <c r="BO227" s="82" t="n">
        <v>0.7</v>
      </c>
      <c r="BP227" s="82" t="n">
        <v>0.4</v>
      </c>
      <c r="BQ227" s="82" t="n">
        <v>0.4</v>
      </c>
      <c r="BR227" s="82" t="n">
        <v>0.2</v>
      </c>
      <c r="BS227" s="82" t="n">
        <v>0.4</v>
      </c>
      <c r="BT227" s="82" t="n">
        <v>12086</v>
      </c>
      <c r="BU227" s="82" t="n">
        <v>3705</v>
      </c>
      <c r="BV227" s="82" t="n">
        <v>914</v>
      </c>
      <c r="BW227" s="82" t="n">
        <v>7390</v>
      </c>
      <c r="BX227" s="82" t="n">
        <v>11.5</v>
      </c>
      <c r="BY227" s="82" t="n">
        <v>3.2</v>
      </c>
      <c r="BZ227" s="82" t="n">
        <v>6.7</v>
      </c>
      <c r="CA227" s="82" t="n">
        <v>24.4</v>
      </c>
      <c r="CB227" s="82" t="n">
        <v>24.9</v>
      </c>
      <c r="CC227" s="82" t="n">
        <v>14.2</v>
      </c>
      <c r="CD227" s="82" t="n">
        <v>7.5</v>
      </c>
      <c r="CE227" s="82" t="n">
        <v>4.5</v>
      </c>
      <c r="CF227" s="82" t="n">
        <v>2.1</v>
      </c>
      <c r="CG227" s="82" t="n">
        <v>0.6</v>
      </c>
      <c r="CH227" s="82" t="n">
        <v>0.2</v>
      </c>
      <c r="CI227" s="82" t="n">
        <v>0.2</v>
      </c>
      <c r="CJ227" s="82">
        <f>SUM(BT227:BW227)</f>
        <v/>
      </c>
      <c r="CK227" s="82">
        <f>F227*(1+M227/100)^9</f>
        <v/>
      </c>
      <c r="CL227" s="257">
        <f>$CK227*SUM(OFFSET($AJ227,0,(COUNTA($CL$1:CL$1)-1)*4,1,4))/100</f>
        <v/>
      </c>
      <c r="CM227" s="257">
        <f>$CK227*SUM(OFFSET($AJ227,0,(COUNTA($CL$1:CM$1)-1)*4,1,4))/100</f>
        <v/>
      </c>
      <c r="CN227" s="257">
        <f>$CK227*SUM(OFFSET($AJ227,0,(COUNTA($CL$1:CN$1)-1)*4,1,4))/100</f>
        <v/>
      </c>
      <c r="CO227" s="257">
        <f>$CK227*SUM(OFFSET($AJ227,0,(COUNTA($CL$1:CO$1)-1)*4,1,4))/100</f>
        <v/>
      </c>
      <c r="CP227" s="257">
        <f>$CK227*SUM(OFFSET($AJ227,0,(COUNTA($CL$1:CP$1)-1)*4,1,4))/100</f>
        <v/>
      </c>
      <c r="CQ227" s="257">
        <f>$CK227*SUM(OFFSET($AJ227,0,(COUNTA($CL$1:CQ$1)-1)*4,1,4))/100</f>
        <v/>
      </c>
      <c r="CR227" s="257">
        <f>$CK227*SUM(OFFSET($AJ227,0,(COUNTA($CL$1:CR$1)-1)*4,1,4))/100</f>
        <v/>
      </c>
      <c r="CS227" s="257">
        <f>$CK227*SUM(OFFSET($AJ227,0,(COUNTA($CL$1:CS$1)-1)*4,1,4))/100</f>
        <v/>
      </c>
      <c r="CT227" s="257">
        <f>$CK227*SUM(OFFSET($AJ227,0,(COUNTA($CL$1:CT$1)-1)*4,1,4))/100</f>
        <v/>
      </c>
      <c r="CU227" s="258">
        <f>IF(N227 = 0,0,F227/N227)</f>
        <v/>
      </c>
      <c r="CV227" s="258">
        <f>IF(CU227=0,0,CK227/CU227)</f>
        <v/>
      </c>
    </row>
    <row r="228">
      <c r="A228" s="82">
        <f>IF(ISERROR(OFFSET(Map!$E$2,MATCH(D228,Map!$B$3:$B$239,0),0)),OFFSET(Map!$E$2,MATCH(D228,Map!$C$3:$C$239,0),0),OFFSET(Map!$E$2,MATCH(D228,Map!$B$3:$B$239,0),0))</f>
        <v/>
      </c>
      <c r="B228" s="82" t="n">
        <v>227</v>
      </c>
      <c r="C228" s="82" t="inlineStr">
        <is>
          <t>LIMPOPO</t>
        </is>
      </c>
      <c r="D228" s="82" t="inlineStr">
        <is>
          <t>LIM365</t>
        </is>
      </c>
      <c r="E228" s="82" t="inlineStr">
        <is>
          <t>Modimolle</t>
        </is>
      </c>
      <c r="F228" s="82" t="n">
        <v>68513</v>
      </c>
      <c r="G228" s="82" t="n">
        <v>30.8</v>
      </c>
      <c r="H228" s="82" t="n">
        <v>63.8</v>
      </c>
      <c r="I228" s="82">
        <f>ROUND(F228*H228/100,0)</f>
        <v/>
      </c>
      <c r="J228" s="82" t="n">
        <v>5.4</v>
      </c>
      <c r="K228" s="82" t="n">
        <v>56.8</v>
      </c>
      <c r="L228" s="82" t="n">
        <v>102.5</v>
      </c>
      <c r="M228" s="82" t="n">
        <v>-0.07000000000000001</v>
      </c>
      <c r="N228" s="82" t="n">
        <v>15</v>
      </c>
      <c r="O228" s="82" t="n">
        <v>22.2</v>
      </c>
      <c r="P228" s="82">
        <f>ROUND(F228*(H228/100)*(100-O228)/100,0)</f>
        <v/>
      </c>
      <c r="Q228" s="82" t="n">
        <v>28.9</v>
      </c>
      <c r="R228" s="82" t="n">
        <v>10.6</v>
      </c>
      <c r="S228" s="82" t="n">
        <v>8.699999999999999</v>
      </c>
      <c r="T228" s="82" t="n">
        <v>22</v>
      </c>
      <c r="U228" s="82" t="n">
        <v>17525</v>
      </c>
      <c r="V228" s="82" t="n">
        <v>2792</v>
      </c>
      <c r="W228" s="82" t="n">
        <v>3.6</v>
      </c>
      <c r="X228" s="82" t="n">
        <v>39.5</v>
      </c>
      <c r="Y228" s="82" t="n">
        <v>87.5</v>
      </c>
      <c r="Z228" s="82" t="n">
        <v>54.9</v>
      </c>
      <c r="AA228" s="82" t="n">
        <v>66.09999999999999</v>
      </c>
      <c r="AB228" s="82" t="n">
        <v>73.3</v>
      </c>
      <c r="AC228" s="82" t="n">
        <v>35.7</v>
      </c>
      <c r="AD228" s="82" t="n">
        <v>83.3</v>
      </c>
      <c r="AE228" s="82" t="n">
        <v>88.09999999999999</v>
      </c>
      <c r="AF228" s="82" t="n">
        <v>0.4</v>
      </c>
      <c r="AG228" s="82" t="n">
        <v>0.4</v>
      </c>
      <c r="AH228" s="82" t="n">
        <v>10.8</v>
      </c>
      <c r="AI228" s="82" t="n">
        <v>0.3</v>
      </c>
      <c r="AJ228" s="82" t="n">
        <v>5.9</v>
      </c>
      <c r="AK228" s="82" t="n">
        <v>5.9</v>
      </c>
      <c r="AL228" s="82" t="n">
        <v>5.1</v>
      </c>
      <c r="AM228" s="82" t="n">
        <v>4.8</v>
      </c>
      <c r="AN228" s="82" t="n">
        <v>4.6</v>
      </c>
      <c r="AO228" s="82" t="n">
        <v>4.5</v>
      </c>
      <c r="AP228" s="82" t="n">
        <v>4.8</v>
      </c>
      <c r="AQ228" s="82" t="n">
        <v>4.3</v>
      </c>
      <c r="AR228" s="82" t="n">
        <v>5.4</v>
      </c>
      <c r="AS228" s="82" t="n">
        <v>4.9</v>
      </c>
      <c r="AT228" s="82" t="n">
        <v>5.3</v>
      </c>
      <c r="AU228" s="82" t="n">
        <v>4.6</v>
      </c>
      <c r="AV228" s="82" t="n">
        <v>4.2</v>
      </c>
      <c r="AW228" s="82" t="n">
        <v>3.7</v>
      </c>
      <c r="AX228" s="82" t="n">
        <v>3.6</v>
      </c>
      <c r="AY228" s="82" t="n">
        <v>3.5</v>
      </c>
      <c r="AZ228" s="82" t="n">
        <v>2.7</v>
      </c>
      <c r="BA228" s="82" t="n">
        <v>2.8</v>
      </c>
      <c r="BB228" s="82" t="n">
        <v>2.3</v>
      </c>
      <c r="BC228" s="82" t="n">
        <v>2.3</v>
      </c>
      <c r="BD228" s="82" t="n">
        <v>1.8</v>
      </c>
      <c r="BE228" s="82" t="n">
        <v>1.9</v>
      </c>
      <c r="BF228" s="82" t="n">
        <v>1.5</v>
      </c>
      <c r="BG228" s="82" t="n">
        <v>1.6</v>
      </c>
      <c r="BH228" s="82" t="n">
        <v>1</v>
      </c>
      <c r="BI228" s="82" t="n">
        <v>1.2</v>
      </c>
      <c r="BJ228" s="82" t="n">
        <v>0.9</v>
      </c>
      <c r="BK228" s="82" t="n">
        <v>1</v>
      </c>
      <c r="BL228" s="82" t="n">
        <v>0.7</v>
      </c>
      <c r="BM228" s="82" t="n">
        <v>0.9</v>
      </c>
      <c r="BN228" s="82" t="n">
        <v>0.4</v>
      </c>
      <c r="BO228" s="82" t="n">
        <v>0.5</v>
      </c>
      <c r="BP228" s="82" t="n">
        <v>0.2</v>
      </c>
      <c r="BQ228" s="82" t="n">
        <v>0.4</v>
      </c>
      <c r="BR228" s="82" t="n">
        <v>0.2</v>
      </c>
      <c r="BS228" s="82" t="n">
        <v>0.3</v>
      </c>
      <c r="BT228" s="82" t="n">
        <v>19719</v>
      </c>
      <c r="BU228" s="82" t="n">
        <v>5634</v>
      </c>
      <c r="BV228" s="82" t="n">
        <v>1416</v>
      </c>
      <c r="BW228" s="82" t="n">
        <v>16912</v>
      </c>
      <c r="BX228" s="82" t="n">
        <v>10.4</v>
      </c>
      <c r="BY228" s="82" t="n">
        <v>3.2</v>
      </c>
      <c r="BZ228" s="82" t="n">
        <v>7.3</v>
      </c>
      <c r="CA228" s="82" t="n">
        <v>18.8</v>
      </c>
      <c r="CB228" s="82" t="n">
        <v>23.7</v>
      </c>
      <c r="CC228" s="82" t="n">
        <v>16</v>
      </c>
      <c r="CD228" s="82" t="n">
        <v>10.4</v>
      </c>
      <c r="CE228" s="82" t="n">
        <v>6.6</v>
      </c>
      <c r="CF228" s="82" t="n">
        <v>2.6</v>
      </c>
      <c r="CG228" s="82" t="n">
        <v>0.7</v>
      </c>
      <c r="CH228" s="82" t="n">
        <v>0.2</v>
      </c>
      <c r="CI228" s="82" t="n">
        <v>0.2</v>
      </c>
      <c r="CJ228" s="82">
        <f>SUM(BT228:BW228)</f>
        <v/>
      </c>
      <c r="CK228" s="82">
        <f>F228*(1+M228/100)^9</f>
        <v/>
      </c>
      <c r="CL228" s="257">
        <f>$CK228*SUM(OFFSET($AJ228,0,(COUNTA($CL$1:CL$1)-1)*4,1,4))/100</f>
        <v/>
      </c>
      <c r="CM228" s="257">
        <f>$CK228*SUM(OFFSET($AJ228,0,(COUNTA($CL$1:CM$1)-1)*4,1,4))/100</f>
        <v/>
      </c>
      <c r="CN228" s="257">
        <f>$CK228*SUM(OFFSET($AJ228,0,(COUNTA($CL$1:CN$1)-1)*4,1,4))/100</f>
        <v/>
      </c>
      <c r="CO228" s="257">
        <f>$CK228*SUM(OFFSET($AJ228,0,(COUNTA($CL$1:CO$1)-1)*4,1,4))/100</f>
        <v/>
      </c>
      <c r="CP228" s="257">
        <f>$CK228*SUM(OFFSET($AJ228,0,(COUNTA($CL$1:CP$1)-1)*4,1,4))/100</f>
        <v/>
      </c>
      <c r="CQ228" s="257">
        <f>$CK228*SUM(OFFSET($AJ228,0,(COUNTA($CL$1:CQ$1)-1)*4,1,4))/100</f>
        <v/>
      </c>
      <c r="CR228" s="257">
        <f>$CK228*SUM(OFFSET($AJ228,0,(COUNTA($CL$1:CR$1)-1)*4,1,4))/100</f>
        <v/>
      </c>
      <c r="CS228" s="257">
        <f>$CK228*SUM(OFFSET($AJ228,0,(COUNTA($CL$1:CS$1)-1)*4,1,4))/100</f>
        <v/>
      </c>
      <c r="CT228" s="257">
        <f>$CK228*SUM(OFFSET($AJ228,0,(COUNTA($CL$1:CT$1)-1)*4,1,4))/100</f>
        <v/>
      </c>
      <c r="CU228" s="258">
        <f>IF(N228 = 0,0,F228/N228)</f>
        <v/>
      </c>
      <c r="CV228" s="258">
        <f>IF(CU228=0,0,CK228/CU228)</f>
        <v/>
      </c>
    </row>
    <row r="229">
      <c r="A229" s="82">
        <f>IF(ISERROR(OFFSET(Map!$E$2,MATCH(D229,Map!$B$3:$B$239,0),0)),OFFSET(Map!$E$2,MATCH(D229,Map!$C$3:$C$239,0),0),OFFSET(Map!$E$2,MATCH(D229,Map!$B$3:$B$239,0),0))</f>
        <v/>
      </c>
      <c r="B229" s="82" t="n">
        <v>228</v>
      </c>
      <c r="C229" s="82" t="inlineStr">
        <is>
          <t>LIMPOPO</t>
        </is>
      </c>
      <c r="D229" s="82" t="inlineStr">
        <is>
          <t>LIM366</t>
        </is>
      </c>
      <c r="E229" s="82" t="inlineStr">
        <is>
          <t>Bela-Bela</t>
        </is>
      </c>
      <c r="F229" s="82" t="n">
        <v>66500</v>
      </c>
      <c r="G229" s="82" t="n">
        <v>28.1</v>
      </c>
      <c r="H229" s="82" t="n">
        <v>66</v>
      </c>
      <c r="I229" s="82">
        <f>ROUND(F229*H229/100,0)</f>
        <v/>
      </c>
      <c r="J229" s="82" t="n">
        <v>5.9</v>
      </c>
      <c r="K229" s="82" t="n">
        <v>51.6</v>
      </c>
      <c r="L229" s="82" t="n">
        <v>103.1</v>
      </c>
      <c r="M229" s="82" t="n">
        <v>2.44</v>
      </c>
      <c r="N229" s="82" t="n">
        <v>20</v>
      </c>
      <c r="O229" s="82" t="n">
        <v>22.5</v>
      </c>
      <c r="P229" s="82">
        <f>ROUND(F229*(H229/100)*(100-O229)/100,0)</f>
        <v/>
      </c>
      <c r="Q229" s="82" t="n">
        <v>29.8</v>
      </c>
      <c r="R229" s="82" t="n">
        <v>9.699999999999999</v>
      </c>
      <c r="S229" s="82" t="n">
        <v>9.5</v>
      </c>
      <c r="T229" s="82" t="n">
        <v>26.2</v>
      </c>
      <c r="U229" s="82" t="n">
        <v>18068</v>
      </c>
      <c r="V229" s="82" t="n">
        <v>2206</v>
      </c>
      <c r="W229" s="82" t="n">
        <v>3.4</v>
      </c>
      <c r="X229" s="82" t="n">
        <v>37.5</v>
      </c>
      <c r="Y229" s="82" t="n">
        <v>86.3</v>
      </c>
      <c r="Z229" s="82" t="n">
        <v>43.7</v>
      </c>
      <c r="AA229" s="82" t="n">
        <v>69.7</v>
      </c>
      <c r="AB229" s="82" t="n">
        <v>64.2</v>
      </c>
      <c r="AC229" s="82" t="n">
        <v>41.9</v>
      </c>
      <c r="AD229" s="82" t="n">
        <v>85</v>
      </c>
      <c r="AE229" s="82" t="n">
        <v>84.8</v>
      </c>
      <c r="AF229" s="82" t="n">
        <v>1.5</v>
      </c>
      <c r="AG229" s="82" t="n">
        <v>0.6</v>
      </c>
      <c r="AH229" s="82" t="n">
        <v>12.9</v>
      </c>
      <c r="AI229" s="82" t="n">
        <v>0.3</v>
      </c>
      <c r="AJ229" s="82" t="n">
        <v>5.3</v>
      </c>
      <c r="AK229" s="82" t="n">
        <v>5.2</v>
      </c>
      <c r="AL229" s="82" t="n">
        <v>4.5</v>
      </c>
      <c r="AM229" s="82" t="n">
        <v>4.6</v>
      </c>
      <c r="AN229" s="82" t="n">
        <v>4.3</v>
      </c>
      <c r="AO229" s="82" t="n">
        <v>4.2</v>
      </c>
      <c r="AP229" s="82" t="n">
        <v>4.4</v>
      </c>
      <c r="AQ229" s="82" t="n">
        <v>4.2</v>
      </c>
      <c r="AR229" s="82" t="n">
        <v>5.6</v>
      </c>
      <c r="AS229" s="82" t="n">
        <v>4.7</v>
      </c>
      <c r="AT229" s="82" t="n">
        <v>5.4</v>
      </c>
      <c r="AU229" s="82" t="n">
        <v>4.7</v>
      </c>
      <c r="AV229" s="82" t="n">
        <v>4.4</v>
      </c>
      <c r="AW229" s="82" t="n">
        <v>3.6</v>
      </c>
      <c r="AX229" s="82" t="n">
        <v>3.5</v>
      </c>
      <c r="AY229" s="82" t="n">
        <v>3.4</v>
      </c>
      <c r="AZ229" s="82" t="n">
        <v>3</v>
      </c>
      <c r="BA229" s="82" t="n">
        <v>2.9</v>
      </c>
      <c r="BB229" s="82" t="n">
        <v>2.5</v>
      </c>
      <c r="BC229" s="82" t="n">
        <v>2.5</v>
      </c>
      <c r="BD229" s="82" t="n">
        <v>2.1</v>
      </c>
      <c r="BE229" s="82" t="n">
        <v>2.3</v>
      </c>
      <c r="BF229" s="82" t="n">
        <v>1.7</v>
      </c>
      <c r="BG229" s="82" t="n">
        <v>1.9</v>
      </c>
      <c r="BH229" s="82" t="n">
        <v>1.5</v>
      </c>
      <c r="BI229" s="82" t="n">
        <v>1.5</v>
      </c>
      <c r="BJ229" s="82" t="n">
        <v>1.1</v>
      </c>
      <c r="BK229" s="82" t="n">
        <v>1.1</v>
      </c>
      <c r="BL229" s="82" t="n">
        <v>0.7</v>
      </c>
      <c r="BM229" s="82" t="n">
        <v>0.9</v>
      </c>
      <c r="BN229" s="82" t="n">
        <v>0.5</v>
      </c>
      <c r="BO229" s="82" t="n">
        <v>0.6</v>
      </c>
      <c r="BP229" s="82" t="n">
        <v>0.3</v>
      </c>
      <c r="BQ229" s="82" t="n">
        <v>0.4</v>
      </c>
      <c r="BR229" s="82" t="n">
        <v>0.2</v>
      </c>
      <c r="BS229" s="82" t="n">
        <v>0.3</v>
      </c>
      <c r="BT229" s="82" t="n">
        <v>20720</v>
      </c>
      <c r="BU229" s="82" t="n">
        <v>6002</v>
      </c>
      <c r="BV229" s="82" t="n">
        <v>1057</v>
      </c>
      <c r="BW229" s="82" t="n">
        <v>16099</v>
      </c>
      <c r="BX229" s="82" t="n">
        <v>12.8</v>
      </c>
      <c r="BY229" s="82" t="n">
        <v>3.1</v>
      </c>
      <c r="BZ229" s="82" t="n">
        <v>5.7</v>
      </c>
      <c r="CA229" s="82" t="n">
        <v>19.5</v>
      </c>
      <c r="CB229" s="82" t="n">
        <v>24.5</v>
      </c>
      <c r="CC229" s="82" t="n">
        <v>15.5</v>
      </c>
      <c r="CD229" s="82" t="n">
        <v>9.199999999999999</v>
      </c>
      <c r="CE229" s="82" t="n">
        <v>6</v>
      </c>
      <c r="CF229" s="82" t="n">
        <v>2.5</v>
      </c>
      <c r="CG229" s="82" t="n">
        <v>0.7</v>
      </c>
      <c r="CH229" s="82" t="n">
        <v>0.2</v>
      </c>
      <c r="CI229" s="82" t="n">
        <v>0.2</v>
      </c>
      <c r="CJ229" s="82">
        <f>SUM(BT229:BW229)</f>
        <v/>
      </c>
      <c r="CK229" s="82">
        <f>F229*(1+M229/100)^9</f>
        <v/>
      </c>
      <c r="CL229" s="257">
        <f>$CK229*SUM(OFFSET($AJ229,0,(COUNTA($CL$1:CL$1)-1)*4,1,4))/100</f>
        <v/>
      </c>
      <c r="CM229" s="257">
        <f>$CK229*SUM(OFFSET($AJ229,0,(COUNTA($CL$1:CM$1)-1)*4,1,4))/100</f>
        <v/>
      </c>
      <c r="CN229" s="257">
        <f>$CK229*SUM(OFFSET($AJ229,0,(COUNTA($CL$1:CN$1)-1)*4,1,4))/100</f>
        <v/>
      </c>
      <c r="CO229" s="257">
        <f>$CK229*SUM(OFFSET($AJ229,0,(COUNTA($CL$1:CO$1)-1)*4,1,4))/100</f>
        <v/>
      </c>
      <c r="CP229" s="257">
        <f>$CK229*SUM(OFFSET($AJ229,0,(COUNTA($CL$1:CP$1)-1)*4,1,4))/100</f>
        <v/>
      </c>
      <c r="CQ229" s="257">
        <f>$CK229*SUM(OFFSET($AJ229,0,(COUNTA($CL$1:CQ$1)-1)*4,1,4))/100</f>
        <v/>
      </c>
      <c r="CR229" s="257">
        <f>$CK229*SUM(OFFSET($AJ229,0,(COUNTA($CL$1:CR$1)-1)*4,1,4))/100</f>
        <v/>
      </c>
      <c r="CS229" s="257">
        <f>$CK229*SUM(OFFSET($AJ229,0,(COUNTA($CL$1:CS$1)-1)*4,1,4))/100</f>
        <v/>
      </c>
      <c r="CT229" s="257">
        <f>$CK229*SUM(OFFSET($AJ229,0,(COUNTA($CL$1:CT$1)-1)*4,1,4))/100</f>
        <v/>
      </c>
      <c r="CU229" s="258">
        <f>IF(N229 = 0,0,F229/N229)</f>
        <v/>
      </c>
      <c r="CV229" s="258">
        <f>IF(CU229=0,0,CK229/CU229)</f>
        <v/>
      </c>
    </row>
    <row r="230">
      <c r="A230" s="82">
        <f>IF(ISERROR(OFFSET(Map!$E$2,MATCH(D230,Map!$B$3:$B$239,0),0)),OFFSET(Map!$E$2,MATCH(D230,Map!$C$3:$C$239,0),0),OFFSET(Map!$E$2,MATCH(D230,Map!$B$3:$B$239,0),0))</f>
        <v/>
      </c>
      <c r="B230" s="82" t="n">
        <v>229</v>
      </c>
      <c r="C230" s="82" t="inlineStr">
        <is>
          <t>LIMPOPO</t>
        </is>
      </c>
      <c r="D230" s="82" t="inlineStr">
        <is>
          <t>LIM367</t>
        </is>
      </c>
      <c r="E230" s="82" t="inlineStr">
        <is>
          <t>Mogalakwena</t>
        </is>
      </c>
      <c r="F230" s="82" t="n">
        <v>307682</v>
      </c>
      <c r="G230" s="82" t="n">
        <v>34.3</v>
      </c>
      <c r="H230" s="82" t="n">
        <v>58.3</v>
      </c>
      <c r="I230" s="82">
        <f>ROUND(F230*H230/100,0)</f>
        <v/>
      </c>
      <c r="J230" s="82" t="n">
        <v>7.4</v>
      </c>
      <c r="K230" s="82" t="n">
        <v>71.5</v>
      </c>
      <c r="L230" s="82" t="n">
        <v>87.59999999999999</v>
      </c>
      <c r="M230" s="82" t="n">
        <v>0.31</v>
      </c>
      <c r="N230" s="82" t="n">
        <v>50</v>
      </c>
      <c r="O230" s="82" t="n">
        <v>40.2</v>
      </c>
      <c r="P230" s="82">
        <f>ROUND(F230*(H230/100)*(100-O230)/100,0)</f>
        <v/>
      </c>
      <c r="Q230" s="82" t="n">
        <v>51.7</v>
      </c>
      <c r="R230" s="82" t="n">
        <v>15.9</v>
      </c>
      <c r="S230" s="82" t="n">
        <v>8.5</v>
      </c>
      <c r="T230" s="82" t="n">
        <v>21.7</v>
      </c>
      <c r="U230" s="82" t="n">
        <v>79395</v>
      </c>
      <c r="V230" s="82" t="n">
        <v>26089</v>
      </c>
      <c r="W230" s="82" t="n">
        <v>3.8</v>
      </c>
      <c r="X230" s="82" t="n">
        <v>52.3</v>
      </c>
      <c r="Y230" s="82" t="n">
        <v>93.59999999999999</v>
      </c>
      <c r="Z230" s="82" t="n">
        <v>57.3</v>
      </c>
      <c r="AA230" s="82" t="n">
        <v>25.8</v>
      </c>
      <c r="AB230" s="82" t="n">
        <v>26.8</v>
      </c>
      <c r="AC230" s="82" t="n">
        <v>20.2</v>
      </c>
      <c r="AD230" s="82" t="n">
        <v>91.8</v>
      </c>
      <c r="AE230" s="82" t="n">
        <v>96.09999999999999</v>
      </c>
      <c r="AF230" s="82" t="n">
        <v>0.1</v>
      </c>
      <c r="AG230" s="82" t="n">
        <v>0.5</v>
      </c>
      <c r="AH230" s="82" t="n">
        <v>3</v>
      </c>
      <c r="AI230" s="82" t="n">
        <v>0.2</v>
      </c>
      <c r="AJ230" s="82" t="n">
        <v>6.3</v>
      </c>
      <c r="AK230" s="82" t="n">
        <v>6.4</v>
      </c>
      <c r="AL230" s="82" t="n">
        <v>5.5</v>
      </c>
      <c r="AM230" s="82" t="n">
        <v>5.4</v>
      </c>
      <c r="AN230" s="82" t="n">
        <v>5.4</v>
      </c>
      <c r="AO230" s="82" t="n">
        <v>5.2</v>
      </c>
      <c r="AP230" s="82" t="n">
        <v>6.1</v>
      </c>
      <c r="AQ230" s="82" t="n">
        <v>5.7</v>
      </c>
      <c r="AR230" s="82" t="n">
        <v>4.7</v>
      </c>
      <c r="AS230" s="82" t="n">
        <v>4.8</v>
      </c>
      <c r="AT230" s="82" t="n">
        <v>3.5</v>
      </c>
      <c r="AU230" s="82" t="n">
        <v>4</v>
      </c>
      <c r="AV230" s="82" t="n">
        <v>2.7</v>
      </c>
      <c r="AW230" s="82" t="n">
        <v>3.1</v>
      </c>
      <c r="AX230" s="82" t="n">
        <v>2.3</v>
      </c>
      <c r="AY230" s="82" t="n">
        <v>3</v>
      </c>
      <c r="AZ230" s="82" t="n">
        <v>1.9</v>
      </c>
      <c r="BA230" s="82" t="n">
        <v>2.5</v>
      </c>
      <c r="BB230" s="82" t="n">
        <v>1.8</v>
      </c>
      <c r="BC230" s="82" t="n">
        <v>1.8</v>
      </c>
      <c r="BD230" s="82" t="n">
        <v>1.5</v>
      </c>
      <c r="BE230" s="82" t="n">
        <v>2.1</v>
      </c>
      <c r="BF230" s="82" t="n">
        <v>1.3</v>
      </c>
      <c r="BG230" s="82" t="n">
        <v>1.9</v>
      </c>
      <c r="BH230" s="82" t="n">
        <v>1.1</v>
      </c>
      <c r="BI230" s="82" t="n">
        <v>1.6</v>
      </c>
      <c r="BJ230" s="82" t="n">
        <v>0.8</v>
      </c>
      <c r="BK230" s="82" t="n">
        <v>1.4</v>
      </c>
      <c r="BL230" s="82" t="n">
        <v>0.8</v>
      </c>
      <c r="BM230" s="82" t="n">
        <v>1.4</v>
      </c>
      <c r="BN230" s="82" t="n">
        <v>0.4</v>
      </c>
      <c r="BO230" s="82" t="n">
        <v>0.9</v>
      </c>
      <c r="BP230" s="82" t="n">
        <v>0.3</v>
      </c>
      <c r="BQ230" s="82" t="n">
        <v>0.7</v>
      </c>
      <c r="BR230" s="82" t="n">
        <v>0.2</v>
      </c>
      <c r="BS230" s="82" t="n">
        <v>0.6</v>
      </c>
      <c r="BT230" s="82" t="n">
        <v>47038</v>
      </c>
      <c r="BU230" s="82" t="n">
        <v>31609</v>
      </c>
      <c r="BV230" s="82" t="n">
        <v>10072</v>
      </c>
      <c r="BW230" s="82" t="n">
        <v>90644</v>
      </c>
      <c r="BX230" s="82" t="n">
        <v>15.4</v>
      </c>
      <c r="BY230" s="82" t="n">
        <v>5.2</v>
      </c>
      <c r="BZ230" s="82" t="n">
        <v>10.6</v>
      </c>
      <c r="CA230" s="82" t="n">
        <v>23.1</v>
      </c>
      <c r="CB230" s="82" t="n">
        <v>22.1</v>
      </c>
      <c r="CC230" s="82" t="n">
        <v>10.2</v>
      </c>
      <c r="CD230" s="82" t="n">
        <v>6.4</v>
      </c>
      <c r="CE230" s="82" t="n">
        <v>4.4</v>
      </c>
      <c r="CF230" s="82" t="n">
        <v>1.9</v>
      </c>
      <c r="CG230" s="82" t="n">
        <v>0.4</v>
      </c>
      <c r="CH230" s="82" t="n">
        <v>0.2</v>
      </c>
      <c r="CI230" s="82" t="n">
        <v>0.2</v>
      </c>
      <c r="CJ230" s="82">
        <f>SUM(BT230:BW230)</f>
        <v/>
      </c>
      <c r="CK230" s="82">
        <f>F230*(1+M230/100)^9</f>
        <v/>
      </c>
      <c r="CL230" s="257">
        <f>$CK230*SUM(OFFSET($AJ230,0,(COUNTA($CL$1:CL$1)-1)*4,1,4))/100</f>
        <v/>
      </c>
      <c r="CM230" s="257">
        <f>$CK230*SUM(OFFSET($AJ230,0,(COUNTA($CL$1:CM$1)-1)*4,1,4))/100</f>
        <v/>
      </c>
      <c r="CN230" s="257">
        <f>$CK230*SUM(OFFSET($AJ230,0,(COUNTA($CL$1:CN$1)-1)*4,1,4))/100</f>
        <v/>
      </c>
      <c r="CO230" s="257">
        <f>$CK230*SUM(OFFSET($AJ230,0,(COUNTA($CL$1:CO$1)-1)*4,1,4))/100</f>
        <v/>
      </c>
      <c r="CP230" s="257">
        <f>$CK230*SUM(OFFSET($AJ230,0,(COUNTA($CL$1:CP$1)-1)*4,1,4))/100</f>
        <v/>
      </c>
      <c r="CQ230" s="257">
        <f>$CK230*SUM(OFFSET($AJ230,0,(COUNTA($CL$1:CQ$1)-1)*4,1,4))/100</f>
        <v/>
      </c>
      <c r="CR230" s="257">
        <f>$CK230*SUM(OFFSET($AJ230,0,(COUNTA($CL$1:CR$1)-1)*4,1,4))/100</f>
        <v/>
      </c>
      <c r="CS230" s="257">
        <f>$CK230*SUM(OFFSET($AJ230,0,(COUNTA($CL$1:CS$1)-1)*4,1,4))/100</f>
        <v/>
      </c>
      <c r="CT230" s="257">
        <f>$CK230*SUM(OFFSET($AJ230,0,(COUNTA($CL$1:CT$1)-1)*4,1,4))/100</f>
        <v/>
      </c>
      <c r="CU230" s="258">
        <f>IF(N230 = 0,0,F230/N230)</f>
        <v/>
      </c>
      <c r="CV230" s="258">
        <f>IF(CU230=0,0,CK230/CU230)</f>
        <v/>
      </c>
    </row>
    <row r="231">
      <c r="A231" s="82">
        <f>IF(ISERROR(OFFSET(Map!$E$2,MATCH(D231,Map!$B$3:$B$239,0),0)),OFFSET(Map!$E$2,MATCH(D231,Map!$C$3:$C$239,0),0),OFFSET(Map!$E$2,MATCH(D231,Map!$B$3:$B$239,0),0))</f>
        <v/>
      </c>
      <c r="B231" s="82" t="n">
        <v>230</v>
      </c>
      <c r="C231" s="82" t="inlineStr">
        <is>
          <t>LIMPOPO</t>
        </is>
      </c>
      <c r="D231" s="82" t="inlineStr">
        <is>
          <t>LIM471</t>
        </is>
      </c>
      <c r="E231" s="82" t="inlineStr">
        <is>
          <t>Ephraim Mogale</t>
        </is>
      </c>
      <c r="F231" s="82" t="n">
        <v>123648</v>
      </c>
      <c r="G231" s="82" t="n">
        <v>35.5</v>
      </c>
      <c r="H231" s="82" t="n">
        <v>57.6</v>
      </c>
      <c r="I231" s="82">
        <f>ROUND(F231*H231/100,0)</f>
        <v/>
      </c>
      <c r="J231" s="82" t="n">
        <v>6.9</v>
      </c>
      <c r="K231" s="82" t="n">
        <v>73.7</v>
      </c>
      <c r="L231" s="82" t="n">
        <v>88.90000000000001</v>
      </c>
      <c r="M231" s="82" t="n">
        <v>0.19</v>
      </c>
      <c r="N231" s="82" t="n">
        <v>61</v>
      </c>
      <c r="O231" s="82" t="n">
        <v>41.4</v>
      </c>
      <c r="P231" s="82">
        <f>ROUND(F231*(H231/100)*(100-O231)/100,0)</f>
        <v/>
      </c>
      <c r="Q231" s="82" t="n">
        <v>48.8</v>
      </c>
      <c r="R231" s="82" t="n">
        <v>22.7</v>
      </c>
      <c r="S231" s="82" t="n">
        <v>5.1</v>
      </c>
      <c r="T231" s="82" t="n">
        <v>18.8</v>
      </c>
      <c r="U231" s="82" t="n">
        <v>32284</v>
      </c>
      <c r="V231" s="82" t="n">
        <v>9442</v>
      </c>
      <c r="W231" s="82" t="n">
        <v>3.8</v>
      </c>
      <c r="X231" s="82" t="n">
        <v>51.3</v>
      </c>
      <c r="Y231" s="82" t="n">
        <v>93.2</v>
      </c>
      <c r="Z231" s="82" t="n">
        <v>43.9</v>
      </c>
      <c r="AA231" s="82" t="n">
        <v>9.1</v>
      </c>
      <c r="AB231" s="82" t="n">
        <v>10.6</v>
      </c>
      <c r="AC231" s="82" t="n">
        <v>12.3</v>
      </c>
      <c r="AD231" s="82" t="n">
        <v>89.59999999999999</v>
      </c>
      <c r="AE231" s="82" t="n">
        <v>97.8</v>
      </c>
      <c r="AF231" s="82" t="n">
        <v>0.1</v>
      </c>
      <c r="AG231" s="82" t="n">
        <v>0.2</v>
      </c>
      <c r="AH231" s="82" t="n">
        <v>1.6</v>
      </c>
      <c r="AI231" s="82" t="n">
        <v>0.3</v>
      </c>
      <c r="AJ231" s="82" t="n">
        <v>6.8</v>
      </c>
      <c r="AK231" s="82" t="n">
        <v>6.6</v>
      </c>
      <c r="AL231" s="82" t="n">
        <v>5.9</v>
      </c>
      <c r="AM231" s="82" t="n">
        <v>5.6</v>
      </c>
      <c r="AN231" s="82" t="n">
        <v>5.5</v>
      </c>
      <c r="AO231" s="82" t="n">
        <v>5.1</v>
      </c>
      <c r="AP231" s="82" t="n">
        <v>5.9</v>
      </c>
      <c r="AQ231" s="82" t="n">
        <v>5.5</v>
      </c>
      <c r="AR231" s="82" t="n">
        <v>4.9</v>
      </c>
      <c r="AS231" s="82" t="n">
        <v>4.8</v>
      </c>
      <c r="AT231" s="82" t="n">
        <v>3.6</v>
      </c>
      <c r="AU231" s="82" t="n">
        <v>4.2</v>
      </c>
      <c r="AV231" s="82" t="n">
        <v>2.6</v>
      </c>
      <c r="AW231" s="82" t="n">
        <v>3.2</v>
      </c>
      <c r="AX231" s="82" t="n">
        <v>2.2</v>
      </c>
      <c r="AY231" s="82" t="n">
        <v>3</v>
      </c>
      <c r="AZ231" s="82" t="n">
        <v>1.9</v>
      </c>
      <c r="BA231" s="82" t="n">
        <v>2.6</v>
      </c>
      <c r="BB231" s="82" t="n">
        <v>1.7</v>
      </c>
      <c r="BC231" s="82" t="n">
        <v>1.7</v>
      </c>
      <c r="BD231" s="82" t="n">
        <v>1.4</v>
      </c>
      <c r="BE231" s="82" t="n">
        <v>2.1</v>
      </c>
      <c r="BF231" s="82" t="n">
        <v>1.3</v>
      </c>
      <c r="BG231" s="82" t="n">
        <v>1.7</v>
      </c>
      <c r="BH231" s="82" t="n">
        <v>1.1</v>
      </c>
      <c r="BI231" s="82" t="n">
        <v>1.5</v>
      </c>
      <c r="BJ231" s="82" t="n">
        <v>0.7</v>
      </c>
      <c r="BK231" s="82" t="n">
        <v>1.4</v>
      </c>
      <c r="BL231" s="82" t="n">
        <v>0.7</v>
      </c>
      <c r="BM231" s="82" t="n">
        <v>1.1</v>
      </c>
      <c r="BN231" s="82" t="n">
        <v>0.3</v>
      </c>
      <c r="BO231" s="82" t="n">
        <v>0.8</v>
      </c>
      <c r="BP231" s="82" t="n">
        <v>0.3</v>
      </c>
      <c r="BQ231" s="82" t="n">
        <v>0.7</v>
      </c>
      <c r="BR231" s="82" t="n">
        <v>0.3</v>
      </c>
      <c r="BS231" s="82" t="n">
        <v>0.6</v>
      </c>
      <c r="BT231" s="82" t="n">
        <v>18350</v>
      </c>
      <c r="BU231" s="82" t="n">
        <v>12944</v>
      </c>
      <c r="BV231" s="82" t="n">
        <v>5299</v>
      </c>
      <c r="BW231" s="82" t="n">
        <v>34577</v>
      </c>
      <c r="BX231" s="82" t="n">
        <v>15.5</v>
      </c>
      <c r="BY231" s="82" t="n">
        <v>5.6</v>
      </c>
      <c r="BZ231" s="82" t="n">
        <v>11.8</v>
      </c>
      <c r="CA231" s="82" t="n">
        <v>28.6</v>
      </c>
      <c r="CB231" s="82" t="n">
        <v>22.3</v>
      </c>
      <c r="CC231" s="82" t="n">
        <v>7.9</v>
      </c>
      <c r="CD231" s="82" t="n">
        <v>4.1</v>
      </c>
      <c r="CE231" s="82" t="n">
        <v>2.8</v>
      </c>
      <c r="CF231" s="82" t="n">
        <v>1</v>
      </c>
      <c r="CG231" s="82" t="n">
        <v>0.2</v>
      </c>
      <c r="CH231" s="82" t="n">
        <v>0.2</v>
      </c>
      <c r="CI231" s="82" t="n">
        <v>0.1</v>
      </c>
      <c r="CJ231" s="82">
        <f>SUM(BT231:BW231)</f>
        <v/>
      </c>
      <c r="CK231" s="82">
        <f>F231*(1+M231/100)^9</f>
        <v/>
      </c>
      <c r="CL231" s="257">
        <f>$CK231*SUM(OFFSET($AJ231,0,(COUNTA($CL$1:CL$1)-1)*4,1,4))/100</f>
        <v/>
      </c>
      <c r="CM231" s="257">
        <f>$CK231*SUM(OFFSET($AJ231,0,(COUNTA($CL$1:CM$1)-1)*4,1,4))/100</f>
        <v/>
      </c>
      <c r="CN231" s="257">
        <f>$CK231*SUM(OFFSET($AJ231,0,(COUNTA($CL$1:CN$1)-1)*4,1,4))/100</f>
        <v/>
      </c>
      <c r="CO231" s="257">
        <f>$CK231*SUM(OFFSET($AJ231,0,(COUNTA($CL$1:CO$1)-1)*4,1,4))/100</f>
        <v/>
      </c>
      <c r="CP231" s="257">
        <f>$CK231*SUM(OFFSET($AJ231,0,(COUNTA($CL$1:CP$1)-1)*4,1,4))/100</f>
        <v/>
      </c>
      <c r="CQ231" s="257">
        <f>$CK231*SUM(OFFSET($AJ231,0,(COUNTA($CL$1:CQ$1)-1)*4,1,4))/100</f>
        <v/>
      </c>
      <c r="CR231" s="257">
        <f>$CK231*SUM(OFFSET($AJ231,0,(COUNTA($CL$1:CR$1)-1)*4,1,4))/100</f>
        <v/>
      </c>
      <c r="CS231" s="257">
        <f>$CK231*SUM(OFFSET($AJ231,0,(COUNTA($CL$1:CS$1)-1)*4,1,4))/100</f>
        <v/>
      </c>
      <c r="CT231" s="257">
        <f>$CK231*SUM(OFFSET($AJ231,0,(COUNTA($CL$1:CT$1)-1)*4,1,4))/100</f>
        <v/>
      </c>
      <c r="CU231" s="258">
        <f>IF(N231 = 0,0,F231/N231)</f>
        <v/>
      </c>
      <c r="CV231" s="258">
        <f>IF(CU231=0,0,CK231/CU231)</f>
        <v/>
      </c>
    </row>
    <row r="232">
      <c r="A232" s="82">
        <f>IF(ISERROR(OFFSET(Map!$E$2,MATCH(D232,Map!$B$3:$B$239,0),0)),OFFSET(Map!$E$2,MATCH(D232,Map!$C$3:$C$239,0),0),OFFSET(Map!$E$2,MATCH(D232,Map!$B$3:$B$239,0),0))</f>
        <v/>
      </c>
      <c r="B232" s="82" t="n">
        <v>231</v>
      </c>
      <c r="C232" s="82" t="inlineStr">
        <is>
          <t>LIMPOPO</t>
        </is>
      </c>
      <c r="D232" s="82" t="inlineStr">
        <is>
          <t>LIM472</t>
        </is>
      </c>
      <c r="E232" s="82" t="inlineStr">
        <is>
          <t>Elias Motsoaledi</t>
        </is>
      </c>
      <c r="F232" s="82" t="n">
        <v>249363</v>
      </c>
      <c r="G232" s="82" t="n">
        <v>36.1</v>
      </c>
      <c r="H232" s="82" t="n">
        <v>56.8</v>
      </c>
      <c r="I232" s="82">
        <f>ROUND(F232*H232/100,0)</f>
        <v/>
      </c>
      <c r="J232" s="82" t="n">
        <v>7</v>
      </c>
      <c r="K232" s="82" t="n">
        <v>76</v>
      </c>
      <c r="L232" s="82" t="n">
        <v>86.3</v>
      </c>
      <c r="M232" s="82" t="n">
        <v>1.18</v>
      </c>
      <c r="N232" s="82" t="n">
        <v>67</v>
      </c>
      <c r="O232" s="82" t="n">
        <v>42.9</v>
      </c>
      <c r="P232" s="82">
        <f>ROUND(F232*(H232/100)*(100-O232)/100,0)</f>
        <v/>
      </c>
      <c r="Q232" s="82" t="n">
        <v>52.7</v>
      </c>
      <c r="R232" s="82" t="n">
        <v>24.1</v>
      </c>
      <c r="S232" s="82" t="n">
        <v>6.2</v>
      </c>
      <c r="T232" s="82" t="n">
        <v>20.1</v>
      </c>
      <c r="U232" s="82" t="n">
        <v>60251</v>
      </c>
      <c r="V232" s="82" t="n">
        <v>18494</v>
      </c>
      <c r="W232" s="82" t="n">
        <v>4</v>
      </c>
      <c r="X232" s="82" t="n">
        <v>53.2</v>
      </c>
      <c r="Y232" s="82" t="n">
        <v>90.5</v>
      </c>
      <c r="Z232" s="82" t="n">
        <v>58.1</v>
      </c>
      <c r="AA232" s="82" t="n">
        <v>10.1</v>
      </c>
      <c r="AB232" s="82" t="n">
        <v>10.2</v>
      </c>
      <c r="AC232" s="82" t="n">
        <v>12.2</v>
      </c>
      <c r="AD232" s="82" t="n">
        <v>91.09999999999999</v>
      </c>
      <c r="AE232" s="82" t="n">
        <v>97.90000000000001</v>
      </c>
      <c r="AF232" s="82" t="n">
        <v>0.1</v>
      </c>
      <c r="AG232" s="82" t="n">
        <v>0.2</v>
      </c>
      <c r="AH232" s="82" t="n">
        <v>1.6</v>
      </c>
      <c r="AI232" s="82" t="n">
        <v>0.2</v>
      </c>
      <c r="AJ232" s="82" t="n">
        <v>6.7</v>
      </c>
      <c r="AK232" s="82" t="n">
        <v>6.6</v>
      </c>
      <c r="AL232" s="82" t="n">
        <v>5.8</v>
      </c>
      <c r="AM232" s="82" t="n">
        <v>5.9</v>
      </c>
      <c r="AN232" s="82" t="n">
        <v>5.7</v>
      </c>
      <c r="AO232" s="82" t="n">
        <v>5.4</v>
      </c>
      <c r="AP232" s="82" t="n">
        <v>6</v>
      </c>
      <c r="AQ232" s="82" t="n">
        <v>5.9</v>
      </c>
      <c r="AR232" s="82" t="n">
        <v>4.9</v>
      </c>
      <c r="AS232" s="82" t="n">
        <v>4.9</v>
      </c>
      <c r="AT232" s="82" t="n">
        <v>3.3</v>
      </c>
      <c r="AU232" s="82" t="n">
        <v>4</v>
      </c>
      <c r="AV232" s="82" t="n">
        <v>2.5</v>
      </c>
      <c r="AW232" s="82" t="n">
        <v>3.1</v>
      </c>
      <c r="AX232" s="82" t="n">
        <v>2.1</v>
      </c>
      <c r="AY232" s="82" t="n">
        <v>2.8</v>
      </c>
      <c r="AZ232" s="82" t="n">
        <v>1.7</v>
      </c>
      <c r="BA232" s="82" t="n">
        <v>2.4</v>
      </c>
      <c r="BB232" s="82" t="n">
        <v>1.6</v>
      </c>
      <c r="BC232" s="82" t="n">
        <v>1.6</v>
      </c>
      <c r="BD232" s="82" t="n">
        <v>1.4</v>
      </c>
      <c r="BE232" s="82" t="n">
        <v>2</v>
      </c>
      <c r="BF232" s="82" t="n">
        <v>1.2</v>
      </c>
      <c r="BG232" s="82" t="n">
        <v>1.8</v>
      </c>
      <c r="BH232" s="82" t="n">
        <v>1</v>
      </c>
      <c r="BI232" s="82" t="n">
        <v>1.7</v>
      </c>
      <c r="BJ232" s="82" t="n">
        <v>0.8</v>
      </c>
      <c r="BK232" s="82" t="n">
        <v>1.5</v>
      </c>
      <c r="BL232" s="82" t="n">
        <v>0.7</v>
      </c>
      <c r="BM232" s="82" t="n">
        <v>1.1</v>
      </c>
      <c r="BN232" s="82" t="n">
        <v>0.3</v>
      </c>
      <c r="BO232" s="82" t="n">
        <v>0.7</v>
      </c>
      <c r="BP232" s="82" t="n">
        <v>0.2</v>
      </c>
      <c r="BQ232" s="82" t="n">
        <v>0.7</v>
      </c>
      <c r="BR232" s="82" t="n">
        <v>0.2</v>
      </c>
      <c r="BS232" s="82" t="n">
        <v>0.6</v>
      </c>
      <c r="BT232" s="82" t="n">
        <v>32203</v>
      </c>
      <c r="BU232" s="82" t="n">
        <v>24175</v>
      </c>
      <c r="BV232" s="82" t="n">
        <v>11177</v>
      </c>
      <c r="BW232" s="82" t="n">
        <v>74140</v>
      </c>
      <c r="BX232" s="82" t="n">
        <v>14</v>
      </c>
      <c r="BY232" s="82" t="n">
        <v>6.3</v>
      </c>
      <c r="BZ232" s="82" t="n">
        <v>11.3</v>
      </c>
      <c r="CA232" s="82" t="n">
        <v>25.3</v>
      </c>
      <c r="CB232" s="82" t="n">
        <v>23</v>
      </c>
      <c r="CC232" s="82" t="n">
        <v>9.6</v>
      </c>
      <c r="CD232" s="82" t="n">
        <v>5.2</v>
      </c>
      <c r="CE232" s="82" t="n">
        <v>3.4</v>
      </c>
      <c r="CF232" s="82" t="n">
        <v>1.5</v>
      </c>
      <c r="CG232" s="82" t="n">
        <v>0.3</v>
      </c>
      <c r="CH232" s="82" t="n">
        <v>0.1</v>
      </c>
      <c r="CI232" s="82" t="n">
        <v>0.1</v>
      </c>
      <c r="CJ232" s="82">
        <f>SUM(BT232:BW232)</f>
        <v/>
      </c>
      <c r="CK232" s="82">
        <f>F232*(1+M232/100)^9</f>
        <v/>
      </c>
      <c r="CL232" s="257">
        <f>$CK232*SUM(OFFSET($AJ232,0,(COUNTA($CL$1:CL$1)-1)*4,1,4))/100</f>
        <v/>
      </c>
      <c r="CM232" s="257">
        <f>$CK232*SUM(OFFSET($AJ232,0,(COUNTA($CL$1:CM$1)-1)*4,1,4))/100</f>
        <v/>
      </c>
      <c r="CN232" s="257">
        <f>$CK232*SUM(OFFSET($AJ232,0,(COUNTA($CL$1:CN$1)-1)*4,1,4))/100</f>
        <v/>
      </c>
      <c r="CO232" s="257">
        <f>$CK232*SUM(OFFSET($AJ232,0,(COUNTA($CL$1:CO$1)-1)*4,1,4))/100</f>
        <v/>
      </c>
      <c r="CP232" s="257">
        <f>$CK232*SUM(OFFSET($AJ232,0,(COUNTA($CL$1:CP$1)-1)*4,1,4))/100</f>
        <v/>
      </c>
      <c r="CQ232" s="257">
        <f>$CK232*SUM(OFFSET($AJ232,0,(COUNTA($CL$1:CQ$1)-1)*4,1,4))/100</f>
        <v/>
      </c>
      <c r="CR232" s="257">
        <f>$CK232*SUM(OFFSET($AJ232,0,(COUNTA($CL$1:CR$1)-1)*4,1,4))/100</f>
        <v/>
      </c>
      <c r="CS232" s="257">
        <f>$CK232*SUM(OFFSET($AJ232,0,(COUNTA($CL$1:CS$1)-1)*4,1,4))/100</f>
        <v/>
      </c>
      <c r="CT232" s="257">
        <f>$CK232*SUM(OFFSET($AJ232,0,(COUNTA($CL$1:CT$1)-1)*4,1,4))/100</f>
        <v/>
      </c>
      <c r="CU232" s="258">
        <f>IF(N232 = 0,0,F232/N232)</f>
        <v/>
      </c>
      <c r="CV232" s="258">
        <f>IF(CU232=0,0,CK232/CU232)</f>
        <v/>
      </c>
    </row>
    <row r="233">
      <c r="A233" s="82">
        <f>IF(ISERROR(OFFSET(Map!$E$2,MATCH(D233,Map!$B$3:$B$239,0),0)),OFFSET(Map!$E$2,MATCH(D233,Map!$C$3:$C$239,0),0),OFFSET(Map!$E$2,MATCH(D233,Map!$B$3:$B$239,0),0))</f>
        <v/>
      </c>
      <c r="B233" s="82" t="n">
        <v>232</v>
      </c>
      <c r="C233" s="82" t="inlineStr">
        <is>
          <t>LIMPOPO</t>
        </is>
      </c>
      <c r="D233" s="82" t="inlineStr">
        <is>
          <t>LIM473</t>
        </is>
      </c>
      <c r="E233" s="82" t="inlineStr">
        <is>
          <t>Makhuduthamaga</t>
        </is>
      </c>
      <c r="F233" s="82" t="n">
        <v>274358</v>
      </c>
      <c r="G233" s="82" t="n">
        <v>38.1</v>
      </c>
      <c r="H233" s="82" t="n">
        <v>53.9</v>
      </c>
      <c r="I233" s="82">
        <f>ROUND(F233*H233/100,0)</f>
        <v/>
      </c>
      <c r="J233" s="82" t="n">
        <v>8</v>
      </c>
      <c r="K233" s="82" t="n">
        <v>85.40000000000001</v>
      </c>
      <c r="L233" s="82" t="n">
        <v>79.2</v>
      </c>
      <c r="M233" s="82" t="n">
        <v>0.46</v>
      </c>
      <c r="N233" s="82" t="n">
        <v>131</v>
      </c>
      <c r="O233" s="82" t="n">
        <v>62.7</v>
      </c>
      <c r="P233" s="82">
        <f>ROUND(F233*(H233/100)*(100-O233)/100,0)</f>
        <v/>
      </c>
      <c r="Q233" s="82" t="n">
        <v>74</v>
      </c>
      <c r="R233" s="82" t="n">
        <v>23.4</v>
      </c>
      <c r="S233" s="82" t="n">
        <v>5.7</v>
      </c>
      <c r="T233" s="82" t="n">
        <v>20.5</v>
      </c>
      <c r="U233" s="82" t="n">
        <v>65217</v>
      </c>
      <c r="V233" s="82" t="n">
        <v>24803</v>
      </c>
      <c r="W233" s="82" t="n">
        <v>4.2</v>
      </c>
      <c r="X233" s="82" t="n">
        <v>60.1</v>
      </c>
      <c r="Y233" s="82" t="n">
        <v>90.09999999999999</v>
      </c>
      <c r="Z233" s="82" t="n">
        <v>71.40000000000001</v>
      </c>
      <c r="AA233" s="82" t="n">
        <v>3</v>
      </c>
      <c r="AB233" s="82" t="n">
        <v>2</v>
      </c>
      <c r="AC233" s="82" t="n">
        <v>6</v>
      </c>
      <c r="AD233" s="82" t="n">
        <v>90.40000000000001</v>
      </c>
      <c r="AE233" s="82" t="n">
        <v>99.7</v>
      </c>
      <c r="AF233" s="82" t="n">
        <v>0</v>
      </c>
      <c r="AG233" s="82" t="n">
        <v>0.1</v>
      </c>
      <c r="AH233" s="82" t="n">
        <v>0.1</v>
      </c>
      <c r="AI233" s="82" t="n">
        <v>0.1</v>
      </c>
      <c r="AJ233" s="82" t="n">
        <v>7.1</v>
      </c>
      <c r="AK233" s="82" t="n">
        <v>6.9</v>
      </c>
      <c r="AL233" s="82" t="n">
        <v>6.2</v>
      </c>
      <c r="AM233" s="82" t="n">
        <v>6.2</v>
      </c>
      <c r="AN233" s="82" t="n">
        <v>6</v>
      </c>
      <c r="AO233" s="82" t="n">
        <v>5.7</v>
      </c>
      <c r="AP233" s="82" t="n">
        <v>6.1</v>
      </c>
      <c r="AQ233" s="82" t="n">
        <v>6</v>
      </c>
      <c r="AR233" s="82" t="n">
        <v>4.1</v>
      </c>
      <c r="AS233" s="82" t="n">
        <v>4.5</v>
      </c>
      <c r="AT233" s="82" t="n">
        <v>2.6</v>
      </c>
      <c r="AU233" s="82" t="n">
        <v>3.9</v>
      </c>
      <c r="AV233" s="82" t="n">
        <v>1.9</v>
      </c>
      <c r="AW233" s="82" t="n">
        <v>3.2</v>
      </c>
      <c r="AX233" s="82" t="n">
        <v>1.6</v>
      </c>
      <c r="AY233" s="82" t="n">
        <v>2.9</v>
      </c>
      <c r="AZ233" s="82" t="n">
        <v>1.5</v>
      </c>
      <c r="BA233" s="82" t="n">
        <v>2.6</v>
      </c>
      <c r="BB233" s="82" t="n">
        <v>1.3</v>
      </c>
      <c r="BC233" s="82" t="n">
        <v>1.3</v>
      </c>
      <c r="BD233" s="82" t="n">
        <v>1.2</v>
      </c>
      <c r="BE233" s="82" t="n">
        <v>2.1</v>
      </c>
      <c r="BF233" s="82" t="n">
        <v>1.1</v>
      </c>
      <c r="BG233" s="82" t="n">
        <v>1.9</v>
      </c>
      <c r="BH233" s="82" t="n">
        <v>1</v>
      </c>
      <c r="BI233" s="82" t="n">
        <v>1.8</v>
      </c>
      <c r="BJ233" s="82" t="n">
        <v>0.7</v>
      </c>
      <c r="BK233" s="82" t="n">
        <v>1.8</v>
      </c>
      <c r="BL233" s="82" t="n">
        <v>0.8</v>
      </c>
      <c r="BM233" s="82" t="n">
        <v>1.3</v>
      </c>
      <c r="BN233" s="82" t="n">
        <v>0.4</v>
      </c>
      <c r="BO233" s="82" t="n">
        <v>0.9</v>
      </c>
      <c r="BP233" s="82" t="n">
        <v>0.3</v>
      </c>
      <c r="BQ233" s="82" t="n">
        <v>0.8</v>
      </c>
      <c r="BR233" s="82" t="n">
        <v>0.2</v>
      </c>
      <c r="BS233" s="82" t="n">
        <v>0.7</v>
      </c>
      <c r="BT233" s="82" t="n">
        <v>19534</v>
      </c>
      <c r="BU233" s="82" t="n">
        <v>32780</v>
      </c>
      <c r="BV233" s="82" t="n">
        <v>13657</v>
      </c>
      <c r="BW233" s="82" t="n">
        <v>81993</v>
      </c>
      <c r="BX233" s="82" t="n">
        <v>13.1</v>
      </c>
      <c r="BY233" s="82" t="n">
        <v>7.3</v>
      </c>
      <c r="BZ233" s="82" t="n">
        <v>14.5</v>
      </c>
      <c r="CA233" s="82" t="n">
        <v>25.5</v>
      </c>
      <c r="CB233" s="82" t="n">
        <v>23.7</v>
      </c>
      <c r="CC233" s="82" t="n">
        <v>7.2</v>
      </c>
      <c r="CD233" s="82" t="n">
        <v>4.4</v>
      </c>
      <c r="CE233" s="82" t="n">
        <v>2.9</v>
      </c>
      <c r="CF233" s="82" t="n">
        <v>1</v>
      </c>
      <c r="CG233" s="82" t="n">
        <v>0.2</v>
      </c>
      <c r="CH233" s="82" t="n">
        <v>0.1</v>
      </c>
      <c r="CI233" s="82" t="n">
        <v>0.1</v>
      </c>
      <c r="CJ233" s="82">
        <f>SUM(BT233:BW233)</f>
        <v/>
      </c>
      <c r="CK233" s="82">
        <f>F233*(1+M233/100)^9</f>
        <v/>
      </c>
      <c r="CL233" s="257">
        <f>$CK233*SUM(OFFSET($AJ233,0,(COUNTA($CL$1:CL$1)-1)*4,1,4))/100</f>
        <v/>
      </c>
      <c r="CM233" s="257">
        <f>$CK233*SUM(OFFSET($AJ233,0,(COUNTA($CL$1:CM$1)-1)*4,1,4))/100</f>
        <v/>
      </c>
      <c r="CN233" s="257">
        <f>$CK233*SUM(OFFSET($AJ233,0,(COUNTA($CL$1:CN$1)-1)*4,1,4))/100</f>
        <v/>
      </c>
      <c r="CO233" s="257">
        <f>$CK233*SUM(OFFSET($AJ233,0,(COUNTA($CL$1:CO$1)-1)*4,1,4))/100</f>
        <v/>
      </c>
      <c r="CP233" s="257">
        <f>$CK233*SUM(OFFSET($AJ233,0,(COUNTA($CL$1:CP$1)-1)*4,1,4))/100</f>
        <v/>
      </c>
      <c r="CQ233" s="257">
        <f>$CK233*SUM(OFFSET($AJ233,0,(COUNTA($CL$1:CQ$1)-1)*4,1,4))/100</f>
        <v/>
      </c>
      <c r="CR233" s="257">
        <f>$CK233*SUM(OFFSET($AJ233,0,(COUNTA($CL$1:CR$1)-1)*4,1,4))/100</f>
        <v/>
      </c>
      <c r="CS233" s="257">
        <f>$CK233*SUM(OFFSET($AJ233,0,(COUNTA($CL$1:CS$1)-1)*4,1,4))/100</f>
        <v/>
      </c>
      <c r="CT233" s="257">
        <f>$CK233*SUM(OFFSET($AJ233,0,(COUNTA($CL$1:CT$1)-1)*4,1,4))/100</f>
        <v/>
      </c>
      <c r="CU233" s="258">
        <f>IF(N233 = 0,0,F233/N233)</f>
        <v/>
      </c>
      <c r="CV233" s="258">
        <f>IF(CU233=0,0,CK233/CU233)</f>
        <v/>
      </c>
    </row>
    <row r="234">
      <c r="A234" s="82">
        <f>IF(ISERROR(OFFSET(Map!$E$2,MATCH(D234,Map!$B$3:$B$239,0),0)),OFFSET(Map!$E$2,MATCH(D234,Map!$C$3:$C$239,0),0),OFFSET(Map!$E$2,MATCH(D234,Map!$B$3:$B$239,0),0))</f>
        <v/>
      </c>
      <c r="B234" s="82" t="n">
        <v>233</v>
      </c>
      <c r="C234" s="82" t="inlineStr">
        <is>
          <t>LIMPOPO</t>
        </is>
      </c>
      <c r="D234" s="82" t="inlineStr">
        <is>
          <t>LIM474</t>
        </is>
      </c>
      <c r="E234" s="82" t="inlineStr">
        <is>
          <t>Fetakgomo</t>
        </is>
      </c>
      <c r="F234" s="82" t="n">
        <v>93795</v>
      </c>
      <c r="G234" s="82" t="n">
        <v>35.4</v>
      </c>
      <c r="H234" s="82" t="n">
        <v>56.5</v>
      </c>
      <c r="I234" s="82">
        <f>ROUND(F234*H234/100,0)</f>
        <v/>
      </c>
      <c r="J234" s="82" t="n">
        <v>8.1</v>
      </c>
      <c r="K234" s="82" t="n">
        <v>77.09999999999999</v>
      </c>
      <c r="L234" s="82" t="n">
        <v>82</v>
      </c>
      <c r="M234" s="82" t="n">
        <v>0.13</v>
      </c>
      <c r="N234" s="82" t="n">
        <v>85</v>
      </c>
      <c r="O234" s="82" t="n">
        <v>58.9</v>
      </c>
      <c r="P234" s="82">
        <f>ROUND(F234*(H234/100)*(100-O234)/100,0)</f>
        <v/>
      </c>
      <c r="Q234" s="82" t="n">
        <v>70.5</v>
      </c>
      <c r="R234" s="82" t="n">
        <v>24.3</v>
      </c>
      <c r="S234" s="82" t="n">
        <v>6.6</v>
      </c>
      <c r="T234" s="82" t="n">
        <v>22</v>
      </c>
      <c r="U234" s="82" t="n">
        <v>22851</v>
      </c>
      <c r="V234" s="82" t="n">
        <v>7960</v>
      </c>
      <c r="W234" s="82" t="n">
        <v>4.1</v>
      </c>
      <c r="X234" s="82" t="n">
        <v>55.9</v>
      </c>
      <c r="Y234" s="82" t="n">
        <v>94.2</v>
      </c>
      <c r="Z234" s="82" t="n">
        <v>56.8</v>
      </c>
      <c r="AA234" s="82" t="n">
        <v>1.9</v>
      </c>
      <c r="AB234" s="82" t="n">
        <v>17.8</v>
      </c>
      <c r="AC234" s="82" t="n">
        <v>5.5</v>
      </c>
      <c r="AD234" s="82" t="n">
        <v>91.5</v>
      </c>
      <c r="AE234" s="82" t="n">
        <v>99.40000000000001</v>
      </c>
      <c r="AF234" s="82" t="n">
        <v>0</v>
      </c>
      <c r="AG234" s="82" t="n">
        <v>0.1</v>
      </c>
      <c r="AH234" s="82" t="n">
        <v>0.4</v>
      </c>
      <c r="AI234" s="82" t="n">
        <v>0.1</v>
      </c>
      <c r="AJ234" s="82" t="n">
        <v>6.5</v>
      </c>
      <c r="AK234" s="82" t="n">
        <v>6.6</v>
      </c>
      <c r="AL234" s="82" t="n">
        <v>5.8</v>
      </c>
      <c r="AM234" s="82" t="n">
        <v>5.8</v>
      </c>
      <c r="AN234" s="82" t="n">
        <v>5.5</v>
      </c>
      <c r="AO234" s="82" t="n">
        <v>5.3</v>
      </c>
      <c r="AP234" s="82" t="n">
        <v>5.8</v>
      </c>
      <c r="AQ234" s="82" t="n">
        <v>5.8</v>
      </c>
      <c r="AR234" s="82" t="n">
        <v>4.3</v>
      </c>
      <c r="AS234" s="82" t="n">
        <v>4.6</v>
      </c>
      <c r="AT234" s="82" t="n">
        <v>3.3</v>
      </c>
      <c r="AU234" s="82" t="n">
        <v>4.2</v>
      </c>
      <c r="AV234" s="82" t="n">
        <v>2.5</v>
      </c>
      <c r="AW234" s="82" t="n">
        <v>3.2</v>
      </c>
      <c r="AX234" s="82" t="n">
        <v>2</v>
      </c>
      <c r="AY234" s="82" t="n">
        <v>2.9</v>
      </c>
      <c r="AZ234" s="82" t="n">
        <v>1.7</v>
      </c>
      <c r="BA234" s="82" t="n">
        <v>2.6</v>
      </c>
      <c r="BB234" s="82" t="n">
        <v>1.6</v>
      </c>
      <c r="BC234" s="82" t="n">
        <v>1.6</v>
      </c>
      <c r="BD234" s="82" t="n">
        <v>1.4</v>
      </c>
      <c r="BE234" s="82" t="n">
        <v>2.1</v>
      </c>
      <c r="BF234" s="82" t="n">
        <v>1.3</v>
      </c>
      <c r="BG234" s="82" t="n">
        <v>1.9</v>
      </c>
      <c r="BH234" s="82" t="n">
        <v>1</v>
      </c>
      <c r="BI234" s="82" t="n">
        <v>1.6</v>
      </c>
      <c r="BJ234" s="82" t="n">
        <v>0.7</v>
      </c>
      <c r="BK234" s="82" t="n">
        <v>1.8</v>
      </c>
      <c r="BL234" s="82" t="n">
        <v>0.8</v>
      </c>
      <c r="BM234" s="82" t="n">
        <v>1.3</v>
      </c>
      <c r="BN234" s="82" t="n">
        <v>0.4</v>
      </c>
      <c r="BO234" s="82" t="n">
        <v>1</v>
      </c>
      <c r="BP234" s="82" t="n">
        <v>0.3</v>
      </c>
      <c r="BQ234" s="82" t="n">
        <v>0.8</v>
      </c>
      <c r="BR234" s="82" t="n">
        <v>0.2</v>
      </c>
      <c r="BS234" s="82" t="n">
        <v>0.8</v>
      </c>
      <c r="BT234" s="82" t="n">
        <v>9184</v>
      </c>
      <c r="BU234" s="82" t="n">
        <v>13154</v>
      </c>
      <c r="BV234" s="82" t="n">
        <v>3273</v>
      </c>
      <c r="BW234" s="82" t="n">
        <v>27361</v>
      </c>
      <c r="BX234" s="82" t="n">
        <v>15</v>
      </c>
      <c r="BY234" s="82" t="n">
        <v>5.7</v>
      </c>
      <c r="BZ234" s="82" t="n">
        <v>10.9</v>
      </c>
      <c r="CA234" s="82" t="n">
        <v>23</v>
      </c>
      <c r="CB234" s="82" t="n">
        <v>21</v>
      </c>
      <c r="CC234" s="82" t="n">
        <v>11.1</v>
      </c>
      <c r="CD234" s="82" t="n">
        <v>7.5</v>
      </c>
      <c r="CE234" s="82" t="n">
        <v>4</v>
      </c>
      <c r="CF234" s="82" t="n">
        <v>1.4</v>
      </c>
      <c r="CG234" s="82" t="n">
        <v>0.2</v>
      </c>
      <c r="CH234" s="82" t="n">
        <v>0.1</v>
      </c>
      <c r="CI234" s="82" t="n">
        <v>0.1</v>
      </c>
      <c r="CJ234" s="82">
        <f>SUM(BT234:BW234)</f>
        <v/>
      </c>
      <c r="CK234" s="82">
        <f>F234*(1+M234/100)^9</f>
        <v/>
      </c>
      <c r="CL234" s="257">
        <f>$CK234*SUM(OFFSET($AJ234,0,(COUNTA($CL$1:CL$1)-1)*4,1,4))/100</f>
        <v/>
      </c>
      <c r="CM234" s="257">
        <f>$CK234*SUM(OFFSET($AJ234,0,(COUNTA($CL$1:CM$1)-1)*4,1,4))/100</f>
        <v/>
      </c>
      <c r="CN234" s="257">
        <f>$CK234*SUM(OFFSET($AJ234,0,(COUNTA($CL$1:CN$1)-1)*4,1,4))/100</f>
        <v/>
      </c>
      <c r="CO234" s="257">
        <f>$CK234*SUM(OFFSET($AJ234,0,(COUNTA($CL$1:CO$1)-1)*4,1,4))/100</f>
        <v/>
      </c>
      <c r="CP234" s="257">
        <f>$CK234*SUM(OFFSET($AJ234,0,(COUNTA($CL$1:CP$1)-1)*4,1,4))/100</f>
        <v/>
      </c>
      <c r="CQ234" s="257">
        <f>$CK234*SUM(OFFSET($AJ234,0,(COUNTA($CL$1:CQ$1)-1)*4,1,4))/100</f>
        <v/>
      </c>
      <c r="CR234" s="257">
        <f>$CK234*SUM(OFFSET($AJ234,0,(COUNTA($CL$1:CR$1)-1)*4,1,4))/100</f>
        <v/>
      </c>
      <c r="CS234" s="257">
        <f>$CK234*SUM(OFFSET($AJ234,0,(COUNTA($CL$1:CS$1)-1)*4,1,4))/100</f>
        <v/>
      </c>
      <c r="CT234" s="257">
        <f>$CK234*SUM(OFFSET($AJ234,0,(COUNTA($CL$1:CT$1)-1)*4,1,4))/100</f>
        <v/>
      </c>
      <c r="CU234" s="258">
        <f>IF(N234 = 0,0,F234/N234)</f>
        <v/>
      </c>
      <c r="CV234" s="258">
        <f>IF(CU234=0,0,CK234/CU234)</f>
        <v/>
      </c>
    </row>
    <row r="235">
      <c r="A235" s="82">
        <f>IF(ISERROR(OFFSET(Map!$E$2,MATCH(D235,Map!$B$3:$B$239,0),0)),OFFSET(Map!$E$2,MATCH(D235,Map!$C$3:$C$239,0),0),OFFSET(Map!$E$2,MATCH(D235,Map!$B$3:$B$239,0),0))</f>
        <v/>
      </c>
      <c r="B235" s="82" t="n">
        <v>234</v>
      </c>
      <c r="C235" s="82" t="inlineStr">
        <is>
          <t>LIMPOPO</t>
        </is>
      </c>
      <c r="D235" s="82" t="inlineStr">
        <is>
          <t>LIM475</t>
        </is>
      </c>
      <c r="E235" s="82" t="inlineStr">
        <is>
          <t>Greater Tubatse</t>
        </is>
      </c>
      <c r="F235" s="82" t="n">
        <v>335676</v>
      </c>
      <c r="G235" s="82" t="n">
        <v>34.5</v>
      </c>
      <c r="H235" s="82" t="n">
        <v>60.4</v>
      </c>
      <c r="I235" s="82">
        <f>ROUND(F235*H235/100,0)</f>
        <v/>
      </c>
      <c r="J235" s="82" t="n">
        <v>5.1</v>
      </c>
      <c r="K235" s="82" t="n">
        <v>65.59999999999999</v>
      </c>
      <c r="L235" s="82" t="n">
        <v>91.5</v>
      </c>
      <c r="M235" s="82" t="n">
        <v>2.19</v>
      </c>
      <c r="N235" s="82" t="n">
        <v>73</v>
      </c>
      <c r="O235" s="82" t="n">
        <v>50.3</v>
      </c>
      <c r="P235" s="82">
        <f>ROUND(F235*(H235/100)*(100-O235)/100,0)</f>
        <v/>
      </c>
      <c r="Q235" s="82" t="n">
        <v>59.6</v>
      </c>
      <c r="R235" s="82" t="n">
        <v>15.1</v>
      </c>
      <c r="S235" s="82" t="n">
        <v>6.6</v>
      </c>
      <c r="T235" s="82" t="n">
        <v>22.6</v>
      </c>
      <c r="U235" s="82" t="n">
        <v>83199</v>
      </c>
      <c r="V235" s="82" t="n">
        <v>25347</v>
      </c>
      <c r="W235" s="82" t="n">
        <v>3.9</v>
      </c>
      <c r="X235" s="82" t="n">
        <v>46.9</v>
      </c>
      <c r="Y235" s="82" t="n">
        <v>83.2</v>
      </c>
      <c r="Z235" s="82" t="n">
        <v>53.9</v>
      </c>
      <c r="AA235" s="82" t="n">
        <v>6.3</v>
      </c>
      <c r="AB235" s="82" t="n">
        <v>7.9</v>
      </c>
      <c r="AC235" s="82" t="n">
        <v>9.5</v>
      </c>
      <c r="AD235" s="82" t="n">
        <v>75.7</v>
      </c>
      <c r="AE235" s="82" t="n">
        <v>98.3</v>
      </c>
      <c r="AF235" s="82" t="n">
        <v>0.2</v>
      </c>
      <c r="AG235" s="82" t="n">
        <v>0.2</v>
      </c>
      <c r="AH235" s="82" t="n">
        <v>1.3</v>
      </c>
      <c r="AI235" s="82" t="n">
        <v>0.1</v>
      </c>
      <c r="AJ235" s="82" t="n">
        <v>6.6</v>
      </c>
      <c r="AK235" s="82" t="n">
        <v>6.6</v>
      </c>
      <c r="AL235" s="82" t="n">
        <v>5.6</v>
      </c>
      <c r="AM235" s="82" t="n">
        <v>5.5</v>
      </c>
      <c r="AN235" s="82" t="n">
        <v>5.3</v>
      </c>
      <c r="AO235" s="82" t="n">
        <v>5.1</v>
      </c>
      <c r="AP235" s="82" t="n">
        <v>5.5</v>
      </c>
      <c r="AQ235" s="82" t="n">
        <v>5.4</v>
      </c>
      <c r="AR235" s="82" t="n">
        <v>5.3</v>
      </c>
      <c r="AS235" s="82" t="n">
        <v>5.4</v>
      </c>
      <c r="AT235" s="82" t="n">
        <v>4.6</v>
      </c>
      <c r="AU235" s="82" t="n">
        <v>4.9</v>
      </c>
      <c r="AV235" s="82" t="n">
        <v>3.5</v>
      </c>
      <c r="AW235" s="82" t="n">
        <v>3.8</v>
      </c>
      <c r="AX235" s="82" t="n">
        <v>2.7</v>
      </c>
      <c r="AY235" s="82" t="n">
        <v>3</v>
      </c>
      <c r="AZ235" s="82" t="n">
        <v>2.1</v>
      </c>
      <c r="BA235" s="82" t="n">
        <v>2.5</v>
      </c>
      <c r="BB235" s="82" t="n">
        <v>1.8</v>
      </c>
      <c r="BC235" s="82" t="n">
        <v>1.8</v>
      </c>
      <c r="BD235" s="82" t="n">
        <v>1.3</v>
      </c>
      <c r="BE235" s="82" t="n">
        <v>1.7</v>
      </c>
      <c r="BF235" s="82" t="n">
        <v>1.2</v>
      </c>
      <c r="BG235" s="82" t="n">
        <v>1.4</v>
      </c>
      <c r="BH235" s="82" t="n">
        <v>0.8</v>
      </c>
      <c r="BI235" s="82" t="n">
        <v>1.1</v>
      </c>
      <c r="BJ235" s="82" t="n">
        <v>0.5</v>
      </c>
      <c r="BK235" s="82" t="n">
        <v>1.1</v>
      </c>
      <c r="BL235" s="82" t="n">
        <v>0.5</v>
      </c>
      <c r="BM235" s="82" t="n">
        <v>0.8</v>
      </c>
      <c r="BN235" s="82" t="n">
        <v>0.2</v>
      </c>
      <c r="BO235" s="82" t="n">
        <v>0.6</v>
      </c>
      <c r="BP235" s="82" t="n">
        <v>0.2</v>
      </c>
      <c r="BQ235" s="82" t="n">
        <v>0.5</v>
      </c>
      <c r="BR235" s="82" t="n">
        <v>0.1</v>
      </c>
      <c r="BS235" s="82" t="n">
        <v>0.5</v>
      </c>
      <c r="BT235" s="82" t="n">
        <v>49522</v>
      </c>
      <c r="BU235" s="82" t="n">
        <v>50220</v>
      </c>
      <c r="BV235" s="82" t="n">
        <v>10605</v>
      </c>
      <c r="BW235" s="82" t="n">
        <v>92376</v>
      </c>
      <c r="BX235" s="82" t="n">
        <v>15.7</v>
      </c>
      <c r="BY235" s="82" t="n">
        <v>6.5</v>
      </c>
      <c r="BZ235" s="82" t="n">
        <v>11.9</v>
      </c>
      <c r="CA235" s="82" t="n">
        <v>18.6</v>
      </c>
      <c r="CB235" s="82" t="n">
        <v>17.7</v>
      </c>
      <c r="CC235" s="82" t="n">
        <v>13.8</v>
      </c>
      <c r="CD235" s="82" t="n">
        <v>8.800000000000001</v>
      </c>
      <c r="CE235" s="82" t="n">
        <v>4.5</v>
      </c>
      <c r="CF235" s="82" t="n">
        <v>1.9</v>
      </c>
      <c r="CG235" s="82" t="n">
        <v>0.4</v>
      </c>
      <c r="CH235" s="82" t="n">
        <v>0.1</v>
      </c>
      <c r="CI235" s="82" t="n">
        <v>0.1</v>
      </c>
      <c r="CJ235" s="82">
        <f>SUM(BT235:BW235)</f>
        <v/>
      </c>
      <c r="CK235" s="82">
        <f>F235*(1+M235/100)^9</f>
        <v/>
      </c>
      <c r="CL235" s="257">
        <f>$CK235*SUM(OFFSET($AJ235,0,(COUNTA($CL$1:CL$1)-1)*4,1,4))/100</f>
        <v/>
      </c>
      <c r="CM235" s="257">
        <f>$CK235*SUM(OFFSET($AJ235,0,(COUNTA($CL$1:CM$1)-1)*4,1,4))/100</f>
        <v/>
      </c>
      <c r="CN235" s="257">
        <f>$CK235*SUM(OFFSET($AJ235,0,(COUNTA($CL$1:CN$1)-1)*4,1,4))/100</f>
        <v/>
      </c>
      <c r="CO235" s="257">
        <f>$CK235*SUM(OFFSET($AJ235,0,(COUNTA($CL$1:CO$1)-1)*4,1,4))/100</f>
        <v/>
      </c>
      <c r="CP235" s="257">
        <f>$CK235*SUM(OFFSET($AJ235,0,(COUNTA($CL$1:CP$1)-1)*4,1,4))/100</f>
        <v/>
      </c>
      <c r="CQ235" s="257">
        <f>$CK235*SUM(OFFSET($AJ235,0,(COUNTA($CL$1:CQ$1)-1)*4,1,4))/100</f>
        <v/>
      </c>
      <c r="CR235" s="257">
        <f>$CK235*SUM(OFFSET($AJ235,0,(COUNTA($CL$1:CR$1)-1)*4,1,4))/100</f>
        <v/>
      </c>
      <c r="CS235" s="257">
        <f>$CK235*SUM(OFFSET($AJ235,0,(COUNTA($CL$1:CS$1)-1)*4,1,4))/100</f>
        <v/>
      </c>
      <c r="CT235" s="257">
        <f>$CK235*SUM(OFFSET($AJ235,0,(COUNTA($CL$1:CT$1)-1)*4,1,4))/100</f>
        <v/>
      </c>
      <c r="CU235" s="258">
        <f>IF(N235 = 0,0,F235/N235)</f>
        <v/>
      </c>
      <c r="CV235" s="258">
        <f>IF(CU235=0,0,CK235/CU235)</f>
        <v/>
      </c>
    </row>
  </sheetData>
  <autoFilter ref="B1:CJ235"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 codeName="Sheet10">
    <outlinePr summaryBelow="1" summaryRight="1"/>
    <pageSetUpPr/>
  </sheetPr>
  <dimension ref="A1:I239"/>
  <sheetViews>
    <sheetView workbookViewId="0">
      <selection activeCell="E40" sqref="E40"/>
    </sheetView>
  </sheetViews>
  <sheetFormatPr baseColWidth="10" defaultColWidth="8.6640625" defaultRowHeight="12"/>
  <cols>
    <col width="32.6640625" bestFit="1" customWidth="1" style="197" min="1" max="1"/>
    <col width="10.6640625" bestFit="1" customWidth="1" style="197" min="2" max="2"/>
    <col width="5.83203125" customWidth="1" style="197" min="3" max="3"/>
    <col width="10.6640625" bestFit="1" customWidth="1" style="197" min="4" max="4"/>
    <col width="19.6640625" bestFit="1" customWidth="1" style="197" min="5" max="5"/>
    <col width="13" bestFit="1" customWidth="1" style="197" min="6" max="6"/>
    <col width="6.5" bestFit="1" customWidth="1" style="206" min="7" max="7"/>
    <col width="8" bestFit="1" customWidth="1" style="206" min="8" max="8"/>
    <col width="8.83203125" bestFit="1" customWidth="1" style="206" min="9" max="9"/>
    <col width="8.6640625" customWidth="1" style="197" min="10" max="15"/>
    <col width="8.6640625" customWidth="1" style="197" min="16" max="16384"/>
  </cols>
  <sheetData>
    <row r="1">
      <c r="A1" s="37" t="inlineStr">
        <is>
          <t>Name</t>
        </is>
      </c>
      <c r="B1" s="38" t="inlineStr">
        <is>
          <t>2016 Code</t>
        </is>
      </c>
      <c r="C1" s="38" t="inlineStr">
        <is>
          <t>Pre-2016 Code</t>
        </is>
      </c>
      <c r="D1" s="38" t="inlineStr">
        <is>
          <t>Province</t>
        </is>
      </c>
      <c r="E1" s="38" t="inlineStr">
        <is>
          <t>District</t>
        </is>
      </c>
      <c r="F1" s="38" t="inlineStr">
        <is>
          <t>Seat</t>
        </is>
      </c>
      <c r="G1" s="39" t="inlineStr">
        <is>
          <t>Area</t>
        </is>
      </c>
      <c r="H1" s="39" t="inlineStr">
        <is>
          <t>Population</t>
        </is>
      </c>
      <c r="I1" s="40" t="inlineStr">
        <is>
          <t>Pop. density</t>
        </is>
      </c>
    </row>
    <row r="2">
      <c r="G2" s="206" t="inlineStr">
        <is>
          <t>(km2)[2]</t>
        </is>
      </c>
      <c r="H2" s="206" t="inlineStr">
        <is>
          <t>(2016)[3]</t>
        </is>
      </c>
      <c r="I2" s="206" t="inlineStr">
        <is>
          <t>(per km2)</t>
        </is>
      </c>
    </row>
    <row r="3">
      <c r="A3" s="197" t="inlineStr">
        <is>
          <t>Abaqulusi Local Municipality</t>
        </is>
      </c>
      <c r="B3" s="197" t="inlineStr">
        <is>
          <t>KZN263</t>
        </is>
      </c>
      <c r="C3" s="197" t="inlineStr">
        <is>
          <t>KZN263</t>
        </is>
      </c>
      <c r="D3" s="197" t="inlineStr">
        <is>
          <t>KwaZulu-Natal</t>
        </is>
      </c>
      <c r="E3" s="197" t="inlineStr">
        <is>
          <t>Zululand</t>
        </is>
      </c>
      <c r="F3" s="197" t="inlineStr">
        <is>
          <t>Vryheid</t>
        </is>
      </c>
      <c r="G3" s="206" t="inlineStr">
        <is>
          <t>4,314</t>
        </is>
      </c>
      <c r="H3" s="206" t="inlineStr">
        <is>
          <t>243,795</t>
        </is>
      </c>
      <c r="I3" s="206" t="n">
        <v>56.5</v>
      </c>
    </row>
    <row r="4">
      <c r="A4" s="197" t="inlineStr">
        <is>
          <t>Albert Luthuli Local Municipality</t>
        </is>
      </c>
      <c r="B4" s="197" t="inlineStr">
        <is>
          <t>MP301</t>
        </is>
      </c>
      <c r="C4" s="197" t="inlineStr">
        <is>
          <t>MP301</t>
        </is>
      </c>
      <c r="D4" s="197" t="inlineStr">
        <is>
          <t>Mpumalanga</t>
        </is>
      </c>
      <c r="E4" s="197" t="inlineStr">
        <is>
          <t>Gert Sibande</t>
        </is>
      </c>
      <c r="F4" s="197" t="inlineStr">
        <is>
          <t>Carolina</t>
        </is>
      </c>
      <c r="G4" s="206" t="inlineStr">
        <is>
          <t>5,559</t>
        </is>
      </c>
      <c r="H4" s="206" t="inlineStr">
        <is>
          <t>187,629</t>
        </is>
      </c>
      <c r="I4" s="206" t="n">
        <v>33.7</v>
      </c>
    </row>
    <row r="5">
      <c r="A5" s="197" t="inlineStr">
        <is>
          <t>Alfred Duma Local Municipality</t>
        </is>
      </c>
      <c r="B5" s="197" t="inlineStr">
        <is>
          <t>KZN238</t>
        </is>
      </c>
      <c r="C5" s="197" t="inlineStr">
        <is>
          <t>KZN232</t>
        </is>
      </c>
      <c r="D5" s="197" t="inlineStr">
        <is>
          <t>KwaZulu-Natal</t>
        </is>
      </c>
      <c r="E5" s="197" t="inlineStr">
        <is>
          <t>Uthukela</t>
        </is>
      </c>
      <c r="F5" s="197" t="inlineStr">
        <is>
          <t>Ladysmith</t>
        </is>
      </c>
      <c r="G5" s="206" t="inlineStr">
        <is>
          <t>3,764</t>
        </is>
      </c>
      <c r="H5" s="206" t="inlineStr">
        <is>
          <t>356,274</t>
        </is>
      </c>
      <c r="I5" s="206" t="n">
        <v>94.59999999999999</v>
      </c>
    </row>
    <row r="6">
      <c r="A6" s="197" t="inlineStr">
        <is>
          <t>Amahlathi Local Municipality</t>
        </is>
      </c>
      <c r="B6" s="197" t="inlineStr">
        <is>
          <t>EC124</t>
        </is>
      </c>
      <c r="C6" s="197" t="inlineStr">
        <is>
          <t>EC124</t>
        </is>
      </c>
      <c r="D6" s="197" t="inlineStr">
        <is>
          <t>Eastern Cape</t>
        </is>
      </c>
      <c r="E6" s="197" t="inlineStr">
        <is>
          <t>Amathole</t>
        </is>
      </c>
      <c r="F6" s="197" t="inlineStr">
        <is>
          <t>Stutterheim</t>
        </is>
      </c>
      <c r="G6" s="206" t="inlineStr">
        <is>
          <t>4,505</t>
        </is>
      </c>
      <c r="H6" s="206" t="inlineStr">
        <is>
          <t>101,826</t>
        </is>
      </c>
      <c r="I6" s="206" t="n">
        <v>22.6</v>
      </c>
    </row>
    <row r="7">
      <c r="A7" s="197" t="inlineStr">
        <is>
          <t>Ba-Phalaborwa Local Municipality</t>
        </is>
      </c>
      <c r="B7" s="197" t="inlineStr">
        <is>
          <t>LIM334</t>
        </is>
      </c>
      <c r="C7" s="197" t="inlineStr">
        <is>
          <t>LIM334</t>
        </is>
      </c>
      <c r="D7" s="197" t="inlineStr">
        <is>
          <t>Limpopo</t>
        </is>
      </c>
      <c r="E7" s="197" t="inlineStr">
        <is>
          <t>Mopani</t>
        </is>
      </c>
      <c r="F7" s="197" t="inlineStr">
        <is>
          <t>Phalaborwa</t>
        </is>
      </c>
      <c r="G7" s="206" t="inlineStr">
        <is>
          <t>7,489</t>
        </is>
      </c>
      <c r="H7" s="206" t="inlineStr">
        <is>
          <t>168,937</t>
        </is>
      </c>
      <c r="I7" s="206" t="n">
        <v>22.6</v>
      </c>
    </row>
    <row r="8">
      <c r="A8" s="197" t="inlineStr">
        <is>
          <t>Beaufort West Local Municipality</t>
        </is>
      </c>
      <c r="B8" s="197" t="inlineStr">
        <is>
          <t>WC053</t>
        </is>
      </c>
      <c r="C8" s="197" t="inlineStr">
        <is>
          <t>WC053</t>
        </is>
      </c>
      <c r="D8" s="197" t="inlineStr">
        <is>
          <t>Western Cape</t>
        </is>
      </c>
      <c r="E8" s="197" t="inlineStr">
        <is>
          <t>Central Karoo</t>
        </is>
      </c>
      <c r="F8" s="197" t="inlineStr">
        <is>
          <t>Beaufort West</t>
        </is>
      </c>
      <c r="G8" s="206" t="inlineStr">
        <is>
          <t>21,917</t>
        </is>
      </c>
      <c r="H8" s="206" t="inlineStr">
        <is>
          <t>51,080</t>
        </is>
      </c>
      <c r="I8" s="206" t="n">
        <v>2.3</v>
      </c>
    </row>
    <row r="9">
      <c r="A9" s="197" t="inlineStr">
        <is>
          <t>Bela-Bela Local Municipality</t>
        </is>
      </c>
      <c r="B9" s="197" t="inlineStr">
        <is>
          <t>LIM366</t>
        </is>
      </c>
      <c r="C9" s="197" t="inlineStr">
        <is>
          <t>LIM366</t>
        </is>
      </c>
      <c r="D9" s="197" t="inlineStr">
        <is>
          <t>Limpopo</t>
        </is>
      </c>
      <c r="E9" s="197" t="inlineStr">
        <is>
          <t>Waterberg</t>
        </is>
      </c>
      <c r="F9" s="197" t="inlineStr">
        <is>
          <t>Bela-Bela</t>
        </is>
      </c>
      <c r="G9" s="206" t="inlineStr">
        <is>
          <t>3,406</t>
        </is>
      </c>
      <c r="H9" s="206" t="inlineStr">
        <is>
          <t>76,296</t>
        </is>
      </c>
      <c r="I9" s="206" t="n">
        <v>22.4</v>
      </c>
    </row>
    <row r="10">
      <c r="A10" s="197" t="inlineStr">
        <is>
          <t>Bergrivier Local Municipality</t>
        </is>
      </c>
      <c r="B10" s="197" t="inlineStr">
        <is>
          <t>WC013</t>
        </is>
      </c>
      <c r="C10" s="197" t="inlineStr">
        <is>
          <t>WC013</t>
        </is>
      </c>
      <c r="D10" s="197" t="inlineStr">
        <is>
          <t>Western Cape</t>
        </is>
      </c>
      <c r="E10" s="197" t="inlineStr">
        <is>
          <t>West Coast</t>
        </is>
      </c>
      <c r="F10" s="197" t="inlineStr">
        <is>
          <t>Piketberg</t>
        </is>
      </c>
      <c r="G10" s="206" t="inlineStr">
        <is>
          <t>4,407</t>
        </is>
      </c>
      <c r="H10" s="206" t="inlineStr">
        <is>
          <t>67,474</t>
        </is>
      </c>
      <c r="I10" s="206" t="n">
        <v>15.3</v>
      </c>
    </row>
    <row r="11">
      <c r="A11" s="197" t="inlineStr">
        <is>
          <t>Big Five Hlabisa Local Municipality</t>
        </is>
      </c>
      <c r="B11" s="197" t="inlineStr">
        <is>
          <t>KZN276</t>
        </is>
      </c>
      <c r="C11" s="197" t="inlineStr">
        <is>
          <t>KZN273</t>
        </is>
      </c>
      <c r="D11" s="197" t="inlineStr">
        <is>
          <t>KwaZulu-Natal</t>
        </is>
      </c>
      <c r="E11" s="197" t="inlineStr">
        <is>
          <t>Umkhanyakude</t>
        </is>
      </c>
      <c r="F11" s="197" t="inlineStr">
        <is>
          <t>Hlabisa</t>
        </is>
      </c>
      <c r="G11" s="206" t="inlineStr">
        <is>
          <t>3,466</t>
        </is>
      </c>
      <c r="H11" s="206" t="inlineStr">
        <is>
          <t>116,622</t>
        </is>
      </c>
      <c r="I11" s="206" t="n">
        <v>33.6</v>
      </c>
    </row>
    <row r="12">
      <c r="A12" s="197" t="inlineStr">
        <is>
          <t>Bitou Local Municipality</t>
        </is>
      </c>
      <c r="B12" s="197" t="inlineStr">
        <is>
          <t>WC047</t>
        </is>
      </c>
      <c r="C12" s="197" t="inlineStr">
        <is>
          <t>WC047</t>
        </is>
      </c>
      <c r="D12" s="197" t="inlineStr">
        <is>
          <t>Western Cape</t>
        </is>
      </c>
      <c r="E12" s="197" t="inlineStr">
        <is>
          <t>Garden Route</t>
        </is>
      </c>
      <c r="F12" s="197" t="inlineStr">
        <is>
          <t>Plettenberg Bay</t>
        </is>
      </c>
      <c r="G12" s="206" t="n">
        <v>992</v>
      </c>
      <c r="H12" s="206" t="inlineStr">
        <is>
          <t>59,157</t>
        </is>
      </c>
      <c r="I12" s="206" t="n">
        <v>59.6</v>
      </c>
    </row>
    <row r="13">
      <c r="A13" s="197" t="inlineStr">
        <is>
          <t>Blouberg Local Municipality</t>
        </is>
      </c>
      <c r="B13" s="197" t="inlineStr">
        <is>
          <t>LIM351</t>
        </is>
      </c>
      <c r="C13" s="197" t="inlineStr">
        <is>
          <t>LIM351</t>
        </is>
      </c>
      <c r="D13" s="197" t="inlineStr">
        <is>
          <t>Limpopo</t>
        </is>
      </c>
      <c r="E13" s="197" t="inlineStr">
        <is>
          <t>Capricorn</t>
        </is>
      </c>
      <c r="F13" s="197" t="inlineStr">
        <is>
          <t>Senwabarwana</t>
        </is>
      </c>
      <c r="G13" s="206" t="inlineStr">
        <is>
          <t>9,540</t>
        </is>
      </c>
      <c r="H13" s="206" t="inlineStr">
        <is>
          <t>172,601</t>
        </is>
      </c>
      <c r="I13" s="206" t="n">
        <v>18.1</v>
      </c>
    </row>
    <row r="14">
      <c r="A14" s="197" t="inlineStr">
        <is>
          <t>Blue Crane Route Local Municipality</t>
        </is>
      </c>
      <c r="B14" s="197" t="inlineStr">
        <is>
          <t>EC102</t>
        </is>
      </c>
      <c r="C14" s="197" t="inlineStr">
        <is>
          <t>EC102</t>
        </is>
      </c>
      <c r="D14" s="197" t="inlineStr">
        <is>
          <t>Eastern Cape</t>
        </is>
      </c>
      <c r="E14" s="197" t="inlineStr">
        <is>
          <t>Sarah Baartman</t>
        </is>
      </c>
      <c r="F14" s="197" t="inlineStr">
        <is>
          <t>Somerset East</t>
        </is>
      </c>
      <c r="G14" s="206" t="inlineStr">
        <is>
          <t>11,068</t>
        </is>
      </c>
      <c r="H14" s="206" t="inlineStr">
        <is>
          <t>36,063</t>
        </is>
      </c>
      <c r="I14" s="206" t="n">
        <v>3.3</v>
      </c>
    </row>
    <row r="15">
      <c r="A15" s="197" t="inlineStr">
        <is>
          <t>Breede Valley Local Municipality</t>
        </is>
      </c>
      <c r="B15" s="197" t="inlineStr">
        <is>
          <t>WC025</t>
        </is>
      </c>
      <c r="C15" s="197" t="inlineStr">
        <is>
          <t>WC025</t>
        </is>
      </c>
      <c r="D15" s="197" t="inlineStr">
        <is>
          <t>Western Cape</t>
        </is>
      </c>
      <c r="E15" s="197" t="inlineStr">
        <is>
          <t>Cape Winelands</t>
        </is>
      </c>
      <c r="F15" s="197" t="inlineStr">
        <is>
          <t>Worcester</t>
        </is>
      </c>
      <c r="G15" s="206" t="inlineStr">
        <is>
          <t>3,834</t>
        </is>
      </c>
      <c r="H15" s="206" t="inlineStr">
        <is>
          <t>176,578</t>
        </is>
      </c>
      <c r="I15" s="206" t="n">
        <v>46.1</v>
      </c>
    </row>
    <row r="16">
      <c r="A16" s="197" t="inlineStr">
        <is>
          <t>Buffalo City Metropolitan Municipality</t>
        </is>
      </c>
      <c r="B16" s="197" t="inlineStr">
        <is>
          <t>BUF</t>
        </is>
      </c>
      <c r="C16" s="197" t="inlineStr">
        <is>
          <t>BUF</t>
        </is>
      </c>
      <c r="D16" s="197" t="inlineStr">
        <is>
          <t>Eastern Cape</t>
        </is>
      </c>
      <c r="E16" s="197" t="inlineStr">
        <is>
          <t>Buffalo City Metropolitan Municipality</t>
        </is>
      </c>
      <c r="F16" s="197" t="inlineStr">
        <is>
          <t>East London</t>
        </is>
      </c>
      <c r="G16" s="206" t="inlineStr">
        <is>
          <t>2,750</t>
        </is>
      </c>
      <c r="H16" s="206" t="inlineStr">
        <is>
          <t>834,997</t>
        </is>
      </c>
      <c r="I16" s="206" t="n">
        <v>303.6</v>
      </c>
    </row>
    <row r="17">
      <c r="A17" s="197" t="inlineStr">
        <is>
          <t>Bushbuckridge Local Municipality</t>
        </is>
      </c>
      <c r="B17" s="197" t="inlineStr">
        <is>
          <t>MP325</t>
        </is>
      </c>
      <c r="C17" s="197" t="inlineStr">
        <is>
          <t>MP325</t>
        </is>
      </c>
      <c r="D17" s="197" t="inlineStr">
        <is>
          <t>Mpumalanga</t>
        </is>
      </c>
      <c r="E17" s="197" t="inlineStr">
        <is>
          <t>Ehlanzeni</t>
        </is>
      </c>
      <c r="F17" s="197" t="inlineStr">
        <is>
          <t>Bushbuckridge</t>
        </is>
      </c>
      <c r="G17" s="206" t="inlineStr">
        <is>
          <t>10,248</t>
        </is>
      </c>
      <c r="H17" s="206" t="inlineStr">
        <is>
          <t>546,215</t>
        </is>
      </c>
      <c r="I17" s="206" t="n">
        <v>53.3</v>
      </c>
    </row>
    <row r="18">
      <c r="A18" s="197" t="inlineStr">
        <is>
          <t>Cape Agulhas Local Municipality</t>
        </is>
      </c>
      <c r="B18" s="197" t="inlineStr">
        <is>
          <t>WC033</t>
        </is>
      </c>
      <c r="C18" s="197" t="inlineStr">
        <is>
          <t>WC033</t>
        </is>
      </c>
      <c r="D18" s="197" t="inlineStr">
        <is>
          <t>Western Cape</t>
        </is>
      </c>
      <c r="E18" s="197" t="inlineStr">
        <is>
          <t>Overberg</t>
        </is>
      </c>
      <c r="F18" s="197" t="inlineStr">
        <is>
          <t>Bredasdorp</t>
        </is>
      </c>
      <c r="G18" s="206" t="inlineStr">
        <is>
          <t>3,471</t>
        </is>
      </c>
      <c r="H18" s="206" t="inlineStr">
        <is>
          <t>36,000</t>
        </is>
      </c>
      <c r="I18" s="206" t="n">
        <v>10.4</v>
      </c>
    </row>
    <row r="19">
      <c r="A19" s="197" t="inlineStr">
        <is>
          <t>Cederberg Local Municipality</t>
        </is>
      </c>
      <c r="B19" s="197" t="inlineStr">
        <is>
          <t>WC012</t>
        </is>
      </c>
      <c r="C19" s="197" t="inlineStr">
        <is>
          <t>WC012</t>
        </is>
      </c>
      <c r="D19" s="197" t="inlineStr">
        <is>
          <t>Western Cape</t>
        </is>
      </c>
      <c r="E19" s="197" t="inlineStr">
        <is>
          <t>West Coast</t>
        </is>
      </c>
      <c r="F19" s="197" t="inlineStr">
        <is>
          <t>Clanwilliam</t>
        </is>
      </c>
      <c r="G19" s="206" t="inlineStr">
        <is>
          <t>8,007</t>
        </is>
      </c>
      <c r="H19" s="206" t="inlineStr">
        <is>
          <t>52,949</t>
        </is>
      </c>
      <c r="I19" s="206" t="n">
        <v>6.6</v>
      </c>
    </row>
    <row r="20">
      <c r="A20" s="197" t="inlineStr">
        <is>
          <t>City of Cape Town Metropolitan Municipality</t>
        </is>
      </c>
      <c r="B20" s="197" t="inlineStr">
        <is>
          <t>CPT</t>
        </is>
      </c>
      <c r="C20" s="197" t="inlineStr">
        <is>
          <t>CPT</t>
        </is>
      </c>
      <c r="D20" s="197" t="inlineStr">
        <is>
          <t>Western Cape</t>
        </is>
      </c>
      <c r="E20" s="197" t="inlineStr">
        <is>
          <t>City of Cape Town Metropolitan Municipality</t>
        </is>
      </c>
      <c r="F20" s="197" t="inlineStr">
        <is>
          <t>Cape Town</t>
        </is>
      </c>
      <c r="G20" s="206" t="inlineStr">
        <is>
          <t>2,446</t>
        </is>
      </c>
      <c r="H20" s="206" t="inlineStr">
        <is>
          <t>4,005,016</t>
        </is>
      </c>
      <c r="I20" s="206" t="inlineStr">
        <is>
          <t>1,637.6</t>
        </is>
      </c>
    </row>
    <row r="21">
      <c r="A21" s="197" t="inlineStr">
        <is>
          <t>City of Johannesburg Metropolitan Municipality</t>
        </is>
      </c>
      <c r="B21" s="197" t="inlineStr">
        <is>
          <t>JHB</t>
        </is>
      </c>
      <c r="C21" s="197" t="inlineStr">
        <is>
          <t>JHB</t>
        </is>
      </c>
      <c r="D21" s="197" t="inlineStr">
        <is>
          <t>Gauteng</t>
        </is>
      </c>
      <c r="E21" s="197" t="inlineStr">
        <is>
          <t>City of Johannesburg Metropolitan Municipality</t>
        </is>
      </c>
      <c r="F21" s="197" t="inlineStr">
        <is>
          <t>Johannesburg</t>
        </is>
      </c>
      <c r="G21" s="206" t="inlineStr">
        <is>
          <t>1,645</t>
        </is>
      </c>
      <c r="H21" s="206" t="inlineStr">
        <is>
          <t>4,949,347</t>
        </is>
      </c>
      <c r="I21" s="206" t="inlineStr">
        <is>
          <t>3,008.8</t>
        </is>
      </c>
    </row>
    <row r="22">
      <c r="A22" s="197" t="inlineStr">
        <is>
          <t>City of Matlosana Local Municipality</t>
        </is>
      </c>
      <c r="B22" s="197" t="inlineStr">
        <is>
          <t>NW403</t>
        </is>
      </c>
      <c r="C22" s="197" t="inlineStr">
        <is>
          <t>NW403</t>
        </is>
      </c>
      <c r="D22" s="197" t="inlineStr">
        <is>
          <t>North West</t>
        </is>
      </c>
      <c r="E22" s="197" t="inlineStr">
        <is>
          <t>Dr Kenneth Kaunda</t>
        </is>
      </c>
      <c r="F22" s="197" t="inlineStr">
        <is>
          <t>Klerksdorp</t>
        </is>
      </c>
      <c r="G22" s="206" t="inlineStr">
        <is>
          <t>3,602</t>
        </is>
      </c>
      <c r="H22" s="206" t="inlineStr">
        <is>
          <t>417,282</t>
        </is>
      </c>
      <c r="I22" s="206" t="n">
        <v>115.8</v>
      </c>
    </row>
    <row r="23">
      <c r="A23" s="197" t="inlineStr">
        <is>
          <t>City of Tshwane Metropolitan Municipality</t>
        </is>
      </c>
      <c r="B23" s="197" t="inlineStr">
        <is>
          <t>TSH</t>
        </is>
      </c>
      <c r="C23" s="197" t="inlineStr">
        <is>
          <t>TSH</t>
        </is>
      </c>
      <c r="D23" s="197" t="inlineStr">
        <is>
          <t>Gauteng</t>
        </is>
      </c>
      <c r="E23" s="197" t="inlineStr">
        <is>
          <t>City of Tshwane Metropolitan Municipality</t>
        </is>
      </c>
      <c r="F23" s="197" t="inlineStr">
        <is>
          <t>Pretoria</t>
        </is>
      </c>
      <c r="G23" s="206" t="inlineStr">
        <is>
          <t>6,298</t>
        </is>
      </c>
      <c r="H23" s="206" t="inlineStr">
        <is>
          <t>3,275,152</t>
        </is>
      </c>
      <c r="I23" s="206" t="n">
        <v>520</v>
      </c>
    </row>
    <row r="24">
      <c r="A24" s="197" t="inlineStr">
        <is>
          <t>Collins Chabane Local Municipality</t>
        </is>
      </c>
      <c r="B24" s="197" t="inlineStr">
        <is>
          <t>LIM345</t>
        </is>
      </c>
      <c r="C24" s="197" t="inlineStr">
        <is>
          <t>LIM345</t>
        </is>
      </c>
      <c r="D24" s="197" t="inlineStr">
        <is>
          <t>Limpopo</t>
        </is>
      </c>
      <c r="E24" s="197" t="inlineStr">
        <is>
          <t>Vhembe</t>
        </is>
      </c>
      <c r="F24" s="197" t="inlineStr">
        <is>
          <t>Malamulele</t>
        </is>
      </c>
      <c r="G24" s="206" t="inlineStr">
        <is>
          <t>5,003</t>
        </is>
      </c>
      <c r="H24" s="206" t="inlineStr">
        <is>
          <t>347,974</t>
        </is>
      </c>
      <c r="I24" s="206" t="n">
        <v>69.59999999999999</v>
      </c>
    </row>
    <row r="25">
      <c r="A25" s="197" t="inlineStr">
        <is>
          <t>Dannhauser Local Municipality</t>
        </is>
      </c>
      <c r="B25" s="197" t="inlineStr">
        <is>
          <t>KZN254</t>
        </is>
      </c>
      <c r="C25" s="197" t="inlineStr">
        <is>
          <t>KZN254</t>
        </is>
      </c>
      <c r="D25" s="197" t="inlineStr">
        <is>
          <t>KwaZulu-Natal</t>
        </is>
      </c>
      <c r="E25" s="197" t="inlineStr">
        <is>
          <t>Amajuba</t>
        </is>
      </c>
      <c r="F25" s="197" t="inlineStr">
        <is>
          <t>Dannhauser</t>
        </is>
      </c>
      <c r="G25" s="206" t="inlineStr">
        <is>
          <t>1,707</t>
        </is>
      </c>
      <c r="H25" s="206" t="inlineStr">
        <is>
          <t>105,341</t>
        </is>
      </c>
      <c r="I25" s="206" t="n">
        <v>61.7</v>
      </c>
    </row>
    <row r="26">
      <c r="A26" s="197" t="inlineStr">
        <is>
          <t>Dawid Kruiper Local Municipality</t>
        </is>
      </c>
      <c r="B26" s="197" t="inlineStr">
        <is>
          <t>NC087</t>
        </is>
      </c>
      <c r="C26" s="197" t="inlineStr">
        <is>
          <t>NC081</t>
        </is>
      </c>
      <c r="D26" s="197" t="inlineStr">
        <is>
          <t>Northern Cape</t>
        </is>
      </c>
      <c r="E26" s="197" t="inlineStr">
        <is>
          <t>ZF Mgcawu</t>
        </is>
      </c>
      <c r="F26" s="197" t="inlineStr">
        <is>
          <t>Upington</t>
        </is>
      </c>
      <c r="G26" s="206" t="inlineStr">
        <is>
          <t>44,231</t>
        </is>
      </c>
      <c r="H26" s="206" t="inlineStr">
        <is>
          <t>107,161</t>
        </is>
      </c>
      <c r="I26" s="206" t="n">
        <v>2.4</v>
      </c>
    </row>
    <row r="27">
      <c r="A27" s="197" t="inlineStr">
        <is>
          <t>Dawid Kruiper Local Municipality</t>
        </is>
      </c>
      <c r="B27" s="197" t="inlineStr">
        <is>
          <t>NC088</t>
        </is>
      </c>
      <c r="C27" s="197" t="inlineStr">
        <is>
          <t>NC083</t>
        </is>
      </c>
      <c r="D27" s="197" t="inlineStr">
        <is>
          <t>Northern Cape</t>
        </is>
      </c>
      <c r="E27" s="197" t="inlineStr">
        <is>
          <t>ZF Mgcawu</t>
        </is>
      </c>
      <c r="F27" s="197" t="inlineStr">
        <is>
          <t>Upington</t>
        </is>
      </c>
      <c r="G27" s="206" t="inlineStr">
        <is>
          <t>44,231</t>
        </is>
      </c>
      <c r="H27" s="206" t="inlineStr">
        <is>
          <t>107,161</t>
        </is>
      </c>
      <c r="I27" s="206" t="n">
        <v>2.4</v>
      </c>
    </row>
    <row r="28">
      <c r="A28" s="197" t="inlineStr">
        <is>
          <t>Dihlabeng Local Municipality</t>
        </is>
      </c>
      <c r="B28" s="197" t="inlineStr">
        <is>
          <t>FS192</t>
        </is>
      </c>
      <c r="C28" s="197" t="inlineStr">
        <is>
          <t>FS192</t>
        </is>
      </c>
      <c r="D28" s="197" t="inlineStr">
        <is>
          <t>Free State</t>
        </is>
      </c>
      <c r="E28" s="197" t="inlineStr">
        <is>
          <t>Thabo Mofutsanyana</t>
        </is>
      </c>
      <c r="F28" s="197" t="inlineStr">
        <is>
          <t>Bethlehem</t>
        </is>
      </c>
      <c r="G28" s="206" t="inlineStr">
        <is>
          <t>4,868</t>
        </is>
      </c>
      <c r="H28" s="206" t="inlineStr">
        <is>
          <t>140,044</t>
        </is>
      </c>
      <c r="I28" s="206" t="n">
        <v>28.8</v>
      </c>
    </row>
    <row r="29">
      <c r="A29" s="197" t="inlineStr">
        <is>
          <t>Dikgatlong Local Municipality</t>
        </is>
      </c>
      <c r="B29" s="197" t="inlineStr">
        <is>
          <t>NC092</t>
        </is>
      </c>
      <c r="C29" s="197" t="inlineStr">
        <is>
          <t>NC092</t>
        </is>
      </c>
      <c r="D29" s="197" t="inlineStr">
        <is>
          <t>Northern Cape</t>
        </is>
      </c>
      <c r="E29" s="197" t="inlineStr">
        <is>
          <t>Frances Baard</t>
        </is>
      </c>
      <c r="F29" s="197" t="inlineStr">
        <is>
          <t>Barkly West</t>
        </is>
      </c>
      <c r="G29" s="206" t="inlineStr">
        <is>
          <t>7,316</t>
        </is>
      </c>
      <c r="H29" s="206" t="inlineStr">
        <is>
          <t>48,473</t>
        </is>
      </c>
      <c r="I29" s="206" t="n">
        <v>6.6</v>
      </c>
    </row>
    <row r="30">
      <c r="A30" s="197" t="inlineStr">
        <is>
          <t>Dipaleseng Local Municipality</t>
        </is>
      </c>
      <c r="B30" s="197" t="inlineStr">
        <is>
          <t>MP306</t>
        </is>
      </c>
      <c r="C30" s="197" t="inlineStr">
        <is>
          <t>MP306</t>
        </is>
      </c>
      <c r="D30" s="197" t="inlineStr">
        <is>
          <t>Mpumalanga</t>
        </is>
      </c>
      <c r="E30" s="197" t="inlineStr">
        <is>
          <t>Gert Sibande</t>
        </is>
      </c>
      <c r="F30" s="197" t="inlineStr">
        <is>
          <t>Balfour</t>
        </is>
      </c>
      <c r="G30" s="206" t="inlineStr">
        <is>
          <t>2,645</t>
        </is>
      </c>
      <c r="H30" s="206" t="inlineStr">
        <is>
          <t>45,232</t>
        </is>
      </c>
      <c r="I30" s="206" t="n">
        <v>17.1</v>
      </c>
    </row>
    <row r="31">
      <c r="A31" s="197" t="inlineStr">
        <is>
          <t>Ditsobotla Local Municipality</t>
        </is>
      </c>
      <c r="B31" s="197" t="inlineStr">
        <is>
          <t>NW384</t>
        </is>
      </c>
      <c r="C31" s="197" t="inlineStr">
        <is>
          <t>NW384</t>
        </is>
      </c>
      <c r="D31" s="197" t="inlineStr">
        <is>
          <t>North West</t>
        </is>
      </c>
      <c r="E31" s="197" t="inlineStr">
        <is>
          <t>Ngaka Modiri Molema</t>
        </is>
      </c>
      <c r="F31" s="197" t="inlineStr">
        <is>
          <t>Lichtenburg</t>
        </is>
      </c>
      <c r="G31" s="206" t="inlineStr">
        <is>
          <t>6,387</t>
        </is>
      </c>
      <c r="H31" s="206" t="inlineStr">
        <is>
          <t>181,865</t>
        </is>
      </c>
      <c r="I31" s="206" t="n">
        <v>28.5</v>
      </c>
    </row>
    <row r="32">
      <c r="A32" s="197" t="inlineStr">
        <is>
          <t>Dr Beyers Naudé Local Municipality</t>
        </is>
      </c>
      <c r="B32" s="197" t="inlineStr">
        <is>
          <t>EC107</t>
        </is>
      </c>
      <c r="C32" s="197" t="inlineStr">
        <is>
          <t>EC101</t>
        </is>
      </c>
      <c r="D32" s="197" t="inlineStr">
        <is>
          <t>Eastern Cape</t>
        </is>
      </c>
      <c r="E32" s="197" t="inlineStr">
        <is>
          <t>Sarah Baartman</t>
        </is>
      </c>
      <c r="F32" s="197" t="inlineStr">
        <is>
          <t>Graaff-Reinet</t>
        </is>
      </c>
      <c r="G32" s="206" t="inlineStr">
        <is>
          <t>28,653</t>
        </is>
      </c>
      <c r="H32" s="206" t="inlineStr">
        <is>
          <t>82,197</t>
        </is>
      </c>
      <c r="I32" s="206" t="n">
        <v>2.9</v>
      </c>
    </row>
    <row r="33">
      <c r="A33" s="197" t="inlineStr">
        <is>
          <t>Dr Beyers Naudé Local Municipality</t>
        </is>
      </c>
      <c r="B33" s="197" t="inlineStr">
        <is>
          <t>EC107</t>
        </is>
      </c>
      <c r="C33" s="197" t="inlineStr">
        <is>
          <t>EC103</t>
        </is>
      </c>
      <c r="D33" s="197" t="inlineStr">
        <is>
          <t>Eastern Cape</t>
        </is>
      </c>
      <c r="E33" s="197" t="inlineStr">
        <is>
          <t>Sarah Baartman</t>
        </is>
      </c>
      <c r="F33" s="197" t="inlineStr">
        <is>
          <t>Graaff-Reinet</t>
        </is>
      </c>
      <c r="G33" s="206" t="inlineStr">
        <is>
          <t>28,653</t>
        </is>
      </c>
      <c r="H33" s="206" t="inlineStr">
        <is>
          <t>82,197</t>
        </is>
      </c>
      <c r="I33" s="206" t="n">
        <v>2.9</v>
      </c>
    </row>
    <row r="34">
      <c r="A34" s="197" t="inlineStr">
        <is>
          <t>Dr JS Moroka Local Municipality</t>
        </is>
      </c>
      <c r="B34" s="197" t="inlineStr">
        <is>
          <t>MP316</t>
        </is>
      </c>
      <c r="C34" s="197" t="inlineStr">
        <is>
          <t>MP316</t>
        </is>
      </c>
      <c r="D34" s="197" t="inlineStr">
        <is>
          <t>Mpumalanga</t>
        </is>
      </c>
      <c r="E34" s="197" t="inlineStr">
        <is>
          <t>Nkangala</t>
        </is>
      </c>
      <c r="F34" s="197" t="inlineStr">
        <is>
          <t>Siyabuswa</t>
        </is>
      </c>
      <c r="G34" s="206" t="inlineStr">
        <is>
          <t>1,416</t>
        </is>
      </c>
      <c r="H34" s="206" t="inlineStr">
        <is>
          <t>246,016</t>
        </is>
      </c>
      <c r="I34" s="206" t="n">
        <v>173.7</v>
      </c>
    </row>
    <row r="35">
      <c r="A35" s="197" t="inlineStr">
        <is>
          <t>Dr Nkosazana Dlamini Zuma Local Municipality</t>
        </is>
      </c>
      <c r="B35" s="197" t="inlineStr">
        <is>
          <t>KZN436</t>
        </is>
      </c>
      <c r="C35" s="197" t="inlineStr">
        <is>
          <t>KZN431</t>
        </is>
      </c>
      <c r="D35" s="197" t="inlineStr">
        <is>
          <t>KwaZulu-Natal</t>
        </is>
      </c>
      <c r="E35" s="197" t="inlineStr">
        <is>
          <t>Harry Gwala</t>
        </is>
      </c>
      <c r="F35" s="197" t="inlineStr">
        <is>
          <t>Creighton</t>
        </is>
      </c>
      <c r="G35" s="206" t="inlineStr">
        <is>
          <t>3,602</t>
        </is>
      </c>
      <c r="H35" s="206" t="inlineStr">
        <is>
          <t>118,480</t>
        </is>
      </c>
      <c r="I35" s="206" t="n">
        <v>32.9</v>
      </c>
    </row>
    <row r="36">
      <c r="A36" s="197" t="inlineStr">
        <is>
          <t>Dr Nkosazana Dlamini Zuma Local Municipality</t>
        </is>
      </c>
      <c r="B36" s="197" t="inlineStr">
        <is>
          <t>KZN436</t>
        </is>
      </c>
      <c r="C36" s="197" t="inlineStr">
        <is>
          <t>KZN432</t>
        </is>
      </c>
      <c r="D36" s="197" t="inlineStr">
        <is>
          <t>KwaZulu-Natal</t>
        </is>
      </c>
      <c r="E36" s="197" t="inlineStr">
        <is>
          <t>Harry Gwala</t>
        </is>
      </c>
      <c r="F36" s="197" t="inlineStr">
        <is>
          <t>Creighton</t>
        </is>
      </c>
      <c r="G36" s="206" t="inlineStr">
        <is>
          <t>3,602</t>
        </is>
      </c>
      <c r="H36" s="206" t="inlineStr">
        <is>
          <t>118,480</t>
        </is>
      </c>
      <c r="I36" s="206" t="n">
        <v>32.9</v>
      </c>
    </row>
    <row r="37">
      <c r="A37" s="197" t="inlineStr">
        <is>
          <t>Drakenstein Local Municipality</t>
        </is>
      </c>
      <c r="B37" s="197" t="inlineStr">
        <is>
          <t>WC023</t>
        </is>
      </c>
      <c r="C37" s="197" t="inlineStr">
        <is>
          <t>WC023</t>
        </is>
      </c>
      <c r="D37" s="197" t="inlineStr">
        <is>
          <t>Western Cape</t>
        </is>
      </c>
      <c r="E37" s="197" t="inlineStr">
        <is>
          <t>Cape Winelands</t>
        </is>
      </c>
      <c r="F37" s="197" t="inlineStr">
        <is>
          <t>Paarl</t>
        </is>
      </c>
      <c r="G37" s="206" t="inlineStr">
        <is>
          <t>1,538</t>
        </is>
      </c>
      <c r="H37" s="206" t="inlineStr">
        <is>
          <t>280,195</t>
        </is>
      </c>
      <c r="I37" s="206" t="n">
        <v>182.2</v>
      </c>
    </row>
    <row r="38">
      <c r="A38" s="197" t="inlineStr">
        <is>
          <t>eDumbe Local Municipality</t>
        </is>
      </c>
      <c r="B38" s="197" t="inlineStr">
        <is>
          <t>KZN261</t>
        </is>
      </c>
      <c r="C38" s="197" t="inlineStr">
        <is>
          <t>KZN261</t>
        </is>
      </c>
      <c r="D38" s="197" t="inlineStr">
        <is>
          <t>KwaZulu-Natal</t>
        </is>
      </c>
      <c r="E38" s="197" t="inlineStr">
        <is>
          <t>Zululand</t>
        </is>
      </c>
      <c r="F38" s="197" t="inlineStr">
        <is>
          <t>Paulpietersburg</t>
        </is>
      </c>
      <c r="G38" s="206" t="inlineStr">
        <is>
          <t>1,943</t>
        </is>
      </c>
      <c r="H38" s="206" t="inlineStr">
        <is>
          <t>89,614</t>
        </is>
      </c>
      <c r="I38" s="206" t="n">
        <v>46.1</v>
      </c>
    </row>
    <row r="39">
      <c r="A39" s="197" t="inlineStr">
        <is>
          <t>Ekurhuleni Metropolitan Municipality</t>
        </is>
      </c>
      <c r="B39" s="197" t="inlineStr">
        <is>
          <t>EKU</t>
        </is>
      </c>
      <c r="C39" s="197" t="inlineStr">
        <is>
          <t>EKU</t>
        </is>
      </c>
      <c r="D39" s="197" t="inlineStr">
        <is>
          <t>Gauteng</t>
        </is>
      </c>
      <c r="E39" s="197" t="inlineStr">
        <is>
          <t>Ekurhuleni Metropolitan Municipality</t>
        </is>
      </c>
      <c r="F39" s="197" t="inlineStr">
        <is>
          <t>Germiston</t>
        </is>
      </c>
      <c r="G39" s="206" t="inlineStr">
        <is>
          <t>1,975</t>
        </is>
      </c>
      <c r="H39" s="206" t="inlineStr">
        <is>
          <t>3,379,104</t>
        </is>
      </c>
      <c r="I39" s="206" t="inlineStr">
        <is>
          <t>1,710.6</t>
        </is>
      </c>
    </row>
    <row r="40">
      <c r="A40" s="197" t="inlineStr">
        <is>
          <t>Elias Motsoaledi Local Municipality</t>
        </is>
      </c>
      <c r="B40" s="197" t="inlineStr">
        <is>
          <t>LIM472</t>
        </is>
      </c>
      <c r="C40" s="197" t="inlineStr">
        <is>
          <t>LIM472</t>
        </is>
      </c>
      <c r="D40" s="197" t="inlineStr">
        <is>
          <t>Limpopo</t>
        </is>
      </c>
      <c r="E40" s="197" t="inlineStr">
        <is>
          <t>Sekhukhune</t>
        </is>
      </c>
      <c r="F40" s="197" t="inlineStr">
        <is>
          <t>Groblersdal</t>
        </is>
      </c>
      <c r="G40" s="206" t="inlineStr">
        <is>
          <t>3,713</t>
        </is>
      </c>
      <c r="H40" s="206" t="inlineStr">
        <is>
          <t>268,256</t>
        </is>
      </c>
      <c r="I40" s="206" t="n">
        <v>72.2</v>
      </c>
    </row>
    <row r="41">
      <c r="A41" s="197" t="inlineStr">
        <is>
          <t>Elundini Local Municipality</t>
        </is>
      </c>
      <c r="B41" s="197" t="inlineStr">
        <is>
          <t>EC141</t>
        </is>
      </c>
      <c r="C41" s="197" t="inlineStr">
        <is>
          <t>EC141</t>
        </is>
      </c>
      <c r="D41" s="197" t="inlineStr">
        <is>
          <t>Eastern Cape</t>
        </is>
      </c>
      <c r="E41" s="197" t="inlineStr">
        <is>
          <t>Joe Gqabi</t>
        </is>
      </c>
      <c r="F41" s="197" t="inlineStr">
        <is>
          <t>Maclear</t>
        </is>
      </c>
      <c r="G41" s="206" t="inlineStr">
        <is>
          <t>5,019</t>
        </is>
      </c>
      <c r="H41" s="206" t="inlineStr">
        <is>
          <t>144,929</t>
        </is>
      </c>
      <c r="I41" s="206" t="n">
        <v>28.9</v>
      </c>
    </row>
    <row r="42">
      <c r="A42" s="197" t="inlineStr">
        <is>
          <t>eMadlangeni Local Municipality</t>
        </is>
      </c>
      <c r="B42" s="197" t="inlineStr">
        <is>
          <t>KZN253</t>
        </is>
      </c>
      <c r="C42" s="197" t="inlineStr">
        <is>
          <t>KZN253</t>
        </is>
      </c>
      <c r="D42" s="197" t="inlineStr">
        <is>
          <t>KwaZulu-Natal</t>
        </is>
      </c>
      <c r="E42" s="197" t="inlineStr">
        <is>
          <t>Amajuba</t>
        </is>
      </c>
      <c r="F42" s="197" t="inlineStr">
        <is>
          <t>Utrecht</t>
        </is>
      </c>
      <c r="G42" s="206" t="inlineStr">
        <is>
          <t>3,539</t>
        </is>
      </c>
      <c r="H42" s="206" t="inlineStr">
        <is>
          <t>36,869</t>
        </is>
      </c>
      <c r="I42" s="206" t="n">
        <v>10.4</v>
      </c>
    </row>
    <row r="43">
      <c r="A43" s="197" t="inlineStr">
        <is>
          <t>Emakhazeni Local Municipality</t>
        </is>
      </c>
      <c r="B43" s="197" t="inlineStr">
        <is>
          <t>MP314</t>
        </is>
      </c>
      <c r="C43" s="197" t="inlineStr">
        <is>
          <t>MP314</t>
        </is>
      </c>
      <c r="D43" s="197" t="inlineStr">
        <is>
          <t>Mpumalanga</t>
        </is>
      </c>
      <c r="E43" s="197" t="inlineStr">
        <is>
          <t>Nkangala</t>
        </is>
      </c>
      <c r="F43" s="197" t="inlineStr">
        <is>
          <t>Belfast</t>
        </is>
      </c>
      <c r="G43" s="206" t="inlineStr">
        <is>
          <t>4,736</t>
        </is>
      </c>
      <c r="H43" s="206" t="inlineStr">
        <is>
          <t>48,149</t>
        </is>
      </c>
      <c r="I43" s="206" t="n">
        <v>10.2</v>
      </c>
    </row>
    <row r="44">
      <c r="A44" s="197" t="inlineStr">
        <is>
          <t>Emalahleni Local Municipality</t>
        </is>
      </c>
      <c r="B44" s="197" t="inlineStr">
        <is>
          <t>EC136</t>
        </is>
      </c>
      <c r="C44" s="197" t="inlineStr">
        <is>
          <t>EC136</t>
        </is>
      </c>
      <c r="D44" s="197" t="inlineStr">
        <is>
          <t>Eastern Cape</t>
        </is>
      </c>
      <c r="E44" s="197" t="inlineStr">
        <is>
          <t>Chris Hani</t>
        </is>
      </c>
      <c r="F44" s="197" t="inlineStr">
        <is>
          <t>Lady Frere</t>
        </is>
      </c>
      <c r="G44" s="206" t="inlineStr">
        <is>
          <t>3,484</t>
        </is>
      </c>
      <c r="H44" s="206" t="inlineStr">
        <is>
          <t>124,532</t>
        </is>
      </c>
      <c r="I44" s="206" t="n">
        <v>35.7</v>
      </c>
    </row>
    <row r="45">
      <c r="A45" s="197" t="inlineStr">
        <is>
          <t>Emalahleni Local Municipality</t>
        </is>
      </c>
      <c r="B45" s="197" t="inlineStr">
        <is>
          <t>MP312</t>
        </is>
      </c>
      <c r="C45" s="197" t="inlineStr">
        <is>
          <t>MP312</t>
        </is>
      </c>
      <c r="D45" s="197" t="inlineStr">
        <is>
          <t>Mpumalanga</t>
        </is>
      </c>
      <c r="E45" s="197" t="inlineStr">
        <is>
          <t>Nkangala</t>
        </is>
      </c>
      <c r="F45" s="197" t="inlineStr">
        <is>
          <t>eMalahleni</t>
        </is>
      </c>
      <c r="G45" s="206" t="inlineStr">
        <is>
          <t>2,678</t>
        </is>
      </c>
      <c r="H45" s="206" t="inlineStr">
        <is>
          <t>455,228</t>
        </is>
      </c>
      <c r="I45" s="206" t="n">
        <v>170</v>
      </c>
    </row>
    <row r="46">
      <c r="A46" s="197" t="inlineStr">
        <is>
          <t>Emfuleni Local Municipality</t>
        </is>
      </c>
      <c r="B46" s="197" t="inlineStr">
        <is>
          <t>GT421</t>
        </is>
      </c>
      <c r="C46" s="197" t="inlineStr">
        <is>
          <t>GT421</t>
        </is>
      </c>
      <c r="D46" s="197" t="inlineStr">
        <is>
          <t>Gauteng</t>
        </is>
      </c>
      <c r="E46" s="197" t="inlineStr">
        <is>
          <t>Sedibeng</t>
        </is>
      </c>
      <c r="F46" s="197" t="inlineStr">
        <is>
          <t>Vanderbijlpark</t>
        </is>
      </c>
      <c r="G46" s="206" t="n">
        <v>966</v>
      </c>
      <c r="H46" s="206" t="inlineStr">
        <is>
          <t>733,445</t>
        </is>
      </c>
      <c r="I46" s="206" t="n">
        <v>759.3</v>
      </c>
    </row>
    <row r="47">
      <c r="A47" s="197" t="inlineStr">
        <is>
          <t>Emthanjeni Local Municipality</t>
        </is>
      </c>
      <c r="B47" s="197" t="inlineStr">
        <is>
          <t>NC073</t>
        </is>
      </c>
      <c r="C47" s="197" t="inlineStr">
        <is>
          <t>NC073</t>
        </is>
      </c>
      <c r="D47" s="197" t="inlineStr">
        <is>
          <t>Northern Cape</t>
        </is>
      </c>
      <c r="E47" s="197" t="inlineStr">
        <is>
          <t>Pixley ka Seme</t>
        </is>
      </c>
      <c r="F47" s="197" t="inlineStr">
        <is>
          <t>De Aar</t>
        </is>
      </c>
      <c r="G47" s="206" t="inlineStr">
        <is>
          <t>13,472</t>
        </is>
      </c>
      <c r="H47" s="206" t="inlineStr">
        <is>
          <t>45,404</t>
        </is>
      </c>
      <c r="I47" s="206" t="n">
        <v>3.4</v>
      </c>
    </row>
    <row r="48">
      <c r="A48" s="197" t="inlineStr">
        <is>
          <t>Endumeni Local Municipality</t>
        </is>
      </c>
      <c r="B48" s="197" t="inlineStr">
        <is>
          <t>KZN241</t>
        </is>
      </c>
      <c r="C48" s="197" t="inlineStr">
        <is>
          <t>KZN241</t>
        </is>
      </c>
      <c r="D48" s="197" t="inlineStr">
        <is>
          <t>KwaZulu-Natal</t>
        </is>
      </c>
      <c r="E48" s="197" t="inlineStr">
        <is>
          <t>Umzinyathi</t>
        </is>
      </c>
      <c r="F48" s="197" t="inlineStr">
        <is>
          <t>Dundee</t>
        </is>
      </c>
      <c r="G48" s="206" t="inlineStr">
        <is>
          <t>1,610</t>
        </is>
      </c>
      <c r="H48" s="206" t="inlineStr">
        <is>
          <t>76,639</t>
        </is>
      </c>
      <c r="I48" s="206" t="n">
        <v>47.6</v>
      </c>
    </row>
    <row r="49">
      <c r="A49" s="197" t="inlineStr">
        <is>
          <t>Engcobo Local Municipality</t>
        </is>
      </c>
      <c r="B49" s="197" t="inlineStr">
        <is>
          <t>EC137</t>
        </is>
      </c>
      <c r="C49" s="197" t="inlineStr">
        <is>
          <t>EC137</t>
        </is>
      </c>
      <c r="D49" s="197" t="inlineStr">
        <is>
          <t>Eastern Cape</t>
        </is>
      </c>
      <c r="E49" s="197" t="inlineStr">
        <is>
          <t>Chris Hani</t>
        </is>
      </c>
      <c r="F49" s="197" t="inlineStr">
        <is>
          <t>Ngcobo</t>
        </is>
      </c>
      <c r="G49" s="206" t="inlineStr">
        <is>
          <t>2,484</t>
        </is>
      </c>
      <c r="H49" s="206" t="inlineStr">
        <is>
          <t>162,014</t>
        </is>
      </c>
      <c r="I49" s="206" t="n">
        <v>65.2</v>
      </c>
    </row>
    <row r="50">
      <c r="A50" s="197" t="inlineStr">
        <is>
          <t>Enoch Mgijima Local Municipality</t>
        </is>
      </c>
      <c r="B50" s="197" t="inlineStr">
        <is>
          <t>EC139</t>
        </is>
      </c>
      <c r="C50" s="197" t="inlineStr">
        <is>
          <t>EC132</t>
        </is>
      </c>
      <c r="D50" s="197" t="inlineStr">
        <is>
          <t>Eastern Cape</t>
        </is>
      </c>
      <c r="E50" s="197" t="inlineStr">
        <is>
          <t>Chris Hani</t>
        </is>
      </c>
      <c r="F50" s="197" t="inlineStr">
        <is>
          <t>Queenstown</t>
        </is>
      </c>
      <c r="G50" s="206" t="inlineStr">
        <is>
          <t>13,584</t>
        </is>
      </c>
      <c r="H50" s="206" t="inlineStr">
        <is>
          <t>267,011</t>
        </is>
      </c>
      <c r="I50" s="206" t="n">
        <v>19.7</v>
      </c>
    </row>
    <row r="51">
      <c r="A51" s="197" t="inlineStr">
        <is>
          <t>Enoch Mgijima Local Municipality</t>
        </is>
      </c>
      <c r="B51" s="197" t="inlineStr">
        <is>
          <t>EC139</t>
        </is>
      </c>
      <c r="C51" s="197" t="inlineStr">
        <is>
          <t>EC133</t>
        </is>
      </c>
      <c r="D51" s="197" t="inlineStr">
        <is>
          <t>Eastern Cape</t>
        </is>
      </c>
      <c r="E51" s="197" t="inlineStr">
        <is>
          <t>Chris Hani</t>
        </is>
      </c>
      <c r="F51" s="197" t="inlineStr">
        <is>
          <t>Queenstown</t>
        </is>
      </c>
      <c r="G51" s="206" t="inlineStr">
        <is>
          <t>13,584</t>
        </is>
      </c>
      <c r="H51" s="206" t="inlineStr">
        <is>
          <t>267,011</t>
        </is>
      </c>
      <c r="I51" s="206" t="n">
        <v>19.7</v>
      </c>
    </row>
    <row r="52">
      <c r="A52" s="197" t="inlineStr">
        <is>
          <t>Enoch Mgijima Local Municipality</t>
        </is>
      </c>
      <c r="B52" s="197" t="inlineStr">
        <is>
          <t>EC139</t>
        </is>
      </c>
      <c r="C52" s="197" t="inlineStr">
        <is>
          <t>EC134</t>
        </is>
      </c>
      <c r="D52" s="197" t="inlineStr">
        <is>
          <t>Eastern Cape</t>
        </is>
      </c>
      <c r="E52" s="197" t="inlineStr">
        <is>
          <t>Chris Hani</t>
        </is>
      </c>
      <c r="F52" s="197" t="inlineStr">
        <is>
          <t>Queenstown</t>
        </is>
      </c>
      <c r="G52" s="206" t="inlineStr">
        <is>
          <t>13,584</t>
        </is>
      </c>
      <c r="H52" s="206" t="inlineStr">
        <is>
          <t>267,011</t>
        </is>
      </c>
      <c r="I52" s="206" t="n">
        <v>19.7</v>
      </c>
    </row>
    <row r="53">
      <c r="A53" s="197" t="inlineStr">
        <is>
          <t>Ephraim Mogale Local Municipality</t>
        </is>
      </c>
      <c r="B53" s="197" t="inlineStr">
        <is>
          <t>LIM471</t>
        </is>
      </c>
      <c r="C53" s="197" t="inlineStr">
        <is>
          <t>LIM471</t>
        </is>
      </c>
      <c r="D53" s="197" t="inlineStr">
        <is>
          <t>Limpopo</t>
        </is>
      </c>
      <c r="E53" s="197" t="inlineStr">
        <is>
          <t>Sekhukhune</t>
        </is>
      </c>
      <c r="F53" s="197" t="inlineStr">
        <is>
          <t>Marble Hall</t>
        </is>
      </c>
      <c r="G53" s="206" t="inlineStr">
        <is>
          <t>2,011</t>
        </is>
      </c>
      <c r="H53" s="206" t="inlineStr">
        <is>
          <t>127,168</t>
        </is>
      </c>
      <c r="I53" s="206" t="n">
        <v>63.2</v>
      </c>
    </row>
    <row r="54">
      <c r="A54" s="197" t="inlineStr">
        <is>
          <t>eThekwini Metropolitan Municipality</t>
        </is>
      </c>
      <c r="B54" s="197" t="inlineStr">
        <is>
          <t>ETH</t>
        </is>
      </c>
      <c r="C54" s="197" t="inlineStr">
        <is>
          <t>ETH</t>
        </is>
      </c>
      <c r="D54" s="197" t="inlineStr">
        <is>
          <t>KwaZulu-Natal</t>
        </is>
      </c>
      <c r="E54" s="197" t="inlineStr">
        <is>
          <t>eThekwini Metropolitan Municipality</t>
        </is>
      </c>
      <c r="F54" s="197" t="inlineStr">
        <is>
          <t>Durban</t>
        </is>
      </c>
      <c r="G54" s="206" t="inlineStr">
        <is>
          <t>2,556</t>
        </is>
      </c>
      <c r="H54" s="206" t="inlineStr">
        <is>
          <t>3,702,231</t>
        </is>
      </c>
      <c r="I54" s="206" t="inlineStr">
        <is>
          <t>1,448.5</t>
        </is>
      </c>
    </row>
    <row r="55">
      <c r="A55" s="197" t="inlineStr">
        <is>
          <t>Fetakgomo/Greater Tubatse Local Municipality</t>
        </is>
      </c>
      <c r="B55" s="197" t="inlineStr">
        <is>
          <t>LIM476</t>
        </is>
      </c>
      <c r="C55" s="197" t="inlineStr">
        <is>
          <t>LIM474</t>
        </is>
      </c>
      <c r="D55" s="197" t="inlineStr">
        <is>
          <t>Limpopo</t>
        </is>
      </c>
      <c r="E55" s="197" t="inlineStr">
        <is>
          <t>Sekhukhune</t>
        </is>
      </c>
      <c r="F55" s="197" t="inlineStr">
        <is>
          <t>Apel</t>
        </is>
      </c>
      <c r="G55" s="206" t="inlineStr">
        <is>
          <t>5,693</t>
        </is>
      </c>
      <c r="H55" s="206" t="inlineStr">
        <is>
          <t>489,902</t>
        </is>
      </c>
      <c r="I55" s="206" t="n">
        <v>86</v>
      </c>
    </row>
    <row r="56">
      <c r="A56" s="197" t="inlineStr">
        <is>
          <t>Fetakgomo/Greater Tubatse Local Municipality</t>
        </is>
      </c>
      <c r="B56" s="197" t="inlineStr">
        <is>
          <t>LIM476</t>
        </is>
      </c>
      <c r="C56" s="197" t="inlineStr">
        <is>
          <t>LIM475</t>
        </is>
      </c>
      <c r="D56" s="197" t="inlineStr">
        <is>
          <t>Limpopo</t>
        </is>
      </c>
      <c r="E56" s="197" t="inlineStr">
        <is>
          <t>Sekhukhune</t>
        </is>
      </c>
      <c r="F56" s="197" t="inlineStr">
        <is>
          <t>Apel</t>
        </is>
      </c>
      <c r="G56" s="206" t="inlineStr">
        <is>
          <t>5,693</t>
        </is>
      </c>
      <c r="H56" s="206" t="inlineStr">
        <is>
          <t>489,902</t>
        </is>
      </c>
      <c r="I56" s="206" t="n">
        <v>86</v>
      </c>
    </row>
    <row r="57">
      <c r="A57" s="197" t="inlineStr">
        <is>
          <t>Ga-Segonyana Local Municipality</t>
        </is>
      </c>
      <c r="B57" s="197" t="inlineStr">
        <is>
          <t>NC452</t>
        </is>
      </c>
      <c r="C57" s="197" t="inlineStr">
        <is>
          <t>NC452</t>
        </is>
      </c>
      <c r="D57" s="197" t="inlineStr">
        <is>
          <t>Northern Cape</t>
        </is>
      </c>
      <c r="E57" s="197" t="inlineStr">
        <is>
          <t>John Taolo Gaetsewe</t>
        </is>
      </c>
      <c r="F57" s="197" t="inlineStr">
        <is>
          <t>Kuruman</t>
        </is>
      </c>
      <c r="G57" s="206" t="inlineStr">
        <is>
          <t>4,495</t>
        </is>
      </c>
      <c r="H57" s="206" t="inlineStr">
        <is>
          <t>104,408</t>
        </is>
      </c>
      <c r="I57" s="206" t="n">
        <v>23.2</v>
      </c>
    </row>
    <row r="58">
      <c r="A58" s="197" t="inlineStr">
        <is>
          <t>Gamagara Local Municipality</t>
        </is>
      </c>
      <c r="B58" s="197" t="inlineStr">
        <is>
          <t>NC453</t>
        </is>
      </c>
      <c r="C58" s="197" t="inlineStr">
        <is>
          <t>NC453</t>
        </is>
      </c>
      <c r="D58" s="197" t="inlineStr">
        <is>
          <t>Northern Cape</t>
        </is>
      </c>
      <c r="E58" s="197" t="inlineStr">
        <is>
          <t>John Taolo Gaetsewe</t>
        </is>
      </c>
      <c r="F58" s="197" t="inlineStr">
        <is>
          <t>Kathu</t>
        </is>
      </c>
      <c r="G58" s="206" t="inlineStr">
        <is>
          <t>2,648</t>
        </is>
      </c>
      <c r="H58" s="206" t="inlineStr">
        <is>
          <t>53,656</t>
        </is>
      </c>
      <c r="I58" s="206" t="n">
        <v>20.3</v>
      </c>
    </row>
    <row r="59">
      <c r="A59" s="197" t="inlineStr">
        <is>
          <t>George Local Municipality</t>
        </is>
      </c>
      <c r="B59" s="197" t="inlineStr">
        <is>
          <t>WC044</t>
        </is>
      </c>
      <c r="C59" s="197" t="inlineStr">
        <is>
          <t>WC044</t>
        </is>
      </c>
      <c r="D59" s="197" t="inlineStr">
        <is>
          <t>Western Cape</t>
        </is>
      </c>
      <c r="E59" s="197" t="inlineStr">
        <is>
          <t>Garden Route</t>
        </is>
      </c>
      <c r="F59" s="197" t="inlineStr">
        <is>
          <t>George</t>
        </is>
      </c>
      <c r="G59" s="206" t="inlineStr">
        <is>
          <t>5,191</t>
        </is>
      </c>
      <c r="H59" s="206" t="inlineStr">
        <is>
          <t>208,237</t>
        </is>
      </c>
      <c r="I59" s="206" t="n">
        <v>40.1</v>
      </c>
    </row>
    <row r="60">
      <c r="A60" s="197" t="inlineStr">
        <is>
          <t>Govan Mbeki Local Municipality</t>
        </is>
      </c>
      <c r="B60" s="197" t="inlineStr">
        <is>
          <t>MP307</t>
        </is>
      </c>
      <c r="C60" s="197" t="inlineStr">
        <is>
          <t>MP307</t>
        </is>
      </c>
      <c r="D60" s="197" t="inlineStr">
        <is>
          <t>Mpumalanga</t>
        </is>
      </c>
      <c r="E60" s="197" t="inlineStr">
        <is>
          <t>Gert Sibande</t>
        </is>
      </c>
      <c r="F60" s="197" t="inlineStr">
        <is>
          <t>Secunda</t>
        </is>
      </c>
      <c r="G60" s="206" t="inlineStr">
        <is>
          <t>2,955</t>
        </is>
      </c>
      <c r="H60" s="206" t="inlineStr">
        <is>
          <t>340,091</t>
        </is>
      </c>
      <c r="I60" s="206" t="n">
        <v>115.1</v>
      </c>
    </row>
    <row r="61">
      <c r="A61" s="197" t="inlineStr">
        <is>
          <t>Great Kei Local Municipality</t>
        </is>
      </c>
      <c r="B61" s="197" t="inlineStr">
        <is>
          <t>EC123</t>
        </is>
      </c>
      <c r="C61" s="197" t="inlineStr">
        <is>
          <t>EC123</t>
        </is>
      </c>
      <c r="D61" s="197" t="inlineStr">
        <is>
          <t>Eastern Cape</t>
        </is>
      </c>
      <c r="E61" s="197" t="inlineStr">
        <is>
          <t>Amathole</t>
        </is>
      </c>
      <c r="F61" s="197" t="inlineStr">
        <is>
          <t>Komga</t>
        </is>
      </c>
      <c r="G61" s="206" t="inlineStr">
        <is>
          <t>1,700</t>
        </is>
      </c>
      <c r="H61" s="206" t="inlineStr">
        <is>
          <t>31,692</t>
        </is>
      </c>
      <c r="I61" s="206" t="n">
        <v>18.6</v>
      </c>
    </row>
    <row r="62">
      <c r="A62" s="197" t="inlineStr">
        <is>
          <t>Greater Giyani Local Municipality</t>
        </is>
      </c>
      <c r="B62" s="197" t="inlineStr">
        <is>
          <t>LIM331</t>
        </is>
      </c>
      <c r="C62" s="197" t="inlineStr">
        <is>
          <t>LIM331</t>
        </is>
      </c>
      <c r="D62" s="197" t="inlineStr">
        <is>
          <t>Limpopo</t>
        </is>
      </c>
      <c r="E62" s="197" t="inlineStr">
        <is>
          <t>Mopani</t>
        </is>
      </c>
      <c r="F62" s="197" t="inlineStr">
        <is>
          <t>Giyani</t>
        </is>
      </c>
      <c r="G62" s="206" t="inlineStr">
        <is>
          <t>4,172</t>
        </is>
      </c>
      <c r="H62" s="206" t="inlineStr">
        <is>
          <t>256,127</t>
        </is>
      </c>
      <c r="I62" s="206" t="n">
        <v>61.4</v>
      </c>
    </row>
    <row r="63">
      <c r="A63" s="197" t="inlineStr">
        <is>
          <t>Greater Kokstad Local Municipality</t>
        </is>
      </c>
      <c r="B63" s="197" t="inlineStr">
        <is>
          <t>KZN433</t>
        </is>
      </c>
      <c r="C63" s="197" t="inlineStr">
        <is>
          <t>KZN433</t>
        </is>
      </c>
      <c r="D63" s="197" t="inlineStr">
        <is>
          <t>KwaZulu-Natal</t>
        </is>
      </c>
      <c r="E63" s="197" t="inlineStr">
        <is>
          <t>Harry Gwala</t>
        </is>
      </c>
      <c r="F63" s="197" t="inlineStr">
        <is>
          <t>Kokstad</t>
        </is>
      </c>
      <c r="G63" s="206" t="inlineStr">
        <is>
          <t>2,680</t>
        </is>
      </c>
      <c r="H63" s="206" t="inlineStr">
        <is>
          <t>76,753</t>
        </is>
      </c>
      <c r="I63" s="206" t="n">
        <v>28.6</v>
      </c>
    </row>
    <row r="64">
      <c r="A64" s="197" t="inlineStr">
        <is>
          <t>Greater Letaba Local Municipality</t>
        </is>
      </c>
      <c r="B64" s="197" t="inlineStr">
        <is>
          <t>LIM332</t>
        </is>
      </c>
      <c r="C64" s="197" t="inlineStr">
        <is>
          <t>LIM332</t>
        </is>
      </c>
      <c r="D64" s="197" t="inlineStr">
        <is>
          <t>Limpopo</t>
        </is>
      </c>
      <c r="E64" s="197" t="inlineStr">
        <is>
          <t>Mopani</t>
        </is>
      </c>
      <c r="F64" s="197" t="inlineStr">
        <is>
          <t>Modjadjiskloof</t>
        </is>
      </c>
      <c r="G64" s="206" t="inlineStr">
        <is>
          <t>1,891</t>
        </is>
      </c>
      <c r="H64" s="206" t="inlineStr">
        <is>
          <t>218,030</t>
        </is>
      </c>
      <c r="I64" s="206" t="n">
        <v>115.3</v>
      </c>
    </row>
    <row r="65">
      <c r="A65" s="197" t="inlineStr">
        <is>
          <t>Greater Taung Local Municipality</t>
        </is>
      </c>
      <c r="B65" s="197" t="inlineStr">
        <is>
          <t>NW394</t>
        </is>
      </c>
      <c r="C65" s="197" t="inlineStr">
        <is>
          <t>NW394</t>
        </is>
      </c>
      <c r="D65" s="197" t="inlineStr">
        <is>
          <t>North West</t>
        </is>
      </c>
      <c r="E65" s="197" t="inlineStr">
        <is>
          <t>Dr Ruth Segomotsi Mompati</t>
        </is>
      </c>
      <c r="F65" s="197" t="inlineStr">
        <is>
          <t>Taung</t>
        </is>
      </c>
      <c r="G65" s="206" t="inlineStr">
        <is>
          <t>5,639</t>
        </is>
      </c>
      <c r="H65" s="206" t="inlineStr">
        <is>
          <t>167,827</t>
        </is>
      </c>
      <c r="I65" s="206" t="n">
        <v>29.8</v>
      </c>
    </row>
    <row r="66">
      <c r="A66" s="197" t="inlineStr">
        <is>
          <t>Greater Tzaneen Local Municipality</t>
        </is>
      </c>
      <c r="B66" s="197" t="inlineStr">
        <is>
          <t>LIM333</t>
        </is>
      </c>
      <c r="C66" s="197" t="inlineStr">
        <is>
          <t>LIM333</t>
        </is>
      </c>
      <c r="D66" s="197" t="inlineStr">
        <is>
          <t>Limpopo</t>
        </is>
      </c>
      <c r="E66" s="197" t="inlineStr">
        <is>
          <t>Mopani</t>
        </is>
      </c>
      <c r="F66" s="197" t="inlineStr">
        <is>
          <t>Tzaneen</t>
        </is>
      </c>
      <c r="G66" s="206" t="inlineStr">
        <is>
          <t>2,897</t>
        </is>
      </c>
      <c r="H66" s="206" t="inlineStr">
        <is>
          <t>416,146</t>
        </is>
      </c>
      <c r="I66" s="206" t="n">
        <v>143.7</v>
      </c>
    </row>
    <row r="67">
      <c r="A67" s="197" t="inlineStr">
        <is>
          <t>Hantam Local Municipality</t>
        </is>
      </c>
      <c r="B67" s="197" t="inlineStr">
        <is>
          <t>NC065</t>
        </is>
      </c>
      <c r="C67" s="197" t="inlineStr">
        <is>
          <t>NC065</t>
        </is>
      </c>
      <c r="D67" s="197" t="inlineStr">
        <is>
          <t>Northern Cape</t>
        </is>
      </c>
      <c r="E67" s="197" t="inlineStr">
        <is>
          <t>Namakwa</t>
        </is>
      </c>
      <c r="F67" s="197" t="inlineStr">
        <is>
          <t>Calvinia</t>
        </is>
      </c>
      <c r="G67" s="206" t="inlineStr">
        <is>
          <t>39,085</t>
        </is>
      </c>
      <c r="H67" s="206" t="inlineStr">
        <is>
          <t>21,540</t>
        </is>
      </c>
      <c r="I67" s="206" t="n">
        <v>0.6</v>
      </c>
    </row>
    <row r="68">
      <c r="A68" s="197" t="inlineStr">
        <is>
          <t>Hessequa Local Municipality</t>
        </is>
      </c>
      <c r="B68" s="197" t="inlineStr">
        <is>
          <t>WC042</t>
        </is>
      </c>
      <c r="C68" s="197" t="inlineStr">
        <is>
          <t>WC042</t>
        </is>
      </c>
      <c r="D68" s="197" t="inlineStr">
        <is>
          <t>Western Cape</t>
        </is>
      </c>
      <c r="E68" s="197" t="inlineStr">
        <is>
          <t>Garden Route</t>
        </is>
      </c>
      <c r="F68" s="197" t="inlineStr">
        <is>
          <t>Riversdale</t>
        </is>
      </c>
      <c r="G68" s="206" t="inlineStr">
        <is>
          <t>5,733</t>
        </is>
      </c>
      <c r="H68" s="206" t="inlineStr">
        <is>
          <t>54,237</t>
        </is>
      </c>
      <c r="I68" s="206" t="n">
        <v>9.5</v>
      </c>
    </row>
    <row r="69">
      <c r="A69" s="197" t="inlineStr">
        <is>
          <t>Impendle Local Municipality</t>
        </is>
      </c>
      <c r="B69" s="197" t="inlineStr">
        <is>
          <t>KZN224</t>
        </is>
      </c>
      <c r="C69" s="197" t="inlineStr">
        <is>
          <t>KZN224</t>
        </is>
      </c>
      <c r="D69" s="197" t="inlineStr">
        <is>
          <t>KwaZulu-Natal</t>
        </is>
      </c>
      <c r="E69" s="197" t="inlineStr">
        <is>
          <t>uMgungundlovu</t>
        </is>
      </c>
      <c r="F69" s="197" t="inlineStr">
        <is>
          <t>Impendle</t>
        </is>
      </c>
      <c r="G69" s="206" t="inlineStr">
        <is>
          <t>1,610</t>
        </is>
      </c>
      <c r="H69" s="206" t="inlineStr">
        <is>
          <t>29,526</t>
        </is>
      </c>
      <c r="I69" s="206" t="n">
        <v>18.3</v>
      </c>
    </row>
    <row r="70">
      <c r="A70" s="197" t="inlineStr">
        <is>
          <t>Ingquza Hill Local Municipality</t>
        </is>
      </c>
      <c r="B70" s="197" t="inlineStr">
        <is>
          <t>EC153</t>
        </is>
      </c>
      <c r="C70" s="197" t="inlineStr">
        <is>
          <t>EC153</t>
        </is>
      </c>
      <c r="D70" s="197" t="inlineStr">
        <is>
          <t>Eastern Cape</t>
        </is>
      </c>
      <c r="E70" s="197" t="inlineStr">
        <is>
          <t>OR Tambo</t>
        </is>
      </c>
      <c r="F70" s="197" t="inlineStr">
        <is>
          <t>Flagstaff</t>
        </is>
      </c>
      <c r="G70" s="206" t="inlineStr">
        <is>
          <t>2,477</t>
        </is>
      </c>
      <c r="H70" s="206" t="inlineStr">
        <is>
          <t>303,379</t>
        </is>
      </c>
      <c r="I70" s="206" t="n">
        <v>122.5</v>
      </c>
    </row>
    <row r="71">
      <c r="A71" s="197" t="inlineStr">
        <is>
          <t>Inkosi Langalibalele Local Municipality</t>
        </is>
      </c>
      <c r="B71" s="197" t="inlineStr">
        <is>
          <t>KZN237</t>
        </is>
      </c>
      <c r="C71" s="197" t="inlineStr">
        <is>
          <t>KZN234</t>
        </is>
      </c>
      <c r="D71" s="197" t="inlineStr">
        <is>
          <t>KwaZulu-Natal</t>
        </is>
      </c>
      <c r="E71" s="197" t="inlineStr">
        <is>
          <t>Uthukela</t>
        </is>
      </c>
      <c r="F71" s="197" t="inlineStr">
        <is>
          <t>Estcourt</t>
        </is>
      </c>
      <c r="G71" s="206" t="inlineStr">
        <is>
          <t>3,399</t>
        </is>
      </c>
      <c r="H71" s="206" t="inlineStr">
        <is>
          <t>215,182</t>
        </is>
      </c>
      <c r="I71" s="206" t="n">
        <v>63.3</v>
      </c>
    </row>
    <row r="72">
      <c r="A72" s="197" t="inlineStr">
        <is>
          <t>Intsika Yethu Local Municipality</t>
        </is>
      </c>
      <c r="B72" s="197" t="inlineStr">
        <is>
          <t>EC135</t>
        </is>
      </c>
      <c r="C72" s="197" t="inlineStr">
        <is>
          <t>EC135</t>
        </is>
      </c>
      <c r="D72" s="197" t="inlineStr">
        <is>
          <t>Eastern Cape</t>
        </is>
      </c>
      <c r="E72" s="197" t="inlineStr">
        <is>
          <t>Chris Hani</t>
        </is>
      </c>
      <c r="F72" s="197" t="inlineStr">
        <is>
          <t>Cofimvaba</t>
        </is>
      </c>
      <c r="G72" s="206" t="inlineStr">
        <is>
          <t>2,873</t>
        </is>
      </c>
      <c r="H72" s="206" t="inlineStr">
        <is>
          <t>152,159</t>
        </is>
      </c>
      <c r="I72" s="206" t="n">
        <v>53</v>
      </c>
    </row>
    <row r="73">
      <c r="A73" s="197" t="inlineStr">
        <is>
          <t>Inxuba Yethemba Local Municipality</t>
        </is>
      </c>
      <c r="B73" s="197" t="inlineStr">
        <is>
          <t>EC131</t>
        </is>
      </c>
      <c r="C73" s="197" t="inlineStr">
        <is>
          <t>EC131</t>
        </is>
      </c>
      <c r="D73" s="197" t="inlineStr">
        <is>
          <t>Eastern Cape</t>
        </is>
      </c>
      <c r="E73" s="197" t="inlineStr">
        <is>
          <t>Chris Hani</t>
        </is>
      </c>
      <c r="F73" s="197" t="inlineStr">
        <is>
          <t>Cradock</t>
        </is>
      </c>
      <c r="G73" s="206" t="inlineStr">
        <is>
          <t>11,663</t>
        </is>
      </c>
      <c r="H73" s="206" t="inlineStr">
        <is>
          <t>70,493</t>
        </is>
      </c>
      <c r="I73" s="206" t="n">
        <v>6</v>
      </c>
    </row>
    <row r="74">
      <c r="A74" s="197" t="inlineStr">
        <is>
          <t>JB Marks Local Municipality</t>
        </is>
      </c>
      <c r="B74" s="197" t="inlineStr">
        <is>
          <t>NW405</t>
        </is>
      </c>
      <c r="C74" s="197" t="inlineStr">
        <is>
          <t>NW401</t>
        </is>
      </c>
      <c r="D74" s="197" t="inlineStr">
        <is>
          <t>North West</t>
        </is>
      </c>
      <c r="E74" s="197" t="inlineStr">
        <is>
          <t>Dr Kenneth Kaunda</t>
        </is>
      </c>
      <c r="F74" s="197" t="inlineStr">
        <is>
          <t>Potchefstroom</t>
        </is>
      </c>
      <c r="G74" s="206" t="inlineStr">
        <is>
          <t>6,398</t>
        </is>
      </c>
      <c r="H74" s="206" t="inlineStr">
        <is>
          <t>243,527</t>
        </is>
      </c>
      <c r="I74" s="206" t="n">
        <v>38.1</v>
      </c>
    </row>
    <row r="75">
      <c r="A75" s="197" t="inlineStr">
        <is>
          <t>JB Marks Local Municipality</t>
        </is>
      </c>
      <c r="B75" s="197" t="inlineStr">
        <is>
          <t>NW405</t>
        </is>
      </c>
      <c r="C75" s="197" t="inlineStr">
        <is>
          <t>NW402</t>
        </is>
      </c>
      <c r="D75" s="197" t="inlineStr">
        <is>
          <t>North West</t>
        </is>
      </c>
      <c r="E75" s="197" t="inlineStr">
        <is>
          <t>Dr Kenneth Kaunda</t>
        </is>
      </c>
      <c r="F75" s="197" t="inlineStr">
        <is>
          <t>Potchefstroom</t>
        </is>
      </c>
      <c r="G75" s="206" t="inlineStr">
        <is>
          <t>6,398</t>
        </is>
      </c>
      <c r="H75" s="206" t="inlineStr">
        <is>
          <t>243,527</t>
        </is>
      </c>
      <c r="I75" s="206" t="n">
        <v>38.1</v>
      </c>
    </row>
    <row r="76">
      <c r="A76" s="197" t="inlineStr">
        <is>
          <t>Joe Morolong Local Municipality</t>
        </is>
      </c>
      <c r="B76" s="197" t="inlineStr">
        <is>
          <t>NC451</t>
        </is>
      </c>
      <c r="C76" s="197" t="inlineStr">
        <is>
          <t>NC451</t>
        </is>
      </c>
      <c r="D76" s="197" t="inlineStr">
        <is>
          <t>Northern Cape</t>
        </is>
      </c>
      <c r="E76" s="197" t="inlineStr">
        <is>
          <t>John Taolo Gaetsewe</t>
        </is>
      </c>
      <c r="F76" s="197" t="inlineStr">
        <is>
          <t>Mothibistad</t>
        </is>
      </c>
      <c r="G76" s="206" t="inlineStr">
        <is>
          <t>20,180</t>
        </is>
      </c>
      <c r="H76" s="206" t="inlineStr">
        <is>
          <t>84,201</t>
        </is>
      </c>
      <c r="I76" s="206" t="n">
        <v>4.2</v>
      </c>
    </row>
    <row r="77">
      <c r="A77" s="197" t="inlineStr">
        <is>
          <t>Jozini Local Municipality</t>
        </is>
      </c>
      <c r="B77" s="197" t="inlineStr">
        <is>
          <t>KZN272</t>
        </is>
      </c>
      <c r="C77" s="197" t="inlineStr">
        <is>
          <t>KZN272</t>
        </is>
      </c>
      <c r="D77" s="197" t="inlineStr">
        <is>
          <t>KwaZulu-Natal</t>
        </is>
      </c>
      <c r="E77" s="197" t="inlineStr">
        <is>
          <t>Umkhanyakude</t>
        </is>
      </c>
      <c r="F77" s="197" t="inlineStr">
        <is>
          <t>Jozini</t>
        </is>
      </c>
      <c r="G77" s="206" t="inlineStr">
        <is>
          <t>3,442</t>
        </is>
      </c>
      <c r="H77" s="206" t="inlineStr">
        <is>
          <t>198,215</t>
        </is>
      </c>
      <c r="I77" s="206" t="n">
        <v>57.6</v>
      </c>
    </row>
    <row r="78">
      <c r="A78" s="197" t="inlineStr">
        <is>
          <t>Kagisano-Molopo Local Municipality</t>
        </is>
      </c>
      <c r="B78" s="197" t="inlineStr">
        <is>
          <t>NW397</t>
        </is>
      </c>
      <c r="C78" s="197" t="inlineStr">
        <is>
          <t>NW397</t>
        </is>
      </c>
      <c r="D78" s="197" t="inlineStr">
        <is>
          <t>North West</t>
        </is>
      </c>
      <c r="E78" s="197" t="inlineStr">
        <is>
          <t>Dr Ruth Segomotsi Mompati</t>
        </is>
      </c>
      <c r="F78" s="197" t="inlineStr">
        <is>
          <t>Ganyesa</t>
        </is>
      </c>
      <c r="G78" s="206" t="inlineStr">
        <is>
          <t>23,827</t>
        </is>
      </c>
      <c r="H78" s="206" t="inlineStr">
        <is>
          <t>102,703</t>
        </is>
      </c>
      <c r="I78" s="206" t="n">
        <v>4.3</v>
      </c>
    </row>
    <row r="79">
      <c r="A79" s="197" t="inlineStr">
        <is>
          <t>Kai !Garib Local Municipality</t>
        </is>
      </c>
      <c r="B79" s="197" t="inlineStr">
        <is>
          <t>NC082</t>
        </is>
      </c>
      <c r="C79" s="197" t="inlineStr">
        <is>
          <t>NC082</t>
        </is>
      </c>
      <c r="D79" s="197" t="inlineStr">
        <is>
          <t>Northern Cape</t>
        </is>
      </c>
      <c r="E79" s="197" t="inlineStr">
        <is>
          <t>ZF Mgcawu</t>
        </is>
      </c>
      <c r="F79" s="197" t="inlineStr">
        <is>
          <t>Kakamas</t>
        </is>
      </c>
      <c r="G79" s="206" t="inlineStr">
        <is>
          <t>26,377</t>
        </is>
      </c>
      <c r="H79" s="206" t="inlineStr">
        <is>
          <t>68,929</t>
        </is>
      </c>
      <c r="I79" s="206" t="n">
        <v>2.6</v>
      </c>
    </row>
    <row r="80">
      <c r="A80" s="197" t="inlineStr">
        <is>
          <t>Kamiesberg Local Municipality</t>
        </is>
      </c>
      <c r="B80" s="197" t="inlineStr">
        <is>
          <t>NC064</t>
        </is>
      </c>
      <c r="C80" s="197" t="inlineStr">
        <is>
          <t>NC064</t>
        </is>
      </c>
      <c r="D80" s="197" t="inlineStr">
        <is>
          <t>Northern Cape</t>
        </is>
      </c>
      <c r="E80" s="197" t="inlineStr">
        <is>
          <t>Namakwa</t>
        </is>
      </c>
      <c r="F80" s="197" t="inlineStr">
        <is>
          <t>Garies</t>
        </is>
      </c>
      <c r="G80" s="206" t="inlineStr">
        <is>
          <t>14,208</t>
        </is>
      </c>
      <c r="H80" s="206" t="inlineStr">
        <is>
          <t>9,605</t>
        </is>
      </c>
      <c r="I80" s="206" t="n">
        <v>0.7</v>
      </c>
    </row>
    <row r="81">
      <c r="A81" s="197" t="inlineStr">
        <is>
          <t>Kannaland Local Municipality</t>
        </is>
      </c>
      <c r="B81" s="197" t="inlineStr">
        <is>
          <t>WC041</t>
        </is>
      </c>
      <c r="C81" s="197" t="inlineStr">
        <is>
          <t>WC041</t>
        </is>
      </c>
      <c r="D81" s="197" t="inlineStr">
        <is>
          <t>Western Cape</t>
        </is>
      </c>
      <c r="E81" s="197" t="inlineStr">
        <is>
          <t>Garden Route</t>
        </is>
      </c>
      <c r="F81" s="197" t="inlineStr">
        <is>
          <t>Ladismith</t>
        </is>
      </c>
      <c r="G81" s="206" t="inlineStr">
        <is>
          <t>4,765</t>
        </is>
      </c>
      <c r="H81" s="206" t="inlineStr">
        <is>
          <t>24,168</t>
        </is>
      </c>
      <c r="I81" s="206" t="n">
        <v>5.1</v>
      </c>
    </row>
    <row r="82">
      <c r="A82" s="197" t="inlineStr">
        <is>
          <t>Kareeberg Local Municipality</t>
        </is>
      </c>
      <c r="B82" s="197" t="inlineStr">
        <is>
          <t>NC074</t>
        </is>
      </c>
      <c r="C82" s="197" t="inlineStr">
        <is>
          <t>NC074</t>
        </is>
      </c>
      <c r="D82" s="197" t="inlineStr">
        <is>
          <t>Northern Cape</t>
        </is>
      </c>
      <c r="E82" s="197" t="inlineStr">
        <is>
          <t>Pixley ka Seme</t>
        </is>
      </c>
      <c r="F82" s="197" t="inlineStr">
        <is>
          <t>Carnarvon</t>
        </is>
      </c>
      <c r="G82" s="206" t="inlineStr">
        <is>
          <t>17,701</t>
        </is>
      </c>
      <c r="H82" s="206" t="inlineStr">
        <is>
          <t>12,772</t>
        </is>
      </c>
      <c r="I82" s="206" t="n">
        <v>0.7</v>
      </c>
    </row>
    <row r="83">
      <c r="A83" s="197" t="inlineStr">
        <is>
          <t>Karoo Hoogland Local Municipality</t>
        </is>
      </c>
      <c r="B83" s="197" t="inlineStr">
        <is>
          <t>NC066</t>
        </is>
      </c>
      <c r="C83" s="197" t="inlineStr">
        <is>
          <t>NC066</t>
        </is>
      </c>
      <c r="D83" s="197" t="inlineStr">
        <is>
          <t>Northern Cape</t>
        </is>
      </c>
      <c r="E83" s="197" t="inlineStr">
        <is>
          <t>Namakwa</t>
        </is>
      </c>
      <c r="F83" s="197" t="inlineStr">
        <is>
          <t>Williston</t>
        </is>
      </c>
      <c r="G83" s="206" t="inlineStr">
        <is>
          <t>30,230</t>
        </is>
      </c>
      <c r="H83" s="206" t="inlineStr">
        <is>
          <t>13,009</t>
        </is>
      </c>
      <c r="I83" s="206" t="n">
        <v>0.4</v>
      </c>
    </row>
    <row r="84">
      <c r="A84" s="197" t="inlineStr">
        <is>
          <t>Kgatelopele Local Municipality</t>
        </is>
      </c>
      <c r="B84" s="197" t="inlineStr">
        <is>
          <t>NC086</t>
        </is>
      </c>
      <c r="C84" s="197" t="inlineStr">
        <is>
          <t>NC086</t>
        </is>
      </c>
      <c r="D84" s="197" t="inlineStr">
        <is>
          <t>Northern Cape</t>
        </is>
      </c>
      <c r="E84" s="197" t="inlineStr">
        <is>
          <t>ZF Mgcawu</t>
        </is>
      </c>
      <c r="F84" s="197" t="inlineStr">
        <is>
          <t>Daniëlskuil</t>
        </is>
      </c>
      <c r="G84" s="206" t="inlineStr">
        <is>
          <t>2,478</t>
        </is>
      </c>
      <c r="H84" s="206" t="inlineStr">
        <is>
          <t>20,691</t>
        </is>
      </c>
      <c r="I84" s="206" t="n">
        <v>8.300000000000001</v>
      </c>
    </row>
    <row r="85">
      <c r="A85" s="197" t="inlineStr">
        <is>
          <t>Kgetlengrivier Local Municipality</t>
        </is>
      </c>
      <c r="B85" s="197" t="inlineStr">
        <is>
          <t>NW374</t>
        </is>
      </c>
      <c r="C85" s="197" t="inlineStr">
        <is>
          <t>NW374</t>
        </is>
      </c>
      <c r="D85" s="197" t="inlineStr">
        <is>
          <t>North West</t>
        </is>
      </c>
      <c r="E85" s="197" t="inlineStr">
        <is>
          <t>Bojanala</t>
        </is>
      </c>
      <c r="F85" s="197" t="inlineStr">
        <is>
          <t>Koster</t>
        </is>
      </c>
      <c r="G85" s="206" t="inlineStr">
        <is>
          <t>3,973</t>
        </is>
      </c>
      <c r="H85" s="206" t="inlineStr">
        <is>
          <t>59,562</t>
        </is>
      </c>
      <c r="I85" s="206" t="n">
        <v>15</v>
      </c>
    </row>
    <row r="86">
      <c r="A86" s="197" t="inlineStr">
        <is>
          <t>Khâi-Ma Local Municipality</t>
        </is>
      </c>
      <c r="B86" s="197" t="inlineStr">
        <is>
          <t>NC067</t>
        </is>
      </c>
      <c r="C86" s="197" t="inlineStr">
        <is>
          <t>NC067</t>
        </is>
      </c>
      <c r="D86" s="197" t="inlineStr">
        <is>
          <t>Northern Cape</t>
        </is>
      </c>
      <c r="E86" s="197" t="inlineStr">
        <is>
          <t>Namakwa</t>
        </is>
      </c>
      <c r="F86" s="197" t="inlineStr">
        <is>
          <t>Pofadder</t>
        </is>
      </c>
      <c r="G86" s="206" t="inlineStr">
        <is>
          <t>15,715</t>
        </is>
      </c>
      <c r="H86" s="206" t="inlineStr">
        <is>
          <t>12,333</t>
        </is>
      </c>
      <c r="I86" s="206" t="n">
        <v>0.8</v>
      </c>
    </row>
    <row r="87">
      <c r="A87" s="197" t="inlineStr">
        <is>
          <t>!Kheis Local Municipality</t>
        </is>
      </c>
      <c r="B87" s="197" t="inlineStr">
        <is>
          <t>NC084</t>
        </is>
      </c>
      <c r="C87" s="197" t="inlineStr">
        <is>
          <t>NC084</t>
        </is>
      </c>
      <c r="D87" s="197" t="inlineStr">
        <is>
          <t>Northern Cape</t>
        </is>
      </c>
      <c r="E87" s="197" t="inlineStr">
        <is>
          <t>ZF Mgcawu</t>
        </is>
      </c>
      <c r="F87" s="197" t="inlineStr">
        <is>
          <t>Groblershoop</t>
        </is>
      </c>
      <c r="G87" s="206" t="inlineStr">
        <is>
          <t>11,107</t>
        </is>
      </c>
      <c r="H87" s="206" t="inlineStr">
        <is>
          <t>16,566</t>
        </is>
      </c>
      <c r="I87" s="206" t="n">
        <v>1.5</v>
      </c>
    </row>
    <row r="88">
      <c r="A88" s="197" t="inlineStr">
        <is>
          <t>King Sabata Dalindyebo Local Municipality</t>
        </is>
      </c>
      <c r="B88" s="197" t="inlineStr">
        <is>
          <t>EC157</t>
        </is>
      </c>
      <c r="C88" s="197" t="inlineStr">
        <is>
          <t>EC157</t>
        </is>
      </c>
      <c r="D88" s="197" t="inlineStr">
        <is>
          <t>Eastern Cape</t>
        </is>
      </c>
      <c r="E88" s="197" t="inlineStr">
        <is>
          <t>OR Tambo</t>
        </is>
      </c>
      <c r="F88" s="197" t="inlineStr">
        <is>
          <t>Mthatha</t>
        </is>
      </c>
      <c r="G88" s="206" t="inlineStr">
        <is>
          <t>3,019</t>
        </is>
      </c>
      <c r="H88" s="206" t="inlineStr">
        <is>
          <t>488,349</t>
        </is>
      </c>
      <c r="I88" s="206" t="n">
        <v>161.8</v>
      </c>
    </row>
    <row r="89">
      <c r="A89" s="197" t="inlineStr">
        <is>
          <t>Knysna Local Municipality</t>
        </is>
      </c>
      <c r="B89" s="197" t="inlineStr">
        <is>
          <t>WC048</t>
        </is>
      </c>
      <c r="C89" s="197" t="inlineStr">
        <is>
          <t>WC048</t>
        </is>
      </c>
      <c r="D89" s="197" t="inlineStr">
        <is>
          <t>Western Cape</t>
        </is>
      </c>
      <c r="E89" s="197" t="inlineStr">
        <is>
          <t>Garden Route</t>
        </is>
      </c>
      <c r="F89" s="197" t="inlineStr">
        <is>
          <t>Knysna</t>
        </is>
      </c>
      <c r="G89" s="206" t="inlineStr">
        <is>
          <t>1,109</t>
        </is>
      </c>
      <c r="H89" s="206" t="inlineStr">
        <is>
          <t>73,835</t>
        </is>
      </c>
      <c r="I89" s="206" t="n">
        <v>66.59999999999999</v>
      </c>
    </row>
    <row r="90">
      <c r="A90" s="197" t="inlineStr">
        <is>
          <t>Kopanong Local Municipality</t>
        </is>
      </c>
      <c r="B90" s="197" t="inlineStr">
        <is>
          <t>FS162</t>
        </is>
      </c>
      <c r="C90" s="197" t="inlineStr">
        <is>
          <t>FS162</t>
        </is>
      </c>
      <c r="D90" s="197" t="inlineStr">
        <is>
          <t>Free State</t>
        </is>
      </c>
      <c r="E90" s="197" t="inlineStr">
        <is>
          <t>Xhariep</t>
        </is>
      </c>
      <c r="F90" s="197" t="inlineStr">
        <is>
          <t>Trompsburg</t>
        </is>
      </c>
      <c r="G90" s="206" t="inlineStr">
        <is>
          <t>15,645</t>
        </is>
      </c>
      <c r="H90" s="206" t="inlineStr">
        <is>
          <t>49,999</t>
        </is>
      </c>
      <c r="I90" s="206" t="n">
        <v>3.2</v>
      </c>
    </row>
    <row r="91">
      <c r="A91" s="197" t="inlineStr">
        <is>
          <t>Kou-Kamma Local Municipality</t>
        </is>
      </c>
      <c r="B91" s="197" t="inlineStr">
        <is>
          <t>EC109</t>
        </is>
      </c>
      <c r="C91" s="197" t="inlineStr">
        <is>
          <t>EC109</t>
        </is>
      </c>
      <c r="D91" s="197" t="inlineStr">
        <is>
          <t>Eastern Cape</t>
        </is>
      </c>
      <c r="E91" s="197" t="inlineStr">
        <is>
          <t>Sarah Baartman</t>
        </is>
      </c>
      <c r="F91" s="197" t="inlineStr">
        <is>
          <t>Kareedouw</t>
        </is>
      </c>
      <c r="G91" s="206" t="inlineStr">
        <is>
          <t>3,642</t>
        </is>
      </c>
      <c r="H91" s="206" t="inlineStr">
        <is>
          <t>43,688</t>
        </is>
      </c>
      <c r="I91" s="206" t="n">
        <v>12</v>
      </c>
    </row>
    <row r="92">
      <c r="A92" s="197" t="inlineStr">
        <is>
          <t>Kouga Local Municipality</t>
        </is>
      </c>
      <c r="B92" s="197" t="inlineStr">
        <is>
          <t>EC108</t>
        </is>
      </c>
      <c r="C92" s="197" t="inlineStr">
        <is>
          <t>EC108</t>
        </is>
      </c>
      <c r="D92" s="197" t="inlineStr">
        <is>
          <t>Eastern Cape</t>
        </is>
      </c>
      <c r="E92" s="197" t="inlineStr">
        <is>
          <t>Sarah Baartman</t>
        </is>
      </c>
      <c r="F92" s="197" t="inlineStr">
        <is>
          <t>Jeffreys Bay</t>
        </is>
      </c>
      <c r="G92" s="206" t="inlineStr">
        <is>
          <t>2,670</t>
        </is>
      </c>
      <c r="H92" s="206" t="inlineStr">
        <is>
          <t>112,941</t>
        </is>
      </c>
      <c r="I92" s="206" t="n">
        <v>42.3</v>
      </c>
    </row>
    <row r="93">
      <c r="A93" s="197" t="inlineStr">
        <is>
          <t>KwaDukuza Local Municipality</t>
        </is>
      </c>
      <c r="B93" s="197" t="inlineStr">
        <is>
          <t>KZN292</t>
        </is>
      </c>
      <c r="C93" s="197" t="inlineStr">
        <is>
          <t>KZN292</t>
        </is>
      </c>
      <c r="D93" s="197" t="inlineStr">
        <is>
          <t>KwaZulu-Natal</t>
        </is>
      </c>
      <c r="E93" s="197" t="inlineStr">
        <is>
          <t>iLembe</t>
        </is>
      </c>
      <c r="F93" s="197" t="inlineStr">
        <is>
          <t>KwaDukuza</t>
        </is>
      </c>
      <c r="G93" s="206" t="n">
        <v>735</v>
      </c>
      <c r="H93" s="206" t="inlineStr">
        <is>
          <t>276,719</t>
        </is>
      </c>
      <c r="I93" s="206" t="n">
        <v>376.5</v>
      </c>
    </row>
    <row r="94">
      <c r="A94" s="197" t="inlineStr">
        <is>
          <t>Laingsburg Local Municipality</t>
        </is>
      </c>
      <c r="B94" s="197" t="inlineStr">
        <is>
          <t>WC051</t>
        </is>
      </c>
      <c r="C94" s="197" t="inlineStr">
        <is>
          <t>WC051</t>
        </is>
      </c>
      <c r="D94" s="197" t="inlineStr">
        <is>
          <t>Western Cape</t>
        </is>
      </c>
      <c r="E94" s="197" t="inlineStr">
        <is>
          <t>Central Karoo</t>
        </is>
      </c>
      <c r="F94" s="197" t="inlineStr">
        <is>
          <t>Laingsburg</t>
        </is>
      </c>
      <c r="G94" s="206" t="inlineStr">
        <is>
          <t>8,784</t>
        </is>
      </c>
      <c r="H94" s="206" t="inlineStr">
        <is>
          <t>8,895</t>
        </is>
      </c>
      <c r="I94" s="206" t="n">
        <v>1</v>
      </c>
    </row>
    <row r="95">
      <c r="A95" s="197" t="inlineStr">
        <is>
          <t>Langeberg Local Municipality</t>
        </is>
      </c>
      <c r="B95" s="197" t="inlineStr">
        <is>
          <t>WC026</t>
        </is>
      </c>
      <c r="C95" s="197" t="inlineStr">
        <is>
          <t>WC026</t>
        </is>
      </c>
      <c r="D95" s="197" t="inlineStr">
        <is>
          <t>Western Cape</t>
        </is>
      </c>
      <c r="E95" s="197" t="inlineStr">
        <is>
          <t>Cape Winelands</t>
        </is>
      </c>
      <c r="F95" s="197" t="inlineStr">
        <is>
          <t>Ashton</t>
        </is>
      </c>
      <c r="G95" s="206" t="inlineStr">
        <is>
          <t>4,518</t>
        </is>
      </c>
      <c r="H95" s="206" t="inlineStr">
        <is>
          <t>105,483</t>
        </is>
      </c>
      <c r="I95" s="206" t="n">
        <v>23.3</v>
      </c>
    </row>
    <row r="96">
      <c r="A96" s="197" t="inlineStr">
        <is>
          <t>Lekwa Local Municipality</t>
        </is>
      </c>
      <c r="B96" s="197" t="inlineStr">
        <is>
          <t>MP305</t>
        </is>
      </c>
      <c r="C96" s="197" t="inlineStr">
        <is>
          <t>MP305</t>
        </is>
      </c>
      <c r="D96" s="197" t="inlineStr">
        <is>
          <t>Mpumalanga</t>
        </is>
      </c>
      <c r="E96" s="197" t="inlineStr">
        <is>
          <t>Gert Sibande</t>
        </is>
      </c>
      <c r="F96" s="197" t="inlineStr">
        <is>
          <t>Standerton</t>
        </is>
      </c>
      <c r="G96" s="206" t="inlineStr">
        <is>
          <t>4,557</t>
        </is>
      </c>
      <c r="H96" s="206" t="inlineStr">
        <is>
          <t>123,419</t>
        </is>
      </c>
      <c r="I96" s="206" t="n">
        <v>27.1</v>
      </c>
    </row>
    <row r="97">
      <c r="A97" s="197" t="inlineStr">
        <is>
          <t>Lekwa-Teemane Local Municipality</t>
        </is>
      </c>
      <c r="B97" s="197" t="inlineStr">
        <is>
          <t>NW396</t>
        </is>
      </c>
      <c r="C97" s="197" t="inlineStr">
        <is>
          <t>NW396</t>
        </is>
      </c>
      <c r="D97" s="197" t="inlineStr">
        <is>
          <t>North West</t>
        </is>
      </c>
      <c r="E97" s="197" t="inlineStr">
        <is>
          <t>Dr Ruth Segomotsi Mompati</t>
        </is>
      </c>
      <c r="F97" s="197" t="inlineStr">
        <is>
          <t>Christiana</t>
        </is>
      </c>
      <c r="G97" s="206" t="inlineStr">
        <is>
          <t>3,654</t>
        </is>
      </c>
      <c r="H97" s="206" t="inlineStr">
        <is>
          <t>56,025</t>
        </is>
      </c>
      <c r="I97" s="206" t="n">
        <v>15.3</v>
      </c>
    </row>
    <row r="98">
      <c r="A98" s="197" t="inlineStr">
        <is>
          <t>Lepelle-Nkumpi Local Municipality</t>
        </is>
      </c>
      <c r="B98" s="197" t="inlineStr">
        <is>
          <t>LIM355</t>
        </is>
      </c>
      <c r="C98" s="197" t="inlineStr">
        <is>
          <t>LIM355</t>
        </is>
      </c>
      <c r="D98" s="197" t="inlineStr">
        <is>
          <t>Limpopo</t>
        </is>
      </c>
      <c r="E98" s="197" t="inlineStr">
        <is>
          <t>Capricorn</t>
        </is>
      </c>
      <c r="F98" s="197" t="inlineStr">
        <is>
          <t>Chuniespoort</t>
        </is>
      </c>
      <c r="G98" s="206" t="inlineStr">
        <is>
          <t>3,484</t>
        </is>
      </c>
      <c r="H98" s="206" t="inlineStr">
        <is>
          <t>235,380</t>
        </is>
      </c>
      <c r="I98" s="206" t="n">
        <v>67.59999999999999</v>
      </c>
    </row>
    <row r="99">
      <c r="A99" s="197" t="inlineStr">
        <is>
          <t>Lephalale Local Municipality</t>
        </is>
      </c>
      <c r="B99" s="197" t="inlineStr">
        <is>
          <t>LIM362</t>
        </is>
      </c>
      <c r="C99" s="197" t="inlineStr">
        <is>
          <t>LIM362</t>
        </is>
      </c>
      <c r="D99" s="197" t="inlineStr">
        <is>
          <t>Limpopo</t>
        </is>
      </c>
      <c r="E99" s="197" t="inlineStr">
        <is>
          <t>Waterberg</t>
        </is>
      </c>
      <c r="F99" s="197" t="inlineStr">
        <is>
          <t>Lephalale</t>
        </is>
      </c>
      <c r="G99" s="206" t="inlineStr">
        <is>
          <t>13,794</t>
        </is>
      </c>
      <c r="H99" s="206" t="inlineStr">
        <is>
          <t>140,240</t>
        </is>
      </c>
      <c r="I99" s="206" t="n">
        <v>10.2</v>
      </c>
    </row>
    <row r="100">
      <c r="A100" s="197" t="inlineStr">
        <is>
          <t>Lesedi Local Municipality</t>
        </is>
      </c>
      <c r="B100" s="197" t="inlineStr">
        <is>
          <t>GT423</t>
        </is>
      </c>
      <c r="C100" s="197" t="inlineStr">
        <is>
          <t>GT423</t>
        </is>
      </c>
      <c r="D100" s="197" t="inlineStr">
        <is>
          <t>Gauteng</t>
        </is>
      </c>
      <c r="E100" s="197" t="inlineStr">
        <is>
          <t>Sedibeng</t>
        </is>
      </c>
      <c r="F100" s="197" t="inlineStr">
        <is>
          <t>Heidelberg</t>
        </is>
      </c>
      <c r="G100" s="206" t="inlineStr">
        <is>
          <t>1,484</t>
        </is>
      </c>
      <c r="H100" s="206" t="inlineStr">
        <is>
          <t>112,472</t>
        </is>
      </c>
      <c r="I100" s="206" t="n">
        <v>75.8</v>
      </c>
    </row>
    <row r="101">
      <c r="A101" s="197" t="inlineStr">
        <is>
          <t>Letsemeng Local Municipality</t>
        </is>
      </c>
      <c r="B101" s="197" t="inlineStr">
        <is>
          <t>FS161</t>
        </is>
      </c>
      <c r="C101" s="197" t="inlineStr">
        <is>
          <t>FS161</t>
        </is>
      </c>
      <c r="D101" s="197" t="inlineStr">
        <is>
          <t>Free State</t>
        </is>
      </c>
      <c r="E101" s="197" t="inlineStr">
        <is>
          <t>Xhariep</t>
        </is>
      </c>
      <c r="F101" s="197" t="inlineStr">
        <is>
          <t>Koffiefontein</t>
        </is>
      </c>
      <c r="G101" s="206" t="inlineStr">
        <is>
          <t>9,828</t>
        </is>
      </c>
      <c r="H101" s="206" t="inlineStr">
        <is>
          <t>40,044</t>
        </is>
      </c>
      <c r="I101" s="206" t="n">
        <v>4.1</v>
      </c>
    </row>
    <row r="102">
      <c r="A102" s="197" t="inlineStr">
        <is>
          <t>Madibeng Local Municipality</t>
        </is>
      </c>
      <c r="B102" s="197" t="inlineStr">
        <is>
          <t>NW372</t>
        </is>
      </c>
      <c r="C102" s="197" t="inlineStr">
        <is>
          <t>NW372</t>
        </is>
      </c>
      <c r="D102" s="197" t="inlineStr">
        <is>
          <t>North West</t>
        </is>
      </c>
      <c r="E102" s="197" t="inlineStr">
        <is>
          <t>Bojanala</t>
        </is>
      </c>
      <c r="F102" s="197" t="inlineStr">
        <is>
          <t>Brits</t>
        </is>
      </c>
      <c r="G102" s="206" t="inlineStr">
        <is>
          <t>3,720</t>
        </is>
      </c>
      <c r="H102" s="206" t="inlineStr">
        <is>
          <t>536,110</t>
        </is>
      </c>
      <c r="I102" s="206" t="n">
        <v>144.1</v>
      </c>
    </row>
    <row r="103">
      <c r="A103" s="197" t="inlineStr">
        <is>
          <t>Mafube Local Municipality</t>
        </is>
      </c>
      <c r="B103" s="197" t="inlineStr">
        <is>
          <t>FS205</t>
        </is>
      </c>
      <c r="C103" s="197" t="inlineStr">
        <is>
          <t>FS205</t>
        </is>
      </c>
      <c r="D103" s="197" t="inlineStr">
        <is>
          <t>Free State</t>
        </is>
      </c>
      <c r="E103" s="197" t="inlineStr">
        <is>
          <t>Fezile Dabi</t>
        </is>
      </c>
      <c r="F103" s="197" t="inlineStr">
        <is>
          <t>Frankfort</t>
        </is>
      </c>
      <c r="G103" s="206" t="inlineStr">
        <is>
          <t>3,971</t>
        </is>
      </c>
      <c r="H103" s="206" t="inlineStr">
        <is>
          <t>57,574</t>
        </is>
      </c>
      <c r="I103" s="206" t="n">
        <v>14.5</v>
      </c>
    </row>
    <row r="104">
      <c r="A104" s="197" t="inlineStr">
        <is>
          <t>Magareng Local Municipality</t>
        </is>
      </c>
      <c r="B104" s="197" t="inlineStr">
        <is>
          <t>NC093</t>
        </is>
      </c>
      <c r="C104" s="197" t="inlineStr">
        <is>
          <t>NC093</t>
        </is>
      </c>
      <c r="D104" s="197" t="inlineStr">
        <is>
          <t>Northern Cape</t>
        </is>
      </c>
      <c r="E104" s="197" t="inlineStr">
        <is>
          <t>Frances Baard</t>
        </is>
      </c>
      <c r="F104" s="197" t="inlineStr">
        <is>
          <t>Warrenton</t>
        </is>
      </c>
      <c r="G104" s="206" t="inlineStr">
        <is>
          <t>1,546</t>
        </is>
      </c>
      <c r="H104" s="206" t="inlineStr">
        <is>
          <t>24,059</t>
        </is>
      </c>
      <c r="I104" s="206" t="n">
        <v>15.6</v>
      </c>
    </row>
    <row r="105">
      <c r="A105" s="197" t="inlineStr">
        <is>
          <t>Mahikeng Local Municipality</t>
        </is>
      </c>
      <c r="B105" s="197" t="inlineStr">
        <is>
          <t>NW383</t>
        </is>
      </c>
      <c r="C105" s="197" t="inlineStr">
        <is>
          <t>NW383</t>
        </is>
      </c>
      <c r="D105" s="197" t="inlineStr">
        <is>
          <t>North West</t>
        </is>
      </c>
      <c r="E105" s="197" t="inlineStr">
        <is>
          <t>Ngaka Modiri Molema</t>
        </is>
      </c>
      <c r="F105" s="197" t="inlineStr">
        <is>
          <t>Mahikeng</t>
        </is>
      </c>
      <c r="G105" s="206" t="inlineStr">
        <is>
          <t>3,646</t>
        </is>
      </c>
      <c r="H105" s="206" t="inlineStr">
        <is>
          <t>314,394</t>
        </is>
      </c>
      <c r="I105" s="206" t="n">
        <v>86.2</v>
      </c>
    </row>
    <row r="106">
      <c r="A106" s="197" t="inlineStr">
        <is>
          <t>Makana Local Municipality</t>
        </is>
      </c>
      <c r="B106" s="197" t="inlineStr">
        <is>
          <t>EC104</t>
        </is>
      </c>
      <c r="C106" s="197" t="inlineStr">
        <is>
          <t>EC104</t>
        </is>
      </c>
      <c r="D106" s="197" t="inlineStr">
        <is>
          <t>Eastern Cape</t>
        </is>
      </c>
      <c r="E106" s="197" t="inlineStr">
        <is>
          <t>Sarah Baartman</t>
        </is>
      </c>
      <c r="F106" s="197" t="inlineStr">
        <is>
          <t>Grahamstown</t>
        </is>
      </c>
      <c r="G106" s="206" t="inlineStr">
        <is>
          <t>4,376</t>
        </is>
      </c>
      <c r="H106" s="206" t="inlineStr">
        <is>
          <t>82,060</t>
        </is>
      </c>
      <c r="I106" s="206" t="n">
        <v>18.8</v>
      </c>
    </row>
    <row r="107">
      <c r="A107" s="197" t="inlineStr">
        <is>
          <t>Makhado Local Municipality</t>
        </is>
      </c>
      <c r="B107" s="197" t="inlineStr">
        <is>
          <t>LIM344</t>
        </is>
      </c>
      <c r="C107" s="197" t="inlineStr">
        <is>
          <t>LIM344</t>
        </is>
      </c>
      <c r="D107" s="197" t="inlineStr">
        <is>
          <t>Limpopo</t>
        </is>
      </c>
      <c r="E107" s="197" t="inlineStr">
        <is>
          <t>Vhembe</t>
        </is>
      </c>
      <c r="F107" s="197" t="inlineStr">
        <is>
          <t>Louis Trichardt</t>
        </is>
      </c>
      <c r="G107" s="206" t="inlineStr">
        <is>
          <t>7,605</t>
        </is>
      </c>
      <c r="H107" s="206" t="inlineStr">
        <is>
          <t>416,728</t>
        </is>
      </c>
      <c r="I107" s="206" t="n">
        <v>54.8</v>
      </c>
    </row>
    <row r="108">
      <c r="A108" s="197" t="inlineStr">
        <is>
          <t>Makhuduthamaga Local Municipality</t>
        </is>
      </c>
      <c r="B108" s="197" t="inlineStr">
        <is>
          <t>LIM473</t>
        </is>
      </c>
      <c r="C108" s="197" t="inlineStr">
        <is>
          <t>LIM473</t>
        </is>
      </c>
      <c r="D108" s="197" t="inlineStr">
        <is>
          <t>Limpopo</t>
        </is>
      </c>
      <c r="E108" s="197" t="inlineStr">
        <is>
          <t>Sekhukhune</t>
        </is>
      </c>
      <c r="F108" s="197" t="inlineStr">
        <is>
          <t>Jane Furse</t>
        </is>
      </c>
      <c r="G108" s="206" t="inlineStr">
        <is>
          <t>2,110</t>
        </is>
      </c>
      <c r="H108" s="206" t="inlineStr">
        <is>
          <t>284,435</t>
        </is>
      </c>
      <c r="I108" s="206" t="n">
        <v>134.8</v>
      </c>
    </row>
    <row r="109">
      <c r="A109" s="197" t="inlineStr">
        <is>
          <t>Maluti-a-Phofung Local Municipality</t>
        </is>
      </c>
      <c r="B109" s="197" t="inlineStr">
        <is>
          <t>FS194</t>
        </is>
      </c>
      <c r="C109" s="197" t="inlineStr">
        <is>
          <t>FS194</t>
        </is>
      </c>
      <c r="D109" s="197" t="inlineStr">
        <is>
          <t>Free State</t>
        </is>
      </c>
      <c r="E109" s="197" t="inlineStr">
        <is>
          <t>Thabo Mofutsanyana</t>
        </is>
      </c>
      <c r="F109" s="197" t="inlineStr">
        <is>
          <t>Phuthaditjhaba</t>
        </is>
      </c>
      <c r="G109" s="206" t="inlineStr">
        <is>
          <t>4,338</t>
        </is>
      </c>
      <c r="H109" s="206" t="inlineStr">
        <is>
          <t>353,452</t>
        </is>
      </c>
      <c r="I109" s="206" t="n">
        <v>81.5</v>
      </c>
    </row>
    <row r="110">
      <c r="A110" s="197" t="inlineStr">
        <is>
          <t>Mamusa Local Municipality</t>
        </is>
      </c>
      <c r="B110" s="197" t="inlineStr">
        <is>
          <t>NW393</t>
        </is>
      </c>
      <c r="C110" s="197" t="inlineStr">
        <is>
          <t>NW393</t>
        </is>
      </c>
      <c r="D110" s="197" t="inlineStr">
        <is>
          <t>North West</t>
        </is>
      </c>
      <c r="E110" s="197" t="inlineStr">
        <is>
          <t>Dr Ruth Segomotsi Mompati</t>
        </is>
      </c>
      <c r="F110" s="197" t="inlineStr">
        <is>
          <t>Schweizer-Reneke</t>
        </is>
      </c>
      <c r="G110" s="206" t="inlineStr">
        <is>
          <t>3,614</t>
        </is>
      </c>
      <c r="H110" s="206" t="inlineStr">
        <is>
          <t>64,000</t>
        </is>
      </c>
      <c r="I110" s="206" t="n">
        <v>17.7</v>
      </c>
    </row>
    <row r="111">
      <c r="A111" s="197" t="inlineStr">
        <is>
          <t>Mandeni Local Municipality</t>
        </is>
      </c>
      <c r="B111" s="197" t="inlineStr">
        <is>
          <t>KZN291</t>
        </is>
      </c>
      <c r="C111" s="197" t="inlineStr">
        <is>
          <t>KZN291</t>
        </is>
      </c>
      <c r="D111" s="197" t="inlineStr">
        <is>
          <t>KwaZulu-Natal</t>
        </is>
      </c>
      <c r="E111" s="197" t="inlineStr">
        <is>
          <t>iLembe</t>
        </is>
      </c>
      <c r="F111" s="197" t="inlineStr">
        <is>
          <t>Mandeni</t>
        </is>
      </c>
      <c r="G111" s="206" t="n">
        <v>545</v>
      </c>
      <c r="H111" s="206" t="inlineStr">
        <is>
          <t>147,808</t>
        </is>
      </c>
      <c r="I111" s="206" t="n">
        <v>271</v>
      </c>
    </row>
    <row r="112">
      <c r="A112" s="197" t="inlineStr">
        <is>
          <t>Mangaung Metropolitan Municipality</t>
        </is>
      </c>
      <c r="B112" s="197" t="inlineStr">
        <is>
          <t>MAN</t>
        </is>
      </c>
      <c r="C112" s="197" t="inlineStr">
        <is>
          <t>FS164</t>
        </is>
      </c>
      <c r="D112" s="197" t="inlineStr">
        <is>
          <t>Free State</t>
        </is>
      </c>
      <c r="E112" s="197" t="inlineStr">
        <is>
          <t>Mangaung Metropolitan Municipality</t>
        </is>
      </c>
      <c r="F112" s="197" t="inlineStr">
        <is>
          <t>Bloemfontein</t>
        </is>
      </c>
      <c r="G112" s="206" t="inlineStr">
        <is>
          <t>9,886</t>
        </is>
      </c>
      <c r="H112" s="206" t="inlineStr">
        <is>
          <t>787,803</t>
        </is>
      </c>
      <c r="I112" s="206" t="n">
        <v>79.7</v>
      </c>
    </row>
    <row r="113">
      <c r="A113" s="197" t="inlineStr">
        <is>
          <t>Mantsopa Local Municipality</t>
        </is>
      </c>
      <c r="B113" s="197" t="inlineStr">
        <is>
          <t>FS196</t>
        </is>
      </c>
      <c r="C113" s="197" t="inlineStr">
        <is>
          <t>FS196</t>
        </is>
      </c>
      <c r="D113" s="197" t="inlineStr">
        <is>
          <t>Free State</t>
        </is>
      </c>
      <c r="E113" s="197" t="inlineStr">
        <is>
          <t>Thabo Mofutsanyana</t>
        </is>
      </c>
      <c r="F113" s="197" t="inlineStr">
        <is>
          <t>Ladybrand</t>
        </is>
      </c>
      <c r="G113" s="206" t="inlineStr">
        <is>
          <t>4,291</t>
        </is>
      </c>
      <c r="H113" s="206" t="inlineStr">
        <is>
          <t>53,525</t>
        </is>
      </c>
      <c r="I113" s="206" t="n">
        <v>12.5</v>
      </c>
    </row>
    <row r="114">
      <c r="A114" s="197" t="inlineStr">
        <is>
          <t>Maphumulo Local Municipality</t>
        </is>
      </c>
      <c r="B114" s="197" t="inlineStr">
        <is>
          <t>KZN294</t>
        </is>
      </c>
      <c r="C114" s="197" t="inlineStr">
        <is>
          <t>KZN294</t>
        </is>
      </c>
      <c r="D114" s="197" t="inlineStr">
        <is>
          <t>KwaZulu-Natal</t>
        </is>
      </c>
      <c r="E114" s="197" t="inlineStr">
        <is>
          <t>iLembe</t>
        </is>
      </c>
      <c r="F114" s="197" t="inlineStr">
        <is>
          <t>Maphumulo</t>
        </is>
      </c>
      <c r="G114" s="206" t="n">
        <v>896</v>
      </c>
      <c r="H114" s="206" t="inlineStr">
        <is>
          <t>89,969</t>
        </is>
      </c>
      <c r="I114" s="206" t="n">
        <v>100.4</v>
      </c>
    </row>
    <row r="115">
      <c r="A115" s="197" t="inlineStr">
        <is>
          <t>Maquassi Hills Local Municipality</t>
        </is>
      </c>
      <c r="B115" s="197" t="inlineStr">
        <is>
          <t>NW404</t>
        </is>
      </c>
      <c r="C115" s="197" t="inlineStr">
        <is>
          <t>NW404</t>
        </is>
      </c>
      <c r="D115" s="197" t="inlineStr">
        <is>
          <t>North West</t>
        </is>
      </c>
      <c r="E115" s="197" t="inlineStr">
        <is>
          <t>Dr Kenneth Kaunda</t>
        </is>
      </c>
      <c r="F115" s="197" t="inlineStr">
        <is>
          <t>Wolmaransstad</t>
        </is>
      </c>
      <c r="G115" s="206" t="inlineStr">
        <is>
          <t>4,671</t>
        </is>
      </c>
      <c r="H115" s="206" t="inlineStr">
        <is>
          <t>82,012</t>
        </is>
      </c>
      <c r="I115" s="206" t="n">
        <v>17.6</v>
      </c>
    </row>
    <row r="116">
      <c r="A116" s="197" t="inlineStr">
        <is>
          <t>Maruleng Local Municipality</t>
        </is>
      </c>
      <c r="B116" s="197" t="inlineStr">
        <is>
          <t>LIM335</t>
        </is>
      </c>
      <c r="C116" s="197" t="inlineStr">
        <is>
          <t>LIM335</t>
        </is>
      </c>
      <c r="D116" s="197" t="inlineStr">
        <is>
          <t>Limpopo</t>
        </is>
      </c>
      <c r="E116" s="197" t="inlineStr">
        <is>
          <t>Mopani</t>
        </is>
      </c>
      <c r="F116" s="197" t="inlineStr">
        <is>
          <t>Hoedspruit</t>
        </is>
      </c>
      <c r="G116" s="206" t="inlineStr">
        <is>
          <t>3,563</t>
        </is>
      </c>
      <c r="H116" s="206" t="inlineStr">
        <is>
          <t>99,946</t>
        </is>
      </c>
      <c r="I116" s="206" t="n">
        <v>28.1</v>
      </c>
    </row>
    <row r="117">
      <c r="A117" s="197" t="inlineStr">
        <is>
          <t>Masilonyana Local Municipality</t>
        </is>
      </c>
      <c r="B117" s="197" t="inlineStr">
        <is>
          <t>FS181</t>
        </is>
      </c>
      <c r="C117" s="197" t="inlineStr">
        <is>
          <t>FS181</t>
        </is>
      </c>
      <c r="D117" s="197" t="inlineStr">
        <is>
          <t>Free State</t>
        </is>
      </c>
      <c r="E117" s="197" t="inlineStr">
        <is>
          <t>Lejweleputswa</t>
        </is>
      </c>
      <c r="F117" s="197" t="inlineStr">
        <is>
          <t>Theunissen</t>
        </is>
      </c>
      <c r="G117" s="206" t="inlineStr">
        <is>
          <t>6,618</t>
        </is>
      </c>
      <c r="H117" s="206" t="inlineStr">
        <is>
          <t>62,770</t>
        </is>
      </c>
      <c r="I117" s="206" t="n">
        <v>9.5</v>
      </c>
    </row>
    <row r="118">
      <c r="A118" s="197" t="inlineStr">
        <is>
          <t>Matatiele Local Municipality</t>
        </is>
      </c>
      <c r="B118" s="197" t="inlineStr">
        <is>
          <t>EC441</t>
        </is>
      </c>
      <c r="C118" s="197" t="inlineStr">
        <is>
          <t>EC441</t>
        </is>
      </c>
      <c r="D118" s="197" t="inlineStr">
        <is>
          <t>Eastern Cape</t>
        </is>
      </c>
      <c r="E118" s="197" t="inlineStr">
        <is>
          <t>Alfred Nzo</t>
        </is>
      </c>
      <c r="F118" s="197" t="inlineStr">
        <is>
          <t>Matatiele</t>
        </is>
      </c>
      <c r="G118" s="206" t="inlineStr">
        <is>
          <t>4,352</t>
        </is>
      </c>
      <c r="H118" s="206" t="inlineStr">
        <is>
          <t>219,447</t>
        </is>
      </c>
      <c r="I118" s="206" t="n">
        <v>50.4</v>
      </c>
    </row>
    <row r="119">
      <c r="A119" s="197" t="inlineStr">
        <is>
          <t>Matjhabeng Local Municipality</t>
        </is>
      </c>
      <c r="B119" s="197" t="inlineStr">
        <is>
          <t>FS184</t>
        </is>
      </c>
      <c r="C119" s="197" t="inlineStr">
        <is>
          <t>FS184</t>
        </is>
      </c>
      <c r="D119" s="197" t="inlineStr">
        <is>
          <t>Free State</t>
        </is>
      </c>
      <c r="E119" s="197" t="inlineStr">
        <is>
          <t>Lejweleputswa</t>
        </is>
      </c>
      <c r="F119" s="197" t="inlineStr">
        <is>
          <t>Welkom</t>
        </is>
      </c>
      <c r="G119" s="206" t="inlineStr">
        <is>
          <t>5,690</t>
        </is>
      </c>
      <c r="H119" s="206" t="inlineStr">
        <is>
          <t>429,113</t>
        </is>
      </c>
      <c r="I119" s="206" t="n">
        <v>75.40000000000001</v>
      </c>
    </row>
    <row r="120">
      <c r="A120" s="197" t="inlineStr">
        <is>
          <t>Matzikama Local Municipality</t>
        </is>
      </c>
      <c r="B120" s="197" t="inlineStr">
        <is>
          <t>WC011</t>
        </is>
      </c>
      <c r="C120" s="197" t="inlineStr">
        <is>
          <t>WC011</t>
        </is>
      </c>
      <c r="D120" s="197" t="inlineStr">
        <is>
          <t>Western Cape</t>
        </is>
      </c>
      <c r="E120" s="197" t="inlineStr">
        <is>
          <t>West Coast</t>
        </is>
      </c>
      <c r="F120" s="197" t="inlineStr">
        <is>
          <t>Vredendal</t>
        </is>
      </c>
      <c r="G120" s="206" t="inlineStr">
        <is>
          <t>12,981</t>
        </is>
      </c>
      <c r="H120" s="206" t="inlineStr">
        <is>
          <t>71,045</t>
        </is>
      </c>
      <c r="I120" s="206" t="n">
        <v>5.5</v>
      </c>
    </row>
    <row r="121">
      <c r="A121" s="197" t="inlineStr">
        <is>
          <t>Mbhashe Local Municipality</t>
        </is>
      </c>
      <c r="B121" s="197" t="inlineStr">
        <is>
          <t>EC121</t>
        </is>
      </c>
      <c r="C121" s="197" t="inlineStr">
        <is>
          <t>EC121</t>
        </is>
      </c>
      <c r="D121" s="197" t="inlineStr">
        <is>
          <t>Eastern Cape</t>
        </is>
      </c>
      <c r="E121" s="197" t="inlineStr">
        <is>
          <t>Amathole</t>
        </is>
      </c>
      <c r="F121" s="197" t="inlineStr">
        <is>
          <t>Dutywa</t>
        </is>
      </c>
      <c r="G121" s="206" t="inlineStr">
        <is>
          <t>3,303</t>
        </is>
      </c>
      <c r="H121" s="206" t="inlineStr">
        <is>
          <t>277,250</t>
        </is>
      </c>
      <c r="I121" s="206" t="n">
        <v>84</v>
      </c>
    </row>
    <row r="122">
      <c r="A122" s="197" t="inlineStr">
        <is>
          <t>Mbizana Local Municipality</t>
        </is>
      </c>
      <c r="B122" s="197" t="inlineStr">
        <is>
          <t>EC443</t>
        </is>
      </c>
      <c r="C122" s="197" t="inlineStr">
        <is>
          <t>EC443</t>
        </is>
      </c>
      <c r="D122" s="197" t="inlineStr">
        <is>
          <t>Eastern Cape</t>
        </is>
      </c>
      <c r="E122" s="197" t="inlineStr">
        <is>
          <t>Alfred Nzo</t>
        </is>
      </c>
      <c r="F122" s="197" t="inlineStr">
        <is>
          <t>Bizana</t>
        </is>
      </c>
      <c r="G122" s="206" t="inlineStr">
        <is>
          <t>2,415</t>
        </is>
      </c>
      <c r="H122" s="206" t="inlineStr">
        <is>
          <t>319,948</t>
        </is>
      </c>
      <c r="I122" s="206" t="n">
        <v>132.5</v>
      </c>
    </row>
    <row r="123">
      <c r="A123" s="197" t="inlineStr">
        <is>
          <t>Mbombela Local Municipality</t>
        </is>
      </c>
      <c r="B123" s="197" t="inlineStr">
        <is>
          <t>MP326</t>
        </is>
      </c>
      <c r="C123" s="197" t="inlineStr">
        <is>
          <t>MP322</t>
        </is>
      </c>
      <c r="D123" s="197" t="inlineStr">
        <is>
          <t>Mpumalanga</t>
        </is>
      </c>
      <c r="E123" s="197" t="inlineStr">
        <is>
          <t>Ehlanzeni</t>
        </is>
      </c>
      <c r="F123" s="197" t="inlineStr">
        <is>
          <t>Nelspruit</t>
        </is>
      </c>
      <c r="G123" s="206" t="inlineStr">
        <is>
          <t>7,141</t>
        </is>
      </c>
      <c r="H123" s="206" t="inlineStr">
        <is>
          <t>695,913</t>
        </is>
      </c>
      <c r="I123" s="206" t="n">
        <v>97.40000000000001</v>
      </c>
    </row>
    <row r="124">
      <c r="A124" s="197" t="inlineStr">
        <is>
          <t>Mbombela Local Municipality</t>
        </is>
      </c>
      <c r="B124" s="197" t="inlineStr">
        <is>
          <t>MP326</t>
        </is>
      </c>
      <c r="C124" s="197" t="inlineStr">
        <is>
          <t>MP323</t>
        </is>
      </c>
      <c r="D124" s="197" t="inlineStr">
        <is>
          <t>Mpumalanga</t>
        </is>
      </c>
      <c r="E124" s="197" t="inlineStr">
        <is>
          <t>Ehlanzeni</t>
        </is>
      </c>
      <c r="F124" s="197" t="inlineStr">
        <is>
          <t>Nelspruit</t>
        </is>
      </c>
      <c r="G124" s="206" t="inlineStr">
        <is>
          <t>7,141</t>
        </is>
      </c>
      <c r="H124" s="206" t="inlineStr">
        <is>
          <t>695,913</t>
        </is>
      </c>
      <c r="I124" s="206" t="n">
        <v>97.40000000000001</v>
      </c>
    </row>
    <row r="125">
      <c r="A125" s="197" t="inlineStr">
        <is>
          <t>Merafong City Local Municipality</t>
        </is>
      </c>
      <c r="B125" s="197" t="inlineStr">
        <is>
          <t>GT484</t>
        </is>
      </c>
      <c r="C125" s="197" t="inlineStr">
        <is>
          <t>GT484</t>
        </is>
      </c>
      <c r="D125" s="197" t="inlineStr">
        <is>
          <t>Gauteng</t>
        </is>
      </c>
      <c r="E125" s="197" t="inlineStr">
        <is>
          <t>West Rand</t>
        </is>
      </c>
      <c r="F125" s="197" t="inlineStr">
        <is>
          <t>Carletonville</t>
        </is>
      </c>
      <c r="G125" s="206" t="inlineStr">
        <is>
          <t>1,631</t>
        </is>
      </c>
      <c r="H125" s="206" t="inlineStr">
        <is>
          <t>188,843</t>
        </is>
      </c>
      <c r="I125" s="206" t="n">
        <v>115.8</v>
      </c>
    </row>
    <row r="126">
      <c r="A126" s="197" t="inlineStr">
        <is>
          <t>Metsimaholo Local Municipality</t>
        </is>
      </c>
      <c r="B126" s="197" t="inlineStr">
        <is>
          <t>FS204</t>
        </is>
      </c>
      <c r="C126" s="197" t="inlineStr">
        <is>
          <t>FS204</t>
        </is>
      </c>
      <c r="D126" s="197" t="inlineStr">
        <is>
          <t>Free State</t>
        </is>
      </c>
      <c r="E126" s="197" t="inlineStr">
        <is>
          <t>Fezile Dabi</t>
        </is>
      </c>
      <c r="F126" s="197" t="inlineStr">
        <is>
          <t>Sasolburg</t>
        </is>
      </c>
      <c r="G126" s="206" t="inlineStr">
        <is>
          <t>1,717</t>
        </is>
      </c>
      <c r="H126" s="206" t="inlineStr">
        <is>
          <t>163,564</t>
        </is>
      </c>
      <c r="I126" s="206" t="n">
        <v>95.3</v>
      </c>
    </row>
    <row r="127">
      <c r="A127" s="197" t="inlineStr">
        <is>
          <t>Mhlontlo Local Municipality</t>
        </is>
      </c>
      <c r="B127" s="197" t="inlineStr">
        <is>
          <t>EC156</t>
        </is>
      </c>
      <c r="C127" s="197" t="inlineStr">
        <is>
          <t>EC156</t>
        </is>
      </c>
      <c r="D127" s="197" t="inlineStr">
        <is>
          <t>Eastern Cape</t>
        </is>
      </c>
      <c r="E127" s="197" t="inlineStr">
        <is>
          <t>OR Tambo</t>
        </is>
      </c>
      <c r="F127" s="197" t="inlineStr">
        <is>
          <t>Qumbu</t>
        </is>
      </c>
      <c r="G127" s="206" t="inlineStr">
        <is>
          <t>2,880</t>
        </is>
      </c>
      <c r="H127" s="206" t="inlineStr">
        <is>
          <t>189,176</t>
        </is>
      </c>
      <c r="I127" s="206" t="n">
        <v>65.7</v>
      </c>
    </row>
    <row r="128">
      <c r="A128" s="197" t="inlineStr">
        <is>
          <t>Midvaal Local Municipality</t>
        </is>
      </c>
      <c r="B128" s="197" t="inlineStr">
        <is>
          <t>GT422</t>
        </is>
      </c>
      <c r="C128" s="197" t="inlineStr">
        <is>
          <t>GT422</t>
        </is>
      </c>
      <c r="D128" s="197" t="inlineStr">
        <is>
          <t>Gauteng</t>
        </is>
      </c>
      <c r="E128" s="197" t="inlineStr">
        <is>
          <t>Sedibeng</t>
        </is>
      </c>
      <c r="F128" s="197" t="inlineStr">
        <is>
          <t>Meyerton</t>
        </is>
      </c>
      <c r="G128" s="206" t="inlineStr">
        <is>
          <t>1,722</t>
        </is>
      </c>
      <c r="H128" s="206" t="inlineStr">
        <is>
          <t>111,612</t>
        </is>
      </c>
      <c r="I128" s="206" t="n">
        <v>64.8</v>
      </c>
    </row>
    <row r="129">
      <c r="A129" s="197" t="inlineStr">
        <is>
          <t>Mkhambathini Local Municipality</t>
        </is>
      </c>
      <c r="B129" s="197" t="inlineStr">
        <is>
          <t>KZN226</t>
        </is>
      </c>
      <c r="C129" s="197" t="inlineStr">
        <is>
          <t>KZN226</t>
        </is>
      </c>
      <c r="D129" s="197" t="inlineStr">
        <is>
          <t>KwaZulu-Natal</t>
        </is>
      </c>
      <c r="E129" s="197" t="inlineStr">
        <is>
          <t>uMgungundlovu</t>
        </is>
      </c>
      <c r="F129" s="197" t="inlineStr">
        <is>
          <t>Camperdown</t>
        </is>
      </c>
      <c r="G129" s="206" t="n">
        <v>868</v>
      </c>
      <c r="H129" s="206" t="inlineStr">
        <is>
          <t>57,075</t>
        </is>
      </c>
      <c r="I129" s="206" t="n">
        <v>65.7</v>
      </c>
    </row>
    <row r="130">
      <c r="A130" s="197" t="inlineStr">
        <is>
          <t>Mkhondo Local Municipality</t>
        </is>
      </c>
      <c r="B130" s="197" t="inlineStr">
        <is>
          <t>MP303</t>
        </is>
      </c>
      <c r="C130" s="197" t="inlineStr">
        <is>
          <t>MP303</t>
        </is>
      </c>
      <c r="D130" s="197" t="inlineStr">
        <is>
          <t>Mpumalanga</t>
        </is>
      </c>
      <c r="E130" s="197" t="inlineStr">
        <is>
          <t>Gert Sibande</t>
        </is>
      </c>
      <c r="F130" s="197" t="inlineStr">
        <is>
          <t>Piet Retief</t>
        </is>
      </c>
      <c r="G130" s="206" t="inlineStr">
        <is>
          <t>4,882</t>
        </is>
      </c>
      <c r="H130" s="206" t="inlineStr">
        <is>
          <t>189,036</t>
        </is>
      </c>
      <c r="I130" s="206" t="n">
        <v>38.7</v>
      </c>
    </row>
    <row r="131">
      <c r="A131" s="197" t="inlineStr">
        <is>
          <t>Mnquma Local Municipality</t>
        </is>
      </c>
      <c r="B131" s="197" t="inlineStr">
        <is>
          <t>EC122</t>
        </is>
      </c>
      <c r="C131" s="197" t="inlineStr">
        <is>
          <t>EC122</t>
        </is>
      </c>
      <c r="D131" s="197" t="inlineStr">
        <is>
          <t>Eastern Cape</t>
        </is>
      </c>
      <c r="E131" s="197" t="inlineStr">
        <is>
          <t>Amathole</t>
        </is>
      </c>
      <c r="F131" s="197" t="inlineStr">
        <is>
          <t>Gcuwa</t>
        </is>
      </c>
      <c r="G131" s="206" t="inlineStr">
        <is>
          <t>3,137</t>
        </is>
      </c>
      <c r="H131" s="206" t="inlineStr">
        <is>
          <t>246,813</t>
        </is>
      </c>
      <c r="I131" s="206" t="n">
        <v>78.7</v>
      </c>
    </row>
    <row r="132">
      <c r="A132" s="197" t="inlineStr">
        <is>
          <t>Modimolle/Mookgophong Local Municipality</t>
        </is>
      </c>
      <c r="B132" s="197" t="inlineStr">
        <is>
          <t>LIM368</t>
        </is>
      </c>
      <c r="C132" s="197" t="inlineStr">
        <is>
          <t>LIM364</t>
        </is>
      </c>
      <c r="D132" s="197" t="inlineStr">
        <is>
          <t>Limpopo</t>
        </is>
      </c>
      <c r="E132" s="197" t="inlineStr">
        <is>
          <t>Waterberg</t>
        </is>
      </c>
      <c r="F132" s="197" t="inlineStr">
        <is>
          <t>Modimolle</t>
        </is>
      </c>
      <c r="G132" s="206" t="inlineStr">
        <is>
          <t>10,367</t>
        </is>
      </c>
      <c r="H132" s="206" t="inlineStr">
        <is>
          <t>107,699</t>
        </is>
      </c>
      <c r="I132" s="206" t="n">
        <v>10.4</v>
      </c>
    </row>
    <row r="133">
      <c r="A133" s="197" t="inlineStr">
        <is>
          <t>Mogalakwena Local Municipality</t>
        </is>
      </c>
      <c r="B133" s="197" t="inlineStr">
        <is>
          <t>LIM367</t>
        </is>
      </c>
      <c r="C133" s="197" t="inlineStr">
        <is>
          <t>LIM367</t>
        </is>
      </c>
      <c r="D133" s="197" t="inlineStr">
        <is>
          <t>Limpopo</t>
        </is>
      </c>
      <c r="E133" s="197" t="inlineStr">
        <is>
          <t>Waterberg</t>
        </is>
      </c>
      <c r="F133" s="197" t="inlineStr">
        <is>
          <t>Mokopane</t>
        </is>
      </c>
      <c r="G133" s="206" t="inlineStr">
        <is>
          <t>6,156</t>
        </is>
      </c>
      <c r="H133" s="206" t="inlineStr">
        <is>
          <t>325,291</t>
        </is>
      </c>
      <c r="I133" s="206" t="n">
        <v>52.8</v>
      </c>
    </row>
    <row r="134">
      <c r="A134" s="197" t="inlineStr">
        <is>
          <t>Mogale City Local Municipality</t>
        </is>
      </c>
      <c r="B134" s="197" t="inlineStr">
        <is>
          <t>GT481</t>
        </is>
      </c>
      <c r="C134" s="197" t="inlineStr">
        <is>
          <t>GT481</t>
        </is>
      </c>
      <c r="D134" s="197" t="inlineStr">
        <is>
          <t>Gauteng</t>
        </is>
      </c>
      <c r="E134" s="197" t="inlineStr">
        <is>
          <t>West Rand</t>
        </is>
      </c>
      <c r="F134" s="197" t="inlineStr">
        <is>
          <t>Krugersdorp</t>
        </is>
      </c>
      <c r="G134" s="206" t="inlineStr">
        <is>
          <t>1,342</t>
        </is>
      </c>
      <c r="H134" s="206" t="inlineStr">
        <is>
          <t>383,864</t>
        </is>
      </c>
      <c r="I134" s="206" t="n">
        <v>286</v>
      </c>
    </row>
    <row r="135">
      <c r="A135" s="197" t="inlineStr">
        <is>
          <t>Mohokare Local Municipality</t>
        </is>
      </c>
      <c r="B135" s="197" t="inlineStr">
        <is>
          <t>FS163</t>
        </is>
      </c>
      <c r="C135" s="197" t="inlineStr">
        <is>
          <t>FS163</t>
        </is>
      </c>
      <c r="D135" s="197" t="inlineStr">
        <is>
          <t>Free State</t>
        </is>
      </c>
      <c r="E135" s="197" t="inlineStr">
        <is>
          <t>Xhariep</t>
        </is>
      </c>
      <c r="F135" s="197" t="inlineStr">
        <is>
          <t>Zastron</t>
        </is>
      </c>
      <c r="G135" s="206" t="inlineStr">
        <is>
          <t>8,776</t>
        </is>
      </c>
      <c r="H135" s="206" t="inlineStr">
        <is>
          <t>35,840</t>
        </is>
      </c>
      <c r="I135" s="206" t="n">
        <v>4.1</v>
      </c>
    </row>
    <row r="136">
      <c r="A136" s="197" t="inlineStr">
        <is>
          <t>Molemole Local Municipality</t>
        </is>
      </c>
      <c r="B136" s="197" t="inlineStr">
        <is>
          <t>LIM353</t>
        </is>
      </c>
      <c r="C136" s="197" t="inlineStr">
        <is>
          <t>LIM353</t>
        </is>
      </c>
      <c r="D136" s="197" t="inlineStr">
        <is>
          <t>Limpopo</t>
        </is>
      </c>
      <c r="E136" s="197" t="inlineStr">
        <is>
          <t>Capricorn</t>
        </is>
      </c>
      <c r="F136" s="197" t="inlineStr">
        <is>
          <t>Dendron</t>
        </is>
      </c>
      <c r="G136" s="206" t="inlineStr">
        <is>
          <t>3,628</t>
        </is>
      </c>
      <c r="H136" s="206" t="inlineStr">
        <is>
          <t>125,327</t>
        </is>
      </c>
      <c r="I136" s="206" t="n">
        <v>34.5</v>
      </c>
    </row>
    <row r="137">
      <c r="A137" s="197" t="inlineStr">
        <is>
          <t>Moqhaka Local Municipality</t>
        </is>
      </c>
      <c r="B137" s="197" t="inlineStr">
        <is>
          <t>FS201</t>
        </is>
      </c>
      <c r="C137" s="197" t="inlineStr">
        <is>
          <t>FS201</t>
        </is>
      </c>
      <c r="D137" s="197" t="inlineStr">
        <is>
          <t>Free State</t>
        </is>
      </c>
      <c r="E137" s="197" t="inlineStr">
        <is>
          <t>Fezile Dabi</t>
        </is>
      </c>
      <c r="F137" s="197" t="inlineStr">
        <is>
          <t>Kroonstad</t>
        </is>
      </c>
      <c r="G137" s="206" t="inlineStr">
        <is>
          <t>7,925</t>
        </is>
      </c>
      <c r="H137" s="206" t="inlineStr">
        <is>
          <t>154,732</t>
        </is>
      </c>
      <c r="I137" s="206" t="n">
        <v>19.5</v>
      </c>
    </row>
    <row r="138">
      <c r="A138" s="197" t="inlineStr">
        <is>
          <t>Moretele Local Municipality</t>
        </is>
      </c>
      <c r="B138" s="197" t="inlineStr">
        <is>
          <t>NW371</t>
        </is>
      </c>
      <c r="C138" s="197" t="inlineStr">
        <is>
          <t>NW371</t>
        </is>
      </c>
      <c r="D138" s="197" t="inlineStr">
        <is>
          <t>North West</t>
        </is>
      </c>
      <c r="E138" s="197" t="inlineStr">
        <is>
          <t>Bojanala</t>
        </is>
      </c>
      <c r="F138" s="197" t="inlineStr">
        <is>
          <t>Makapanstad</t>
        </is>
      </c>
      <c r="G138" s="206" t="inlineStr">
        <is>
          <t>1,498</t>
        </is>
      </c>
      <c r="H138" s="206" t="inlineStr">
        <is>
          <t>191,306</t>
        </is>
      </c>
      <c r="I138" s="206" t="n">
        <v>127.7</v>
      </c>
    </row>
    <row r="139">
      <c r="A139" s="197" t="inlineStr">
        <is>
          <t>Moses Kotane Local Municipality</t>
        </is>
      </c>
      <c r="B139" s="197" t="inlineStr">
        <is>
          <t>NW375</t>
        </is>
      </c>
      <c r="C139" s="197" t="inlineStr">
        <is>
          <t>NW375</t>
        </is>
      </c>
      <c r="D139" s="197" t="inlineStr">
        <is>
          <t>North West</t>
        </is>
      </c>
      <c r="E139" s="197" t="inlineStr">
        <is>
          <t>Bojanala</t>
        </is>
      </c>
      <c r="F139" s="197" t="inlineStr">
        <is>
          <t>Mogwase</t>
        </is>
      </c>
      <c r="G139" s="206" t="inlineStr">
        <is>
          <t>5,726</t>
        </is>
      </c>
      <c r="H139" s="206" t="inlineStr">
        <is>
          <t>243,648</t>
        </is>
      </c>
      <c r="I139" s="206" t="n">
        <v>42.5</v>
      </c>
    </row>
    <row r="140">
      <c r="A140" s="197" t="inlineStr">
        <is>
          <t>Mossel Bay Local Municipality</t>
        </is>
      </c>
      <c r="B140" s="197" t="inlineStr">
        <is>
          <t>WC043</t>
        </is>
      </c>
      <c r="C140" s="197" t="inlineStr">
        <is>
          <t>WC043</t>
        </is>
      </c>
      <c r="D140" s="197" t="inlineStr">
        <is>
          <t>Western Cape</t>
        </is>
      </c>
      <c r="E140" s="197" t="inlineStr">
        <is>
          <t>Garden Route</t>
        </is>
      </c>
      <c r="F140" s="197" t="inlineStr">
        <is>
          <t>Mossel Bay</t>
        </is>
      </c>
      <c r="G140" s="206" t="inlineStr">
        <is>
          <t>2,001</t>
        </is>
      </c>
      <c r="H140" s="206" t="inlineStr">
        <is>
          <t>94,135</t>
        </is>
      </c>
      <c r="I140" s="206" t="n">
        <v>47</v>
      </c>
    </row>
    <row r="141">
      <c r="A141" s="197" t="inlineStr">
        <is>
          <t>Mpofana Local Municipality</t>
        </is>
      </c>
      <c r="B141" s="197" t="inlineStr">
        <is>
          <t>KZN223</t>
        </is>
      </c>
      <c r="C141" s="197" t="inlineStr">
        <is>
          <t>KZN223</t>
        </is>
      </c>
      <c r="D141" s="197" t="inlineStr">
        <is>
          <t>KwaZulu-Natal</t>
        </is>
      </c>
      <c r="E141" s="197" t="inlineStr">
        <is>
          <t>uMgungundlovu</t>
        </is>
      </c>
      <c r="F141" s="197" t="inlineStr">
        <is>
          <t>Mooi River</t>
        </is>
      </c>
      <c r="G141" s="206" t="inlineStr">
        <is>
          <t>1,757</t>
        </is>
      </c>
      <c r="H141" s="206" t="inlineStr">
        <is>
          <t>37,391</t>
        </is>
      </c>
      <c r="I141" s="206" t="n">
        <v>21.3</v>
      </c>
    </row>
    <row r="142">
      <c r="A142" s="197" t="inlineStr">
        <is>
          <t>Msinga Local Municipality</t>
        </is>
      </c>
      <c r="B142" s="197" t="inlineStr">
        <is>
          <t>KZN244</t>
        </is>
      </c>
      <c r="C142" s="197" t="inlineStr">
        <is>
          <t>KZN244</t>
        </is>
      </c>
      <c r="D142" s="197" t="inlineStr">
        <is>
          <t>KwaZulu-Natal</t>
        </is>
      </c>
      <c r="E142" s="197" t="inlineStr">
        <is>
          <t>Umzinyathi</t>
        </is>
      </c>
      <c r="F142" s="197" t="inlineStr">
        <is>
          <t>Tugela Ferry</t>
        </is>
      </c>
      <c r="G142" s="206" t="inlineStr">
        <is>
          <t>2,375</t>
        </is>
      </c>
      <c r="H142" s="206" t="inlineStr">
        <is>
          <t>184,494</t>
        </is>
      </c>
      <c r="I142" s="206" t="n">
        <v>77.7</v>
      </c>
    </row>
    <row r="143">
      <c r="A143" s="197" t="inlineStr">
        <is>
          <t>Msukaligwa Local Municipality</t>
        </is>
      </c>
      <c r="B143" s="197" t="inlineStr">
        <is>
          <t>MP302</t>
        </is>
      </c>
      <c r="C143" s="197" t="inlineStr">
        <is>
          <t>MP302</t>
        </is>
      </c>
      <c r="D143" s="197" t="inlineStr">
        <is>
          <t>Mpumalanga</t>
        </is>
      </c>
      <c r="E143" s="197" t="inlineStr">
        <is>
          <t>Gert Sibande</t>
        </is>
      </c>
      <c r="F143" s="197" t="inlineStr">
        <is>
          <t>Ermelo</t>
        </is>
      </c>
      <c r="G143" s="206" t="inlineStr">
        <is>
          <t>6,016</t>
        </is>
      </c>
      <c r="H143" s="206" t="inlineStr">
        <is>
          <t>164,608</t>
        </is>
      </c>
      <c r="I143" s="206" t="n">
        <v>27.4</v>
      </c>
    </row>
    <row r="144">
      <c r="A144" s="197" t="inlineStr">
        <is>
          <t>Msunduzi Local Municipality</t>
        </is>
      </c>
      <c r="B144" s="197" t="inlineStr">
        <is>
          <t>KZN225</t>
        </is>
      </c>
      <c r="C144" s="197" t="inlineStr">
        <is>
          <t>KZN225</t>
        </is>
      </c>
      <c r="D144" s="197" t="inlineStr">
        <is>
          <t>KwaZulu-Natal</t>
        </is>
      </c>
      <c r="E144" s="197" t="inlineStr">
        <is>
          <t>uMgungundlovu</t>
        </is>
      </c>
      <c r="F144" s="197" t="inlineStr">
        <is>
          <t>Pietermaritzburg</t>
        </is>
      </c>
      <c r="G144" s="206" t="n">
        <v>751</v>
      </c>
      <c r="H144" s="206" t="inlineStr">
        <is>
          <t>679,039</t>
        </is>
      </c>
      <c r="I144" s="206" t="n">
        <v>904.1</v>
      </c>
    </row>
    <row r="145">
      <c r="A145" s="197" t="inlineStr">
        <is>
          <t>Mthonjaneni Local Municipality</t>
        </is>
      </c>
      <c r="B145" s="197" t="inlineStr">
        <is>
          <t>KZN285</t>
        </is>
      </c>
      <c r="C145" s="197" t="inlineStr">
        <is>
          <t>KZN285</t>
        </is>
      </c>
      <c r="D145" s="197" t="inlineStr">
        <is>
          <t>KwaZulu-Natal</t>
        </is>
      </c>
      <c r="E145" s="197" t="inlineStr">
        <is>
          <t>King Cetshwayo</t>
        </is>
      </c>
      <c r="F145" s="197" t="inlineStr">
        <is>
          <t>Melmoth</t>
        </is>
      </c>
      <c r="G145" s="206" t="inlineStr">
        <is>
          <t>1,639</t>
        </is>
      </c>
      <c r="H145" s="206" t="inlineStr">
        <is>
          <t>78,883</t>
        </is>
      </c>
      <c r="I145" s="206" t="n">
        <v>48.1</v>
      </c>
    </row>
    <row r="146">
      <c r="A146" s="197" t="inlineStr">
        <is>
          <t>Mtubatuba Local Municipality</t>
        </is>
      </c>
      <c r="B146" s="197" t="inlineStr">
        <is>
          <t>KZN275</t>
        </is>
      </c>
      <c r="C146" s="197" t="inlineStr">
        <is>
          <t>KZN275</t>
        </is>
      </c>
      <c r="D146" s="197" t="inlineStr">
        <is>
          <t>KwaZulu-Natal</t>
        </is>
      </c>
      <c r="E146" s="197" t="inlineStr">
        <is>
          <t>Umkhanyakude</t>
        </is>
      </c>
      <c r="F146" s="197" t="inlineStr">
        <is>
          <t>Mtubatuba</t>
        </is>
      </c>
      <c r="G146" s="206" t="inlineStr">
        <is>
          <t>1,970</t>
        </is>
      </c>
      <c r="H146" s="206" t="inlineStr">
        <is>
          <t>202,176</t>
        </is>
      </c>
      <c r="I146" s="206" t="n">
        <v>102.6</v>
      </c>
    </row>
    <row r="147">
      <c r="A147" s="197" t="inlineStr">
        <is>
          <t>Musina Local Municipality</t>
        </is>
      </c>
      <c r="B147" s="197" t="inlineStr">
        <is>
          <t>LIM341</t>
        </is>
      </c>
      <c r="C147" s="197" t="inlineStr">
        <is>
          <t>LIM341</t>
        </is>
      </c>
      <c r="D147" s="197" t="inlineStr">
        <is>
          <t>Limpopo</t>
        </is>
      </c>
      <c r="E147" s="197" t="inlineStr">
        <is>
          <t>Vhembe</t>
        </is>
      </c>
      <c r="F147" s="197" t="inlineStr">
        <is>
          <t>Musina</t>
        </is>
      </c>
      <c r="G147" s="206" t="inlineStr">
        <is>
          <t>10,347</t>
        </is>
      </c>
      <c r="H147" s="206" t="inlineStr">
        <is>
          <t>132,009</t>
        </is>
      </c>
      <c r="I147" s="206" t="n">
        <v>12.8</v>
      </c>
    </row>
    <row r="148">
      <c r="A148" s="197" t="inlineStr">
        <is>
          <t>Nala Local Municipality</t>
        </is>
      </c>
      <c r="B148" s="197" t="inlineStr">
        <is>
          <t>FS185</t>
        </is>
      </c>
      <c r="C148" s="197" t="inlineStr">
        <is>
          <t>FS185</t>
        </is>
      </c>
      <c r="D148" s="197" t="inlineStr">
        <is>
          <t>Free State</t>
        </is>
      </c>
      <c r="E148" s="197" t="inlineStr">
        <is>
          <t>Lejweleputswa</t>
        </is>
      </c>
      <c r="F148" s="197" t="inlineStr">
        <is>
          <t>Bothaville</t>
        </is>
      </c>
      <c r="G148" s="206" t="inlineStr">
        <is>
          <t>4,129</t>
        </is>
      </c>
      <c r="H148" s="206" t="inlineStr">
        <is>
          <t>78,515</t>
        </is>
      </c>
      <c r="I148" s="206" t="n">
        <v>19</v>
      </c>
    </row>
    <row r="149">
      <c r="A149" s="197" t="inlineStr">
        <is>
          <t>Naledi Local Municipality</t>
        </is>
      </c>
      <c r="B149" s="197" t="inlineStr">
        <is>
          <t>NW392</t>
        </is>
      </c>
      <c r="C149" s="197" t="inlineStr">
        <is>
          <t>NW392</t>
        </is>
      </c>
      <c r="D149" s="197" t="inlineStr">
        <is>
          <t>North West</t>
        </is>
      </c>
      <c r="E149" s="197" t="inlineStr">
        <is>
          <t>Dr Ruth Segomotsi Mompati</t>
        </is>
      </c>
      <c r="F149" s="197" t="inlineStr">
        <is>
          <t>Vryburg</t>
        </is>
      </c>
      <c r="G149" s="206" t="inlineStr">
        <is>
          <t>7,030</t>
        </is>
      </c>
      <c r="H149" s="206" t="inlineStr">
        <is>
          <t>68,803</t>
        </is>
      </c>
      <c r="I149" s="206" t="n">
        <v>9.800000000000001</v>
      </c>
    </row>
    <row r="150">
      <c r="A150" s="197" t="inlineStr">
        <is>
          <t>Nama Khoi Local Municipality</t>
        </is>
      </c>
      <c r="B150" s="197" t="inlineStr">
        <is>
          <t>NC062</t>
        </is>
      </c>
      <c r="C150" s="197" t="inlineStr">
        <is>
          <t>NC062</t>
        </is>
      </c>
      <c r="D150" s="197" t="inlineStr">
        <is>
          <t>Northern Cape</t>
        </is>
      </c>
      <c r="E150" s="197" t="inlineStr">
        <is>
          <t>Namakwa</t>
        </is>
      </c>
      <c r="F150" s="197" t="inlineStr">
        <is>
          <t>Springbok</t>
        </is>
      </c>
      <c r="G150" s="206" t="inlineStr">
        <is>
          <t>17,990</t>
        </is>
      </c>
      <c r="H150" s="206" t="inlineStr">
        <is>
          <t>46,512</t>
        </is>
      </c>
      <c r="I150" s="206" t="n">
        <v>2.6</v>
      </c>
    </row>
    <row r="151">
      <c r="A151" s="197" t="inlineStr">
        <is>
          <t>Ndlambe Local Municipality</t>
        </is>
      </c>
      <c r="B151" s="197" t="inlineStr">
        <is>
          <t>EC105</t>
        </is>
      </c>
      <c r="C151" s="197" t="inlineStr">
        <is>
          <t>EC105</t>
        </is>
      </c>
      <c r="D151" s="197" t="inlineStr">
        <is>
          <t>Eastern Cape</t>
        </is>
      </c>
      <c r="E151" s="197" t="inlineStr">
        <is>
          <t>Sarah Baartman</t>
        </is>
      </c>
      <c r="F151" s="197" t="inlineStr">
        <is>
          <t>Port Alfred</t>
        </is>
      </c>
      <c r="G151" s="206" t="inlineStr">
        <is>
          <t>1,841</t>
        </is>
      </c>
      <c r="H151" s="206" t="inlineStr">
        <is>
          <t>63,180</t>
        </is>
      </c>
      <c r="I151" s="206" t="n">
        <v>34.3</v>
      </c>
    </row>
    <row r="152">
      <c r="A152" s="197" t="inlineStr">
        <is>
          <t>Ndwedwe Local Municipality</t>
        </is>
      </c>
      <c r="B152" s="197" t="inlineStr">
        <is>
          <t>KZN293</t>
        </is>
      </c>
      <c r="C152" s="197" t="inlineStr">
        <is>
          <t>KZN293</t>
        </is>
      </c>
      <c r="D152" s="197" t="inlineStr">
        <is>
          <t>KwaZulu-Natal</t>
        </is>
      </c>
      <c r="E152" s="197" t="inlineStr">
        <is>
          <t>iLembe</t>
        </is>
      </c>
      <c r="F152" s="197" t="inlineStr">
        <is>
          <t>Ndwedwe</t>
        </is>
      </c>
      <c r="G152" s="206" t="inlineStr">
        <is>
          <t>1,093</t>
        </is>
      </c>
      <c r="H152" s="206" t="inlineStr">
        <is>
          <t>143,117</t>
        </is>
      </c>
      <c r="I152" s="206" t="n">
        <v>131</v>
      </c>
    </row>
    <row r="153">
      <c r="A153" s="197" t="inlineStr">
        <is>
          <t>Nelson Mandela Bay Metropolitan Municipality</t>
        </is>
      </c>
      <c r="B153" s="197" t="inlineStr">
        <is>
          <t>NMA</t>
        </is>
      </c>
      <c r="C153" s="197" t="inlineStr">
        <is>
          <t>NMA</t>
        </is>
      </c>
      <c r="D153" s="197" t="inlineStr">
        <is>
          <t>Eastern Cape</t>
        </is>
      </c>
      <c r="E153" s="197" t="inlineStr">
        <is>
          <t>Nelson Mandela Bay Metropolitan Municipality</t>
        </is>
      </c>
      <c r="F153" s="197" t="inlineStr">
        <is>
          <t>Port Elizabeth</t>
        </is>
      </c>
      <c r="G153" s="206" t="inlineStr">
        <is>
          <t>1,957</t>
        </is>
      </c>
      <c r="H153" s="206" t="inlineStr">
        <is>
          <t>1,263,051</t>
        </is>
      </c>
      <c r="I153" s="206" t="n">
        <v>645.4</v>
      </c>
    </row>
    <row r="154">
      <c r="A154" s="197" t="inlineStr">
        <is>
          <t>Newcastle Local Municipality</t>
        </is>
      </c>
      <c r="B154" s="197" t="inlineStr">
        <is>
          <t>KZN252</t>
        </is>
      </c>
      <c r="C154" s="197" t="inlineStr">
        <is>
          <t>KZN252</t>
        </is>
      </c>
      <c r="D154" s="197" t="inlineStr">
        <is>
          <t>KwaZulu-Natal</t>
        </is>
      </c>
      <c r="E154" s="197" t="inlineStr">
        <is>
          <t>Amajuba</t>
        </is>
      </c>
      <c r="F154" s="197" t="inlineStr">
        <is>
          <t>Newcastle</t>
        </is>
      </c>
      <c r="G154" s="206" t="inlineStr">
        <is>
          <t>1,856</t>
        </is>
      </c>
      <c r="H154" s="206" t="inlineStr">
        <is>
          <t>389,117</t>
        </is>
      </c>
      <c r="I154" s="206" t="n">
        <v>209.7</v>
      </c>
    </row>
    <row r="155">
      <c r="A155" s="197" t="inlineStr">
        <is>
          <t>Ngqushwa Local Municipality</t>
        </is>
      </c>
      <c r="B155" s="197" t="inlineStr">
        <is>
          <t>EC126</t>
        </is>
      </c>
      <c r="C155" s="197" t="inlineStr">
        <is>
          <t>EC126</t>
        </is>
      </c>
      <c r="D155" s="197" t="inlineStr">
        <is>
          <t>Eastern Cape</t>
        </is>
      </c>
      <c r="E155" s="197" t="inlineStr">
        <is>
          <t>Amathole</t>
        </is>
      </c>
      <c r="F155" s="197" t="inlineStr">
        <is>
          <t>Peddie</t>
        </is>
      </c>
      <c r="G155" s="206" t="inlineStr">
        <is>
          <t>2,115</t>
        </is>
      </c>
      <c r="H155" s="206" t="inlineStr">
        <is>
          <t>63,694</t>
        </is>
      </c>
      <c r="I155" s="206" t="n">
        <v>30.1</v>
      </c>
    </row>
    <row r="156">
      <c r="A156" s="197" t="inlineStr">
        <is>
          <t>Ngwathe Local Municipality</t>
        </is>
      </c>
      <c r="B156" s="197" t="inlineStr">
        <is>
          <t>FS203</t>
        </is>
      </c>
      <c r="C156" s="197" t="inlineStr">
        <is>
          <t>FS203</t>
        </is>
      </c>
      <c r="D156" s="197" t="inlineStr">
        <is>
          <t>Free State</t>
        </is>
      </c>
      <c r="E156" s="197" t="inlineStr">
        <is>
          <t>Fezile Dabi</t>
        </is>
      </c>
      <c r="F156" s="197" t="inlineStr">
        <is>
          <t>Parys</t>
        </is>
      </c>
      <c r="G156" s="206" t="inlineStr">
        <is>
          <t>7,055</t>
        </is>
      </c>
      <c r="H156" s="206" t="inlineStr">
        <is>
          <t>118,907</t>
        </is>
      </c>
      <c r="I156" s="206" t="n">
        <v>16.9</v>
      </c>
    </row>
    <row r="157">
      <c r="A157" s="197" t="inlineStr">
        <is>
          <t>Nkandla Local Municipality</t>
        </is>
      </c>
      <c r="B157" s="197" t="inlineStr">
        <is>
          <t>KZN286</t>
        </is>
      </c>
      <c r="C157" s="197" t="inlineStr">
        <is>
          <t>KZN286</t>
        </is>
      </c>
      <c r="D157" s="197" t="inlineStr">
        <is>
          <t>KwaZulu-Natal</t>
        </is>
      </c>
      <c r="E157" s="197" t="inlineStr">
        <is>
          <t>King Cetshwayo</t>
        </is>
      </c>
      <c r="F157" s="197" t="inlineStr">
        <is>
          <t>Nkandla</t>
        </is>
      </c>
      <c r="G157" s="206" t="inlineStr">
        <is>
          <t>1,828</t>
        </is>
      </c>
      <c r="H157" s="206" t="inlineStr">
        <is>
          <t>114,284</t>
        </is>
      </c>
      <c r="I157" s="206" t="n">
        <v>62.5</v>
      </c>
    </row>
    <row r="158">
      <c r="A158" s="197" t="inlineStr">
        <is>
          <t>Nketoana Local Municipality</t>
        </is>
      </c>
      <c r="B158" s="197" t="inlineStr">
        <is>
          <t>FS193</t>
        </is>
      </c>
      <c r="C158" s="197" t="inlineStr">
        <is>
          <t>FS193</t>
        </is>
      </c>
      <c r="D158" s="197" t="inlineStr">
        <is>
          <t>Free State</t>
        </is>
      </c>
      <c r="E158" s="197" t="inlineStr">
        <is>
          <t>Thabo Mofutsanyana</t>
        </is>
      </c>
      <c r="F158" s="197" t="inlineStr">
        <is>
          <t>Reitz</t>
        </is>
      </c>
      <c r="G158" s="206" t="inlineStr">
        <is>
          <t>5,611</t>
        </is>
      </c>
      <c r="H158" s="206" t="inlineStr">
        <is>
          <t>64,893</t>
        </is>
      </c>
      <c r="I158" s="206" t="n">
        <v>11.6</v>
      </c>
    </row>
    <row r="159">
      <c r="A159" s="197" t="inlineStr">
        <is>
          <t>Nkomazi Local Municipality</t>
        </is>
      </c>
      <c r="B159" s="197" t="inlineStr">
        <is>
          <t>MP324</t>
        </is>
      </c>
      <c r="C159" s="197" t="inlineStr">
        <is>
          <t>MP324</t>
        </is>
      </c>
      <c r="D159" s="197" t="inlineStr">
        <is>
          <t>Mpumalanga</t>
        </is>
      </c>
      <c r="E159" s="197" t="inlineStr">
        <is>
          <t>Ehlanzeni</t>
        </is>
      </c>
      <c r="F159" s="197" t="inlineStr">
        <is>
          <t>Malalane</t>
        </is>
      </c>
      <c r="G159" s="206" t="inlineStr">
        <is>
          <t>4,787</t>
        </is>
      </c>
      <c r="H159" s="206" t="inlineStr">
        <is>
          <t>410,907</t>
        </is>
      </c>
      <c r="I159" s="206" t="n">
        <v>85.8</v>
      </c>
    </row>
    <row r="160">
      <c r="A160" s="197" t="inlineStr">
        <is>
          <t>Nongoma Local Municipality</t>
        </is>
      </c>
      <c r="B160" s="197" t="inlineStr">
        <is>
          <t>KZN265</t>
        </is>
      </c>
      <c r="C160" s="197" t="inlineStr">
        <is>
          <t>KZN265</t>
        </is>
      </c>
      <c r="D160" s="197" t="inlineStr">
        <is>
          <t>KwaZulu-Natal</t>
        </is>
      </c>
      <c r="E160" s="197" t="inlineStr">
        <is>
          <t>Zululand</t>
        </is>
      </c>
      <c r="F160" s="197" t="inlineStr">
        <is>
          <t>Nongoma</t>
        </is>
      </c>
      <c r="G160" s="206" t="inlineStr">
        <is>
          <t>2,182</t>
        </is>
      </c>
      <c r="H160" s="206" t="inlineStr">
        <is>
          <t>211,892</t>
        </is>
      </c>
      <c r="I160" s="206" t="n">
        <v>97.09999999999999</v>
      </c>
    </row>
    <row r="161">
      <c r="A161" s="197" t="inlineStr">
        <is>
          <t>Nqutu Local Municipality</t>
        </is>
      </c>
      <c r="B161" s="197" t="inlineStr">
        <is>
          <t>KZN242</t>
        </is>
      </c>
      <c r="C161" s="197" t="inlineStr">
        <is>
          <t>KZN242</t>
        </is>
      </c>
      <c r="D161" s="197" t="inlineStr">
        <is>
          <t>KwaZulu-Natal</t>
        </is>
      </c>
      <c r="E161" s="197" t="inlineStr">
        <is>
          <t>Umzinyathi</t>
        </is>
      </c>
      <c r="F161" s="197" t="inlineStr">
        <is>
          <t>Nquthu</t>
        </is>
      </c>
      <c r="G161" s="206" t="inlineStr">
        <is>
          <t>1,962</t>
        </is>
      </c>
      <c r="H161" s="206" t="inlineStr">
        <is>
          <t>171,325</t>
        </is>
      </c>
      <c r="I161" s="206" t="n">
        <v>87.3</v>
      </c>
    </row>
    <row r="162">
      <c r="A162" s="197" t="inlineStr">
        <is>
          <t>Ntabankulu Local Municipality</t>
        </is>
      </c>
      <c r="B162" s="197" t="inlineStr">
        <is>
          <t>EC444</t>
        </is>
      </c>
      <c r="C162" s="197" t="inlineStr">
        <is>
          <t>EC444</t>
        </is>
      </c>
      <c r="D162" s="197" t="inlineStr">
        <is>
          <t>Eastern Cape</t>
        </is>
      </c>
      <c r="E162" s="197" t="inlineStr">
        <is>
          <t>Alfred Nzo</t>
        </is>
      </c>
      <c r="F162" s="197" t="inlineStr">
        <is>
          <t>Ntabankulu</t>
        </is>
      </c>
      <c r="G162" s="206" t="inlineStr">
        <is>
          <t>1,385</t>
        </is>
      </c>
      <c r="H162" s="206" t="inlineStr">
        <is>
          <t>128,848</t>
        </is>
      </c>
      <c r="I162" s="206" t="n">
        <v>93.09999999999999</v>
      </c>
    </row>
    <row r="163">
      <c r="A163" s="197" t="inlineStr">
        <is>
          <t>Nyandeni Local Municipality</t>
        </is>
      </c>
      <c r="B163" s="197" t="inlineStr">
        <is>
          <t>EC155</t>
        </is>
      </c>
      <c r="C163" s="197" t="inlineStr">
        <is>
          <t>EC155</t>
        </is>
      </c>
      <c r="D163" s="197" t="inlineStr">
        <is>
          <t>Eastern Cape</t>
        </is>
      </c>
      <c r="E163" s="197" t="inlineStr">
        <is>
          <t>OR Tambo</t>
        </is>
      </c>
      <c r="F163" s="197" t="inlineStr">
        <is>
          <t>Libode</t>
        </is>
      </c>
      <c r="G163" s="206" t="inlineStr">
        <is>
          <t>2,474</t>
        </is>
      </c>
      <c r="H163" s="206" t="inlineStr">
        <is>
          <t>309,702</t>
        </is>
      </c>
      <c r="I163" s="206" t="n">
        <v>125.2</v>
      </c>
    </row>
    <row r="164">
      <c r="A164" s="197" t="inlineStr">
        <is>
          <t>Okhahlamba Local Municipality</t>
        </is>
      </c>
      <c r="B164" s="197" t="inlineStr">
        <is>
          <t>KZN235</t>
        </is>
      </c>
      <c r="C164" s="197" t="inlineStr">
        <is>
          <t>KZN235</t>
        </is>
      </c>
      <c r="D164" s="197" t="inlineStr">
        <is>
          <t>KwaZulu-Natal</t>
        </is>
      </c>
      <c r="E164" s="197" t="inlineStr">
        <is>
          <t>Uthukela</t>
        </is>
      </c>
      <c r="F164" s="197" t="inlineStr">
        <is>
          <t>Bergville</t>
        </is>
      </c>
      <c r="G164" s="206" t="inlineStr">
        <is>
          <t>3,971</t>
        </is>
      </c>
      <c r="H164" s="206" t="inlineStr">
        <is>
          <t>135,132</t>
        </is>
      </c>
      <c r="I164" s="206" t="n">
        <v>34</v>
      </c>
    </row>
    <row r="165">
      <c r="A165" s="197" t="inlineStr">
        <is>
          <t>Oudtshoorn Local Municipality</t>
        </is>
      </c>
      <c r="B165" s="197" t="inlineStr">
        <is>
          <t>WC045</t>
        </is>
      </c>
      <c r="C165" s="197" t="inlineStr">
        <is>
          <t>WC045</t>
        </is>
      </c>
      <c r="D165" s="197" t="inlineStr">
        <is>
          <t>Western Cape</t>
        </is>
      </c>
      <c r="E165" s="197" t="inlineStr">
        <is>
          <t>Garden Route</t>
        </is>
      </c>
      <c r="F165" s="197" t="inlineStr">
        <is>
          <t>Oudtshoorn</t>
        </is>
      </c>
      <c r="G165" s="206" t="inlineStr">
        <is>
          <t>3,540</t>
        </is>
      </c>
      <c r="H165" s="206" t="inlineStr">
        <is>
          <t>97,509</t>
        </is>
      </c>
      <c r="I165" s="206" t="n">
        <v>27.5</v>
      </c>
    </row>
    <row r="166">
      <c r="A166" s="197" t="inlineStr">
        <is>
          <t>Overstrand Local Municipality</t>
        </is>
      </c>
      <c r="B166" s="197" t="inlineStr">
        <is>
          <t>WC032</t>
        </is>
      </c>
      <c r="C166" s="197" t="inlineStr">
        <is>
          <t>WC032</t>
        </is>
      </c>
      <c r="D166" s="197" t="inlineStr">
        <is>
          <t>Western Cape</t>
        </is>
      </c>
      <c r="E166" s="197" t="inlineStr">
        <is>
          <t>Overberg</t>
        </is>
      </c>
      <c r="F166" s="197" t="inlineStr">
        <is>
          <t>Hermanus</t>
        </is>
      </c>
      <c r="G166" s="206" t="inlineStr">
        <is>
          <t>1,675</t>
        </is>
      </c>
      <c r="H166" s="206" t="inlineStr">
        <is>
          <t>93,407</t>
        </is>
      </c>
      <c r="I166" s="206" t="n">
        <v>55.8</v>
      </c>
    </row>
    <row r="167">
      <c r="A167" s="197" t="inlineStr">
        <is>
          <t>Phokwane Local Municipality</t>
        </is>
      </c>
      <c r="B167" s="197" t="inlineStr">
        <is>
          <t>NC094</t>
        </is>
      </c>
      <c r="C167" s="197" t="inlineStr">
        <is>
          <t>NC094</t>
        </is>
      </c>
      <c r="D167" s="197" t="inlineStr">
        <is>
          <t>Northern Cape</t>
        </is>
      </c>
      <c r="E167" s="197" t="inlineStr">
        <is>
          <t>Frances Baard</t>
        </is>
      </c>
      <c r="F167" s="197" t="inlineStr">
        <is>
          <t>Hartswater</t>
        </is>
      </c>
      <c r="G167" s="206" t="n">
        <v>828</v>
      </c>
      <c r="H167" s="206" t="inlineStr">
        <is>
          <t>60,168</t>
        </is>
      </c>
      <c r="I167" s="206" t="n">
        <v>72.7</v>
      </c>
    </row>
    <row r="168">
      <c r="A168" s="197" t="inlineStr">
        <is>
          <t>Phumelela Local Municipality</t>
        </is>
      </c>
      <c r="B168" s="197" t="inlineStr">
        <is>
          <t>FS195</t>
        </is>
      </c>
      <c r="C168" s="197" t="inlineStr">
        <is>
          <t>FS195</t>
        </is>
      </c>
      <c r="D168" s="197" t="inlineStr">
        <is>
          <t>Free State</t>
        </is>
      </c>
      <c r="E168" s="197" t="inlineStr">
        <is>
          <t>Thabo Mofutsanyana</t>
        </is>
      </c>
      <c r="F168" s="197" t="inlineStr">
        <is>
          <t>Vrede</t>
        </is>
      </c>
      <c r="G168" s="206" t="inlineStr">
        <is>
          <t>8,196</t>
        </is>
      </c>
      <c r="H168" s="206" t="inlineStr">
        <is>
          <t>50,054</t>
        </is>
      </c>
      <c r="I168" s="206" t="n">
        <v>6.1</v>
      </c>
    </row>
    <row r="169">
      <c r="A169" s="197" t="inlineStr">
        <is>
          <t>Pixley ka Seme Local Municipality</t>
        </is>
      </c>
      <c r="B169" s="197" t="inlineStr">
        <is>
          <t>MP304</t>
        </is>
      </c>
      <c r="C169" s="197" t="inlineStr">
        <is>
          <t>MP304</t>
        </is>
      </c>
      <c r="D169" s="197" t="inlineStr">
        <is>
          <t>Mpumalanga</t>
        </is>
      </c>
      <c r="E169" s="197" t="inlineStr">
        <is>
          <t>Gert Sibande</t>
        </is>
      </c>
      <c r="F169" s="197" t="inlineStr">
        <is>
          <t>Volksrust</t>
        </is>
      </c>
      <c r="G169" s="206" t="inlineStr">
        <is>
          <t>5,227</t>
        </is>
      </c>
      <c r="H169" s="206" t="inlineStr">
        <is>
          <t>85,395</t>
        </is>
      </c>
      <c r="I169" s="206" t="n">
        <v>16.3</v>
      </c>
    </row>
    <row r="170">
      <c r="A170" s="197" t="inlineStr">
        <is>
          <t>Polokwane Local Municipality</t>
        </is>
      </c>
      <c r="B170" s="197" t="inlineStr">
        <is>
          <t>LIM354</t>
        </is>
      </c>
      <c r="C170" s="197" t="inlineStr">
        <is>
          <t>LIM352</t>
        </is>
      </c>
      <c r="D170" s="197" t="inlineStr">
        <is>
          <t>Limpopo</t>
        </is>
      </c>
      <c r="E170" s="197" t="inlineStr">
        <is>
          <t>Capricorn</t>
        </is>
      </c>
      <c r="F170" s="197" t="inlineStr">
        <is>
          <t>Polokwane</t>
        </is>
      </c>
      <c r="G170" s="206" t="inlineStr">
        <is>
          <t>5,054</t>
        </is>
      </c>
      <c r="H170" s="206" t="inlineStr">
        <is>
          <t>797,127</t>
        </is>
      </c>
      <c r="I170" s="206" t="n">
        <v>157.7</v>
      </c>
    </row>
    <row r="171">
      <c r="A171" s="197" t="inlineStr">
        <is>
          <t>Port St Johns Local Municipality</t>
        </is>
      </c>
      <c r="B171" s="197" t="inlineStr">
        <is>
          <t>EC154</t>
        </is>
      </c>
      <c r="C171" s="197" t="inlineStr">
        <is>
          <t>EC154</t>
        </is>
      </c>
      <c r="D171" s="197" t="inlineStr">
        <is>
          <t>Eastern Cape</t>
        </is>
      </c>
      <c r="E171" s="197" t="inlineStr">
        <is>
          <t>OR Tambo</t>
        </is>
      </c>
      <c r="F171" s="197" t="inlineStr">
        <is>
          <t>Port St Johns</t>
        </is>
      </c>
      <c r="G171" s="206" t="inlineStr">
        <is>
          <t>1,291</t>
        </is>
      </c>
      <c r="H171" s="206" t="inlineStr">
        <is>
          <t>166,779</t>
        </is>
      </c>
      <c r="I171" s="206" t="n">
        <v>129.2</v>
      </c>
    </row>
    <row r="172">
      <c r="A172" s="197" t="inlineStr">
        <is>
          <t>Prince Albert Local Municipality</t>
        </is>
      </c>
      <c r="B172" s="197" t="inlineStr">
        <is>
          <t>WC052</t>
        </is>
      </c>
      <c r="C172" s="197" t="inlineStr">
        <is>
          <t>WC052</t>
        </is>
      </c>
      <c r="D172" s="197" t="inlineStr">
        <is>
          <t>Western Cape</t>
        </is>
      </c>
      <c r="E172" s="197" t="inlineStr">
        <is>
          <t>Central Karoo</t>
        </is>
      </c>
      <c r="F172" s="197" t="inlineStr">
        <is>
          <t>Prince Albert</t>
        </is>
      </c>
      <c r="G172" s="206" t="inlineStr">
        <is>
          <t>8,153</t>
        </is>
      </c>
      <c r="H172" s="206" t="inlineStr">
        <is>
          <t>14,272</t>
        </is>
      </c>
      <c r="I172" s="206" t="n">
        <v>1.8</v>
      </c>
    </row>
    <row r="173">
      <c r="A173" s="197" t="inlineStr">
        <is>
          <t>Ramotshere Moiloa Local Municipality</t>
        </is>
      </c>
      <c r="B173" s="197" t="inlineStr">
        <is>
          <t>NW385</t>
        </is>
      </c>
      <c r="C173" s="197" t="inlineStr">
        <is>
          <t>NW385</t>
        </is>
      </c>
      <c r="D173" s="197" t="inlineStr">
        <is>
          <t>North West</t>
        </is>
      </c>
      <c r="E173" s="197" t="inlineStr">
        <is>
          <t>Ngaka Modiri Molema</t>
        </is>
      </c>
      <c r="F173" s="197" t="inlineStr">
        <is>
          <t>Zeerust</t>
        </is>
      </c>
      <c r="G173" s="206" t="inlineStr">
        <is>
          <t>7,323</t>
        </is>
      </c>
      <c r="H173" s="206" t="inlineStr">
        <is>
          <t>157,690</t>
        </is>
      </c>
      <c r="I173" s="206" t="n">
        <v>21.5</v>
      </c>
    </row>
    <row r="174">
      <c r="A174" s="197" t="inlineStr">
        <is>
          <t>Rand West City Local Municipality</t>
        </is>
      </c>
      <c r="B174" s="197" t="inlineStr">
        <is>
          <t>GT485</t>
        </is>
      </c>
      <c r="C174" s="197" t="inlineStr">
        <is>
          <t>GT482</t>
        </is>
      </c>
      <c r="D174" s="197" t="inlineStr">
        <is>
          <t>Gauteng</t>
        </is>
      </c>
      <c r="E174" s="197" t="inlineStr">
        <is>
          <t>West Rand</t>
        </is>
      </c>
      <c r="F174" s="197" t="inlineStr">
        <is>
          <t>Randfontein</t>
        </is>
      </c>
      <c r="G174" s="206" t="inlineStr">
        <is>
          <t>1,115</t>
        </is>
      </c>
      <c r="H174" s="206" t="inlineStr">
        <is>
          <t>265,887</t>
        </is>
      </c>
      <c r="I174" s="206" t="n">
        <v>238.5</v>
      </c>
    </row>
    <row r="175">
      <c r="A175" s="197" t="inlineStr">
        <is>
          <t>Rand West City Local Municipality</t>
        </is>
      </c>
      <c r="B175" s="197" t="inlineStr">
        <is>
          <t>GT485</t>
        </is>
      </c>
      <c r="C175" s="197" t="inlineStr">
        <is>
          <t>GT483</t>
        </is>
      </c>
      <c r="D175" s="197" t="inlineStr">
        <is>
          <t>Gauteng</t>
        </is>
      </c>
      <c r="E175" s="197" t="inlineStr">
        <is>
          <t>West Rand</t>
        </is>
      </c>
      <c r="F175" s="197" t="inlineStr">
        <is>
          <t>Randfontein</t>
        </is>
      </c>
      <c r="G175" s="206" t="inlineStr">
        <is>
          <t>1,115</t>
        </is>
      </c>
      <c r="H175" s="206" t="inlineStr">
        <is>
          <t>265,887</t>
        </is>
      </c>
      <c r="I175" s="206" t="n">
        <v>238.5</v>
      </c>
    </row>
    <row r="176">
      <c r="A176" s="197" t="inlineStr">
        <is>
          <t>Ratlou Local Municipality</t>
        </is>
      </c>
      <c r="B176" s="197" t="inlineStr">
        <is>
          <t>NW381</t>
        </is>
      </c>
      <c r="C176" s="197" t="inlineStr">
        <is>
          <t>NW381</t>
        </is>
      </c>
      <c r="D176" s="197" t="inlineStr">
        <is>
          <t>North West</t>
        </is>
      </c>
      <c r="E176" s="197" t="inlineStr">
        <is>
          <t>Ngaka Modiri Molema</t>
        </is>
      </c>
      <c r="F176" s="197" t="inlineStr">
        <is>
          <t>Setlagole</t>
        </is>
      </c>
      <c r="G176" s="206" t="inlineStr">
        <is>
          <t>4,884</t>
        </is>
      </c>
      <c r="H176" s="206" t="inlineStr">
        <is>
          <t>106,108</t>
        </is>
      </c>
      <c r="I176" s="206" t="n">
        <v>21.7</v>
      </c>
    </row>
    <row r="177">
      <c r="A177" s="197" t="inlineStr">
        <is>
          <t>Ray Nkonyeni Local Municipality</t>
        </is>
      </c>
      <c r="B177" s="197" t="inlineStr">
        <is>
          <t>KZN216</t>
        </is>
      </c>
      <c r="C177" s="197" t="inlineStr">
        <is>
          <t>KZN215</t>
        </is>
      </c>
      <c r="D177" s="197" t="inlineStr">
        <is>
          <t>KwaZulu-Natal</t>
        </is>
      </c>
      <c r="E177" s="197" t="inlineStr">
        <is>
          <t>Ugu</t>
        </is>
      </c>
      <c r="F177" s="197" t="inlineStr">
        <is>
          <t>Port Shepstone</t>
        </is>
      </c>
      <c r="G177" s="206" t="inlineStr">
        <is>
          <t>1,487</t>
        </is>
      </c>
      <c r="H177" s="206" t="inlineStr">
        <is>
          <t>348,533</t>
        </is>
      </c>
      <c r="I177" s="206" t="n">
        <v>234.4</v>
      </c>
    </row>
    <row r="178">
      <c r="A178" s="197" t="inlineStr">
        <is>
          <t>Raymond Mhlaba Local Municipality</t>
        </is>
      </c>
      <c r="B178" s="197" t="inlineStr">
        <is>
          <t>EC129</t>
        </is>
      </c>
      <c r="C178" s="197" t="inlineStr">
        <is>
          <t>EC127</t>
        </is>
      </c>
      <c r="D178" s="197" t="inlineStr">
        <is>
          <t>Eastern Cape</t>
        </is>
      </c>
      <c r="E178" s="197" t="inlineStr">
        <is>
          <t>Amathole</t>
        </is>
      </c>
      <c r="F178" s="197" t="inlineStr">
        <is>
          <t>Alice</t>
        </is>
      </c>
      <c r="G178" s="206" t="inlineStr">
        <is>
          <t>6,357</t>
        </is>
      </c>
      <c r="H178" s="206" t="inlineStr">
        <is>
          <t>159,515</t>
        </is>
      </c>
      <c r="I178" s="206" t="n">
        <v>25.1</v>
      </c>
    </row>
    <row r="179">
      <c r="A179" s="197" t="inlineStr">
        <is>
          <t>Raymond Mhlaba Local Municipality</t>
        </is>
      </c>
      <c r="B179" s="197" t="inlineStr">
        <is>
          <t>EC129</t>
        </is>
      </c>
      <c r="C179" s="197" t="inlineStr">
        <is>
          <t>EC128</t>
        </is>
      </c>
      <c r="D179" s="197" t="inlineStr">
        <is>
          <t>Eastern Cape</t>
        </is>
      </c>
      <c r="E179" s="197" t="inlineStr">
        <is>
          <t>Amathole</t>
        </is>
      </c>
      <c r="F179" s="197" t="inlineStr">
        <is>
          <t>Alice</t>
        </is>
      </c>
      <c r="G179" s="206" t="inlineStr">
        <is>
          <t>6,357</t>
        </is>
      </c>
      <c r="H179" s="206" t="inlineStr">
        <is>
          <t>159,515</t>
        </is>
      </c>
      <c r="I179" s="206" t="n">
        <v>25.1</v>
      </c>
    </row>
    <row r="180">
      <c r="A180" s="197" t="inlineStr">
        <is>
          <t>Renosterberg Local Municipality</t>
        </is>
      </c>
      <c r="B180" s="197" t="inlineStr">
        <is>
          <t>NC075</t>
        </is>
      </c>
      <c r="C180" s="197" t="inlineStr">
        <is>
          <t>NC075</t>
        </is>
      </c>
      <c r="D180" s="197" t="inlineStr">
        <is>
          <t>Northern Cape</t>
        </is>
      </c>
      <c r="E180" s="197" t="inlineStr">
        <is>
          <t>Pixley ka Seme</t>
        </is>
      </c>
      <c r="F180" s="197" t="inlineStr">
        <is>
          <t>Petrusville</t>
        </is>
      </c>
      <c r="G180" s="206" t="inlineStr">
        <is>
          <t>5,529</t>
        </is>
      </c>
      <c r="H180" s="206" t="inlineStr">
        <is>
          <t>11,818</t>
        </is>
      </c>
      <c r="I180" s="206" t="n">
        <v>2.1</v>
      </c>
    </row>
    <row r="181">
      <c r="A181" s="197" t="inlineStr">
        <is>
          <t>Richmond Local Municipality</t>
        </is>
      </c>
      <c r="B181" s="197" t="inlineStr">
        <is>
          <t>KZN227</t>
        </is>
      </c>
      <c r="C181" s="197" t="inlineStr">
        <is>
          <t>KZN227</t>
        </is>
      </c>
      <c r="D181" s="197" t="inlineStr">
        <is>
          <t>KwaZulu-Natal</t>
        </is>
      </c>
      <c r="E181" s="197" t="inlineStr">
        <is>
          <t>uMgungundlovu</t>
        </is>
      </c>
      <c r="F181" s="197" t="inlineStr">
        <is>
          <t>Richmond</t>
        </is>
      </c>
      <c r="G181" s="206" t="inlineStr">
        <is>
          <t>1,231</t>
        </is>
      </c>
      <c r="H181" s="206" t="inlineStr">
        <is>
          <t>71,322</t>
        </is>
      </c>
      <c r="I181" s="206" t="n">
        <v>57.9</v>
      </c>
    </row>
    <row r="182">
      <c r="A182" s="197" t="inlineStr">
        <is>
          <t>Richtersveld Local Municipality</t>
        </is>
      </c>
      <c r="B182" s="197" t="inlineStr">
        <is>
          <t>NC061</t>
        </is>
      </c>
      <c r="C182" s="197" t="inlineStr">
        <is>
          <t>NC061</t>
        </is>
      </c>
      <c r="D182" s="197" t="inlineStr">
        <is>
          <t>Northern Cape</t>
        </is>
      </c>
      <c r="E182" s="197" t="inlineStr">
        <is>
          <t>Namakwa</t>
        </is>
      </c>
      <c r="F182" s="197" t="inlineStr">
        <is>
          <t>Port Nolloth</t>
        </is>
      </c>
      <c r="G182" s="206" t="inlineStr">
        <is>
          <t>9,608</t>
        </is>
      </c>
      <c r="H182" s="206" t="inlineStr">
        <is>
          <t>12,487</t>
        </is>
      </c>
      <c r="I182" s="206" t="n">
        <v>1.3</v>
      </c>
    </row>
    <row r="183">
      <c r="A183" s="197" t="inlineStr">
        <is>
          <t>Rustenburg Local Municipality</t>
        </is>
      </c>
      <c r="B183" s="197" t="inlineStr">
        <is>
          <t>NW373</t>
        </is>
      </c>
      <c r="C183" s="197" t="inlineStr">
        <is>
          <t>NW373</t>
        </is>
      </c>
      <c r="D183" s="197" t="inlineStr">
        <is>
          <t>North West</t>
        </is>
      </c>
      <c r="E183" s="197" t="inlineStr">
        <is>
          <t>Bojanala</t>
        </is>
      </c>
      <c r="F183" s="197" t="inlineStr">
        <is>
          <t>Rustenburg</t>
        </is>
      </c>
      <c r="G183" s="206" t="inlineStr">
        <is>
          <t>3,416</t>
        </is>
      </c>
      <c r="H183" s="206" t="inlineStr">
        <is>
          <t>626,522</t>
        </is>
      </c>
      <c r="I183" s="206" t="n">
        <v>183.4</v>
      </c>
    </row>
    <row r="184">
      <c r="A184" s="197" t="inlineStr">
        <is>
          <t>Sakhisizwe Local Municipality</t>
        </is>
      </c>
      <c r="B184" s="197" t="inlineStr">
        <is>
          <t>EC138</t>
        </is>
      </c>
      <c r="C184" s="197" t="inlineStr">
        <is>
          <t>EC138</t>
        </is>
      </c>
      <c r="D184" s="197" t="inlineStr">
        <is>
          <t>Eastern Cape</t>
        </is>
      </c>
      <c r="E184" s="197" t="inlineStr">
        <is>
          <t>Chris Hani</t>
        </is>
      </c>
      <c r="F184" s="197" t="inlineStr">
        <is>
          <t>Cala</t>
        </is>
      </c>
      <c r="G184" s="206" t="inlineStr">
        <is>
          <t>2,318</t>
        </is>
      </c>
      <c r="H184" s="206" t="inlineStr">
        <is>
          <t>63,846</t>
        </is>
      </c>
      <c r="I184" s="206" t="n">
        <v>27.5</v>
      </c>
    </row>
    <row r="185">
      <c r="A185" s="197" t="inlineStr">
        <is>
          <t>Saldanha Bay Local Municipality</t>
        </is>
      </c>
      <c r="B185" s="197" t="inlineStr">
        <is>
          <t>WC014</t>
        </is>
      </c>
      <c r="C185" s="197" t="inlineStr">
        <is>
          <t>WC014</t>
        </is>
      </c>
      <c r="D185" s="197" t="inlineStr">
        <is>
          <t>Western Cape</t>
        </is>
      </c>
      <c r="E185" s="197" t="inlineStr">
        <is>
          <t>West Coast</t>
        </is>
      </c>
      <c r="F185" s="197" t="inlineStr">
        <is>
          <t>Vredenburg</t>
        </is>
      </c>
      <c r="G185" s="206" t="inlineStr">
        <is>
          <t>2,015</t>
        </is>
      </c>
      <c r="H185" s="206" t="inlineStr">
        <is>
          <t>111,173</t>
        </is>
      </c>
      <c r="I185" s="206" t="n">
        <v>55.2</v>
      </c>
    </row>
    <row r="186">
      <c r="A186" s="197" t="inlineStr">
        <is>
          <t>Senqu Local Municipality</t>
        </is>
      </c>
      <c r="B186" s="197" t="inlineStr">
        <is>
          <t>EC142</t>
        </is>
      </c>
      <c r="C186" s="197" t="inlineStr">
        <is>
          <t>EC142</t>
        </is>
      </c>
      <c r="D186" s="197" t="inlineStr">
        <is>
          <t>Eastern Cape</t>
        </is>
      </c>
      <c r="E186" s="197" t="inlineStr">
        <is>
          <t>Joe Gqabi</t>
        </is>
      </c>
      <c r="F186" s="197" t="inlineStr">
        <is>
          <t>Lady Grey</t>
        </is>
      </c>
      <c r="G186" s="206" t="inlineStr">
        <is>
          <t>7,329</t>
        </is>
      </c>
      <c r="H186" s="206" t="inlineStr">
        <is>
          <t>140,720</t>
        </is>
      </c>
      <c r="I186" s="206" t="n">
        <v>19.2</v>
      </c>
    </row>
    <row r="187">
      <c r="A187" s="197" t="inlineStr">
        <is>
          <t>Setsoto Local Municipality</t>
        </is>
      </c>
      <c r="B187" s="197" t="inlineStr">
        <is>
          <t>FS191</t>
        </is>
      </c>
      <c r="C187" s="197" t="inlineStr">
        <is>
          <t>FS191</t>
        </is>
      </c>
      <c r="D187" s="197" t="inlineStr">
        <is>
          <t>Free State</t>
        </is>
      </c>
      <c r="E187" s="197" t="inlineStr">
        <is>
          <t>Thabo Mofutsanyana</t>
        </is>
      </c>
      <c r="F187" s="197" t="inlineStr">
        <is>
          <t>Ficksburg</t>
        </is>
      </c>
      <c r="G187" s="206" t="inlineStr">
        <is>
          <t>5,431</t>
        </is>
      </c>
      <c r="H187" s="206" t="inlineStr">
        <is>
          <t>117,362</t>
        </is>
      </c>
      <c r="I187" s="206" t="n">
        <v>21.6</v>
      </c>
    </row>
    <row r="188">
      <c r="A188" s="197" t="inlineStr">
        <is>
          <t>Siyancuma Local Municipality</t>
        </is>
      </c>
      <c r="B188" s="197" t="inlineStr">
        <is>
          <t>NC078</t>
        </is>
      </c>
      <c r="C188" s="197" t="inlineStr">
        <is>
          <t>NC078</t>
        </is>
      </c>
      <c r="D188" s="197" t="inlineStr">
        <is>
          <t>Northern Cape</t>
        </is>
      </c>
      <c r="E188" s="197" t="inlineStr">
        <is>
          <t>Pixley ka Seme</t>
        </is>
      </c>
      <c r="F188" s="197" t="inlineStr">
        <is>
          <t>Douglas</t>
        </is>
      </c>
      <c r="G188" s="206" t="inlineStr">
        <is>
          <t>16,753</t>
        </is>
      </c>
      <c r="H188" s="206" t="inlineStr">
        <is>
          <t>35,941</t>
        </is>
      </c>
      <c r="I188" s="206" t="n">
        <v>2.1</v>
      </c>
    </row>
    <row r="189">
      <c r="A189" s="197" t="inlineStr">
        <is>
          <t>Siyathemba Local Municipality</t>
        </is>
      </c>
      <c r="B189" s="197" t="inlineStr">
        <is>
          <t>NC077</t>
        </is>
      </c>
      <c r="C189" s="197" t="inlineStr">
        <is>
          <t>NC077</t>
        </is>
      </c>
      <c r="D189" s="197" t="inlineStr">
        <is>
          <t>Northern Cape</t>
        </is>
      </c>
      <c r="E189" s="197" t="inlineStr">
        <is>
          <t>Pixley ka Seme</t>
        </is>
      </c>
      <c r="F189" s="197" t="inlineStr">
        <is>
          <t>Prieska</t>
        </is>
      </c>
      <c r="G189" s="206" t="inlineStr">
        <is>
          <t>14,727</t>
        </is>
      </c>
      <c r="H189" s="206" t="inlineStr">
        <is>
          <t>23,075</t>
        </is>
      </c>
      <c r="I189" s="206" t="n">
        <v>1.6</v>
      </c>
    </row>
    <row r="190">
      <c r="A190" s="197" t="inlineStr">
        <is>
          <t>Sol Plaatje Local Municipality</t>
        </is>
      </c>
      <c r="B190" s="197" t="inlineStr">
        <is>
          <t>NC091</t>
        </is>
      </c>
      <c r="C190" s="197" t="inlineStr">
        <is>
          <t>NC091</t>
        </is>
      </c>
      <c r="D190" s="197" t="inlineStr">
        <is>
          <t>Northern Cape</t>
        </is>
      </c>
      <c r="E190" s="197" t="inlineStr">
        <is>
          <t>Frances Baard</t>
        </is>
      </c>
      <c r="F190" s="197" t="inlineStr">
        <is>
          <t>Kimberley</t>
        </is>
      </c>
      <c r="G190" s="206" t="inlineStr">
        <is>
          <t>3,145</t>
        </is>
      </c>
      <c r="H190" s="206" t="inlineStr">
        <is>
          <t>255,041</t>
        </is>
      </c>
      <c r="I190" s="206" t="n">
        <v>81.09999999999999</v>
      </c>
    </row>
    <row r="191">
      <c r="A191" s="197" t="inlineStr">
        <is>
          <t>Stellenbosch Local Municipality</t>
        </is>
      </c>
      <c r="B191" s="197" t="inlineStr">
        <is>
          <t>WC024</t>
        </is>
      </c>
      <c r="C191" s="197" t="inlineStr">
        <is>
          <t>WC024</t>
        </is>
      </c>
      <c r="D191" s="197" t="inlineStr">
        <is>
          <t>Western Cape</t>
        </is>
      </c>
      <c r="E191" s="197" t="inlineStr">
        <is>
          <t>Cape Winelands</t>
        </is>
      </c>
      <c r="F191" s="197" t="inlineStr">
        <is>
          <t>Stellenbosch</t>
        </is>
      </c>
      <c r="G191" s="206" t="n">
        <v>831</v>
      </c>
      <c r="H191" s="206" t="inlineStr">
        <is>
          <t>173,197</t>
        </is>
      </c>
      <c r="I191" s="206" t="n">
        <v>208.4</v>
      </c>
    </row>
    <row r="192">
      <c r="A192" s="197" t="inlineStr">
        <is>
          <t>Steve Tshwete Local Municipality</t>
        </is>
      </c>
      <c r="B192" s="197" t="inlineStr">
        <is>
          <t>MP313</t>
        </is>
      </c>
      <c r="C192" s="197" t="inlineStr">
        <is>
          <t>MP313</t>
        </is>
      </c>
      <c r="D192" s="197" t="inlineStr">
        <is>
          <t>Mpumalanga</t>
        </is>
      </c>
      <c r="E192" s="197" t="inlineStr">
        <is>
          <t>Nkangala</t>
        </is>
      </c>
      <c r="F192" s="197" t="inlineStr">
        <is>
          <t>Middelburg</t>
        </is>
      </c>
      <c r="G192" s="206" t="inlineStr">
        <is>
          <t>3,976</t>
        </is>
      </c>
      <c r="H192" s="206" t="inlineStr">
        <is>
          <t>278,749</t>
        </is>
      </c>
      <c r="I192" s="206" t="n">
        <v>70.09999999999999</v>
      </c>
    </row>
    <row r="193">
      <c r="A193" s="197" t="inlineStr">
        <is>
          <t>Sundays River Valley Local Municipality</t>
        </is>
      </c>
      <c r="B193" s="197" t="inlineStr">
        <is>
          <t>EC106</t>
        </is>
      </c>
      <c r="C193" s="197" t="inlineStr">
        <is>
          <t>EC106</t>
        </is>
      </c>
      <c r="D193" s="197" t="inlineStr">
        <is>
          <t>Eastern Cape</t>
        </is>
      </c>
      <c r="E193" s="197" t="inlineStr">
        <is>
          <t>Sarah Baartman</t>
        </is>
      </c>
      <c r="F193" s="197" t="inlineStr">
        <is>
          <t>Kirkwood</t>
        </is>
      </c>
      <c r="G193" s="206" t="inlineStr">
        <is>
          <t>5,995</t>
        </is>
      </c>
      <c r="H193" s="206" t="inlineStr">
        <is>
          <t>59,793</t>
        </is>
      </c>
      <c r="I193" s="206" t="n">
        <v>10</v>
      </c>
    </row>
    <row r="194">
      <c r="A194" s="197" t="inlineStr">
        <is>
          <t>Swartland Local Municipality</t>
        </is>
      </c>
      <c r="B194" s="197" t="inlineStr">
        <is>
          <t>WC015</t>
        </is>
      </c>
      <c r="C194" s="197" t="inlineStr">
        <is>
          <t>WC015</t>
        </is>
      </c>
      <c r="D194" s="197" t="inlineStr">
        <is>
          <t>Western Cape</t>
        </is>
      </c>
      <c r="E194" s="197" t="inlineStr">
        <is>
          <t>West Coast</t>
        </is>
      </c>
      <c r="F194" s="197" t="inlineStr">
        <is>
          <t>Malmesbury</t>
        </is>
      </c>
      <c r="G194" s="206" t="inlineStr">
        <is>
          <t>3,707</t>
        </is>
      </c>
      <c r="H194" s="206" t="inlineStr">
        <is>
          <t>133,762</t>
        </is>
      </c>
      <c r="I194" s="206" t="n">
        <v>36.1</v>
      </c>
    </row>
    <row r="195">
      <c r="A195" s="197" t="inlineStr">
        <is>
          <t>Swellendam Local Municipality</t>
        </is>
      </c>
      <c r="B195" s="197" t="inlineStr">
        <is>
          <t>WC034</t>
        </is>
      </c>
      <c r="C195" s="197" t="inlineStr">
        <is>
          <t>WC034</t>
        </is>
      </c>
      <c r="D195" s="197" t="inlineStr">
        <is>
          <t>Western Cape</t>
        </is>
      </c>
      <c r="E195" s="197" t="inlineStr">
        <is>
          <t>Overberg</t>
        </is>
      </c>
      <c r="F195" s="197" t="inlineStr">
        <is>
          <t>Swellendam</t>
        </is>
      </c>
      <c r="G195" s="206" t="inlineStr">
        <is>
          <t>3,835</t>
        </is>
      </c>
      <c r="H195" s="206" t="inlineStr">
        <is>
          <t>40,211</t>
        </is>
      </c>
      <c r="I195" s="206" t="n">
        <v>10.5</v>
      </c>
    </row>
    <row r="196">
      <c r="A196" s="197" t="inlineStr">
        <is>
          <t>Thaba Chweu Local Municipality</t>
        </is>
      </c>
      <c r="B196" s="197" t="inlineStr">
        <is>
          <t>MP321</t>
        </is>
      </c>
      <c r="C196" s="197" t="inlineStr">
        <is>
          <t>MP321</t>
        </is>
      </c>
      <c r="D196" s="197" t="inlineStr">
        <is>
          <t>Mpumalanga</t>
        </is>
      </c>
      <c r="E196" s="197" t="inlineStr">
        <is>
          <t>Ehlanzeni</t>
        </is>
      </c>
      <c r="F196" s="197" t="inlineStr">
        <is>
          <t>Lydenburg</t>
        </is>
      </c>
      <c r="G196" s="206" t="inlineStr">
        <is>
          <t>5,719</t>
        </is>
      </c>
      <c r="H196" s="206" t="inlineStr">
        <is>
          <t>101,895</t>
        </is>
      </c>
      <c r="I196" s="206" t="n">
        <v>17.8</v>
      </c>
    </row>
    <row r="197">
      <c r="A197" s="197" t="inlineStr">
        <is>
          <t>Thabazimbi Local Municipality</t>
        </is>
      </c>
      <c r="B197" s="197" t="inlineStr">
        <is>
          <t>LIM361</t>
        </is>
      </c>
      <c r="C197" s="197" t="inlineStr">
        <is>
          <t>LIM361</t>
        </is>
      </c>
      <c r="D197" s="197" t="inlineStr">
        <is>
          <t>Limpopo</t>
        </is>
      </c>
      <c r="E197" s="197" t="inlineStr">
        <is>
          <t>Waterberg</t>
        </is>
      </c>
      <c r="F197" s="197" t="inlineStr">
        <is>
          <t>Thabazimbi</t>
        </is>
      </c>
      <c r="G197" s="206" t="inlineStr">
        <is>
          <t>11,190</t>
        </is>
      </c>
      <c r="H197" s="206" t="inlineStr">
        <is>
          <t>96,232</t>
        </is>
      </c>
      <c r="I197" s="206" t="n">
        <v>8.6</v>
      </c>
    </row>
    <row r="198">
      <c r="A198" s="197" t="inlineStr">
        <is>
          <t>Theewaterskloof Local Municipality</t>
        </is>
      </c>
      <c r="B198" s="197" t="inlineStr">
        <is>
          <t>WC031</t>
        </is>
      </c>
      <c r="C198" s="197" t="inlineStr">
        <is>
          <t>WC031</t>
        </is>
      </c>
      <c r="D198" s="197" t="inlineStr">
        <is>
          <t>Western Cape</t>
        </is>
      </c>
      <c r="E198" s="197" t="inlineStr">
        <is>
          <t>Overberg</t>
        </is>
      </c>
      <c r="F198" s="197" t="inlineStr">
        <is>
          <t>Caledon</t>
        </is>
      </c>
      <c r="G198" s="206" t="inlineStr">
        <is>
          <t>3,259</t>
        </is>
      </c>
      <c r="H198" s="206" t="inlineStr">
        <is>
          <t>117,167</t>
        </is>
      </c>
      <c r="I198" s="206" t="n">
        <v>36</v>
      </c>
    </row>
    <row r="199">
      <c r="A199" s="197" t="inlineStr">
        <is>
          <t>Thembelihle Local Municipality</t>
        </is>
      </c>
      <c r="B199" s="197" t="inlineStr">
        <is>
          <t>NC076</t>
        </is>
      </c>
      <c r="C199" s="197" t="inlineStr">
        <is>
          <t>NC076</t>
        </is>
      </c>
      <c r="D199" s="197" t="inlineStr">
        <is>
          <t>Northern Cape</t>
        </is>
      </c>
      <c r="E199" s="197" t="inlineStr">
        <is>
          <t>Pixley ka Seme</t>
        </is>
      </c>
      <c r="F199" s="197" t="inlineStr">
        <is>
          <t>Hopetown</t>
        </is>
      </c>
      <c r="G199" s="206" t="inlineStr">
        <is>
          <t>8,023</t>
        </is>
      </c>
      <c r="H199" s="206" t="inlineStr">
        <is>
          <t>16,230</t>
        </is>
      </c>
      <c r="I199" s="206" t="n">
        <v>2</v>
      </c>
    </row>
    <row r="200">
      <c r="A200" s="197" t="inlineStr">
        <is>
          <t>Thembisile Hani Local Municipality</t>
        </is>
      </c>
      <c r="B200" s="197" t="inlineStr">
        <is>
          <t>MP315</t>
        </is>
      </c>
      <c r="C200" s="197" t="inlineStr">
        <is>
          <t>MP315</t>
        </is>
      </c>
      <c r="D200" s="197" t="inlineStr">
        <is>
          <t>Mpumalanga</t>
        </is>
      </c>
      <c r="E200" s="197" t="inlineStr">
        <is>
          <t>Nkangala</t>
        </is>
      </c>
      <c r="F200" s="197" t="inlineStr">
        <is>
          <t>eMpumalanga</t>
        </is>
      </c>
      <c r="G200" s="206" t="inlineStr">
        <is>
          <t>2,384</t>
        </is>
      </c>
      <c r="H200" s="206" t="inlineStr">
        <is>
          <t>333,331</t>
        </is>
      </c>
      <c r="I200" s="206" t="n">
        <v>139.8</v>
      </c>
    </row>
    <row r="201">
      <c r="A201" s="197" t="inlineStr">
        <is>
          <t>Thulamela Local Municipality</t>
        </is>
      </c>
      <c r="B201" s="197" t="inlineStr">
        <is>
          <t>LIM343</t>
        </is>
      </c>
      <c r="C201" s="197" t="inlineStr">
        <is>
          <t>LIM343</t>
        </is>
      </c>
      <c r="D201" s="197" t="inlineStr">
        <is>
          <t>Limpopo</t>
        </is>
      </c>
      <c r="E201" s="197" t="inlineStr">
        <is>
          <t>Vhembe</t>
        </is>
      </c>
      <c r="F201" s="197" t="inlineStr">
        <is>
          <t>Thohoyandou</t>
        </is>
      </c>
      <c r="G201" s="206" t="inlineStr">
        <is>
          <t>2,642</t>
        </is>
      </c>
      <c r="H201" s="206" t="inlineStr">
        <is>
          <t>497,237</t>
        </is>
      </c>
      <c r="I201" s="206" t="n">
        <v>188.2</v>
      </c>
    </row>
    <row r="202">
      <c r="A202" s="197" t="inlineStr">
        <is>
          <t>Thulamela Local Municipality</t>
        </is>
      </c>
      <c r="B202" s="197" t="inlineStr">
        <is>
          <t>LIM342</t>
        </is>
      </c>
      <c r="C202" s="197" t="inlineStr">
        <is>
          <t>LIM343</t>
        </is>
      </c>
      <c r="D202" s="197" t="inlineStr">
        <is>
          <t>Limpopo</t>
        </is>
      </c>
      <c r="E202" s="197" t="inlineStr">
        <is>
          <t>Vhembe</t>
        </is>
      </c>
      <c r="F202" s="197" t="inlineStr">
        <is>
          <t>Thohoyandou</t>
        </is>
      </c>
      <c r="G202" s="206" t="inlineStr">
        <is>
          <t>2,642</t>
        </is>
      </c>
      <c r="H202" s="206" t="inlineStr">
        <is>
          <t>497,237</t>
        </is>
      </c>
      <c r="I202" s="206" t="n">
        <v>188.2</v>
      </c>
    </row>
    <row r="203">
      <c r="A203" s="197" t="inlineStr">
        <is>
          <t>Tokologo Local Municipality</t>
        </is>
      </c>
      <c r="B203" s="197" t="inlineStr">
        <is>
          <t>FS182</t>
        </is>
      </c>
      <c r="C203" s="197" t="inlineStr">
        <is>
          <t>FS182</t>
        </is>
      </c>
      <c r="D203" s="197" t="inlineStr">
        <is>
          <t>Free State</t>
        </is>
      </c>
      <c r="E203" s="197" t="inlineStr">
        <is>
          <t>Lejweleputswa</t>
        </is>
      </c>
      <c r="F203" s="197" t="inlineStr">
        <is>
          <t>Boshof</t>
        </is>
      </c>
      <c r="G203" s="206" t="inlineStr">
        <is>
          <t>9,326</t>
        </is>
      </c>
      <c r="H203" s="206" t="inlineStr">
        <is>
          <t>29,149</t>
        </is>
      </c>
      <c r="I203" s="206" t="n">
        <v>3.1</v>
      </c>
    </row>
    <row r="204">
      <c r="A204" s="197" t="inlineStr">
        <is>
          <t>Tsantsabane Local Municipality</t>
        </is>
      </c>
      <c r="B204" s="197" t="inlineStr">
        <is>
          <t>NC085</t>
        </is>
      </c>
      <c r="C204" s="197" t="inlineStr">
        <is>
          <t>NC085</t>
        </is>
      </c>
      <c r="D204" s="197" t="inlineStr">
        <is>
          <t>Northern Cape</t>
        </is>
      </c>
      <c r="E204" s="197" t="inlineStr">
        <is>
          <t>ZF Mgcawu</t>
        </is>
      </c>
      <c r="F204" s="197" t="inlineStr">
        <is>
          <t>Postmasburg</t>
        </is>
      </c>
      <c r="G204" s="206" t="inlineStr">
        <is>
          <t>18,290</t>
        </is>
      </c>
      <c r="H204" s="206" t="inlineStr">
        <is>
          <t>39,345</t>
        </is>
      </c>
      <c r="I204" s="206" t="n">
        <v>2.2</v>
      </c>
    </row>
    <row r="205">
      <c r="A205" s="197" t="inlineStr">
        <is>
          <t>Tswaing Local Municipality</t>
        </is>
      </c>
      <c r="B205" s="197" t="inlineStr">
        <is>
          <t>NW382</t>
        </is>
      </c>
      <c r="C205" s="197" t="inlineStr">
        <is>
          <t>NW382</t>
        </is>
      </c>
      <c r="D205" s="197" t="inlineStr">
        <is>
          <t>North West</t>
        </is>
      </c>
      <c r="E205" s="197" t="inlineStr">
        <is>
          <t>Ngaka Modiri Molema</t>
        </is>
      </c>
      <c r="F205" s="197" t="inlineStr">
        <is>
          <t>Delareyville</t>
        </is>
      </c>
      <c r="G205" s="206" t="inlineStr">
        <is>
          <t>5,875</t>
        </is>
      </c>
      <c r="H205" s="206" t="inlineStr">
        <is>
          <t>129,052</t>
        </is>
      </c>
      <c r="I205" s="206" t="n">
        <v>22</v>
      </c>
    </row>
    <row r="206">
      <c r="A206" s="197" t="inlineStr">
        <is>
          <t>Tswelopele Local Municipality</t>
        </is>
      </c>
      <c r="B206" s="197" t="inlineStr">
        <is>
          <t>FS183</t>
        </is>
      </c>
      <c r="C206" s="197" t="inlineStr">
        <is>
          <t>FS183</t>
        </is>
      </c>
      <c r="D206" s="197" t="inlineStr">
        <is>
          <t>Free State</t>
        </is>
      </c>
      <c r="E206" s="197" t="inlineStr">
        <is>
          <t>Lejweleputswa</t>
        </is>
      </c>
      <c r="F206" s="197" t="inlineStr">
        <is>
          <t>Bultfontein</t>
        </is>
      </c>
      <c r="G206" s="206" t="inlineStr">
        <is>
          <t>6,524</t>
        </is>
      </c>
      <c r="H206" s="206" t="inlineStr">
        <is>
          <t>47,373</t>
        </is>
      </c>
      <c r="I206" s="206" t="n">
        <v>7.3</v>
      </c>
    </row>
    <row r="207">
      <c r="A207" s="197" t="inlineStr">
        <is>
          <t>Ubuhlebezwe Local Municipality</t>
        </is>
      </c>
      <c r="B207" s="197" t="inlineStr">
        <is>
          <t>KZN434</t>
        </is>
      </c>
      <c r="C207" s="197" t="inlineStr">
        <is>
          <t>KZN434</t>
        </is>
      </c>
      <c r="D207" s="197" t="inlineStr">
        <is>
          <t>KwaZulu-Natal</t>
        </is>
      </c>
      <c r="E207" s="197" t="inlineStr">
        <is>
          <t>Harry Gwala</t>
        </is>
      </c>
      <c r="F207" s="197" t="inlineStr">
        <is>
          <t>Ixopo</t>
        </is>
      </c>
      <c r="G207" s="206" t="inlineStr">
        <is>
          <t>1,669</t>
        </is>
      </c>
      <c r="H207" s="206" t="inlineStr">
        <is>
          <t>118,346</t>
        </is>
      </c>
      <c r="I207" s="206" t="n">
        <v>70.90000000000001</v>
      </c>
    </row>
    <row r="208">
      <c r="A208" s="197" t="inlineStr">
        <is>
          <t>Ubuntu Local Municipality</t>
        </is>
      </c>
      <c r="B208" s="197" t="inlineStr">
        <is>
          <t>NC071</t>
        </is>
      </c>
      <c r="C208" s="197" t="inlineStr">
        <is>
          <t>NC071</t>
        </is>
      </c>
      <c r="D208" s="197" t="inlineStr">
        <is>
          <t>Northern Cape</t>
        </is>
      </c>
      <c r="E208" s="197" t="inlineStr">
        <is>
          <t>Pixley ka Seme</t>
        </is>
      </c>
      <c r="F208" s="197" t="inlineStr">
        <is>
          <t>Victoria West</t>
        </is>
      </c>
      <c r="G208" s="206" t="inlineStr">
        <is>
          <t>20,393</t>
        </is>
      </c>
      <c r="H208" s="206" t="inlineStr">
        <is>
          <t>19,471</t>
        </is>
      </c>
      <c r="I208" s="206" t="n">
        <v>1</v>
      </c>
    </row>
    <row r="209">
      <c r="A209" s="197" t="inlineStr">
        <is>
          <t>Ulundi Local Municipality</t>
        </is>
      </c>
      <c r="B209" s="197" t="inlineStr">
        <is>
          <t>KZN266</t>
        </is>
      </c>
      <c r="C209" s="197" t="inlineStr">
        <is>
          <t>KZN266</t>
        </is>
      </c>
      <c r="D209" s="197" t="inlineStr">
        <is>
          <t>KwaZulu-Natal</t>
        </is>
      </c>
      <c r="E209" s="197" t="inlineStr">
        <is>
          <t>Zululand</t>
        </is>
      </c>
      <c r="F209" s="197" t="inlineStr">
        <is>
          <t>Ulundi</t>
        </is>
      </c>
      <c r="G209" s="206" t="inlineStr">
        <is>
          <t>3,250</t>
        </is>
      </c>
      <c r="H209" s="206" t="inlineStr">
        <is>
          <t>205,762</t>
        </is>
      </c>
      <c r="I209" s="206" t="n">
        <v>63.3</v>
      </c>
    </row>
    <row r="210">
      <c r="A210" s="197" t="inlineStr">
        <is>
          <t>Umdoni Local Municipality</t>
        </is>
      </c>
      <c r="B210" s="197" t="inlineStr">
        <is>
          <t>KZN212</t>
        </is>
      </c>
      <c r="C210" s="197" t="inlineStr">
        <is>
          <t>KZN212</t>
        </is>
      </c>
      <c r="D210" s="197" t="inlineStr">
        <is>
          <t>KwaZulu-Natal</t>
        </is>
      </c>
      <c r="E210" s="197" t="inlineStr">
        <is>
          <t>Ugu</t>
        </is>
      </c>
      <c r="F210" s="197" t="inlineStr">
        <is>
          <t>Scottburgh</t>
        </is>
      </c>
      <c r="G210" s="206" t="n">
        <v>994</v>
      </c>
      <c r="H210" s="206" t="inlineStr">
        <is>
          <t>144,551</t>
        </is>
      </c>
      <c r="I210" s="206" t="n">
        <v>145.5</v>
      </c>
    </row>
    <row r="211">
      <c r="A211" s="197" t="inlineStr">
        <is>
          <t>uMfolozi Local Municipality</t>
        </is>
      </c>
      <c r="B211" s="197" t="inlineStr">
        <is>
          <t>KZN281</t>
        </is>
      </c>
      <c r="C211" s="197" t="inlineStr">
        <is>
          <t>KZN281</t>
        </is>
      </c>
      <c r="D211" s="197" t="inlineStr">
        <is>
          <t>KwaZulu-Natal</t>
        </is>
      </c>
      <c r="E211" s="197" t="inlineStr">
        <is>
          <t>King Cetshwayo</t>
        </is>
      </c>
      <c r="F211" s="197" t="inlineStr">
        <is>
          <t>KwaMbonambi</t>
        </is>
      </c>
      <c r="G211" s="206" t="inlineStr">
        <is>
          <t>1,300</t>
        </is>
      </c>
      <c r="H211" s="206" t="inlineStr">
        <is>
          <t>144,363</t>
        </is>
      </c>
      <c r="I211" s="206" t="n">
        <v>111.1</v>
      </c>
    </row>
    <row r="212">
      <c r="A212" s="197" t="inlineStr">
        <is>
          <t>uMhlabuyalingana Local Municipality</t>
        </is>
      </c>
      <c r="B212" s="197" t="inlineStr">
        <is>
          <t>KZN271</t>
        </is>
      </c>
      <c r="C212" s="197" t="inlineStr">
        <is>
          <t>KZN271</t>
        </is>
      </c>
      <c r="D212" s="197" t="inlineStr">
        <is>
          <t>KwaZulu-Natal</t>
        </is>
      </c>
      <c r="E212" s="197" t="inlineStr">
        <is>
          <t>Umkhanyakude</t>
        </is>
      </c>
      <c r="F212" s="197" t="inlineStr">
        <is>
          <t>Kwangwanase</t>
        </is>
      </c>
      <c r="G212" s="206" t="inlineStr">
        <is>
          <t>4,977</t>
        </is>
      </c>
      <c r="H212" s="206" t="inlineStr">
        <is>
          <t>172,077</t>
        </is>
      </c>
      <c r="I212" s="206" t="n">
        <v>34.6</v>
      </c>
    </row>
    <row r="213">
      <c r="A213" s="197" t="inlineStr">
        <is>
          <t>uMhlathuze Local Municipality</t>
        </is>
      </c>
      <c r="B213" s="197" t="inlineStr">
        <is>
          <t>KZN282</t>
        </is>
      </c>
      <c r="C213" s="197" t="inlineStr">
        <is>
          <t>KZN282</t>
        </is>
      </c>
      <c r="D213" s="197" t="inlineStr">
        <is>
          <t>KwaZulu-Natal</t>
        </is>
      </c>
      <c r="E213" s="197" t="inlineStr">
        <is>
          <t>King Cetshwayo</t>
        </is>
      </c>
      <c r="F213" s="197" t="inlineStr">
        <is>
          <t>Richards Bay</t>
        </is>
      </c>
      <c r="G213" s="206" t="inlineStr">
        <is>
          <t>1,233</t>
        </is>
      </c>
      <c r="H213" s="206" t="inlineStr">
        <is>
          <t>410,465</t>
        </is>
      </c>
      <c r="I213" s="206" t="n">
        <v>332.8</v>
      </c>
    </row>
    <row r="214">
      <c r="A214" s="197" t="inlineStr">
        <is>
          <t>uMlalazi Local Municipality</t>
        </is>
      </c>
      <c r="B214" s="197" t="inlineStr">
        <is>
          <t>KZN284</t>
        </is>
      </c>
      <c r="C214" s="197" t="inlineStr">
        <is>
          <t>KZN284</t>
        </is>
      </c>
      <c r="D214" s="197" t="inlineStr">
        <is>
          <t>KwaZulu-Natal</t>
        </is>
      </c>
      <c r="E214" s="197" t="inlineStr">
        <is>
          <t>King Cetshwayo</t>
        </is>
      </c>
      <c r="F214" s="197" t="inlineStr">
        <is>
          <t>Eshowe</t>
        </is>
      </c>
      <c r="G214" s="206" t="inlineStr">
        <is>
          <t>2,214</t>
        </is>
      </c>
      <c r="H214" s="206" t="inlineStr">
        <is>
          <t>223,140</t>
        </is>
      </c>
      <c r="I214" s="206" t="n">
        <v>100.8</v>
      </c>
    </row>
    <row r="215">
      <c r="A215" s="197" t="inlineStr">
        <is>
          <t>uMngeni Local Municipality</t>
        </is>
      </c>
      <c r="B215" s="197" t="inlineStr">
        <is>
          <t>KZN222</t>
        </is>
      </c>
      <c r="C215" s="197" t="inlineStr">
        <is>
          <t>KZN222</t>
        </is>
      </c>
      <c r="D215" s="197" t="inlineStr">
        <is>
          <t>KwaZulu-Natal</t>
        </is>
      </c>
      <c r="E215" s="197" t="inlineStr">
        <is>
          <t>uMgungundlovu</t>
        </is>
      </c>
      <c r="F215" s="197" t="inlineStr">
        <is>
          <t>Howick</t>
        </is>
      </c>
      <c r="G215" s="206" t="inlineStr">
        <is>
          <t>1,520</t>
        </is>
      </c>
      <c r="H215" s="206" t="inlineStr">
        <is>
          <t>109,867</t>
        </is>
      </c>
      <c r="I215" s="206" t="n">
        <v>72.3</v>
      </c>
    </row>
    <row r="216">
      <c r="A216" s="197" t="inlineStr">
        <is>
          <t>uMshwathi Local Municipality</t>
        </is>
      </c>
      <c r="B216" s="197" t="inlineStr">
        <is>
          <t>KZN221</t>
        </is>
      </c>
      <c r="C216" s="197" t="inlineStr">
        <is>
          <t>KZN221</t>
        </is>
      </c>
      <c r="D216" s="197" t="inlineStr">
        <is>
          <t>KwaZulu-Natal</t>
        </is>
      </c>
      <c r="E216" s="197" t="inlineStr">
        <is>
          <t>uMgungundlovu</t>
        </is>
      </c>
      <c r="F216" s="197" t="inlineStr">
        <is>
          <t>Wartburg</t>
        </is>
      </c>
      <c r="G216" s="206" t="inlineStr">
        <is>
          <t>1,866</t>
        </is>
      </c>
      <c r="H216" s="206" t="inlineStr">
        <is>
          <t>111,645</t>
        </is>
      </c>
      <c r="I216" s="206" t="n">
        <v>59.8</v>
      </c>
    </row>
    <row r="217">
      <c r="A217" s="197" t="inlineStr">
        <is>
          <t>Umsobomvu Local Municipality</t>
        </is>
      </c>
      <c r="B217" s="197" t="inlineStr">
        <is>
          <t>NC072</t>
        </is>
      </c>
      <c r="C217" s="197" t="inlineStr">
        <is>
          <t>NC072</t>
        </is>
      </c>
      <c r="D217" s="197" t="inlineStr">
        <is>
          <t>Northern Cape</t>
        </is>
      </c>
      <c r="E217" s="197" t="inlineStr">
        <is>
          <t>Pixley ka Seme</t>
        </is>
      </c>
      <c r="F217" s="197" t="inlineStr">
        <is>
          <t>Colesberg</t>
        </is>
      </c>
      <c r="G217" s="206" t="inlineStr">
        <is>
          <t>6,813</t>
        </is>
      </c>
      <c r="H217" s="206" t="inlineStr">
        <is>
          <t>30,883</t>
        </is>
      </c>
      <c r="I217" s="206" t="n">
        <v>4.5</v>
      </c>
    </row>
    <row r="218">
      <c r="A218" s="197" t="inlineStr">
        <is>
          <t>uMuziwabantu Local Municipality</t>
        </is>
      </c>
      <c r="B218" s="197" t="inlineStr">
        <is>
          <t>KZN214</t>
        </is>
      </c>
      <c r="C218" s="197" t="inlineStr">
        <is>
          <t>KZN214</t>
        </is>
      </c>
      <c r="D218" s="197" t="inlineStr">
        <is>
          <t>KwaZulu-Natal</t>
        </is>
      </c>
      <c r="E218" s="197" t="inlineStr">
        <is>
          <t>Ugu</t>
        </is>
      </c>
      <c r="F218" s="197" t="inlineStr">
        <is>
          <t>Harding</t>
        </is>
      </c>
      <c r="G218" s="206" t="inlineStr">
        <is>
          <t>1,089</t>
        </is>
      </c>
      <c r="H218" s="206" t="inlineStr">
        <is>
          <t>108,576</t>
        </is>
      </c>
      <c r="I218" s="206" t="n">
        <v>99.7</v>
      </c>
    </row>
    <row r="219">
      <c r="A219" s="197" t="inlineStr">
        <is>
          <t>Umvoti Local Municipality</t>
        </is>
      </c>
      <c r="B219" s="197" t="inlineStr">
        <is>
          <t>KZN245</t>
        </is>
      </c>
      <c r="C219" s="197" t="inlineStr">
        <is>
          <t>KZN245</t>
        </is>
      </c>
      <c r="D219" s="197" t="inlineStr">
        <is>
          <t>KwaZulu-Natal</t>
        </is>
      </c>
      <c r="E219" s="197" t="inlineStr">
        <is>
          <t>Umzinyathi</t>
        </is>
      </c>
      <c r="F219" s="197" t="inlineStr">
        <is>
          <t>Greytown</t>
        </is>
      </c>
      <c r="G219" s="206" t="inlineStr">
        <is>
          <t>2,705</t>
        </is>
      </c>
      <c r="H219" s="206" t="inlineStr">
        <is>
          <t>122,423</t>
        </is>
      </c>
      <c r="I219" s="206" t="n">
        <v>45.3</v>
      </c>
    </row>
    <row r="220">
      <c r="A220" s="197" t="inlineStr">
        <is>
          <t>Umzimkhulu Local Municipality</t>
        </is>
      </c>
      <c r="B220" s="197" t="inlineStr">
        <is>
          <t>KZN435</t>
        </is>
      </c>
      <c r="C220" s="197" t="inlineStr">
        <is>
          <t>KZN435</t>
        </is>
      </c>
      <c r="D220" s="197" t="inlineStr">
        <is>
          <t>KwaZulu-Natal</t>
        </is>
      </c>
      <c r="E220" s="197" t="inlineStr">
        <is>
          <t>Harry Gwala</t>
        </is>
      </c>
      <c r="F220" s="197" t="inlineStr">
        <is>
          <t>Umzimkhulu</t>
        </is>
      </c>
      <c r="G220" s="206" t="inlineStr">
        <is>
          <t>2,436</t>
        </is>
      </c>
      <c r="H220" s="206" t="inlineStr">
        <is>
          <t>197,286</t>
        </is>
      </c>
      <c r="I220" s="206" t="n">
        <v>81</v>
      </c>
    </row>
    <row r="221">
      <c r="A221" s="197" t="inlineStr">
        <is>
          <t>Umzimvubu Local Municipality</t>
        </is>
      </c>
      <c r="B221" s="197" t="inlineStr">
        <is>
          <t>EC442</t>
        </is>
      </c>
      <c r="C221" s="197" t="inlineStr">
        <is>
          <t>EC442</t>
        </is>
      </c>
      <c r="D221" s="197" t="inlineStr">
        <is>
          <t>Eastern Cape</t>
        </is>
      </c>
      <c r="E221" s="197" t="inlineStr">
        <is>
          <t>Alfred Nzo</t>
        </is>
      </c>
      <c r="F221" s="197" t="inlineStr">
        <is>
          <t>Mount Frere</t>
        </is>
      </c>
      <c r="G221" s="206" t="inlineStr">
        <is>
          <t>2,579</t>
        </is>
      </c>
      <c r="H221" s="206" t="inlineStr">
        <is>
          <t>199,620</t>
        </is>
      </c>
      <c r="I221" s="206" t="n">
        <v>77.40000000000001</v>
      </c>
    </row>
    <row r="222">
      <c r="A222" s="197" t="inlineStr">
        <is>
          <t>Umzumbe Local Municipality</t>
        </is>
      </c>
      <c r="B222" s="197" t="inlineStr">
        <is>
          <t>KZN213</t>
        </is>
      </c>
      <c r="C222" s="197" t="inlineStr">
        <is>
          <t>KZN213</t>
        </is>
      </c>
      <c r="D222" s="197" t="inlineStr">
        <is>
          <t>KwaZulu-Natal</t>
        </is>
      </c>
      <c r="E222" s="197" t="inlineStr">
        <is>
          <t>Ugu</t>
        </is>
      </c>
      <c r="F222" s="197" t="inlineStr">
        <is>
          <t>Mtwalume</t>
        </is>
      </c>
      <c r="G222" s="206" t="inlineStr">
        <is>
          <t>1,221</t>
        </is>
      </c>
      <c r="H222" s="206" t="inlineStr">
        <is>
          <t>151,676</t>
        </is>
      </c>
      <c r="I222" s="206" t="n">
        <v>124.2</v>
      </c>
    </row>
    <row r="223">
      <c r="A223" s="197" t="inlineStr">
        <is>
          <t>uPhongolo Local Municipality</t>
        </is>
      </c>
      <c r="B223" s="197" t="inlineStr">
        <is>
          <t>KZN262</t>
        </is>
      </c>
      <c r="C223" s="197" t="inlineStr">
        <is>
          <t>KZN262</t>
        </is>
      </c>
      <c r="D223" s="197" t="inlineStr">
        <is>
          <t>KwaZulu-Natal</t>
        </is>
      </c>
      <c r="E223" s="197" t="inlineStr">
        <is>
          <t>Zululand</t>
        </is>
      </c>
      <c r="F223" s="197" t="inlineStr">
        <is>
          <t>Pongola</t>
        </is>
      </c>
      <c r="G223" s="206" t="inlineStr">
        <is>
          <t>3,110</t>
        </is>
      </c>
      <c r="H223" s="206" t="inlineStr">
        <is>
          <t>141,247</t>
        </is>
      </c>
      <c r="I223" s="206" t="n">
        <v>45.4</v>
      </c>
    </row>
    <row r="224">
      <c r="A224" s="197" t="inlineStr">
        <is>
          <t>Victor Khanye Local Municipality</t>
        </is>
      </c>
      <c r="B224" s="197" t="inlineStr">
        <is>
          <t>MP311</t>
        </is>
      </c>
      <c r="C224" s="197" t="inlineStr">
        <is>
          <t>MP311</t>
        </is>
      </c>
      <c r="D224" s="197" t="inlineStr">
        <is>
          <t>Mpumalanga</t>
        </is>
      </c>
      <c r="E224" s="197" t="inlineStr">
        <is>
          <t>Nkangala</t>
        </is>
      </c>
      <c r="F224" s="197" t="inlineStr">
        <is>
          <t>Delmas</t>
        </is>
      </c>
      <c r="G224" s="206" t="inlineStr">
        <is>
          <t>1,568</t>
        </is>
      </c>
      <c r="H224" s="206" t="inlineStr">
        <is>
          <t>84,151</t>
        </is>
      </c>
      <c r="I224" s="206" t="n">
        <v>53.7</v>
      </c>
    </row>
    <row r="225">
      <c r="A225" s="197" t="inlineStr">
        <is>
          <t>Walter Sisulu Local Municipality</t>
        </is>
      </c>
      <c r="B225" s="197" t="inlineStr">
        <is>
          <t>EC145</t>
        </is>
      </c>
      <c r="C225" s="197" t="inlineStr">
        <is>
          <t>EC143</t>
        </is>
      </c>
      <c r="D225" s="197" t="inlineStr">
        <is>
          <t>Eastern Cape</t>
        </is>
      </c>
      <c r="E225" s="197" t="inlineStr">
        <is>
          <t>Joe Gqabi</t>
        </is>
      </c>
      <c r="F225" s="197" t="inlineStr">
        <is>
          <t>Burgersdorp</t>
        </is>
      </c>
      <c r="G225" s="206" t="inlineStr">
        <is>
          <t>13,269</t>
        </is>
      </c>
      <c r="H225" s="206" t="inlineStr">
        <is>
          <t>87,263</t>
        </is>
      </c>
      <c r="I225" s="206" t="n">
        <v>6.6</v>
      </c>
    </row>
    <row r="226">
      <c r="A226" s="197" t="inlineStr">
        <is>
          <t>Walter Sisulu Local Municipality</t>
        </is>
      </c>
      <c r="B226" s="197" t="inlineStr">
        <is>
          <t>EC145</t>
        </is>
      </c>
      <c r="C226" s="197" t="inlineStr">
        <is>
          <t>EC144</t>
        </is>
      </c>
      <c r="D226" s="197" t="inlineStr">
        <is>
          <t>Eastern Cape</t>
        </is>
      </c>
      <c r="E226" s="197" t="inlineStr">
        <is>
          <t>Joe Gqabi</t>
        </is>
      </c>
      <c r="F226" s="197" t="inlineStr">
        <is>
          <t>Burgersdorp</t>
        </is>
      </c>
      <c r="G226" s="206" t="inlineStr">
        <is>
          <t>13,269</t>
        </is>
      </c>
      <c r="H226" s="206" t="inlineStr">
        <is>
          <t>87,263</t>
        </is>
      </c>
      <c r="I226" s="206" t="n">
        <v>6.6</v>
      </c>
    </row>
    <row r="227">
      <c r="A227" s="197" t="inlineStr">
        <is>
          <t>Witzenberg Local Municipality</t>
        </is>
      </c>
      <c r="B227" s="197" t="inlineStr">
        <is>
          <t>WC022</t>
        </is>
      </c>
      <c r="C227" s="197" t="inlineStr">
        <is>
          <t>WC022</t>
        </is>
      </c>
      <c r="D227" s="197" t="inlineStr">
        <is>
          <t>Western Cape</t>
        </is>
      </c>
      <c r="E227" s="197" t="inlineStr">
        <is>
          <t>Cape Winelands</t>
        </is>
      </c>
      <c r="F227" s="197" t="inlineStr">
        <is>
          <t>Ceres</t>
        </is>
      </c>
      <c r="G227" s="206" t="inlineStr">
        <is>
          <t>10,753</t>
        </is>
      </c>
      <c r="H227" s="206" t="inlineStr">
        <is>
          <t>130,548</t>
        </is>
      </c>
      <c r="I227" s="206" t="n">
        <v>12.1</v>
      </c>
    </row>
    <row r="228">
      <c r="A228" s="197" t="inlineStr">
        <is>
          <t>Mookgopong Local Municipality</t>
        </is>
      </c>
      <c r="B228" s="197" t="inlineStr">
        <is>
          <t>LIM364</t>
        </is>
      </c>
      <c r="C228" s="197" t="inlineStr">
        <is>
          <t>LIM364</t>
        </is>
      </c>
      <c r="D228" s="197" t="inlineStr">
        <is>
          <t>Limpopo</t>
        </is>
      </c>
      <c r="E228" s="197" t="inlineStr">
        <is>
          <t>Waterberg</t>
        </is>
      </c>
    </row>
    <row r="229">
      <c r="A229" s="197" t="inlineStr">
        <is>
          <t>Modimolle Local Municipality</t>
        </is>
      </c>
      <c r="B229" s="197" t="inlineStr">
        <is>
          <t>LIM365</t>
        </is>
      </c>
      <c r="C229" s="197" t="inlineStr">
        <is>
          <t>LIM365</t>
        </is>
      </c>
      <c r="D229" s="197" t="inlineStr">
        <is>
          <t>Limpopo</t>
        </is>
      </c>
      <c r="E229" s="197" t="inlineStr">
        <is>
          <t>Waterberg</t>
        </is>
      </c>
    </row>
    <row r="230">
      <c r="A230" s="197" t="inlineStr">
        <is>
          <t>Baviaans</t>
        </is>
      </c>
      <c r="B230" s="197" t="inlineStr">
        <is>
          <t>EC107</t>
        </is>
      </c>
      <c r="C230" s="197" t="inlineStr">
        <is>
          <t>EC107</t>
        </is>
      </c>
      <c r="D230" s="197" t="inlineStr">
        <is>
          <t>Eastern Cape</t>
        </is>
      </c>
      <c r="E230" s="197" t="inlineStr">
        <is>
          <t>Sarah Baartman</t>
        </is>
      </c>
      <c r="F230" s="197" t="inlineStr">
        <is>
          <t>Graaff-Reinet</t>
        </is>
      </c>
    </row>
    <row r="231">
      <c r="A231" s="197" t="inlineStr">
        <is>
          <t>Mangaung</t>
        </is>
      </c>
      <c r="B231" s="197" t="inlineStr">
        <is>
          <t>MAN</t>
        </is>
      </c>
      <c r="C231" s="197" t="inlineStr">
        <is>
          <t>MAN</t>
        </is>
      </c>
      <c r="D231" s="197" t="inlineStr">
        <is>
          <t>Free State</t>
        </is>
      </c>
      <c r="E231" s="197" t="inlineStr">
        <is>
          <t>Mangaung Metropolitan Municipality</t>
        </is>
      </c>
      <c r="F231" s="197" t="inlineStr">
        <is>
          <t>Bloemfontein</t>
        </is>
      </c>
    </row>
    <row r="232">
      <c r="A232" s="197" t="inlineStr">
        <is>
          <t>Vulamehlo</t>
        </is>
      </c>
      <c r="B232" s="197" t="inlineStr">
        <is>
          <t>ETH</t>
        </is>
      </c>
      <c r="C232" s="197" t="inlineStr">
        <is>
          <t>KZN211</t>
        </is>
      </c>
      <c r="D232" s="197" t="inlineStr">
        <is>
          <t>KwaZulu-Natal</t>
        </is>
      </c>
      <c r="E232" s="197" t="inlineStr">
        <is>
          <t>eThekwini Metropolitan Municipality</t>
        </is>
      </c>
      <c r="F232" s="197" t="inlineStr">
        <is>
          <t>Durban</t>
        </is>
      </c>
    </row>
    <row r="233">
      <c r="A233" s="197" t="inlineStr">
        <is>
          <t>Hibiscus Coast</t>
        </is>
      </c>
      <c r="B233" s="197" t="inlineStr">
        <is>
          <t>KZN216</t>
        </is>
      </c>
      <c r="C233" s="197" t="inlineStr">
        <is>
          <t>KZN216</t>
        </is>
      </c>
      <c r="D233" s="197" t="inlineStr">
        <is>
          <t>KwaZulu-Natal</t>
        </is>
      </c>
      <c r="E233" s="197" t="inlineStr">
        <is>
          <t>Ugu</t>
        </is>
      </c>
      <c r="F233" s="197" t="inlineStr">
        <is>
          <t>Port Shepstone</t>
        </is>
      </c>
    </row>
    <row r="234">
      <c r="A234" s="197" t="inlineStr">
        <is>
          <t>Indaka</t>
        </is>
      </c>
      <c r="B234" s="197" t="inlineStr">
        <is>
          <t>KZN238</t>
        </is>
      </c>
      <c r="C234" s="197" t="inlineStr">
        <is>
          <t>KZN233</t>
        </is>
      </c>
      <c r="D234" s="197" t="inlineStr">
        <is>
          <t>KwaZulu-Natal</t>
        </is>
      </c>
      <c r="E234" s="197" t="inlineStr">
        <is>
          <t>Uthukela</t>
        </is>
      </c>
      <c r="F234" s="197" t="inlineStr">
        <is>
          <t>Ladysmith</t>
        </is>
      </c>
    </row>
    <row r="235">
      <c r="A235" s="197" t="inlineStr">
        <is>
          <t>Imbabazane</t>
        </is>
      </c>
      <c r="B235" s="197" t="inlineStr">
        <is>
          <t>KZN237</t>
        </is>
      </c>
      <c r="C235" s="197" t="inlineStr">
        <is>
          <t>KZN236</t>
        </is>
      </c>
      <c r="D235" s="197" t="inlineStr">
        <is>
          <t>KwaZulu-Natal</t>
        </is>
      </c>
      <c r="E235" s="197" t="inlineStr">
        <is>
          <t>Uthukela</t>
        </is>
      </c>
      <c r="F235" s="197" t="inlineStr">
        <is>
          <t>Estcourt</t>
        </is>
      </c>
    </row>
    <row r="236">
      <c r="A236" s="197" t="inlineStr">
        <is>
          <t>Hlabisa</t>
        </is>
      </c>
      <c r="B236" s="197" t="inlineStr">
        <is>
          <t>KZN276</t>
        </is>
      </c>
      <c r="C236" s="197" t="inlineStr">
        <is>
          <t>KZN274</t>
        </is>
      </c>
      <c r="D236" s="197" t="inlineStr">
        <is>
          <t>KwaZulu-Natal</t>
        </is>
      </c>
      <c r="E236" s="197" t="inlineStr">
        <is>
          <t>Umkhanyakude</t>
        </is>
      </c>
      <c r="F236" s="197" t="inlineStr">
        <is>
          <t>Hlabisa</t>
        </is>
      </c>
    </row>
    <row r="237">
      <c r="A237" s="197" t="inlineStr">
        <is>
          <t>Ntambanana</t>
        </is>
      </c>
      <c r="B237" s="197" t="inlineStr">
        <is>
          <t>KZN284</t>
        </is>
      </c>
      <c r="C237" s="197" t="inlineStr">
        <is>
          <t>KZN283</t>
        </is>
      </c>
      <c r="D237" s="197" t="inlineStr">
        <is>
          <t>KwaZulu-Natal</t>
        </is>
      </c>
      <c r="E237" s="197" t="inlineStr">
        <is>
          <t>King Cetshwayo</t>
        </is>
      </c>
      <c r="F237" s="197" t="inlineStr">
        <is>
          <t>King Cetshwayo</t>
        </is>
      </c>
    </row>
    <row r="238">
      <c r="A238" s="197" t="inlineStr">
        <is>
          <t>Mutale</t>
        </is>
      </c>
      <c r="B238" s="197" t="inlineStr">
        <is>
          <t>LIM342</t>
        </is>
      </c>
      <c r="C238" s="197" t="inlineStr">
        <is>
          <t>LIM342</t>
        </is>
      </c>
      <c r="D238" s="197" t="inlineStr">
        <is>
          <t>Limpopo</t>
        </is>
      </c>
      <c r="E238" s="197" t="inlineStr">
        <is>
          <t>Vhembe</t>
        </is>
      </c>
      <c r="F238" s="197" t="inlineStr">
        <is>
          <t>Thohoyandou</t>
        </is>
      </c>
    </row>
    <row r="239">
      <c r="A239" s="197" t="inlineStr">
        <is>
          <t>Polokwane</t>
        </is>
      </c>
      <c r="B239" s="197" t="inlineStr">
        <is>
          <t>LIM354</t>
        </is>
      </c>
      <c r="C239" s="197" t="inlineStr">
        <is>
          <t>LIM354</t>
        </is>
      </c>
      <c r="D239" s="197" t="inlineStr">
        <is>
          <t>Limpopo</t>
        </is>
      </c>
      <c r="E239" s="197" t="inlineStr">
        <is>
          <t>Capricorn</t>
        </is>
      </c>
      <c r="F239" s="197" t="inlineStr">
        <is>
          <t>Polokwane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 codeName="Sheet50">
    <outlinePr summaryBelow="1" summaryRight="1"/>
    <pageSetUpPr/>
  </sheetPr>
  <dimension ref="A1:DJ173"/>
  <sheetViews>
    <sheetView workbookViewId="0">
      <pane xSplit="1" ySplit="6" topLeftCell="BT143" activePane="bottomRight" state="frozen"/>
      <selection pane="topRight" activeCell="B1" sqref="B1"/>
      <selection pane="bottomLeft" activeCell="A7" sqref="A7"/>
      <selection pane="bottomRight" activeCell="BM152" sqref="BM152"/>
    </sheetView>
  </sheetViews>
  <sheetFormatPr baseColWidth="10" defaultColWidth="8.6640625" defaultRowHeight="12"/>
  <cols>
    <col width="8.83203125" bestFit="1" customWidth="1" style="128" min="1" max="1"/>
    <col width="10.6640625" customWidth="1" style="165" min="2" max="11"/>
    <col width="10.6640625" customWidth="1" style="166" min="12" max="21"/>
    <col width="10.6640625" customWidth="1" style="167" min="22" max="31"/>
    <col width="10.6640625" customWidth="1" style="168" min="32" max="41"/>
    <col width="10.6640625" customWidth="1" style="169" min="42" max="51"/>
    <col width="10.6640625" customWidth="1" style="56" min="52" max="61"/>
    <col width="10.6640625" customWidth="1" style="155" min="62" max="71"/>
    <col width="10.6640625" customWidth="1" style="156" min="72" max="81"/>
    <col width="10.6640625" customWidth="1" style="175" min="82" max="91"/>
    <col width="10.6640625" customWidth="1" style="184" min="92" max="101"/>
    <col width="10.6640625" customWidth="1" style="189" min="102" max="111"/>
    <col width="8.6640625" customWidth="1" style="173" min="112" max="16384"/>
  </cols>
  <sheetData>
    <row r="1" ht="30" customFormat="1" customHeight="1" s="127">
      <c r="A1" s="120" t="n"/>
      <c r="B1" s="121">
        <f>B4 &amp; "_" &amp; B3</f>
        <v/>
      </c>
      <c r="C1" s="121">
        <f>C4 &amp; "_" &amp; C3</f>
        <v/>
      </c>
      <c r="D1" s="121">
        <f>D4 &amp; "_" &amp; D3</f>
        <v/>
      </c>
      <c r="E1" s="121">
        <f>E4 &amp; "_" &amp; E3</f>
        <v/>
      </c>
      <c r="F1" s="121">
        <f>F4 &amp; "_" &amp; F3</f>
        <v/>
      </c>
      <c r="G1" s="121">
        <f>G4 &amp; "_" &amp; G3</f>
        <v/>
      </c>
      <c r="H1" s="121">
        <f>H4 &amp; "_" &amp; H3</f>
        <v/>
      </c>
      <c r="I1" s="121">
        <f>I4 &amp; "_" &amp; I3</f>
        <v/>
      </c>
      <c r="J1" s="121">
        <f>J4 &amp; "_" &amp; J3</f>
        <v/>
      </c>
      <c r="K1" s="121">
        <f>K4 &amp; "_" &amp; K3</f>
        <v/>
      </c>
      <c r="L1" s="122">
        <f>L4 &amp; "_" &amp; L3</f>
        <v/>
      </c>
      <c r="M1" s="122">
        <f>M4 &amp; "_" &amp; M3</f>
        <v/>
      </c>
      <c r="N1" s="122">
        <f>N4 &amp; "_" &amp; N3</f>
        <v/>
      </c>
      <c r="O1" s="122">
        <f>O4 &amp; "_" &amp; O3</f>
        <v/>
      </c>
      <c r="P1" s="122">
        <f>P4 &amp; "_" &amp; P3</f>
        <v/>
      </c>
      <c r="Q1" s="122">
        <f>Q4 &amp; "_" &amp; Q3</f>
        <v/>
      </c>
      <c r="R1" s="122">
        <f>R4 &amp; "_" &amp; R3</f>
        <v/>
      </c>
      <c r="S1" s="122">
        <f>S4 &amp; "_" &amp; S3</f>
        <v/>
      </c>
      <c r="T1" s="122">
        <f>T4 &amp; "_" &amp; T3</f>
        <v/>
      </c>
      <c r="U1" s="122">
        <f>U4 &amp; "_" &amp; U3</f>
        <v/>
      </c>
      <c r="V1" s="123">
        <f>V4 &amp; "_" &amp; V3</f>
        <v/>
      </c>
      <c r="W1" s="123">
        <f>W4 &amp; "_" &amp; W3</f>
        <v/>
      </c>
      <c r="X1" s="123">
        <f>X4 &amp; "_" &amp; X3</f>
        <v/>
      </c>
      <c r="Y1" s="123">
        <f>Y4 &amp; "_" &amp; Y3</f>
        <v/>
      </c>
      <c r="Z1" s="123">
        <f>Z4 &amp; "_" &amp; Z3</f>
        <v/>
      </c>
      <c r="AA1" s="123">
        <f>AA4 &amp; "_" &amp; AA3</f>
        <v/>
      </c>
      <c r="AB1" s="123">
        <f>AB4 &amp; "_" &amp; AB3</f>
        <v/>
      </c>
      <c r="AC1" s="123">
        <f>AC4 &amp; "_" &amp; AC3</f>
        <v/>
      </c>
      <c r="AD1" s="123">
        <f>AD4 &amp; "_" &amp; AD3</f>
        <v/>
      </c>
      <c r="AE1" s="123">
        <f>AE4 &amp; "_" &amp; AE3</f>
        <v/>
      </c>
      <c r="AF1" s="124">
        <f>AF4 &amp; "_" &amp; AF3</f>
        <v/>
      </c>
      <c r="AG1" s="124">
        <f>AG4 &amp; "_" &amp; AG3</f>
        <v/>
      </c>
      <c r="AH1" s="124">
        <f>AH4 &amp; "_" &amp; AH3</f>
        <v/>
      </c>
      <c r="AI1" s="124">
        <f>AI4 &amp; "_" &amp; AI3</f>
        <v/>
      </c>
      <c r="AJ1" s="124">
        <f>AJ4 &amp; "_" &amp; AJ3</f>
        <v/>
      </c>
      <c r="AK1" s="124">
        <f>AK4 &amp; "_" &amp; AK3</f>
        <v/>
      </c>
      <c r="AL1" s="124">
        <f>AL4 &amp; "_" &amp; AL3</f>
        <v/>
      </c>
      <c r="AM1" s="124">
        <f>AM4 &amp; "_" &amp; AM3</f>
        <v/>
      </c>
      <c r="AN1" s="124">
        <f>AN4 &amp; "_" &amp; AN3</f>
        <v/>
      </c>
      <c r="AO1" s="124">
        <f>AO4 &amp; "_" &amp; AO3</f>
        <v/>
      </c>
      <c r="AP1" s="125">
        <f>AP4 &amp; "_" &amp; AP3</f>
        <v/>
      </c>
      <c r="AQ1" s="125">
        <f>AQ4 &amp; "_" &amp; AQ3</f>
        <v/>
      </c>
      <c r="AR1" s="125">
        <f>AR4 &amp; "_" &amp; AR3</f>
        <v/>
      </c>
      <c r="AS1" s="125">
        <f>AS4 &amp; "_" &amp; AS3</f>
        <v/>
      </c>
      <c r="AT1" s="125">
        <f>AT4 &amp; "_" &amp; AT3</f>
        <v/>
      </c>
      <c r="AU1" s="125">
        <f>AU4 &amp; "_" &amp; AU3</f>
        <v/>
      </c>
      <c r="AV1" s="125">
        <f>AV4 &amp; "_" &amp; AV3</f>
        <v/>
      </c>
      <c r="AW1" s="125">
        <f>AW4 &amp; "_" &amp; AW3</f>
        <v/>
      </c>
      <c r="AX1" s="125">
        <f>AX4 &amp; "_" &amp; AX3</f>
        <v/>
      </c>
      <c r="AY1" s="125">
        <f>AY4 &amp; "_" &amp; AY3</f>
        <v/>
      </c>
      <c r="AZ1" s="126">
        <f>AZ4 &amp; "_" &amp; AZ3</f>
        <v/>
      </c>
      <c r="BA1" s="126">
        <f>BA4 &amp; "_" &amp; BA3</f>
        <v/>
      </c>
      <c r="BB1" s="126">
        <f>BB4 &amp; "_" &amp; BB3</f>
        <v/>
      </c>
      <c r="BC1" s="126">
        <f>BC4 &amp; "_" &amp; BC3</f>
        <v/>
      </c>
      <c r="BD1" s="126">
        <f>BD4 &amp; "_" &amp; BD3</f>
        <v/>
      </c>
      <c r="BE1" s="126">
        <f>BE4 &amp; "_" &amp; BE3</f>
        <v/>
      </c>
      <c r="BF1" s="126">
        <f>BF4 &amp; "_" &amp; BF3</f>
        <v/>
      </c>
      <c r="BG1" s="126">
        <f>BG4 &amp; "_" &amp; BG3</f>
        <v/>
      </c>
      <c r="BH1" s="126">
        <f>BH4 &amp; "_" &amp; BH3</f>
        <v/>
      </c>
      <c r="BI1" s="126">
        <f>BI4 &amp; "_" &amp; BI3</f>
        <v/>
      </c>
      <c r="BJ1" s="153">
        <f>BJ4 &amp; "_" &amp; BJ3</f>
        <v/>
      </c>
      <c r="BK1" s="153">
        <f>BK4 &amp; "_" &amp; BK3</f>
        <v/>
      </c>
      <c r="BL1" s="153">
        <f>BL4 &amp; "_" &amp; BL3</f>
        <v/>
      </c>
      <c r="BM1" s="153">
        <f>BM4 &amp; "_" &amp; BM3</f>
        <v/>
      </c>
      <c r="BN1" s="153">
        <f>BN4 &amp; "_" &amp; BN3</f>
        <v/>
      </c>
      <c r="BO1" s="153">
        <f>BO4 &amp; "_" &amp; BO3</f>
        <v/>
      </c>
      <c r="BP1" s="153">
        <f>BP4 &amp; "_" &amp; BP3</f>
        <v/>
      </c>
      <c r="BQ1" s="153">
        <f>BQ4 &amp; "_" &amp; BQ3</f>
        <v/>
      </c>
      <c r="BR1" s="153">
        <f>BR4 &amp; "_" &amp; BR3</f>
        <v/>
      </c>
      <c r="BS1" s="153">
        <f>BS4 &amp; "_" &amp; BS3</f>
        <v/>
      </c>
      <c r="BT1" s="154">
        <f>BT4 &amp; "_" &amp; BT3</f>
        <v/>
      </c>
      <c r="BU1" s="154">
        <f>BU4 &amp; "_" &amp; BU3</f>
        <v/>
      </c>
      <c r="BV1" s="154">
        <f>BV4 &amp; "_" &amp; BV3</f>
        <v/>
      </c>
      <c r="BW1" s="154">
        <f>BW4 &amp; "_" &amp; BW3</f>
        <v/>
      </c>
      <c r="BX1" s="154">
        <f>BX4 &amp; "_" &amp; BX3</f>
        <v/>
      </c>
      <c r="BY1" s="154">
        <f>BY4 &amp; "_" &amp; BY3</f>
        <v/>
      </c>
      <c r="BZ1" s="154">
        <f>BZ4 &amp; "_" &amp; BZ3</f>
        <v/>
      </c>
      <c r="CA1" s="154">
        <f>CA4 &amp; "_" &amp; CA3</f>
        <v/>
      </c>
      <c r="CB1" s="154">
        <f>CB4 &amp; "_" &amp; CB3</f>
        <v/>
      </c>
      <c r="CC1" s="154">
        <f>CC4 &amp; "_" &amp; CC3</f>
        <v/>
      </c>
      <c r="CD1" s="174">
        <f>CD4 &amp; "_" &amp; CD3</f>
        <v/>
      </c>
      <c r="CE1" s="174">
        <f>CE4 &amp; "_" &amp; CE3</f>
        <v/>
      </c>
      <c r="CF1" s="174">
        <f>CF4 &amp; "_" &amp; CF3</f>
        <v/>
      </c>
      <c r="CG1" s="174">
        <f>CG4 &amp; "_" &amp; CG3</f>
        <v/>
      </c>
      <c r="CH1" s="174">
        <f>CH4 &amp; "_" &amp; CH3</f>
        <v/>
      </c>
      <c r="CI1" s="174">
        <f>CI4 &amp; "_" &amp; CI3</f>
        <v/>
      </c>
      <c r="CJ1" s="174">
        <f>CJ4 &amp; "_" &amp; CJ3</f>
        <v/>
      </c>
      <c r="CK1" s="174">
        <f>CK4 &amp; "_" &amp; CK3</f>
        <v/>
      </c>
      <c r="CL1" s="174">
        <f>CL4 &amp; "_" &amp; CL3</f>
        <v/>
      </c>
      <c r="CM1" s="174">
        <f>CM4 &amp; "_" &amp; CM3</f>
        <v/>
      </c>
      <c r="CN1" s="182">
        <f>CN4 &amp; "_" &amp; CN3</f>
        <v/>
      </c>
      <c r="CO1" s="182">
        <f>CO4 &amp; "_" &amp; CO3</f>
        <v/>
      </c>
      <c r="CP1" s="182">
        <f>CP4 &amp; "_" &amp; CP3</f>
        <v/>
      </c>
      <c r="CQ1" s="182">
        <f>CQ4 &amp; "_" &amp; CQ3</f>
        <v/>
      </c>
      <c r="CR1" s="182">
        <f>CR4 &amp; "_" &amp; CR3</f>
        <v/>
      </c>
      <c r="CS1" s="182">
        <f>CS4 &amp; "_" &amp; CS3</f>
        <v/>
      </c>
      <c r="CT1" s="182">
        <f>CT4 &amp; "_" &amp; CT3</f>
        <v/>
      </c>
      <c r="CU1" s="182">
        <f>CU4 &amp; "_" &amp; CU3</f>
        <v/>
      </c>
      <c r="CV1" s="182">
        <f>CV4 &amp; "_" &amp; CV3</f>
        <v/>
      </c>
      <c r="CW1" s="182">
        <f>CW4 &amp; "_" &amp; CW3</f>
        <v/>
      </c>
      <c r="CX1" s="188">
        <f>CX4 &amp; "_" &amp; CX3</f>
        <v/>
      </c>
      <c r="CY1" s="188">
        <f>CY4 &amp; "_" &amp; CY3</f>
        <v/>
      </c>
      <c r="CZ1" s="188">
        <f>CZ4 &amp; "_" &amp; CZ3</f>
        <v/>
      </c>
      <c r="DA1" s="188">
        <f>DA4 &amp; "_" &amp; DA3</f>
        <v/>
      </c>
      <c r="DB1" s="188">
        <f>DB4 &amp; "_" &amp; DB3</f>
        <v/>
      </c>
      <c r="DC1" s="188">
        <f>DC4 &amp; "_" &amp; DC3</f>
        <v/>
      </c>
      <c r="DD1" s="188">
        <f>DD4 &amp; "_" &amp; DD3</f>
        <v/>
      </c>
      <c r="DE1" s="188">
        <f>DE4 &amp; "_" &amp; DE3</f>
        <v/>
      </c>
      <c r="DF1" s="188">
        <f>DF4 &amp; "_" &amp; DF3</f>
        <v/>
      </c>
      <c r="DG1" s="188">
        <f>DG4 &amp; "_" &amp; DG3</f>
        <v/>
      </c>
    </row>
    <row r="2">
      <c r="B2" s="165" t="inlineStr">
        <is>
          <t>Province</t>
        </is>
      </c>
      <c r="C2" s="165" t="inlineStr">
        <is>
          <t>Province</t>
        </is>
      </c>
      <c r="D2" s="165" t="inlineStr">
        <is>
          <t>Province</t>
        </is>
      </c>
      <c r="E2" s="165" t="inlineStr">
        <is>
          <t>Province</t>
        </is>
      </c>
      <c r="F2" s="165" t="inlineStr">
        <is>
          <t>Province</t>
        </is>
      </c>
      <c r="G2" s="165" t="inlineStr">
        <is>
          <t>Province</t>
        </is>
      </c>
      <c r="H2" s="165" t="inlineStr">
        <is>
          <t>Province</t>
        </is>
      </c>
      <c r="I2" s="165" t="inlineStr">
        <is>
          <t>Province</t>
        </is>
      </c>
      <c r="J2" s="165" t="inlineStr">
        <is>
          <t>Province</t>
        </is>
      </c>
      <c r="K2" s="165" t="inlineStr">
        <is>
          <t>Country</t>
        </is>
      </c>
      <c r="L2" s="166" t="inlineStr">
        <is>
          <t>Province</t>
        </is>
      </c>
      <c r="M2" s="166" t="inlineStr">
        <is>
          <t>Province</t>
        </is>
      </c>
      <c r="N2" s="166" t="inlineStr">
        <is>
          <t>Province</t>
        </is>
      </c>
      <c r="O2" s="166" t="inlineStr">
        <is>
          <t>Province</t>
        </is>
      </c>
      <c r="P2" s="166" t="inlineStr">
        <is>
          <t>Province</t>
        </is>
      </c>
      <c r="Q2" s="166" t="inlineStr">
        <is>
          <t>Province</t>
        </is>
      </c>
      <c r="R2" s="166" t="inlineStr">
        <is>
          <t>Province</t>
        </is>
      </c>
      <c r="S2" s="166" t="inlineStr">
        <is>
          <t>Province</t>
        </is>
      </c>
      <c r="T2" s="166" t="inlineStr">
        <is>
          <t>Province</t>
        </is>
      </c>
      <c r="U2" s="166" t="inlineStr">
        <is>
          <t>Country</t>
        </is>
      </c>
      <c r="V2" s="167" t="inlineStr">
        <is>
          <t>Province</t>
        </is>
      </c>
      <c r="W2" s="167" t="inlineStr">
        <is>
          <t>Province</t>
        </is>
      </c>
      <c r="X2" s="167" t="inlineStr">
        <is>
          <t>Province</t>
        </is>
      </c>
      <c r="Y2" s="167" t="inlineStr">
        <is>
          <t>Province</t>
        </is>
      </c>
      <c r="Z2" s="167" t="inlineStr">
        <is>
          <t>Province</t>
        </is>
      </c>
      <c r="AA2" s="167" t="inlineStr">
        <is>
          <t>Province</t>
        </is>
      </c>
      <c r="AB2" s="167" t="inlineStr">
        <is>
          <t>Province</t>
        </is>
      </c>
      <c r="AC2" s="167" t="inlineStr">
        <is>
          <t>Province</t>
        </is>
      </c>
      <c r="AD2" s="167" t="inlineStr">
        <is>
          <t>Province</t>
        </is>
      </c>
      <c r="AE2" s="167" t="inlineStr">
        <is>
          <t>Country</t>
        </is>
      </c>
      <c r="AF2" s="168" t="inlineStr">
        <is>
          <t>Province</t>
        </is>
      </c>
      <c r="AG2" s="168" t="inlineStr">
        <is>
          <t>Province</t>
        </is>
      </c>
      <c r="AH2" s="168" t="inlineStr">
        <is>
          <t>Province</t>
        </is>
      </c>
      <c r="AI2" s="168" t="inlineStr">
        <is>
          <t>Province</t>
        </is>
      </c>
      <c r="AJ2" s="168" t="inlineStr">
        <is>
          <t>Province</t>
        </is>
      </c>
      <c r="AK2" s="168" t="inlineStr">
        <is>
          <t>Province</t>
        </is>
      </c>
      <c r="AL2" s="168" t="inlineStr">
        <is>
          <t>Province</t>
        </is>
      </c>
      <c r="AM2" s="168" t="inlineStr">
        <is>
          <t>Province</t>
        </is>
      </c>
      <c r="AN2" s="168" t="inlineStr">
        <is>
          <t>Province</t>
        </is>
      </c>
      <c r="AO2" s="168" t="inlineStr">
        <is>
          <t>Country</t>
        </is>
      </c>
      <c r="AP2" s="169" t="inlineStr">
        <is>
          <t>Province</t>
        </is>
      </c>
      <c r="AQ2" s="169" t="inlineStr">
        <is>
          <t>Province</t>
        </is>
      </c>
      <c r="AR2" s="169" t="inlineStr">
        <is>
          <t>Province</t>
        </is>
      </c>
      <c r="AS2" s="169" t="inlineStr">
        <is>
          <t>Province</t>
        </is>
      </c>
      <c r="AT2" s="169" t="inlineStr">
        <is>
          <t>Province</t>
        </is>
      </c>
      <c r="AU2" s="169" t="inlineStr">
        <is>
          <t>Province</t>
        </is>
      </c>
      <c r="AV2" s="169" t="inlineStr">
        <is>
          <t>Province</t>
        </is>
      </c>
      <c r="AW2" s="169" t="inlineStr">
        <is>
          <t>Province</t>
        </is>
      </c>
      <c r="AX2" s="169" t="inlineStr">
        <is>
          <t>Province</t>
        </is>
      </c>
      <c r="AY2" s="169" t="inlineStr">
        <is>
          <t>Country</t>
        </is>
      </c>
      <c r="AZ2" s="56" t="inlineStr">
        <is>
          <t>Province</t>
        </is>
      </c>
      <c r="BA2" s="56" t="inlineStr">
        <is>
          <t>Province</t>
        </is>
      </c>
      <c r="BB2" s="56" t="inlineStr">
        <is>
          <t>Province</t>
        </is>
      </c>
      <c r="BC2" s="56" t="inlineStr">
        <is>
          <t>Province</t>
        </is>
      </c>
      <c r="BD2" s="56" t="inlineStr">
        <is>
          <t>Province</t>
        </is>
      </c>
      <c r="BE2" s="56" t="inlineStr">
        <is>
          <t>Province</t>
        </is>
      </c>
      <c r="BF2" s="56" t="inlineStr">
        <is>
          <t>Province</t>
        </is>
      </c>
      <c r="BG2" s="56" t="inlineStr">
        <is>
          <t>Province</t>
        </is>
      </c>
      <c r="BH2" s="56" t="inlineStr">
        <is>
          <t>Province</t>
        </is>
      </c>
      <c r="BI2" s="56" t="inlineStr">
        <is>
          <t>Country</t>
        </is>
      </c>
      <c r="BJ2" s="155" t="inlineStr">
        <is>
          <t>Province</t>
        </is>
      </c>
      <c r="BK2" s="155" t="inlineStr">
        <is>
          <t>Province</t>
        </is>
      </c>
      <c r="BL2" s="155" t="inlineStr">
        <is>
          <t>Province</t>
        </is>
      </c>
      <c r="BM2" s="155" t="inlineStr">
        <is>
          <t>Province</t>
        </is>
      </c>
      <c r="BN2" s="155" t="inlineStr">
        <is>
          <t>Province</t>
        </is>
      </c>
      <c r="BO2" s="155" t="inlineStr">
        <is>
          <t>Province</t>
        </is>
      </c>
      <c r="BP2" s="155" t="inlineStr">
        <is>
          <t>Province</t>
        </is>
      </c>
      <c r="BQ2" s="155" t="inlineStr">
        <is>
          <t>Province</t>
        </is>
      </c>
      <c r="BR2" s="155" t="inlineStr">
        <is>
          <t>Province</t>
        </is>
      </c>
      <c r="BS2" s="155" t="inlineStr">
        <is>
          <t>Country</t>
        </is>
      </c>
      <c r="BT2" s="156" t="inlineStr">
        <is>
          <t>Province</t>
        </is>
      </c>
      <c r="BU2" s="156" t="inlineStr">
        <is>
          <t>Province</t>
        </is>
      </c>
      <c r="BV2" s="156" t="inlineStr">
        <is>
          <t>Province</t>
        </is>
      </c>
      <c r="BW2" s="156" t="inlineStr">
        <is>
          <t>Province</t>
        </is>
      </c>
      <c r="BX2" s="156" t="inlineStr">
        <is>
          <t>Province</t>
        </is>
      </c>
      <c r="BY2" s="156" t="inlineStr">
        <is>
          <t>Province</t>
        </is>
      </c>
      <c r="BZ2" s="156" t="inlineStr">
        <is>
          <t>Province</t>
        </is>
      </c>
      <c r="CA2" s="156" t="inlineStr">
        <is>
          <t>Province</t>
        </is>
      </c>
      <c r="CB2" s="156" t="inlineStr">
        <is>
          <t>Province</t>
        </is>
      </c>
      <c r="CC2" s="156" t="inlineStr">
        <is>
          <t>Country</t>
        </is>
      </c>
      <c r="CD2" s="175" t="inlineStr">
        <is>
          <t>Province</t>
        </is>
      </c>
      <c r="CE2" s="175" t="inlineStr">
        <is>
          <t>Province</t>
        </is>
      </c>
      <c r="CF2" s="175" t="inlineStr">
        <is>
          <t>Province</t>
        </is>
      </c>
      <c r="CG2" s="175" t="inlineStr">
        <is>
          <t>Province</t>
        </is>
      </c>
      <c r="CH2" s="175" t="inlineStr">
        <is>
          <t>Province</t>
        </is>
      </c>
      <c r="CI2" s="175" t="inlineStr">
        <is>
          <t>Province</t>
        </is>
      </c>
      <c r="CJ2" s="175" t="inlineStr">
        <is>
          <t>Province</t>
        </is>
      </c>
      <c r="CK2" s="175" t="inlineStr">
        <is>
          <t>Province</t>
        </is>
      </c>
      <c r="CL2" s="175" t="inlineStr">
        <is>
          <t>Province</t>
        </is>
      </c>
      <c r="CM2" s="175" t="inlineStr">
        <is>
          <t>Country</t>
        </is>
      </c>
      <c r="CN2" s="184" t="inlineStr">
        <is>
          <t>Province</t>
        </is>
      </c>
      <c r="CO2" s="184" t="inlineStr">
        <is>
          <t>Province</t>
        </is>
      </c>
      <c r="CP2" s="184" t="inlineStr">
        <is>
          <t>Province</t>
        </is>
      </c>
      <c r="CQ2" s="184" t="inlineStr">
        <is>
          <t>Province</t>
        </is>
      </c>
      <c r="CR2" s="184" t="inlineStr">
        <is>
          <t>Province</t>
        </is>
      </c>
      <c r="CS2" s="184" t="inlineStr">
        <is>
          <t>Province</t>
        </is>
      </c>
      <c r="CT2" s="184" t="inlineStr">
        <is>
          <t>Province</t>
        </is>
      </c>
      <c r="CU2" s="184" t="inlineStr">
        <is>
          <t>Province</t>
        </is>
      </c>
      <c r="CV2" s="184" t="inlineStr">
        <is>
          <t>Province</t>
        </is>
      </c>
      <c r="CW2" s="184" t="inlineStr">
        <is>
          <t>Country</t>
        </is>
      </c>
      <c r="CX2" s="189" t="inlineStr">
        <is>
          <t>Province</t>
        </is>
      </c>
      <c r="CY2" s="189" t="inlineStr">
        <is>
          <t>Province</t>
        </is>
      </c>
      <c r="CZ2" s="189" t="inlineStr">
        <is>
          <t>Province</t>
        </is>
      </c>
      <c r="DA2" s="189" t="inlineStr">
        <is>
          <t>Province</t>
        </is>
      </c>
      <c r="DB2" s="189" t="inlineStr">
        <is>
          <t>Province</t>
        </is>
      </c>
      <c r="DC2" s="189" t="inlineStr">
        <is>
          <t>Province</t>
        </is>
      </c>
      <c r="DD2" s="189" t="inlineStr">
        <is>
          <t>Province</t>
        </is>
      </c>
      <c r="DE2" s="189" t="inlineStr">
        <is>
          <t>Province</t>
        </is>
      </c>
      <c r="DF2" s="189" t="inlineStr">
        <is>
          <t>Province</t>
        </is>
      </c>
      <c r="DG2" s="189" t="inlineStr">
        <is>
          <t>Country</t>
        </is>
      </c>
    </row>
    <row r="3">
      <c r="B3" s="165" t="inlineStr">
        <is>
          <t>Confirmed cases</t>
        </is>
      </c>
      <c r="C3" s="165" t="inlineStr">
        <is>
          <t>Confirmed cases</t>
        </is>
      </c>
      <c r="D3" s="165" t="inlineStr">
        <is>
          <t>Confirmed cases</t>
        </is>
      </c>
      <c r="E3" s="165" t="inlineStr">
        <is>
          <t>Confirmed cases</t>
        </is>
      </c>
      <c r="F3" s="165" t="inlineStr">
        <is>
          <t>Confirmed cases</t>
        </is>
      </c>
      <c r="G3" s="165" t="inlineStr">
        <is>
          <t>Confirmed cases</t>
        </is>
      </c>
      <c r="H3" s="165" t="inlineStr">
        <is>
          <t>Confirmed cases</t>
        </is>
      </c>
      <c r="I3" s="165" t="inlineStr">
        <is>
          <t>Confirmed cases</t>
        </is>
      </c>
      <c r="J3" s="165" t="inlineStr">
        <is>
          <t>Confirmed cases</t>
        </is>
      </c>
      <c r="K3" s="165">
        <f>J3</f>
        <v/>
      </c>
      <c r="L3" s="166" t="inlineStr">
        <is>
          <t>Deaths</t>
        </is>
      </c>
      <c r="M3" s="166" t="inlineStr">
        <is>
          <t>Deaths</t>
        </is>
      </c>
      <c r="N3" s="166" t="inlineStr">
        <is>
          <t>Deaths</t>
        </is>
      </c>
      <c r="O3" s="166" t="inlineStr">
        <is>
          <t>Deaths</t>
        </is>
      </c>
      <c r="P3" s="166" t="inlineStr">
        <is>
          <t>Deaths</t>
        </is>
      </c>
      <c r="Q3" s="166" t="inlineStr">
        <is>
          <t>Deaths</t>
        </is>
      </c>
      <c r="R3" s="166" t="inlineStr">
        <is>
          <t>Deaths</t>
        </is>
      </c>
      <c r="S3" s="166" t="inlineStr">
        <is>
          <t>Deaths</t>
        </is>
      </c>
      <c r="T3" s="166" t="inlineStr">
        <is>
          <t>Deaths</t>
        </is>
      </c>
      <c r="U3" s="166" t="inlineStr">
        <is>
          <t>Deaths</t>
        </is>
      </c>
      <c r="V3" s="167" t="inlineStr">
        <is>
          <t>Recoveries</t>
        </is>
      </c>
      <c r="W3" s="167" t="inlineStr">
        <is>
          <t>Recoveries</t>
        </is>
      </c>
      <c r="X3" s="167" t="inlineStr">
        <is>
          <t>Recoveries</t>
        </is>
      </c>
      <c r="Y3" s="167" t="inlineStr">
        <is>
          <t>Recoveries</t>
        </is>
      </c>
      <c r="Z3" s="167" t="inlineStr">
        <is>
          <t>Recoveries</t>
        </is>
      </c>
      <c r="AA3" s="167" t="inlineStr">
        <is>
          <t>Recoveries</t>
        </is>
      </c>
      <c r="AB3" s="167" t="inlineStr">
        <is>
          <t>Recoveries</t>
        </is>
      </c>
      <c r="AC3" s="167" t="inlineStr">
        <is>
          <t>Recoveries</t>
        </is>
      </c>
      <c r="AD3" s="167" t="inlineStr">
        <is>
          <t>Recoveries</t>
        </is>
      </c>
      <c r="AE3" s="167" t="inlineStr">
        <is>
          <t>Recoveries</t>
        </is>
      </c>
      <c r="AF3" s="168" t="inlineStr">
        <is>
          <t>Active cases</t>
        </is>
      </c>
      <c r="AG3" s="168" t="inlineStr">
        <is>
          <t>Active cases</t>
        </is>
      </c>
      <c r="AH3" s="168" t="inlineStr">
        <is>
          <t>Active cases</t>
        </is>
      </c>
      <c r="AI3" s="168" t="inlineStr">
        <is>
          <t>Active cases</t>
        </is>
      </c>
      <c r="AJ3" s="168" t="inlineStr">
        <is>
          <t>Active cases</t>
        </is>
      </c>
      <c r="AK3" s="168" t="inlineStr">
        <is>
          <t>Active cases</t>
        </is>
      </c>
      <c r="AL3" s="168" t="inlineStr">
        <is>
          <t>Active cases</t>
        </is>
      </c>
      <c r="AM3" s="168" t="inlineStr">
        <is>
          <t>Active cases</t>
        </is>
      </c>
      <c r="AN3" s="168" t="inlineStr">
        <is>
          <t>Active cases</t>
        </is>
      </c>
      <c r="AO3" s="168" t="inlineStr">
        <is>
          <t>Active cases</t>
        </is>
      </c>
      <c r="AP3" s="169" t="inlineStr">
        <is>
          <t>New cases</t>
        </is>
      </c>
      <c r="AQ3" s="169" t="inlineStr">
        <is>
          <t>New cases</t>
        </is>
      </c>
      <c r="AR3" s="169" t="inlineStr">
        <is>
          <t>New cases</t>
        </is>
      </c>
      <c r="AS3" s="169" t="inlineStr">
        <is>
          <t>New cases</t>
        </is>
      </c>
      <c r="AT3" s="169" t="inlineStr">
        <is>
          <t>New cases</t>
        </is>
      </c>
      <c r="AU3" s="169" t="inlineStr">
        <is>
          <t>New cases</t>
        </is>
      </c>
      <c r="AV3" s="169" t="inlineStr">
        <is>
          <t>New cases</t>
        </is>
      </c>
      <c r="AW3" s="169" t="inlineStr">
        <is>
          <t>New cases</t>
        </is>
      </c>
      <c r="AX3" s="169" t="inlineStr">
        <is>
          <t>New cases</t>
        </is>
      </c>
      <c r="AY3" s="169" t="inlineStr">
        <is>
          <t>New cases</t>
        </is>
      </c>
      <c r="AZ3" s="56" t="inlineStr">
        <is>
          <t>Undetected</t>
        </is>
      </c>
      <c r="BA3" s="56" t="inlineStr">
        <is>
          <t>Undetected</t>
        </is>
      </c>
      <c r="BB3" s="56" t="inlineStr">
        <is>
          <t>Undetected</t>
        </is>
      </c>
      <c r="BC3" s="56" t="inlineStr">
        <is>
          <t>Undetected</t>
        </is>
      </c>
      <c r="BD3" s="56" t="inlineStr">
        <is>
          <t>Undetected</t>
        </is>
      </c>
      <c r="BE3" s="56" t="inlineStr">
        <is>
          <t>Undetected</t>
        </is>
      </c>
      <c r="BF3" s="56" t="inlineStr">
        <is>
          <t>Undetected</t>
        </is>
      </c>
      <c r="BG3" s="56" t="inlineStr">
        <is>
          <t>Undetected</t>
        </is>
      </c>
      <c r="BH3" s="56" t="inlineStr">
        <is>
          <t>Undetected</t>
        </is>
      </c>
      <c r="BI3" s="56" t="inlineStr">
        <is>
          <t>Undetected</t>
        </is>
      </c>
      <c r="BJ3" s="155" t="inlineStr">
        <is>
          <t>Undetected active</t>
        </is>
      </c>
      <c r="BK3" s="155" t="inlineStr">
        <is>
          <t>Undetected active</t>
        </is>
      </c>
      <c r="BL3" s="155" t="inlineStr">
        <is>
          <t>Undetected active</t>
        </is>
      </c>
      <c r="BM3" s="155" t="inlineStr">
        <is>
          <t>Undetected active</t>
        </is>
      </c>
      <c r="BN3" s="155" t="inlineStr">
        <is>
          <t>Undetected active</t>
        </is>
      </c>
      <c r="BO3" s="155" t="inlineStr">
        <is>
          <t>Undetected active</t>
        </is>
      </c>
      <c r="BP3" s="155" t="inlineStr">
        <is>
          <t>Undetected active</t>
        </is>
      </c>
      <c r="BQ3" s="155" t="inlineStr">
        <is>
          <t>Undetected active</t>
        </is>
      </c>
      <c r="BR3" s="155" t="inlineStr">
        <is>
          <t>Undetected active</t>
        </is>
      </c>
      <c r="BS3" s="155" t="inlineStr">
        <is>
          <t>Undetected active</t>
        </is>
      </c>
      <c r="BT3" s="156" t="inlineStr">
        <is>
          <t>CFR</t>
        </is>
      </c>
      <c r="BU3" s="156" t="inlineStr">
        <is>
          <t>CFR</t>
        </is>
      </c>
      <c r="BV3" s="156" t="inlineStr">
        <is>
          <t>CFR</t>
        </is>
      </c>
      <c r="BW3" s="156" t="inlineStr">
        <is>
          <t>CFR</t>
        </is>
      </c>
      <c r="BX3" s="156" t="inlineStr">
        <is>
          <t>CFR</t>
        </is>
      </c>
      <c r="BY3" s="156" t="inlineStr">
        <is>
          <t>CFR</t>
        </is>
      </c>
      <c r="BZ3" s="156" t="inlineStr">
        <is>
          <t>CFR</t>
        </is>
      </c>
      <c r="CA3" s="156" t="inlineStr">
        <is>
          <t>CFR</t>
        </is>
      </c>
      <c r="CB3" s="156" t="inlineStr">
        <is>
          <t>CFR</t>
        </is>
      </c>
      <c r="CC3" s="156" t="inlineStr">
        <is>
          <t>CFR</t>
        </is>
      </c>
      <c r="CD3" s="175" t="inlineStr">
        <is>
          <t>Running14daysNew</t>
        </is>
      </c>
      <c r="CE3" s="175" t="inlineStr">
        <is>
          <t>Running14daysNew</t>
        </is>
      </c>
      <c r="CF3" s="175" t="inlineStr">
        <is>
          <t>Running14daysNew</t>
        </is>
      </c>
      <c r="CG3" s="175" t="inlineStr">
        <is>
          <t>Running14daysNew</t>
        </is>
      </c>
      <c r="CH3" s="175" t="inlineStr">
        <is>
          <t>Running14daysNew</t>
        </is>
      </c>
      <c r="CI3" s="175" t="inlineStr">
        <is>
          <t>Running14daysNew</t>
        </is>
      </c>
      <c r="CJ3" s="175" t="inlineStr">
        <is>
          <t>Running14daysNew</t>
        </is>
      </c>
      <c r="CK3" s="175" t="inlineStr">
        <is>
          <t>Running14daysNew</t>
        </is>
      </c>
      <c r="CL3" s="175" t="inlineStr">
        <is>
          <t>Running14daysNew</t>
        </is>
      </c>
      <c r="CM3" s="175" t="inlineStr">
        <is>
          <t>Running14daysNew</t>
        </is>
      </c>
      <c r="CN3" s="184" t="inlineStr">
        <is>
          <t>Perc_infected_cumulative</t>
        </is>
      </c>
      <c r="CO3" s="184" t="inlineStr">
        <is>
          <t>Perc_infected_cumulative</t>
        </is>
      </c>
      <c r="CP3" s="184" t="inlineStr">
        <is>
          <t>Perc_infected_cumulative</t>
        </is>
      </c>
      <c r="CQ3" s="184" t="inlineStr">
        <is>
          <t>Perc_infected_cumulative</t>
        </is>
      </c>
      <c r="CR3" s="184" t="inlineStr">
        <is>
          <t>Perc_infected_cumulative</t>
        </is>
      </c>
      <c r="CS3" s="184" t="inlineStr">
        <is>
          <t>Perc_infected_cumulative</t>
        </is>
      </c>
      <c r="CT3" s="184" t="inlineStr">
        <is>
          <t>Perc_infected_cumulative</t>
        </is>
      </c>
      <c r="CU3" s="184" t="inlineStr">
        <is>
          <t>Perc_infected_cumulative</t>
        </is>
      </c>
      <c r="CV3" s="184" t="inlineStr">
        <is>
          <t>Perc_infected_cumulative</t>
        </is>
      </c>
      <c r="CW3" s="184" t="inlineStr">
        <is>
          <t>Perc_infected_cumulative</t>
        </is>
      </c>
      <c r="CX3" s="189" t="inlineStr">
        <is>
          <t>Perc_infected_active</t>
        </is>
      </c>
      <c r="CY3" s="189" t="inlineStr">
        <is>
          <t>Perc_infected_active</t>
        </is>
      </c>
      <c r="CZ3" s="189" t="inlineStr">
        <is>
          <t>Perc_infected_active</t>
        </is>
      </c>
      <c r="DA3" s="189" t="inlineStr">
        <is>
          <t>Perc_infected_active</t>
        </is>
      </c>
      <c r="DB3" s="189" t="inlineStr">
        <is>
          <t>Perc_infected_active</t>
        </is>
      </c>
      <c r="DC3" s="189" t="inlineStr">
        <is>
          <t>Perc_infected_active</t>
        </is>
      </c>
      <c r="DD3" s="189" t="inlineStr">
        <is>
          <t>Perc_infected_active</t>
        </is>
      </c>
      <c r="DE3" s="189" t="inlineStr">
        <is>
          <t>Perc_infected_active</t>
        </is>
      </c>
      <c r="DF3" s="189" t="inlineStr">
        <is>
          <t>Perc_infected_active</t>
        </is>
      </c>
      <c r="DG3" s="189" t="inlineStr">
        <is>
          <t>Perc_infected_active</t>
        </is>
      </c>
    </row>
    <row r="4" customFormat="1" s="139">
      <c r="A4" s="132" t="inlineStr">
        <is>
          <t>Date</t>
        </is>
      </c>
      <c r="B4" s="133" t="inlineStr">
        <is>
          <t>Eastern Cape</t>
        </is>
      </c>
      <c r="C4" s="133" t="inlineStr">
        <is>
          <t>Free State</t>
        </is>
      </c>
      <c r="D4" s="133" t="inlineStr">
        <is>
          <t>Gauteng</t>
        </is>
      </c>
      <c r="E4" s="133" t="inlineStr">
        <is>
          <t>KwaZulu-Natal</t>
        </is>
      </c>
      <c r="F4" s="133" t="inlineStr">
        <is>
          <t>Limpopo</t>
        </is>
      </c>
      <c r="G4" s="133" t="inlineStr">
        <is>
          <t>Mpumalanga</t>
        </is>
      </c>
      <c r="H4" s="133" t="inlineStr">
        <is>
          <t>North West</t>
        </is>
      </c>
      <c r="I4" s="133" t="inlineStr">
        <is>
          <t>Northern Cape</t>
        </is>
      </c>
      <c r="J4" s="133" t="inlineStr">
        <is>
          <t>Western Cape</t>
        </is>
      </c>
      <c r="K4" s="133" t="inlineStr">
        <is>
          <t>South Africa</t>
        </is>
      </c>
      <c r="L4" s="134" t="inlineStr">
        <is>
          <t>Eastern Cape</t>
        </is>
      </c>
      <c r="M4" s="134" t="inlineStr">
        <is>
          <t>Free State</t>
        </is>
      </c>
      <c r="N4" s="134" t="inlineStr">
        <is>
          <t>Gauteng</t>
        </is>
      </c>
      <c r="O4" s="134" t="inlineStr">
        <is>
          <t>KwaZulu-Natal</t>
        </is>
      </c>
      <c r="P4" s="134" t="inlineStr">
        <is>
          <t>Limpopo</t>
        </is>
      </c>
      <c r="Q4" s="134" t="inlineStr">
        <is>
          <t>Mpumalanga</t>
        </is>
      </c>
      <c r="R4" s="134" t="inlineStr">
        <is>
          <t>North West</t>
        </is>
      </c>
      <c r="S4" s="134" t="inlineStr">
        <is>
          <t>Northern Cape</t>
        </is>
      </c>
      <c r="T4" s="134" t="inlineStr">
        <is>
          <t>Western Cape</t>
        </is>
      </c>
      <c r="U4" s="134" t="inlineStr">
        <is>
          <t>South Africa</t>
        </is>
      </c>
      <c r="V4" s="135" t="inlineStr">
        <is>
          <t>Eastern Cape</t>
        </is>
      </c>
      <c r="W4" s="135" t="inlineStr">
        <is>
          <t>Free State</t>
        </is>
      </c>
      <c r="X4" s="135" t="inlineStr">
        <is>
          <t>Gauteng</t>
        </is>
      </c>
      <c r="Y4" s="135" t="inlineStr">
        <is>
          <t>KwaZulu-Natal</t>
        </is>
      </c>
      <c r="Z4" s="135" t="inlineStr">
        <is>
          <t>Limpopo</t>
        </is>
      </c>
      <c r="AA4" s="135" t="inlineStr">
        <is>
          <t>Mpumalanga</t>
        </is>
      </c>
      <c r="AB4" s="135" t="inlineStr">
        <is>
          <t>North West</t>
        </is>
      </c>
      <c r="AC4" s="135" t="inlineStr">
        <is>
          <t>Northern Cape</t>
        </is>
      </c>
      <c r="AD4" s="135" t="inlineStr">
        <is>
          <t>Western Cape</t>
        </is>
      </c>
      <c r="AE4" s="135" t="inlineStr">
        <is>
          <t>South Africa</t>
        </is>
      </c>
      <c r="AF4" s="136" t="inlineStr">
        <is>
          <t>Eastern Cape</t>
        </is>
      </c>
      <c r="AG4" s="136" t="inlineStr">
        <is>
          <t>Free State</t>
        </is>
      </c>
      <c r="AH4" s="136" t="inlineStr">
        <is>
          <t>Gauteng</t>
        </is>
      </c>
      <c r="AI4" s="136" t="inlineStr">
        <is>
          <t>KwaZulu-Natal</t>
        </is>
      </c>
      <c r="AJ4" s="136" t="inlineStr">
        <is>
          <t>Limpopo</t>
        </is>
      </c>
      <c r="AK4" s="136" t="inlineStr">
        <is>
          <t>Mpumalanga</t>
        </is>
      </c>
      <c r="AL4" s="136" t="inlineStr">
        <is>
          <t>North West</t>
        </is>
      </c>
      <c r="AM4" s="136" t="inlineStr">
        <is>
          <t>Northern Cape</t>
        </is>
      </c>
      <c r="AN4" s="136" t="inlineStr">
        <is>
          <t>Western Cape</t>
        </is>
      </c>
      <c r="AO4" s="136" t="inlineStr">
        <is>
          <t>South Africa</t>
        </is>
      </c>
      <c r="AP4" s="137" t="inlineStr">
        <is>
          <t>Eastern Cape</t>
        </is>
      </c>
      <c r="AQ4" s="137" t="inlineStr">
        <is>
          <t>Free State</t>
        </is>
      </c>
      <c r="AR4" s="137" t="inlineStr">
        <is>
          <t>Gauteng</t>
        </is>
      </c>
      <c r="AS4" s="137" t="inlineStr">
        <is>
          <t>KwaZulu-Natal</t>
        </is>
      </c>
      <c r="AT4" s="137" t="inlineStr">
        <is>
          <t>Limpopo</t>
        </is>
      </c>
      <c r="AU4" s="137" t="inlineStr">
        <is>
          <t>Mpumalanga</t>
        </is>
      </c>
      <c r="AV4" s="137" t="inlineStr">
        <is>
          <t>North West</t>
        </is>
      </c>
      <c r="AW4" s="137" t="inlineStr">
        <is>
          <t>Northern Cape</t>
        </is>
      </c>
      <c r="AX4" s="137" t="inlineStr">
        <is>
          <t>Western Cape</t>
        </is>
      </c>
      <c r="AY4" s="137" t="inlineStr">
        <is>
          <t>South Africa</t>
        </is>
      </c>
      <c r="AZ4" s="138" t="inlineStr">
        <is>
          <t>Eastern Cape</t>
        </is>
      </c>
      <c r="BA4" s="138" t="inlineStr">
        <is>
          <t>Free State</t>
        </is>
      </c>
      <c r="BB4" s="138" t="inlineStr">
        <is>
          <t>Gauteng</t>
        </is>
      </c>
      <c r="BC4" s="138" t="inlineStr">
        <is>
          <t>KwaZulu-Natal</t>
        </is>
      </c>
      <c r="BD4" s="138" t="inlineStr">
        <is>
          <t>Limpopo</t>
        </is>
      </c>
      <c r="BE4" s="138" t="inlineStr">
        <is>
          <t>Mpumalanga</t>
        </is>
      </c>
      <c r="BF4" s="138" t="inlineStr">
        <is>
          <t>North West</t>
        </is>
      </c>
      <c r="BG4" s="138" t="inlineStr">
        <is>
          <t>Northern Cape</t>
        </is>
      </c>
      <c r="BH4" s="138" t="inlineStr">
        <is>
          <t>Western Cape</t>
        </is>
      </c>
      <c r="BI4" s="138" t="inlineStr">
        <is>
          <t>South Africa</t>
        </is>
      </c>
      <c r="BJ4" s="157" t="inlineStr">
        <is>
          <t>Eastern Cape</t>
        </is>
      </c>
      <c r="BK4" s="157" t="inlineStr">
        <is>
          <t>Free State</t>
        </is>
      </c>
      <c r="BL4" s="157" t="inlineStr">
        <is>
          <t>Gauteng</t>
        </is>
      </c>
      <c r="BM4" s="157" t="inlineStr">
        <is>
          <t>KwaZulu-Natal</t>
        </is>
      </c>
      <c r="BN4" s="157" t="inlineStr">
        <is>
          <t>Limpopo</t>
        </is>
      </c>
      <c r="BO4" s="157" t="inlineStr">
        <is>
          <t>Mpumalanga</t>
        </is>
      </c>
      <c r="BP4" s="157" t="inlineStr">
        <is>
          <t>North West</t>
        </is>
      </c>
      <c r="BQ4" s="157" t="inlineStr">
        <is>
          <t>Northern Cape</t>
        </is>
      </c>
      <c r="BR4" s="157" t="inlineStr">
        <is>
          <t>Western Cape</t>
        </is>
      </c>
      <c r="BS4" s="157" t="inlineStr">
        <is>
          <t>South Africa</t>
        </is>
      </c>
      <c r="BT4" s="158" t="inlineStr">
        <is>
          <t>Eastern Cape</t>
        </is>
      </c>
      <c r="BU4" s="158" t="inlineStr">
        <is>
          <t>Free State</t>
        </is>
      </c>
      <c r="BV4" s="158" t="inlineStr">
        <is>
          <t>Gauteng</t>
        </is>
      </c>
      <c r="BW4" s="158" t="inlineStr">
        <is>
          <t>KwaZulu-Natal</t>
        </is>
      </c>
      <c r="BX4" s="158" t="inlineStr">
        <is>
          <t>Limpopo</t>
        </is>
      </c>
      <c r="BY4" s="158" t="inlineStr">
        <is>
          <t>Mpumalanga</t>
        </is>
      </c>
      <c r="BZ4" s="158" t="inlineStr">
        <is>
          <t>North West</t>
        </is>
      </c>
      <c r="CA4" s="158" t="inlineStr">
        <is>
          <t>Northern Cape</t>
        </is>
      </c>
      <c r="CB4" s="158" t="inlineStr">
        <is>
          <t>Western Cape</t>
        </is>
      </c>
      <c r="CC4" s="158" t="inlineStr">
        <is>
          <t>South Africa</t>
        </is>
      </c>
      <c r="CD4" s="176" t="inlineStr">
        <is>
          <t>Eastern Cape</t>
        </is>
      </c>
      <c r="CE4" s="176" t="inlineStr">
        <is>
          <t>Free State</t>
        </is>
      </c>
      <c r="CF4" s="176" t="inlineStr">
        <is>
          <t>Gauteng</t>
        </is>
      </c>
      <c r="CG4" s="176" t="inlineStr">
        <is>
          <t>KwaZulu-Natal</t>
        </is>
      </c>
      <c r="CH4" s="176" t="inlineStr">
        <is>
          <t>Limpopo</t>
        </is>
      </c>
      <c r="CI4" s="176" t="inlineStr">
        <is>
          <t>Mpumalanga</t>
        </is>
      </c>
      <c r="CJ4" s="176" t="inlineStr">
        <is>
          <t>North West</t>
        </is>
      </c>
      <c r="CK4" s="176" t="inlineStr">
        <is>
          <t>Northern Cape</t>
        </is>
      </c>
      <c r="CL4" s="176" t="inlineStr">
        <is>
          <t>Western Cape</t>
        </is>
      </c>
      <c r="CM4" s="176" t="inlineStr">
        <is>
          <t>South Africa</t>
        </is>
      </c>
      <c r="CN4" s="185" t="inlineStr">
        <is>
          <t>Eastern Cape</t>
        </is>
      </c>
      <c r="CO4" s="185" t="inlineStr">
        <is>
          <t>Free State</t>
        </is>
      </c>
      <c r="CP4" s="185" t="inlineStr">
        <is>
          <t>Gauteng</t>
        </is>
      </c>
      <c r="CQ4" s="185" t="inlineStr">
        <is>
          <t>KwaZulu-Natal</t>
        </is>
      </c>
      <c r="CR4" s="185" t="inlineStr">
        <is>
          <t>Limpopo</t>
        </is>
      </c>
      <c r="CS4" s="185" t="inlineStr">
        <is>
          <t>Mpumalanga</t>
        </is>
      </c>
      <c r="CT4" s="185" t="inlineStr">
        <is>
          <t>North West</t>
        </is>
      </c>
      <c r="CU4" s="185" t="inlineStr">
        <is>
          <t>Northern Cape</t>
        </is>
      </c>
      <c r="CV4" s="185" t="inlineStr">
        <is>
          <t>Western Cape</t>
        </is>
      </c>
      <c r="CW4" s="185" t="inlineStr">
        <is>
          <t>South Africa</t>
        </is>
      </c>
      <c r="CX4" s="190" t="inlineStr">
        <is>
          <t>Eastern Cape</t>
        </is>
      </c>
      <c r="CY4" s="190" t="inlineStr">
        <is>
          <t>Free State</t>
        </is>
      </c>
      <c r="CZ4" s="190" t="inlineStr">
        <is>
          <t>Gauteng</t>
        </is>
      </c>
      <c r="DA4" s="190" t="inlineStr">
        <is>
          <t>KwaZulu-Natal</t>
        </is>
      </c>
      <c r="DB4" s="190" t="inlineStr">
        <is>
          <t>Limpopo</t>
        </is>
      </c>
      <c r="DC4" s="190" t="inlineStr">
        <is>
          <t>Mpumalanga</t>
        </is>
      </c>
      <c r="DD4" s="190" t="inlineStr">
        <is>
          <t>North West</t>
        </is>
      </c>
      <c r="DE4" s="190" t="inlineStr">
        <is>
          <t>Northern Cape</t>
        </is>
      </c>
      <c r="DF4" s="190" t="inlineStr">
        <is>
          <t>Western Cape</t>
        </is>
      </c>
      <c r="DG4" s="190" t="inlineStr">
        <is>
          <t>South Africa</t>
        </is>
      </c>
    </row>
    <row r="5" customFormat="1" s="147">
      <c r="A5" s="140" t="inlineStr">
        <is>
          <t>Popn</t>
        </is>
      </c>
      <c r="B5" s="141" t="n">
        <v>6870751.683390652</v>
      </c>
      <c r="C5" s="141" t="n">
        <v>2808924.129347607</v>
      </c>
      <c r="D5" s="141" t="n">
        <v>15638791.17154902</v>
      </c>
      <c r="E5" s="141" t="n">
        <v>11000348.15198724</v>
      </c>
      <c r="F5" s="141" t="n">
        <v>5853825.067156951</v>
      </c>
      <c r="G5" s="141" t="n">
        <v>4809186.386400361</v>
      </c>
      <c r="H5" s="141" t="n">
        <v>4107627.66976004</v>
      </c>
      <c r="I5" s="141" t="n">
        <v>1322227.849072378</v>
      </c>
      <c r="J5" s="141" t="n">
        <v>7304555.404280301</v>
      </c>
      <c r="K5" s="141">
        <f>SUM(B5:J5)</f>
        <v/>
      </c>
      <c r="L5" s="142" t="n">
        <v>6870751.683390652</v>
      </c>
      <c r="M5" s="142" t="n">
        <v>2808924.129347607</v>
      </c>
      <c r="N5" s="142" t="n">
        <v>15638791.17154902</v>
      </c>
      <c r="O5" s="142" t="n">
        <v>11000348.15198724</v>
      </c>
      <c r="P5" s="142" t="n">
        <v>5853825.067156951</v>
      </c>
      <c r="Q5" s="142" t="n">
        <v>4809186.386400361</v>
      </c>
      <c r="R5" s="142" t="n">
        <v>4107627.66976004</v>
      </c>
      <c r="S5" s="142" t="n">
        <v>1322227.849072378</v>
      </c>
      <c r="T5" s="142" t="n">
        <v>7304555.404280301</v>
      </c>
      <c r="U5" s="142">
        <f>SUM(L5:T5)</f>
        <v/>
      </c>
      <c r="V5" s="143" t="n">
        <v>6870751.683390652</v>
      </c>
      <c r="W5" s="143" t="n">
        <v>2808924.129347607</v>
      </c>
      <c r="X5" s="143" t="n">
        <v>15638791.17154902</v>
      </c>
      <c r="Y5" s="143" t="n">
        <v>11000348.15198724</v>
      </c>
      <c r="Z5" s="143" t="n">
        <v>5853825.067156951</v>
      </c>
      <c r="AA5" s="143" t="n">
        <v>4809186.386400361</v>
      </c>
      <c r="AB5" s="143" t="n">
        <v>4107627.66976004</v>
      </c>
      <c r="AC5" s="143" t="n">
        <v>1322227.849072378</v>
      </c>
      <c r="AD5" s="143" t="n">
        <v>7304555.404280301</v>
      </c>
      <c r="AE5" s="143">
        <f>SUM(V5:AD5)</f>
        <v/>
      </c>
      <c r="AF5" s="144" t="n">
        <v>6870751.683390652</v>
      </c>
      <c r="AG5" s="144" t="n">
        <v>2808924.129347607</v>
      </c>
      <c r="AH5" s="144" t="n">
        <v>15638791.17154902</v>
      </c>
      <c r="AI5" s="144" t="n">
        <v>11000348.15198724</v>
      </c>
      <c r="AJ5" s="144" t="n">
        <v>5853825.067156951</v>
      </c>
      <c r="AK5" s="144" t="n">
        <v>4809186.386400361</v>
      </c>
      <c r="AL5" s="144" t="n">
        <v>4107627.66976004</v>
      </c>
      <c r="AM5" s="144" t="n">
        <v>1322227.849072378</v>
      </c>
      <c r="AN5" s="144" t="n">
        <v>7304555.404280301</v>
      </c>
      <c r="AO5" s="144">
        <f>SUM(AF5:AN5)</f>
        <v/>
      </c>
      <c r="AP5" s="145" t="n">
        <v>6870751.683390652</v>
      </c>
      <c r="AQ5" s="145" t="n">
        <v>2808924.129347607</v>
      </c>
      <c r="AR5" s="145" t="n">
        <v>15638791.17154902</v>
      </c>
      <c r="AS5" s="145" t="n">
        <v>11000348.15198724</v>
      </c>
      <c r="AT5" s="145" t="n">
        <v>5853825.067156951</v>
      </c>
      <c r="AU5" s="145" t="n">
        <v>4809186.386400361</v>
      </c>
      <c r="AV5" s="145" t="n">
        <v>4107627.66976004</v>
      </c>
      <c r="AW5" s="145" t="n">
        <v>1322227.849072378</v>
      </c>
      <c r="AX5" s="145" t="n">
        <v>7304555.404280301</v>
      </c>
      <c r="AY5" s="145">
        <f>SUM(AP5:AX5)</f>
        <v/>
      </c>
      <c r="AZ5" s="146" t="n">
        <v>6870751.683390652</v>
      </c>
      <c r="BA5" s="146" t="n">
        <v>2808924.129347607</v>
      </c>
      <c r="BB5" s="146" t="n">
        <v>15638791.17154902</v>
      </c>
      <c r="BC5" s="146" t="n">
        <v>11000348.15198724</v>
      </c>
      <c r="BD5" s="146" t="n">
        <v>5853825.067156951</v>
      </c>
      <c r="BE5" s="146" t="n">
        <v>4809186.386400361</v>
      </c>
      <c r="BF5" s="146" t="n">
        <v>4107627.66976004</v>
      </c>
      <c r="BG5" s="146" t="n">
        <v>1322227.849072378</v>
      </c>
      <c r="BH5" s="146" t="n">
        <v>7304555.404280301</v>
      </c>
      <c r="BI5" s="146">
        <f>SUM(AZ5:BH5)</f>
        <v/>
      </c>
      <c r="BJ5" s="159" t="n">
        <v>6870751.683390652</v>
      </c>
      <c r="BK5" s="159" t="n">
        <v>2808924.129347607</v>
      </c>
      <c r="BL5" s="159" t="n">
        <v>15638791.17154902</v>
      </c>
      <c r="BM5" s="159" t="n">
        <v>11000348.15198724</v>
      </c>
      <c r="BN5" s="159" t="n">
        <v>5853825.067156951</v>
      </c>
      <c r="BO5" s="159" t="n">
        <v>4809186.386400361</v>
      </c>
      <c r="BP5" s="159" t="n">
        <v>4107627.66976004</v>
      </c>
      <c r="BQ5" s="159" t="n">
        <v>1322227.849072378</v>
      </c>
      <c r="BR5" s="159" t="n">
        <v>7304555.404280301</v>
      </c>
      <c r="BS5" s="159">
        <f>SUM(BJ5:BR5)</f>
        <v/>
      </c>
      <c r="BT5" s="160" t="n">
        <v>6870751.683390652</v>
      </c>
      <c r="BU5" s="160" t="n">
        <v>2808924.129347607</v>
      </c>
      <c r="BV5" s="160" t="n">
        <v>15638791.17154902</v>
      </c>
      <c r="BW5" s="160" t="n">
        <v>11000348.15198724</v>
      </c>
      <c r="BX5" s="160" t="n">
        <v>5853825.067156951</v>
      </c>
      <c r="BY5" s="160" t="n">
        <v>4809186.386400361</v>
      </c>
      <c r="BZ5" s="160" t="n">
        <v>4107627.66976004</v>
      </c>
      <c r="CA5" s="160" t="n">
        <v>1322227.849072378</v>
      </c>
      <c r="CB5" s="160" t="n">
        <v>7304555.404280301</v>
      </c>
      <c r="CC5" s="160">
        <f>SUM(BT5:CB5)</f>
        <v/>
      </c>
      <c r="CD5" s="177" t="n">
        <v>6870751.683390652</v>
      </c>
      <c r="CE5" s="177" t="n">
        <v>2808924.129347607</v>
      </c>
      <c r="CF5" s="177" t="n">
        <v>15638791.17154902</v>
      </c>
      <c r="CG5" s="177" t="n">
        <v>11000348.15198724</v>
      </c>
      <c r="CH5" s="177" t="n">
        <v>5853825.067156951</v>
      </c>
      <c r="CI5" s="177" t="n">
        <v>4809186.386400361</v>
      </c>
      <c r="CJ5" s="177" t="n">
        <v>4107627.66976004</v>
      </c>
      <c r="CK5" s="177" t="n">
        <v>1322227.849072378</v>
      </c>
      <c r="CL5" s="177" t="n">
        <v>7304555.404280301</v>
      </c>
      <c r="CM5" s="177">
        <f>SUM(CD5:CL5)</f>
        <v/>
      </c>
      <c r="CN5" s="186" t="n">
        <v>6870751.683390652</v>
      </c>
      <c r="CO5" s="186" t="n">
        <v>2808924.129347607</v>
      </c>
      <c r="CP5" s="186" t="n">
        <v>15638791.17154902</v>
      </c>
      <c r="CQ5" s="186" t="n">
        <v>11000348.15198724</v>
      </c>
      <c r="CR5" s="186" t="n">
        <v>5853825.067156951</v>
      </c>
      <c r="CS5" s="186" t="n">
        <v>4809186.386400361</v>
      </c>
      <c r="CT5" s="186" t="n">
        <v>4107627.66976004</v>
      </c>
      <c r="CU5" s="186" t="n">
        <v>1322227.849072378</v>
      </c>
      <c r="CV5" s="186" t="n">
        <v>7304555.404280301</v>
      </c>
      <c r="CW5" s="186">
        <f>SUM(CN5:CV5)</f>
        <v/>
      </c>
      <c r="CX5" s="191" t="n">
        <v>6870751.683390652</v>
      </c>
      <c r="CY5" s="191" t="n">
        <v>2808924.129347607</v>
      </c>
      <c r="CZ5" s="191" t="n">
        <v>15638791.17154902</v>
      </c>
      <c r="DA5" s="191" t="n">
        <v>11000348.15198724</v>
      </c>
      <c r="DB5" s="191" t="n">
        <v>5853825.067156951</v>
      </c>
      <c r="DC5" s="191" t="n">
        <v>4809186.386400361</v>
      </c>
      <c r="DD5" s="191" t="n">
        <v>4107627.66976004</v>
      </c>
      <c r="DE5" s="191" t="n">
        <v>1322227.849072378</v>
      </c>
      <c r="DF5" s="191" t="n">
        <v>7304555.404280301</v>
      </c>
      <c r="DG5" s="191">
        <f>SUM(CX5:DF5)</f>
        <v/>
      </c>
    </row>
    <row r="6" customFormat="1" s="139">
      <c r="A6" s="148" t="inlineStr">
        <is>
          <t>IFR</t>
        </is>
      </c>
      <c r="B6" s="133" t="n"/>
      <c r="C6" s="133" t="n"/>
      <c r="D6" s="133" t="n"/>
      <c r="E6" s="133" t="n"/>
      <c r="F6" s="133" t="n"/>
      <c r="G6" s="133" t="n"/>
      <c r="H6" s="133" t="n"/>
      <c r="I6" s="133" t="n"/>
      <c r="J6" s="133" t="n"/>
      <c r="K6" s="133" t="n"/>
      <c r="L6" s="196">
        <f>MAX(L7:L2000)</f>
        <v/>
      </c>
      <c r="M6" s="196">
        <f>MAX(M7:M2000)</f>
        <v/>
      </c>
      <c r="N6" s="196">
        <f>MAX(N7:N2000)</f>
        <v/>
      </c>
      <c r="O6" s="196">
        <f>MAX(O7:O2000)</f>
        <v/>
      </c>
      <c r="P6" s="196">
        <f>MAX(P7:P2000)</f>
        <v/>
      </c>
      <c r="Q6" s="196">
        <f>MAX(Q7:Q2000)</f>
        <v/>
      </c>
      <c r="R6" s="196">
        <f>MAX(R7:R2000)</f>
        <v/>
      </c>
      <c r="S6" s="196">
        <f>MAX(S7:S2000)</f>
        <v/>
      </c>
      <c r="T6" s="196">
        <f>MAX(T7:T2000)</f>
        <v/>
      </c>
      <c r="U6" s="196">
        <f>MAX(U7:U2000)</f>
        <v/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6" t="n"/>
      <c r="AG6" s="136" t="n"/>
      <c r="AH6" s="136" t="n"/>
      <c r="AI6" s="136" t="n"/>
      <c r="AJ6" s="136" t="n"/>
      <c r="AK6" s="136" t="n"/>
      <c r="AL6" s="136" t="n"/>
      <c r="AM6" s="136" t="n"/>
      <c r="AN6" s="136" t="n"/>
      <c r="AO6" s="136" t="n"/>
      <c r="AP6" s="195">
        <f>MAX(AP7:AP2000)</f>
        <v/>
      </c>
      <c r="AQ6" s="195">
        <f>MAX(AQ7:AQ2000)</f>
        <v/>
      </c>
      <c r="AR6" s="195">
        <f>MAX(AR7:AR2000)</f>
        <v/>
      </c>
      <c r="AS6" s="195">
        <f>MAX(AS7:AS2000)</f>
        <v/>
      </c>
      <c r="AT6" s="195">
        <f>MAX(AT7:AT2000)</f>
        <v/>
      </c>
      <c r="AU6" s="195">
        <f>MAX(AU7:AU2000)</f>
        <v/>
      </c>
      <c r="AV6" s="195">
        <f>MAX(AV7:AV2000)</f>
        <v/>
      </c>
      <c r="AW6" s="195">
        <f>MAX(AW7:AW2000)</f>
        <v/>
      </c>
      <c r="AX6" s="195">
        <f>MAX(AX7:AX2000)</f>
        <v/>
      </c>
      <c r="AY6" s="195">
        <f>MAX(AY7:AY2000)</f>
        <v/>
      </c>
      <c r="AZ6" s="149">
        <f>OFFSET(Census_SEIR_Province!$M$3,MATCH('National statistics'!AZ4,Census_SEIR_Province!$B$4:$B$12,0),0)</f>
        <v/>
      </c>
      <c r="BA6" s="149">
        <f>OFFSET(Census_SEIR_Province!$M$3,MATCH('National statistics'!BA4,Census_SEIR_Province!$B$4:$B$12,0),0)</f>
        <v/>
      </c>
      <c r="BB6" s="149">
        <f>OFFSET(Census_SEIR_Province!$M$3,MATCH('National statistics'!BB4,Census_SEIR_Province!$B$4:$B$12,0),0)</f>
        <v/>
      </c>
      <c r="BC6" s="149">
        <f>OFFSET(Census_SEIR_Province!$M$3,MATCH('National statistics'!BC4,Census_SEIR_Province!$B$4:$B$12,0),0)</f>
        <v/>
      </c>
      <c r="BD6" s="149">
        <f>OFFSET(Census_SEIR_Province!$M$3,MATCH('National statistics'!BD4,Census_SEIR_Province!$B$4:$B$12,0),0)</f>
        <v/>
      </c>
      <c r="BE6" s="149">
        <f>OFFSET(Census_SEIR_Province!$M$3,MATCH('National statistics'!BE4,Census_SEIR_Province!$B$4:$B$12,0),0)</f>
        <v/>
      </c>
      <c r="BF6" s="149">
        <f>OFFSET(Census_SEIR_Province!$M$3,MATCH('National statistics'!BF4,Census_SEIR_Province!$B$4:$B$12,0),0)</f>
        <v/>
      </c>
      <c r="BG6" s="149">
        <f>OFFSET(Census_SEIR_Province!$M$3,MATCH('National statistics'!BG4,Census_SEIR_Province!$B$4:$B$12,0),0)</f>
        <v/>
      </c>
      <c r="BH6" s="149">
        <f>OFFSET(Census_SEIR_Province!$M$3,MATCH('National statistics'!BH4,Census_SEIR_Province!$B$4:$B$12,0),0)</f>
        <v/>
      </c>
      <c r="BI6" s="149" t="n"/>
      <c r="BJ6" s="161">
        <f>OFFSET(Census_SEIR_Province!$M$3,MATCH('National statistics'!BJ4,Census_SEIR_Province!$B$4:$B$12,0),0)</f>
        <v/>
      </c>
      <c r="BK6" s="161">
        <f>OFFSET(Census_SEIR_Province!$M$3,MATCH('National statistics'!BK4,Census_SEIR_Province!$B$4:$B$12,0),0)</f>
        <v/>
      </c>
      <c r="BL6" s="161">
        <f>OFFSET(Census_SEIR_Province!$M$3,MATCH('National statistics'!BL4,Census_SEIR_Province!$B$4:$B$12,0),0)</f>
        <v/>
      </c>
      <c r="BM6" s="161">
        <f>OFFSET(Census_SEIR_Province!$M$3,MATCH('National statistics'!BM4,Census_SEIR_Province!$B$4:$B$12,0),0)</f>
        <v/>
      </c>
      <c r="BN6" s="161">
        <f>OFFSET(Census_SEIR_Province!$M$3,MATCH('National statistics'!BN4,Census_SEIR_Province!$B$4:$B$12,0),0)</f>
        <v/>
      </c>
      <c r="BO6" s="161">
        <f>OFFSET(Census_SEIR_Province!$M$3,MATCH('National statistics'!BO4,Census_SEIR_Province!$B$4:$B$12,0),0)</f>
        <v/>
      </c>
      <c r="BP6" s="161">
        <f>OFFSET(Census_SEIR_Province!$M$3,MATCH('National statistics'!BP4,Census_SEIR_Province!$B$4:$B$12,0),0)</f>
        <v/>
      </c>
      <c r="BQ6" s="161">
        <f>OFFSET(Census_SEIR_Province!$M$3,MATCH('National statistics'!BQ4,Census_SEIR_Province!$B$4:$B$12,0),0)</f>
        <v/>
      </c>
      <c r="BR6" s="161">
        <f>OFFSET(Census_SEIR_Province!$M$3,MATCH('National statistics'!BR4,Census_SEIR_Province!$B$4:$B$12,0),0)</f>
        <v/>
      </c>
      <c r="BS6" s="161">
        <f>SUMPRODUCT(BJ5:BR5,BJ6:BR6)/BS5</f>
        <v/>
      </c>
      <c r="BT6" s="162">
        <f>OFFSET(Census_SEIR_Province!$M$3,MATCH('National statistics'!BT4,Census_SEIR_Province!$B$4:$B$12,0),0)</f>
        <v/>
      </c>
      <c r="BU6" s="162">
        <f>OFFSET(Census_SEIR_Province!$M$3,MATCH('National statistics'!BU4,Census_SEIR_Province!$B$4:$B$12,0),0)</f>
        <v/>
      </c>
      <c r="BV6" s="162">
        <f>OFFSET(Census_SEIR_Province!$M$3,MATCH('National statistics'!BV4,Census_SEIR_Province!$B$4:$B$12,0),0)</f>
        <v/>
      </c>
      <c r="BW6" s="162">
        <f>OFFSET(Census_SEIR_Province!$M$3,MATCH('National statistics'!BW4,Census_SEIR_Province!$B$4:$B$12,0),0)</f>
        <v/>
      </c>
      <c r="BX6" s="162">
        <f>OFFSET(Census_SEIR_Province!$M$3,MATCH('National statistics'!BX4,Census_SEIR_Province!$B$4:$B$12,0),0)</f>
        <v/>
      </c>
      <c r="BY6" s="162">
        <f>OFFSET(Census_SEIR_Province!$M$3,MATCH('National statistics'!BY4,Census_SEIR_Province!$B$4:$B$12,0),0)</f>
        <v/>
      </c>
      <c r="BZ6" s="162">
        <f>OFFSET(Census_SEIR_Province!$M$3,MATCH('National statistics'!BZ4,Census_SEIR_Province!$B$4:$B$12,0),0)</f>
        <v/>
      </c>
      <c r="CA6" s="162">
        <f>OFFSET(Census_SEIR_Province!$M$3,MATCH('National statistics'!CA4,Census_SEIR_Province!$B$4:$B$12,0),0)</f>
        <v/>
      </c>
      <c r="CB6" s="162">
        <f>OFFSET(Census_SEIR_Province!$M$3,MATCH('National statistics'!CB4,Census_SEIR_Province!$B$4:$B$12,0),0)</f>
        <v/>
      </c>
      <c r="CC6" s="162">
        <f>SUMPRODUCT(BT5:CB5,BT6:CB6)/CC5</f>
        <v/>
      </c>
      <c r="CD6" s="178">
        <f>OFFSET(Census_SEIR_Province!$M$3,MATCH('National statistics'!CD4,Census_SEIR_Province!$B$4:$B$12,0),0)</f>
        <v/>
      </c>
      <c r="CE6" s="178">
        <f>OFFSET(Census_SEIR_Province!$M$3,MATCH('National statistics'!CE4,Census_SEIR_Province!$B$4:$B$12,0),0)</f>
        <v/>
      </c>
      <c r="CF6" s="178">
        <f>OFFSET(Census_SEIR_Province!$M$3,MATCH('National statistics'!CF4,Census_SEIR_Province!$B$4:$B$12,0),0)</f>
        <v/>
      </c>
      <c r="CG6" s="178">
        <f>OFFSET(Census_SEIR_Province!$M$3,MATCH('National statistics'!CG4,Census_SEIR_Province!$B$4:$B$12,0),0)</f>
        <v/>
      </c>
      <c r="CH6" s="178">
        <f>OFFSET(Census_SEIR_Province!$M$3,MATCH('National statistics'!CH4,Census_SEIR_Province!$B$4:$B$12,0),0)</f>
        <v/>
      </c>
      <c r="CI6" s="178">
        <f>OFFSET(Census_SEIR_Province!$M$3,MATCH('National statistics'!CI4,Census_SEIR_Province!$B$4:$B$12,0),0)</f>
        <v/>
      </c>
      <c r="CJ6" s="178">
        <f>OFFSET(Census_SEIR_Province!$M$3,MATCH('National statistics'!CJ4,Census_SEIR_Province!$B$4:$B$12,0),0)</f>
        <v/>
      </c>
      <c r="CK6" s="178">
        <f>OFFSET(Census_SEIR_Province!$M$3,MATCH('National statistics'!CK4,Census_SEIR_Province!$B$4:$B$12,0),0)</f>
        <v/>
      </c>
      <c r="CL6" s="178">
        <f>OFFSET(Census_SEIR_Province!$M$3,MATCH('National statistics'!CL4,Census_SEIR_Province!$B$4:$B$12,0),0)</f>
        <v/>
      </c>
      <c r="CM6" s="178">
        <f>SUMPRODUCT(CD5:CL5,CD6:CL6)/CM5</f>
        <v/>
      </c>
      <c r="CN6" s="187">
        <f>OFFSET(Census_SEIR_Province!$M$3,MATCH('National statistics'!CN4,Census_SEIR_Province!$B$4:$B$12,0),0)</f>
        <v/>
      </c>
      <c r="CO6" s="187">
        <f>OFFSET(Census_SEIR_Province!$M$3,MATCH('National statistics'!CO4,Census_SEIR_Province!$B$4:$B$12,0),0)</f>
        <v/>
      </c>
      <c r="CP6" s="187">
        <f>OFFSET(Census_SEIR_Province!$M$3,MATCH('National statistics'!CP4,Census_SEIR_Province!$B$4:$B$12,0),0)</f>
        <v/>
      </c>
      <c r="CQ6" s="187">
        <f>OFFSET(Census_SEIR_Province!$M$3,MATCH('National statistics'!CQ4,Census_SEIR_Province!$B$4:$B$12,0),0)</f>
        <v/>
      </c>
      <c r="CR6" s="187">
        <f>OFFSET(Census_SEIR_Province!$M$3,MATCH('National statistics'!CR4,Census_SEIR_Province!$B$4:$B$12,0),0)</f>
        <v/>
      </c>
      <c r="CS6" s="187">
        <f>OFFSET(Census_SEIR_Province!$M$3,MATCH('National statistics'!CS4,Census_SEIR_Province!$B$4:$B$12,0),0)</f>
        <v/>
      </c>
      <c r="CT6" s="187">
        <f>OFFSET(Census_SEIR_Province!$M$3,MATCH('National statistics'!CT4,Census_SEIR_Province!$B$4:$B$12,0),0)</f>
        <v/>
      </c>
      <c r="CU6" s="187">
        <f>OFFSET(Census_SEIR_Province!$M$3,MATCH('National statistics'!CU4,Census_SEIR_Province!$B$4:$B$12,0),0)</f>
        <v/>
      </c>
      <c r="CV6" s="187">
        <f>OFFSET(Census_SEIR_Province!$M$3,MATCH('National statistics'!CV4,Census_SEIR_Province!$B$4:$B$12,0),0)</f>
        <v/>
      </c>
      <c r="CW6" s="187">
        <f>SUMPRODUCT(CN5:CV5,CN6:CV6)/CW5</f>
        <v/>
      </c>
      <c r="CX6" s="192">
        <f>OFFSET(Census_SEIR_Province!$M$3,MATCH('National statistics'!CX4,Census_SEIR_Province!$B$4:$B$12,0),0)</f>
        <v/>
      </c>
      <c r="CY6" s="192">
        <f>OFFSET(Census_SEIR_Province!$M$3,MATCH('National statistics'!CY4,Census_SEIR_Province!$B$4:$B$12,0),0)</f>
        <v/>
      </c>
      <c r="CZ6" s="192">
        <f>OFFSET(Census_SEIR_Province!$M$3,MATCH('National statistics'!CZ4,Census_SEIR_Province!$B$4:$B$12,0),0)</f>
        <v/>
      </c>
      <c r="DA6" s="192">
        <f>OFFSET(Census_SEIR_Province!$M$3,MATCH('National statistics'!DA4,Census_SEIR_Province!$B$4:$B$12,0),0)</f>
        <v/>
      </c>
      <c r="DB6" s="192">
        <f>OFFSET(Census_SEIR_Province!$M$3,MATCH('National statistics'!DB4,Census_SEIR_Province!$B$4:$B$12,0),0)</f>
        <v/>
      </c>
      <c r="DC6" s="192">
        <f>OFFSET(Census_SEIR_Province!$M$3,MATCH('National statistics'!DC4,Census_SEIR_Province!$B$4:$B$12,0),0)</f>
        <v/>
      </c>
      <c r="DD6" s="192">
        <f>OFFSET(Census_SEIR_Province!$M$3,MATCH('National statistics'!DD4,Census_SEIR_Province!$B$4:$B$12,0),0)</f>
        <v/>
      </c>
      <c r="DE6" s="192">
        <f>OFFSET(Census_SEIR_Province!$M$3,MATCH('National statistics'!DE4,Census_SEIR_Province!$B$4:$B$12,0),0)</f>
        <v/>
      </c>
      <c r="DF6" s="192">
        <f>OFFSET(Census_SEIR_Province!$M$3,MATCH('National statistics'!DF4,Census_SEIR_Province!$B$4:$B$12,0),0)</f>
        <v/>
      </c>
      <c r="DG6" s="192">
        <f>SUMPRODUCT(CX5:DF5,CX6:DF6)/DG5</f>
        <v/>
      </c>
    </row>
    <row r="7" customFormat="1" s="173">
      <c r="A7" s="150">
        <f>A8-1</f>
        <v/>
      </c>
      <c r="B7" s="165" t="n">
        <v>0</v>
      </c>
      <c r="C7" s="165" t="n">
        <v>0</v>
      </c>
      <c r="D7" s="165" t="n">
        <v>0</v>
      </c>
      <c r="E7" s="165" t="n">
        <v>1</v>
      </c>
      <c r="F7" s="165" t="n">
        <v>0</v>
      </c>
      <c r="G7" s="165" t="n">
        <v>0</v>
      </c>
      <c r="H7" s="165" t="n">
        <v>0</v>
      </c>
      <c r="I7" s="165" t="n">
        <v>0</v>
      </c>
      <c r="J7" s="165" t="n">
        <v>0</v>
      </c>
      <c r="K7" s="165">
        <f>SUM(B7:J7)</f>
        <v/>
      </c>
      <c r="L7" s="166" t="n"/>
      <c r="M7" s="166" t="n"/>
      <c r="N7" s="166" t="n"/>
      <c r="O7" s="166" t="n"/>
      <c r="P7" s="166" t="n"/>
      <c r="Q7" s="166" t="n"/>
      <c r="R7" s="166" t="n"/>
      <c r="S7" s="166" t="n"/>
      <c r="T7" s="166" t="n"/>
      <c r="U7" s="166">
        <f>SUM(L7:T7)</f>
        <v/>
      </c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>
        <f>SUM(V7:AD7)</f>
        <v/>
      </c>
      <c r="AF7" s="168" t="n"/>
      <c r="AG7" s="168" t="n"/>
      <c r="AH7" s="168" t="n"/>
      <c r="AI7" s="168" t="n"/>
      <c r="AJ7" s="168" t="n"/>
      <c r="AK7" s="168" t="n"/>
      <c r="AL7" s="168" t="n"/>
      <c r="AM7" s="168" t="n"/>
      <c r="AN7" s="168" t="n"/>
      <c r="AO7" s="168">
        <f>SUM(AF7:AN7)</f>
        <v/>
      </c>
      <c r="AP7" s="169" t="n"/>
      <c r="AQ7" s="169" t="n"/>
      <c r="AR7" s="169" t="n"/>
      <c r="AS7" s="169" t="n"/>
      <c r="AT7" s="169" t="n"/>
      <c r="AU7" s="169" t="n"/>
      <c r="AV7" s="169" t="n"/>
      <c r="AW7" s="169" t="n"/>
      <c r="AX7" s="169" t="n"/>
      <c r="AY7" s="169">
        <f>SUM(AP7:AX7)</f>
        <v/>
      </c>
      <c r="AZ7" s="170" t="n"/>
      <c r="BA7" s="170" t="n"/>
      <c r="BB7" s="170" t="n"/>
      <c r="BC7" s="170" t="n"/>
      <c r="BD7" s="170" t="n"/>
      <c r="BE7" s="170" t="n"/>
      <c r="BF7" s="170" t="n"/>
      <c r="BG7" s="170" t="n"/>
      <c r="BH7" s="170" t="n"/>
      <c r="BI7" s="152">
        <f>SUM(AZ7:BH7)</f>
        <v/>
      </c>
      <c r="BJ7" s="171" t="n"/>
      <c r="BK7" s="171" t="n"/>
      <c r="BL7" s="171" t="n"/>
      <c r="BM7" s="171" t="n"/>
      <c r="BN7" s="171" t="n"/>
      <c r="BO7" s="171" t="n"/>
      <c r="BP7" s="171" t="n"/>
      <c r="BQ7" s="171" t="n"/>
      <c r="BR7" s="171" t="n"/>
      <c r="BS7" s="163">
        <f>SUM(BJ7:BR7)</f>
        <v/>
      </c>
      <c r="BT7" s="172" t="n"/>
      <c r="BU7" s="172" t="n"/>
      <c r="BV7" s="172" t="n"/>
      <c r="BW7" s="172" t="n"/>
      <c r="BX7" s="172" t="n"/>
      <c r="BY7" s="172" t="n"/>
      <c r="BZ7" s="172" t="n"/>
      <c r="CA7" s="172" t="n"/>
      <c r="CB7" s="172" t="n"/>
      <c r="CC7" s="172">
        <f>SUM(BT7:CB7)</f>
        <v/>
      </c>
      <c r="CD7" s="179" t="n"/>
      <c r="CE7" s="179" t="n"/>
      <c r="CF7" s="179" t="n"/>
      <c r="CG7" s="179" t="n"/>
      <c r="CH7" s="179" t="n"/>
      <c r="CI7" s="179" t="n"/>
      <c r="CJ7" s="179" t="n"/>
      <c r="CK7" s="179" t="n"/>
      <c r="CL7" s="179" t="n"/>
      <c r="CM7" s="179" t="n"/>
      <c r="CN7" s="214">
        <f>B7/B$5</f>
        <v/>
      </c>
      <c r="CO7" s="214">
        <f>C7/C$5</f>
        <v/>
      </c>
      <c r="CP7" s="214">
        <f>D7/D$5</f>
        <v/>
      </c>
      <c r="CQ7" s="214">
        <f>E7/E$5</f>
        <v/>
      </c>
      <c r="CR7" s="214">
        <f>F7/F$5</f>
        <v/>
      </c>
      <c r="CS7" s="214">
        <f>G7/G$5</f>
        <v/>
      </c>
      <c r="CT7" s="214">
        <f>H7/H$5</f>
        <v/>
      </c>
      <c r="CU7" s="214">
        <f>I7/I$5</f>
        <v/>
      </c>
      <c r="CV7" s="214">
        <f>J7/J$5</f>
        <v/>
      </c>
      <c r="CW7" s="214">
        <f>K7/K$5</f>
        <v/>
      </c>
      <c r="CX7" s="215">
        <f>AF7/AF$5</f>
        <v/>
      </c>
      <c r="CY7" s="215">
        <f>AG7/AG$5</f>
        <v/>
      </c>
      <c r="CZ7" s="215">
        <f>AH7/AH$5</f>
        <v/>
      </c>
      <c r="DA7" s="215">
        <f>AI7/AI$5</f>
        <v/>
      </c>
      <c r="DB7" s="215">
        <f>AJ7/AJ$5</f>
        <v/>
      </c>
      <c r="DC7" s="215">
        <f>AK7/AK$5</f>
        <v/>
      </c>
      <c r="DD7" s="215">
        <f>AL7/AL$5</f>
        <v/>
      </c>
      <c r="DE7" s="215">
        <f>AM7/AM$5</f>
        <v/>
      </c>
      <c r="DF7" s="215">
        <f>AN7/AN$5</f>
        <v/>
      </c>
      <c r="DG7" s="215">
        <f>AO7/AO$5</f>
        <v/>
      </c>
    </row>
    <row r="8" customFormat="1" s="173">
      <c r="A8" s="150">
        <f>A9-1</f>
        <v/>
      </c>
      <c r="B8" s="165" t="n">
        <v>0</v>
      </c>
      <c r="C8" s="165" t="n">
        <v>0</v>
      </c>
      <c r="D8" s="165" t="n">
        <v>1</v>
      </c>
      <c r="E8" s="165" t="n">
        <v>1</v>
      </c>
      <c r="F8" s="165" t="n">
        <v>0</v>
      </c>
      <c r="G8" s="165" t="n">
        <v>0</v>
      </c>
      <c r="H8" s="165" t="n">
        <v>0</v>
      </c>
      <c r="I8" s="165" t="n">
        <v>0</v>
      </c>
      <c r="J8" s="165" t="n">
        <v>0</v>
      </c>
      <c r="K8" s="165">
        <f>SUM(B8:J8)</f>
        <v/>
      </c>
      <c r="L8" s="166" t="n"/>
      <c r="M8" s="166" t="n"/>
      <c r="N8" s="166" t="n"/>
      <c r="O8" s="166" t="n"/>
      <c r="P8" s="166" t="n"/>
      <c r="Q8" s="166" t="n"/>
      <c r="R8" s="166" t="n"/>
      <c r="S8" s="166" t="n"/>
      <c r="T8" s="166" t="n"/>
      <c r="U8" s="166">
        <f>SUM(L8:T8)</f>
        <v/>
      </c>
      <c r="V8" s="167" t="n"/>
      <c r="W8" s="167" t="n"/>
      <c r="X8" s="167" t="n"/>
      <c r="Y8" s="167" t="n"/>
      <c r="Z8" s="167" t="n"/>
      <c r="AA8" s="167" t="n"/>
      <c r="AB8" s="167" t="n"/>
      <c r="AC8" s="167" t="n"/>
      <c r="AD8" s="167" t="n"/>
      <c r="AE8" s="167">
        <f>SUM(V8:AD8)</f>
        <v/>
      </c>
      <c r="AF8" s="168" t="n"/>
      <c r="AG8" s="168" t="n"/>
      <c r="AH8" s="168" t="n"/>
      <c r="AI8" s="168" t="n"/>
      <c r="AJ8" s="168" t="n"/>
      <c r="AK8" s="168" t="n"/>
      <c r="AL8" s="168" t="n"/>
      <c r="AM8" s="168" t="n"/>
      <c r="AN8" s="168" t="n"/>
      <c r="AO8" s="168">
        <f>SUM(AF8:AN8)</f>
        <v/>
      </c>
      <c r="AP8" s="169">
        <f>B8-B7</f>
        <v/>
      </c>
      <c r="AQ8" s="169">
        <f>C8-C7</f>
        <v/>
      </c>
      <c r="AR8" s="169">
        <f>D8-D7</f>
        <v/>
      </c>
      <c r="AS8" s="169">
        <f>E8-E7</f>
        <v/>
      </c>
      <c r="AT8" s="169">
        <f>F8-F7</f>
        <v/>
      </c>
      <c r="AU8" s="169">
        <f>G8-G7</f>
        <v/>
      </c>
      <c r="AV8" s="169">
        <f>H8-H7</f>
        <v/>
      </c>
      <c r="AW8" s="169">
        <f>I8-I7</f>
        <v/>
      </c>
      <c r="AX8" s="169">
        <f>J8-J7</f>
        <v/>
      </c>
      <c r="AY8" s="169">
        <f>SUM(AP8:AX8)</f>
        <v/>
      </c>
      <c r="AZ8" s="170" t="n"/>
      <c r="BA8" s="170" t="n"/>
      <c r="BB8" s="170" t="n"/>
      <c r="BC8" s="170" t="n"/>
      <c r="BD8" s="170" t="n"/>
      <c r="BE8" s="170" t="n"/>
      <c r="BF8" s="170" t="n"/>
      <c r="BG8" s="170" t="n"/>
      <c r="BH8" s="170" t="n"/>
      <c r="BI8" s="152">
        <f>SUM(AZ8:BH8)</f>
        <v/>
      </c>
      <c r="BJ8" s="171" t="n"/>
      <c r="BK8" s="171" t="n"/>
      <c r="BL8" s="171" t="n"/>
      <c r="BM8" s="171" t="n"/>
      <c r="BN8" s="171" t="n"/>
      <c r="BO8" s="171" t="n"/>
      <c r="BP8" s="171" t="n"/>
      <c r="BQ8" s="171" t="n"/>
      <c r="BR8" s="171" t="n"/>
      <c r="BS8" s="163">
        <f>SUM(BJ8:BR8)</f>
        <v/>
      </c>
      <c r="BT8" s="172" t="n"/>
      <c r="BU8" s="172" t="n"/>
      <c r="BV8" s="172" t="n"/>
      <c r="BW8" s="172" t="n"/>
      <c r="BX8" s="172" t="n"/>
      <c r="BY8" s="172" t="n"/>
      <c r="BZ8" s="172" t="n"/>
      <c r="CA8" s="172" t="n"/>
      <c r="CB8" s="172" t="n"/>
      <c r="CC8" s="172">
        <f>U8/(K8)</f>
        <v/>
      </c>
      <c r="CD8" s="179" t="n"/>
      <c r="CE8" s="179" t="n"/>
      <c r="CF8" s="179" t="n"/>
      <c r="CG8" s="179" t="n"/>
      <c r="CH8" s="179" t="n"/>
      <c r="CI8" s="179" t="n"/>
      <c r="CJ8" s="179" t="n"/>
      <c r="CK8" s="179" t="n"/>
      <c r="CL8" s="179" t="n"/>
      <c r="CM8" s="179" t="n"/>
      <c r="CN8" s="214">
        <f>B8/B$5</f>
        <v/>
      </c>
      <c r="CO8" s="214">
        <f>C8/C$5</f>
        <v/>
      </c>
      <c r="CP8" s="214">
        <f>D8/D$5</f>
        <v/>
      </c>
      <c r="CQ8" s="214">
        <f>E8/E$5</f>
        <v/>
      </c>
      <c r="CR8" s="214">
        <f>F8/F$5</f>
        <v/>
      </c>
      <c r="CS8" s="214">
        <f>G8/G$5</f>
        <v/>
      </c>
      <c r="CT8" s="214">
        <f>H8/H$5</f>
        <v/>
      </c>
      <c r="CU8" s="214">
        <f>I8/I$5</f>
        <v/>
      </c>
      <c r="CV8" s="214">
        <f>J8/J$5</f>
        <v/>
      </c>
      <c r="CW8" s="214">
        <f>K8/K$5</f>
        <v/>
      </c>
      <c r="CX8" s="215">
        <f>AF8/AF$5</f>
        <v/>
      </c>
      <c r="CY8" s="215">
        <f>AG8/AG$5</f>
        <v/>
      </c>
      <c r="CZ8" s="215">
        <f>AH8/AH$5</f>
        <v/>
      </c>
      <c r="DA8" s="215">
        <f>AI8/AI$5</f>
        <v/>
      </c>
      <c r="DB8" s="215">
        <f>AJ8/AJ$5</f>
        <v/>
      </c>
      <c r="DC8" s="215">
        <f>AK8/AK$5</f>
        <v/>
      </c>
      <c r="DD8" s="215">
        <f>AL8/AL$5</f>
        <v/>
      </c>
      <c r="DE8" s="215">
        <f>AM8/AM$5</f>
        <v/>
      </c>
      <c r="DF8" s="215">
        <f>AN8/AN$5</f>
        <v/>
      </c>
      <c r="DG8" s="215">
        <f>AO8/AO$5</f>
        <v/>
      </c>
    </row>
    <row r="9" customFormat="1" s="173">
      <c r="A9" s="150">
        <f>A10-1</f>
        <v/>
      </c>
      <c r="B9" s="165" t="n">
        <v>0</v>
      </c>
      <c r="C9" s="165" t="n">
        <v>0</v>
      </c>
      <c r="D9" s="165" t="n">
        <v>1</v>
      </c>
      <c r="E9" s="165" t="n">
        <v>2</v>
      </c>
      <c r="F9" s="165" t="n">
        <v>0</v>
      </c>
      <c r="G9" s="165" t="n">
        <v>0</v>
      </c>
      <c r="H9" s="165" t="n">
        <v>0</v>
      </c>
      <c r="I9" s="165" t="n">
        <v>0</v>
      </c>
      <c r="J9" s="165" t="n">
        <v>0</v>
      </c>
      <c r="K9" s="165">
        <f>SUM(B9:J9)</f>
        <v/>
      </c>
      <c r="L9" s="166" t="n"/>
      <c r="M9" s="166" t="n"/>
      <c r="N9" s="166" t="n"/>
      <c r="O9" s="166" t="n"/>
      <c r="P9" s="166" t="n"/>
      <c r="Q9" s="166" t="n"/>
      <c r="R9" s="166" t="n"/>
      <c r="S9" s="166" t="n"/>
      <c r="T9" s="166" t="n"/>
      <c r="U9" s="166">
        <f>SUM(L9:T9)</f>
        <v/>
      </c>
      <c r="V9" s="167" t="n"/>
      <c r="W9" s="167" t="n"/>
      <c r="X9" s="167" t="n"/>
      <c r="Y9" s="167" t="n"/>
      <c r="Z9" s="167" t="n"/>
      <c r="AA9" s="167" t="n"/>
      <c r="AB9" s="167" t="n"/>
      <c r="AC9" s="167" t="n"/>
      <c r="AD9" s="167" t="n"/>
      <c r="AE9" s="167">
        <f>SUM(V9:AD9)</f>
        <v/>
      </c>
      <c r="AF9" s="168" t="n"/>
      <c r="AG9" s="168" t="n"/>
      <c r="AH9" s="168" t="n"/>
      <c r="AI9" s="168" t="n"/>
      <c r="AJ9" s="168" t="n"/>
      <c r="AK9" s="168" t="n"/>
      <c r="AL9" s="168" t="n"/>
      <c r="AM9" s="168" t="n"/>
      <c r="AN9" s="168" t="n"/>
      <c r="AO9" s="168">
        <f>SUM(AF9:AN9)</f>
        <v/>
      </c>
      <c r="AP9" s="169">
        <f>B9-B8</f>
        <v/>
      </c>
      <c r="AQ9" s="169">
        <f>C9-C8</f>
        <v/>
      </c>
      <c r="AR9" s="169">
        <f>D9-D8</f>
        <v/>
      </c>
      <c r="AS9" s="169">
        <f>E9-E8</f>
        <v/>
      </c>
      <c r="AT9" s="169">
        <f>F9-F8</f>
        <v/>
      </c>
      <c r="AU9" s="169">
        <f>G9-G8</f>
        <v/>
      </c>
      <c r="AV9" s="169">
        <f>H9-H8</f>
        <v/>
      </c>
      <c r="AW9" s="169">
        <f>I9-I8</f>
        <v/>
      </c>
      <c r="AX9" s="169">
        <f>J9-J8</f>
        <v/>
      </c>
      <c r="AY9" s="169">
        <f>SUM(AP9:AX9)</f>
        <v/>
      </c>
      <c r="AZ9" s="170" t="n"/>
      <c r="BA9" s="170" t="n"/>
      <c r="BB9" s="170" t="n"/>
      <c r="BC9" s="170" t="n"/>
      <c r="BD9" s="170" t="n"/>
      <c r="BE9" s="170" t="n"/>
      <c r="BF9" s="170" t="n"/>
      <c r="BG9" s="170" t="n"/>
      <c r="BH9" s="170" t="n"/>
      <c r="BI9" s="152">
        <f>SUM(AZ9:BH9)</f>
        <v/>
      </c>
      <c r="BJ9" s="171" t="n"/>
      <c r="BK9" s="171" t="n"/>
      <c r="BL9" s="171" t="n"/>
      <c r="BM9" s="171" t="n"/>
      <c r="BN9" s="171" t="n"/>
      <c r="BO9" s="171" t="n"/>
      <c r="BP9" s="171" t="n"/>
      <c r="BQ9" s="171" t="n"/>
      <c r="BR9" s="171" t="n"/>
      <c r="BS9" s="163">
        <f>SUM(BJ9:BR9)</f>
        <v/>
      </c>
      <c r="BT9" s="172" t="n"/>
      <c r="BU9" s="172" t="n"/>
      <c r="BV9" s="172" t="n"/>
      <c r="BW9" s="172" t="n"/>
      <c r="BX9" s="172" t="n"/>
      <c r="BY9" s="172" t="n"/>
      <c r="BZ9" s="172" t="n"/>
      <c r="CA9" s="172" t="n"/>
      <c r="CB9" s="172" t="n"/>
      <c r="CC9" s="172">
        <f>U9/(K9)</f>
        <v/>
      </c>
      <c r="CD9" s="179" t="n"/>
      <c r="CE9" s="179" t="n"/>
      <c r="CF9" s="179" t="n"/>
      <c r="CG9" s="179" t="n"/>
      <c r="CH9" s="179" t="n"/>
      <c r="CI9" s="179" t="n"/>
      <c r="CJ9" s="179" t="n"/>
      <c r="CK9" s="179" t="n"/>
      <c r="CL9" s="179" t="n"/>
      <c r="CM9" s="179" t="n"/>
      <c r="CN9" s="214">
        <f>B9/B$5</f>
        <v/>
      </c>
      <c r="CO9" s="214">
        <f>C9/C$5</f>
        <v/>
      </c>
      <c r="CP9" s="214">
        <f>D9/D$5</f>
        <v/>
      </c>
      <c r="CQ9" s="214">
        <f>E9/E$5</f>
        <v/>
      </c>
      <c r="CR9" s="214">
        <f>F9/F$5</f>
        <v/>
      </c>
      <c r="CS9" s="214">
        <f>G9/G$5</f>
        <v/>
      </c>
      <c r="CT9" s="214">
        <f>H9/H$5</f>
        <v/>
      </c>
      <c r="CU9" s="214">
        <f>I9/I$5</f>
        <v/>
      </c>
      <c r="CV9" s="214">
        <f>J9/J$5</f>
        <v/>
      </c>
      <c r="CW9" s="214">
        <f>K9/K$5</f>
        <v/>
      </c>
      <c r="CX9" s="215">
        <f>AF9/AF$5</f>
        <v/>
      </c>
      <c r="CY9" s="215">
        <f>AG9/AG$5</f>
        <v/>
      </c>
      <c r="CZ9" s="215">
        <f>AH9/AH$5</f>
        <v/>
      </c>
      <c r="DA9" s="215">
        <f>AI9/AI$5</f>
        <v/>
      </c>
      <c r="DB9" s="215">
        <f>AJ9/AJ$5</f>
        <v/>
      </c>
      <c r="DC9" s="215">
        <f>AK9/AK$5</f>
        <v/>
      </c>
      <c r="DD9" s="215">
        <f>AL9/AL$5</f>
        <v/>
      </c>
      <c r="DE9" s="215">
        <f>AM9/AM$5</f>
        <v/>
      </c>
      <c r="DF9" s="215">
        <f>AN9/AN$5</f>
        <v/>
      </c>
      <c r="DG9" s="215">
        <f>AO9/AO$5</f>
        <v/>
      </c>
    </row>
    <row r="10" customFormat="1" s="173">
      <c r="A10" s="150">
        <f>A11-1</f>
        <v/>
      </c>
      <c r="B10" s="165" t="n">
        <v>0</v>
      </c>
      <c r="C10" s="165" t="n">
        <v>0</v>
      </c>
      <c r="D10" s="165" t="n">
        <v>1</v>
      </c>
      <c r="E10" s="165" t="n">
        <v>6</v>
      </c>
      <c r="F10" s="165" t="n">
        <v>0</v>
      </c>
      <c r="G10" s="165" t="n">
        <v>0</v>
      </c>
      <c r="H10" s="165" t="n">
        <v>0</v>
      </c>
      <c r="I10" s="165" t="n">
        <v>0</v>
      </c>
      <c r="J10" s="165" t="n">
        <v>0</v>
      </c>
      <c r="K10" s="165">
        <f>SUM(B10:J10)</f>
        <v/>
      </c>
      <c r="L10" s="166" t="n"/>
      <c r="M10" s="166" t="n"/>
      <c r="N10" s="166" t="n"/>
      <c r="O10" s="166" t="n"/>
      <c r="P10" s="166" t="n"/>
      <c r="Q10" s="166" t="n"/>
      <c r="R10" s="166" t="n"/>
      <c r="S10" s="166" t="n"/>
      <c r="T10" s="166" t="n"/>
      <c r="U10" s="166">
        <f>SUM(L10:T10)</f>
        <v/>
      </c>
      <c r="V10" s="167" t="n"/>
      <c r="W10" s="167" t="n"/>
      <c r="X10" s="167" t="n"/>
      <c r="Y10" s="167" t="n"/>
      <c r="Z10" s="167" t="n"/>
      <c r="AA10" s="167" t="n"/>
      <c r="AB10" s="167" t="n"/>
      <c r="AC10" s="167" t="n"/>
      <c r="AD10" s="167" t="n"/>
      <c r="AE10" s="167">
        <f>SUM(V10:AD10)</f>
        <v/>
      </c>
      <c r="AF10" s="168" t="n"/>
      <c r="AG10" s="168" t="n"/>
      <c r="AH10" s="168" t="n"/>
      <c r="AI10" s="168" t="n"/>
      <c r="AJ10" s="168" t="n"/>
      <c r="AK10" s="168" t="n"/>
      <c r="AL10" s="168" t="n"/>
      <c r="AM10" s="168" t="n"/>
      <c r="AN10" s="168" t="n"/>
      <c r="AO10" s="168">
        <f>SUM(AF10:AN10)</f>
        <v/>
      </c>
      <c r="AP10" s="169">
        <f>B10-B9</f>
        <v/>
      </c>
      <c r="AQ10" s="169">
        <f>C10-C9</f>
        <v/>
      </c>
      <c r="AR10" s="169">
        <f>D10-D9</f>
        <v/>
      </c>
      <c r="AS10" s="169">
        <f>E10-E9</f>
        <v/>
      </c>
      <c r="AT10" s="169">
        <f>F10-F9</f>
        <v/>
      </c>
      <c r="AU10" s="169">
        <f>G10-G9</f>
        <v/>
      </c>
      <c r="AV10" s="169">
        <f>H10-H9</f>
        <v/>
      </c>
      <c r="AW10" s="169">
        <f>I10-I9</f>
        <v/>
      </c>
      <c r="AX10" s="169">
        <f>J10-J9</f>
        <v/>
      </c>
      <c r="AY10" s="169">
        <f>SUM(AP10:AX10)</f>
        <v/>
      </c>
      <c r="AZ10" s="170" t="n"/>
      <c r="BA10" s="170" t="n"/>
      <c r="BB10" s="170" t="n"/>
      <c r="BC10" s="170" t="n"/>
      <c r="BD10" s="170" t="n"/>
      <c r="BE10" s="170" t="n"/>
      <c r="BF10" s="170" t="n"/>
      <c r="BG10" s="170" t="n"/>
      <c r="BH10" s="170" t="n"/>
      <c r="BI10" s="152">
        <f>SUM(AZ10:BH10)</f>
        <v/>
      </c>
      <c r="BJ10" s="171" t="n"/>
      <c r="BK10" s="171" t="n"/>
      <c r="BL10" s="171" t="n"/>
      <c r="BM10" s="171" t="n"/>
      <c r="BN10" s="171" t="n"/>
      <c r="BO10" s="171" t="n"/>
      <c r="BP10" s="171" t="n"/>
      <c r="BQ10" s="171" t="n"/>
      <c r="BR10" s="171" t="n"/>
      <c r="BS10" s="163">
        <f>SUM(BJ10:BR10)</f>
        <v/>
      </c>
      <c r="BT10" s="172" t="n"/>
      <c r="BU10" s="172" t="n"/>
      <c r="BV10" s="172" t="n"/>
      <c r="BW10" s="172" t="n"/>
      <c r="BX10" s="172" t="n"/>
      <c r="BY10" s="172" t="n"/>
      <c r="BZ10" s="172" t="n"/>
      <c r="CA10" s="172" t="n"/>
      <c r="CB10" s="172" t="n"/>
      <c r="CC10" s="172">
        <f>U10/(K10)</f>
        <v/>
      </c>
      <c r="CD10" s="179" t="n"/>
      <c r="CE10" s="179" t="n"/>
      <c r="CF10" s="179" t="n"/>
      <c r="CG10" s="179" t="n"/>
      <c r="CH10" s="179" t="n"/>
      <c r="CI10" s="179" t="n"/>
      <c r="CJ10" s="179" t="n"/>
      <c r="CK10" s="179" t="n"/>
      <c r="CL10" s="179" t="n"/>
      <c r="CM10" s="179" t="n"/>
      <c r="CN10" s="214">
        <f>B10/B$5</f>
        <v/>
      </c>
      <c r="CO10" s="214">
        <f>C10/C$5</f>
        <v/>
      </c>
      <c r="CP10" s="214">
        <f>D10/D$5</f>
        <v/>
      </c>
      <c r="CQ10" s="214">
        <f>E10/E$5</f>
        <v/>
      </c>
      <c r="CR10" s="214">
        <f>F10/F$5</f>
        <v/>
      </c>
      <c r="CS10" s="214">
        <f>G10/G$5</f>
        <v/>
      </c>
      <c r="CT10" s="214">
        <f>H10/H$5</f>
        <v/>
      </c>
      <c r="CU10" s="214">
        <f>I10/I$5</f>
        <v/>
      </c>
      <c r="CV10" s="214">
        <f>J10/J$5</f>
        <v/>
      </c>
      <c r="CW10" s="214">
        <f>K10/K$5</f>
        <v/>
      </c>
      <c r="CX10" s="215">
        <f>AF10/AF$5</f>
        <v/>
      </c>
      <c r="CY10" s="215">
        <f>AG10/AG$5</f>
        <v/>
      </c>
      <c r="CZ10" s="215">
        <f>AH10/AH$5</f>
        <v/>
      </c>
      <c r="DA10" s="215">
        <f>AI10/AI$5</f>
        <v/>
      </c>
      <c r="DB10" s="215">
        <f>AJ10/AJ$5</f>
        <v/>
      </c>
      <c r="DC10" s="215">
        <f>AK10/AK$5</f>
        <v/>
      </c>
      <c r="DD10" s="215">
        <f>AL10/AL$5</f>
        <v/>
      </c>
      <c r="DE10" s="215">
        <f>AM10/AM$5</f>
        <v/>
      </c>
      <c r="DF10" s="215">
        <f>AN10/AN$5</f>
        <v/>
      </c>
      <c r="DG10" s="215">
        <f>AO10/AO$5</f>
        <v/>
      </c>
    </row>
    <row r="11" customFormat="1" s="173">
      <c r="A11" s="150">
        <f>A12-1</f>
        <v/>
      </c>
      <c r="B11" s="165" t="n">
        <v>0</v>
      </c>
      <c r="C11" s="165" t="n">
        <v>0</v>
      </c>
      <c r="D11" s="165" t="n">
        <v>1</v>
      </c>
      <c r="E11" s="165" t="n">
        <v>6</v>
      </c>
      <c r="F11" s="165" t="n">
        <v>0</v>
      </c>
      <c r="G11" s="165" t="n">
        <v>0</v>
      </c>
      <c r="H11" s="165" t="n">
        <v>0</v>
      </c>
      <c r="I11" s="165" t="n">
        <v>0</v>
      </c>
      <c r="J11" s="165" t="n">
        <v>1</v>
      </c>
      <c r="K11" s="165">
        <f>SUM(B11:J11)</f>
        <v/>
      </c>
      <c r="L11" s="166" t="n"/>
      <c r="M11" s="166" t="n"/>
      <c r="N11" s="166" t="n"/>
      <c r="O11" s="166" t="n"/>
      <c r="P11" s="166" t="n"/>
      <c r="Q11" s="166" t="n"/>
      <c r="R11" s="166" t="n"/>
      <c r="S11" s="166" t="n"/>
      <c r="T11" s="166" t="n"/>
      <c r="U11" s="166">
        <f>SUM(L11:T11)</f>
        <v/>
      </c>
      <c r="V11" s="167" t="n"/>
      <c r="W11" s="167" t="n"/>
      <c r="X11" s="167" t="n"/>
      <c r="Y11" s="167" t="n"/>
      <c r="Z11" s="167" t="n"/>
      <c r="AA11" s="167" t="n"/>
      <c r="AB11" s="167" t="n"/>
      <c r="AC11" s="167" t="n"/>
      <c r="AD11" s="167" t="n"/>
      <c r="AE11" s="167">
        <f>SUM(V11:AD11)</f>
        <v/>
      </c>
      <c r="AF11" s="168" t="n"/>
      <c r="AG11" s="168" t="n"/>
      <c r="AH11" s="168" t="n"/>
      <c r="AI11" s="168" t="n"/>
      <c r="AJ11" s="168" t="n"/>
      <c r="AK11" s="168" t="n"/>
      <c r="AL11" s="168" t="n"/>
      <c r="AM11" s="168" t="n"/>
      <c r="AN11" s="168" t="n"/>
      <c r="AO11" s="168">
        <f>SUM(AF11:AN11)</f>
        <v/>
      </c>
      <c r="AP11" s="169">
        <f>B11-B10</f>
        <v/>
      </c>
      <c r="AQ11" s="169">
        <f>C11-C10</f>
        <v/>
      </c>
      <c r="AR11" s="169">
        <f>D11-D10</f>
        <v/>
      </c>
      <c r="AS11" s="169">
        <f>E11-E10</f>
        <v/>
      </c>
      <c r="AT11" s="169">
        <f>F11-F10</f>
        <v/>
      </c>
      <c r="AU11" s="169">
        <f>G11-G10</f>
        <v/>
      </c>
      <c r="AV11" s="169">
        <f>H11-H10</f>
        <v/>
      </c>
      <c r="AW11" s="169">
        <f>I11-I10</f>
        <v/>
      </c>
      <c r="AX11" s="169">
        <f>J11-J10</f>
        <v/>
      </c>
      <c r="AY11" s="169">
        <f>SUM(AP11:AX11)</f>
        <v/>
      </c>
      <c r="AZ11" s="170" t="n"/>
      <c r="BA11" s="170" t="n"/>
      <c r="BB11" s="170" t="n"/>
      <c r="BC11" s="170" t="n"/>
      <c r="BD11" s="170" t="n"/>
      <c r="BE11" s="170" t="n"/>
      <c r="BF11" s="170" t="n"/>
      <c r="BG11" s="170" t="n"/>
      <c r="BH11" s="170" t="n"/>
      <c r="BI11" s="152">
        <f>SUM(AZ11:BH11)</f>
        <v/>
      </c>
      <c r="BJ11" s="171" t="n"/>
      <c r="BK11" s="171" t="n"/>
      <c r="BL11" s="171" t="n"/>
      <c r="BM11" s="171" t="n"/>
      <c r="BN11" s="171" t="n"/>
      <c r="BO11" s="171" t="n"/>
      <c r="BP11" s="171" t="n"/>
      <c r="BQ11" s="171" t="n"/>
      <c r="BR11" s="171" t="n"/>
      <c r="BS11" s="163">
        <f>SUM(BJ11:BR11)</f>
        <v/>
      </c>
      <c r="BT11" s="172" t="n"/>
      <c r="BU11" s="172" t="n"/>
      <c r="BV11" s="172" t="n"/>
      <c r="BW11" s="172" t="n"/>
      <c r="BX11" s="172" t="n"/>
      <c r="BY11" s="172" t="n"/>
      <c r="BZ11" s="172" t="n"/>
      <c r="CA11" s="172" t="n"/>
      <c r="CB11" s="172" t="n"/>
      <c r="CC11" s="172">
        <f>U11/(K11)</f>
        <v/>
      </c>
      <c r="CD11" s="179" t="n"/>
      <c r="CE11" s="179" t="n"/>
      <c r="CF11" s="179" t="n"/>
      <c r="CG11" s="179" t="n"/>
      <c r="CH11" s="179" t="n"/>
      <c r="CI11" s="179" t="n"/>
      <c r="CJ11" s="179" t="n"/>
      <c r="CK11" s="179" t="n"/>
      <c r="CL11" s="179" t="n"/>
      <c r="CM11" s="179" t="n"/>
      <c r="CN11" s="214">
        <f>B11/B$5</f>
        <v/>
      </c>
      <c r="CO11" s="214">
        <f>C11/C$5</f>
        <v/>
      </c>
      <c r="CP11" s="214">
        <f>D11/D$5</f>
        <v/>
      </c>
      <c r="CQ11" s="214">
        <f>E11/E$5</f>
        <v/>
      </c>
      <c r="CR11" s="214">
        <f>F11/F$5</f>
        <v/>
      </c>
      <c r="CS11" s="214">
        <f>G11/G$5</f>
        <v/>
      </c>
      <c r="CT11" s="214">
        <f>H11/H$5</f>
        <v/>
      </c>
      <c r="CU11" s="214">
        <f>I11/I$5</f>
        <v/>
      </c>
      <c r="CV11" s="214">
        <f>J11/J$5</f>
        <v/>
      </c>
      <c r="CW11" s="214">
        <f>K11/K$5</f>
        <v/>
      </c>
      <c r="CX11" s="215">
        <f>AF11/AF$5</f>
        <v/>
      </c>
      <c r="CY11" s="215">
        <f>AG11/AG$5</f>
        <v/>
      </c>
      <c r="CZ11" s="215">
        <f>AH11/AH$5</f>
        <v/>
      </c>
      <c r="DA11" s="215">
        <f>AI11/AI$5</f>
        <v/>
      </c>
      <c r="DB11" s="215">
        <f>AJ11/AJ$5</f>
        <v/>
      </c>
      <c r="DC11" s="215">
        <f>AK11/AK$5</f>
        <v/>
      </c>
      <c r="DD11" s="215">
        <f>AL11/AL$5</f>
        <v/>
      </c>
      <c r="DE11" s="215">
        <f>AM11/AM$5</f>
        <v/>
      </c>
      <c r="DF11" s="215">
        <f>AN11/AN$5</f>
        <v/>
      </c>
      <c r="DG11" s="215">
        <f>AO11/AO$5</f>
        <v/>
      </c>
    </row>
    <row r="12" customFormat="1" s="173">
      <c r="A12" s="150">
        <f>A13-1</f>
        <v/>
      </c>
      <c r="B12" s="165" t="n">
        <v>0</v>
      </c>
      <c r="C12" s="165" t="n">
        <v>0</v>
      </c>
      <c r="D12" s="165" t="n">
        <v>5</v>
      </c>
      <c r="E12" s="165" t="n">
        <v>7</v>
      </c>
      <c r="F12" s="165" t="n">
        <v>0</v>
      </c>
      <c r="G12" s="165" t="n">
        <v>0</v>
      </c>
      <c r="H12" s="165" t="n">
        <v>0</v>
      </c>
      <c r="I12" s="165" t="n">
        <v>0</v>
      </c>
      <c r="J12" s="165" t="n">
        <v>1</v>
      </c>
      <c r="K12" s="165">
        <f>SUM(B12:J12)</f>
        <v/>
      </c>
      <c r="L12" s="166" t="n"/>
      <c r="M12" s="166" t="n"/>
      <c r="N12" s="166" t="n"/>
      <c r="O12" s="166" t="n"/>
      <c r="P12" s="166" t="n"/>
      <c r="Q12" s="166" t="n"/>
      <c r="R12" s="166" t="n"/>
      <c r="S12" s="166" t="n"/>
      <c r="T12" s="166" t="n"/>
      <c r="U12" s="166">
        <f>SUM(L12:T12)</f>
        <v/>
      </c>
      <c r="V12" s="167" t="n"/>
      <c r="W12" s="167" t="n"/>
      <c r="X12" s="167" t="n"/>
      <c r="Y12" s="167" t="n"/>
      <c r="Z12" s="167" t="n"/>
      <c r="AA12" s="167" t="n"/>
      <c r="AB12" s="167" t="n"/>
      <c r="AC12" s="167" t="n"/>
      <c r="AD12" s="167" t="n"/>
      <c r="AE12" s="167">
        <f>SUM(V12:AD12)</f>
        <v/>
      </c>
      <c r="AF12" s="168" t="n"/>
      <c r="AG12" s="168" t="n"/>
      <c r="AH12" s="168" t="n"/>
      <c r="AI12" s="168" t="n"/>
      <c r="AJ12" s="168" t="n"/>
      <c r="AK12" s="168" t="n"/>
      <c r="AL12" s="168" t="n"/>
      <c r="AM12" s="168" t="n"/>
      <c r="AN12" s="168" t="n"/>
      <c r="AO12" s="168">
        <f>SUM(AF12:AN12)</f>
        <v/>
      </c>
      <c r="AP12" s="169">
        <f>B12-B11</f>
        <v/>
      </c>
      <c r="AQ12" s="169">
        <f>C12-C11</f>
        <v/>
      </c>
      <c r="AR12" s="169">
        <f>D12-D11</f>
        <v/>
      </c>
      <c r="AS12" s="169">
        <f>E12-E11</f>
        <v/>
      </c>
      <c r="AT12" s="169">
        <f>F12-F11</f>
        <v/>
      </c>
      <c r="AU12" s="169">
        <f>G12-G11</f>
        <v/>
      </c>
      <c r="AV12" s="169">
        <f>H12-H11</f>
        <v/>
      </c>
      <c r="AW12" s="169">
        <f>I12-I11</f>
        <v/>
      </c>
      <c r="AX12" s="169">
        <f>J12-J11</f>
        <v/>
      </c>
      <c r="AY12" s="169">
        <f>SUM(AP12:AX12)</f>
        <v/>
      </c>
      <c r="AZ12" s="170" t="n"/>
      <c r="BA12" s="170" t="n"/>
      <c r="BB12" s="170" t="n"/>
      <c r="BC12" s="170" t="n"/>
      <c r="BD12" s="170" t="n"/>
      <c r="BE12" s="170" t="n"/>
      <c r="BF12" s="170" t="n"/>
      <c r="BG12" s="170" t="n"/>
      <c r="BH12" s="170" t="n"/>
      <c r="BI12" s="152">
        <f>SUM(AZ12:BH12)</f>
        <v/>
      </c>
      <c r="BJ12" s="171" t="n"/>
      <c r="BK12" s="171" t="n"/>
      <c r="BL12" s="171" t="n"/>
      <c r="BM12" s="171" t="n"/>
      <c r="BN12" s="171" t="n"/>
      <c r="BO12" s="171" t="n"/>
      <c r="BP12" s="171" t="n"/>
      <c r="BQ12" s="171" t="n"/>
      <c r="BR12" s="171" t="n"/>
      <c r="BS12" s="163">
        <f>SUM(BJ12:BR12)</f>
        <v/>
      </c>
      <c r="BT12" s="172" t="n"/>
      <c r="BU12" s="172" t="n"/>
      <c r="BV12" s="172" t="n"/>
      <c r="BW12" s="172" t="n"/>
      <c r="BX12" s="172" t="n"/>
      <c r="BY12" s="172" t="n"/>
      <c r="BZ12" s="172" t="n"/>
      <c r="CA12" s="172" t="n"/>
      <c r="CB12" s="172" t="n"/>
      <c r="CC12" s="172">
        <f>U12/(K12)</f>
        <v/>
      </c>
      <c r="CD12" s="179" t="n"/>
      <c r="CE12" s="179" t="n"/>
      <c r="CF12" s="179" t="n"/>
      <c r="CG12" s="179" t="n"/>
      <c r="CH12" s="179" t="n"/>
      <c r="CI12" s="179" t="n"/>
      <c r="CJ12" s="179" t="n"/>
      <c r="CK12" s="179" t="n"/>
      <c r="CL12" s="179" t="n"/>
      <c r="CM12" s="179" t="n"/>
      <c r="CN12" s="214">
        <f>B12/B$5</f>
        <v/>
      </c>
      <c r="CO12" s="214">
        <f>C12/C$5</f>
        <v/>
      </c>
      <c r="CP12" s="214">
        <f>D12/D$5</f>
        <v/>
      </c>
      <c r="CQ12" s="214">
        <f>E12/E$5</f>
        <v/>
      </c>
      <c r="CR12" s="214">
        <f>F12/F$5</f>
        <v/>
      </c>
      <c r="CS12" s="214">
        <f>G12/G$5</f>
        <v/>
      </c>
      <c r="CT12" s="214">
        <f>H12/H$5</f>
        <v/>
      </c>
      <c r="CU12" s="214">
        <f>I12/I$5</f>
        <v/>
      </c>
      <c r="CV12" s="214">
        <f>J12/J$5</f>
        <v/>
      </c>
      <c r="CW12" s="214">
        <f>K12/K$5</f>
        <v/>
      </c>
      <c r="CX12" s="215">
        <f>AF12/AF$5</f>
        <v/>
      </c>
      <c r="CY12" s="215">
        <f>AG12/AG$5</f>
        <v/>
      </c>
      <c r="CZ12" s="215">
        <f>AH12/AH$5</f>
        <v/>
      </c>
      <c r="DA12" s="215">
        <f>AI12/AI$5</f>
        <v/>
      </c>
      <c r="DB12" s="215">
        <f>AJ12/AJ$5</f>
        <v/>
      </c>
      <c r="DC12" s="215">
        <f>AK12/AK$5</f>
        <v/>
      </c>
      <c r="DD12" s="215">
        <f>AL12/AL$5</f>
        <v/>
      </c>
      <c r="DE12" s="215">
        <f>AM12/AM$5</f>
        <v/>
      </c>
      <c r="DF12" s="215">
        <f>AN12/AN$5</f>
        <v/>
      </c>
      <c r="DG12" s="215">
        <f>AO12/AO$5</f>
        <v/>
      </c>
    </row>
    <row r="13" customFormat="1" s="173">
      <c r="A13" s="150">
        <f>A14-1</f>
        <v/>
      </c>
      <c r="B13" s="165" t="n">
        <v>0</v>
      </c>
      <c r="C13" s="165" t="n">
        <v>0</v>
      </c>
      <c r="D13" s="165" t="n">
        <v>6</v>
      </c>
      <c r="E13" s="165" t="n">
        <v>8</v>
      </c>
      <c r="F13" s="165" t="n">
        <v>0</v>
      </c>
      <c r="G13" s="165" t="n">
        <v>1</v>
      </c>
      <c r="H13" s="165" t="n">
        <v>0</v>
      </c>
      <c r="I13" s="165" t="n">
        <v>0</v>
      </c>
      <c r="J13" s="165" t="n">
        <v>1</v>
      </c>
      <c r="K13" s="165">
        <f>SUM(B13:J13)</f>
        <v/>
      </c>
      <c r="L13" s="166" t="n"/>
      <c r="M13" s="166" t="n"/>
      <c r="N13" s="166" t="n"/>
      <c r="O13" s="166" t="n"/>
      <c r="P13" s="166" t="n"/>
      <c r="Q13" s="166" t="n"/>
      <c r="R13" s="166" t="n"/>
      <c r="S13" s="166" t="n"/>
      <c r="T13" s="166" t="n"/>
      <c r="U13" s="166">
        <f>SUM(L13:T13)</f>
        <v/>
      </c>
      <c r="V13" s="167" t="n"/>
      <c r="W13" s="167" t="n"/>
      <c r="X13" s="167" t="n"/>
      <c r="Y13" s="167" t="n"/>
      <c r="Z13" s="167" t="n"/>
      <c r="AA13" s="167" t="n"/>
      <c r="AB13" s="167" t="n"/>
      <c r="AC13" s="167" t="n"/>
      <c r="AD13" s="167" t="n"/>
      <c r="AE13" s="167">
        <f>SUM(V13:AD13)</f>
        <v/>
      </c>
      <c r="AF13" s="168" t="n"/>
      <c r="AG13" s="168" t="n"/>
      <c r="AH13" s="168" t="n"/>
      <c r="AI13" s="168" t="n"/>
      <c r="AJ13" s="168" t="n"/>
      <c r="AK13" s="168" t="n"/>
      <c r="AL13" s="168" t="n"/>
      <c r="AM13" s="168" t="n"/>
      <c r="AN13" s="168" t="n"/>
      <c r="AO13" s="168">
        <f>SUM(AF13:AN13)</f>
        <v/>
      </c>
      <c r="AP13" s="169">
        <f>B13-B12</f>
        <v/>
      </c>
      <c r="AQ13" s="169">
        <f>C13-C12</f>
        <v/>
      </c>
      <c r="AR13" s="169">
        <f>D13-D12</f>
        <v/>
      </c>
      <c r="AS13" s="169">
        <f>E13-E12</f>
        <v/>
      </c>
      <c r="AT13" s="169">
        <f>F13-F12</f>
        <v/>
      </c>
      <c r="AU13" s="169">
        <f>G13-G12</f>
        <v/>
      </c>
      <c r="AV13" s="169">
        <f>H13-H12</f>
        <v/>
      </c>
      <c r="AW13" s="169">
        <f>I13-I12</f>
        <v/>
      </c>
      <c r="AX13" s="169">
        <f>J13-J12</f>
        <v/>
      </c>
      <c r="AY13" s="169">
        <f>SUM(AP13:AX13)</f>
        <v/>
      </c>
      <c r="AZ13" s="170" t="n"/>
      <c r="BA13" s="170" t="n"/>
      <c r="BB13" s="170" t="n"/>
      <c r="BC13" s="170" t="n"/>
      <c r="BD13" s="170" t="n"/>
      <c r="BE13" s="170" t="n"/>
      <c r="BF13" s="170" t="n"/>
      <c r="BG13" s="170" t="n"/>
      <c r="BH13" s="170" t="n"/>
      <c r="BI13" s="152">
        <f>SUM(AZ13:BH13)</f>
        <v/>
      </c>
      <c r="BJ13" s="171" t="n"/>
      <c r="BK13" s="171" t="n"/>
      <c r="BL13" s="171" t="n"/>
      <c r="BM13" s="171" t="n"/>
      <c r="BN13" s="171" t="n"/>
      <c r="BO13" s="171" t="n"/>
      <c r="BP13" s="171" t="n"/>
      <c r="BQ13" s="171" t="n"/>
      <c r="BR13" s="171" t="n"/>
      <c r="BS13" s="163">
        <f>SUM(BJ13:BR13)</f>
        <v/>
      </c>
      <c r="BT13" s="172" t="n"/>
      <c r="BU13" s="172" t="n"/>
      <c r="BV13" s="172" t="n"/>
      <c r="BW13" s="172" t="n"/>
      <c r="BX13" s="172" t="n"/>
      <c r="BY13" s="172" t="n"/>
      <c r="BZ13" s="172" t="n"/>
      <c r="CA13" s="172" t="n"/>
      <c r="CB13" s="172" t="n"/>
      <c r="CC13" s="172">
        <f>U13/(K13)</f>
        <v/>
      </c>
      <c r="CD13" s="179" t="n"/>
      <c r="CE13" s="179" t="n"/>
      <c r="CF13" s="179" t="n"/>
      <c r="CG13" s="179" t="n"/>
      <c r="CH13" s="179" t="n"/>
      <c r="CI13" s="179" t="n"/>
      <c r="CJ13" s="179" t="n"/>
      <c r="CK13" s="179" t="n"/>
      <c r="CL13" s="179" t="n"/>
      <c r="CM13" s="179" t="n"/>
      <c r="CN13" s="214">
        <f>B13/B$5</f>
        <v/>
      </c>
      <c r="CO13" s="214">
        <f>C13/C$5</f>
        <v/>
      </c>
      <c r="CP13" s="214">
        <f>D13/D$5</f>
        <v/>
      </c>
      <c r="CQ13" s="214">
        <f>E13/E$5</f>
        <v/>
      </c>
      <c r="CR13" s="214">
        <f>F13/F$5</f>
        <v/>
      </c>
      <c r="CS13" s="214">
        <f>G13/G$5</f>
        <v/>
      </c>
      <c r="CT13" s="214">
        <f>H13/H$5</f>
        <v/>
      </c>
      <c r="CU13" s="214">
        <f>I13/I$5</f>
        <v/>
      </c>
      <c r="CV13" s="214">
        <f>J13/J$5</f>
        <v/>
      </c>
      <c r="CW13" s="214">
        <f>K13/K$5</f>
        <v/>
      </c>
      <c r="CX13" s="215">
        <f>AF13/AF$5</f>
        <v/>
      </c>
      <c r="CY13" s="215">
        <f>AG13/AG$5</f>
        <v/>
      </c>
      <c r="CZ13" s="215">
        <f>AH13/AH$5</f>
        <v/>
      </c>
      <c r="DA13" s="215">
        <f>AI13/AI$5</f>
        <v/>
      </c>
      <c r="DB13" s="215">
        <f>AJ13/AJ$5</f>
        <v/>
      </c>
      <c r="DC13" s="215">
        <f>AK13/AK$5</f>
        <v/>
      </c>
      <c r="DD13" s="215">
        <f>AL13/AL$5</f>
        <v/>
      </c>
      <c r="DE13" s="215">
        <f>AM13/AM$5</f>
        <v/>
      </c>
      <c r="DF13" s="215">
        <f>AN13/AN$5</f>
        <v/>
      </c>
      <c r="DG13" s="215">
        <f>AO13/AO$5</f>
        <v/>
      </c>
    </row>
    <row r="14" customFormat="1" s="173">
      <c r="A14" s="150">
        <f>A15-1</f>
        <v/>
      </c>
      <c r="B14" s="165" t="n">
        <v>0</v>
      </c>
      <c r="C14" s="165" t="n">
        <v>0</v>
      </c>
      <c r="D14" s="165" t="n">
        <v>10</v>
      </c>
      <c r="E14" s="165" t="n">
        <v>10</v>
      </c>
      <c r="F14" s="165" t="n">
        <v>0</v>
      </c>
      <c r="G14" s="165" t="n">
        <v>1</v>
      </c>
      <c r="H14" s="165" t="n">
        <v>0</v>
      </c>
      <c r="I14" s="165" t="n">
        <v>0</v>
      </c>
      <c r="J14" s="165" t="n">
        <v>3</v>
      </c>
      <c r="K14" s="165">
        <f>SUM(B14:J14)</f>
        <v/>
      </c>
      <c r="L14" s="166" t="n"/>
      <c r="M14" s="166" t="n"/>
      <c r="N14" s="166" t="n"/>
      <c r="O14" s="166" t="n"/>
      <c r="P14" s="166" t="n"/>
      <c r="Q14" s="166" t="n"/>
      <c r="R14" s="166" t="n"/>
      <c r="S14" s="166" t="n"/>
      <c r="T14" s="166" t="n"/>
      <c r="U14" s="166">
        <f>SUM(L14:T14)</f>
        <v/>
      </c>
      <c r="V14" s="167" t="n"/>
      <c r="W14" s="167" t="n"/>
      <c r="X14" s="167" t="n"/>
      <c r="Y14" s="167" t="n"/>
      <c r="Z14" s="167" t="n"/>
      <c r="AA14" s="167" t="n"/>
      <c r="AB14" s="167" t="n"/>
      <c r="AC14" s="167" t="n"/>
      <c r="AD14" s="167" t="n"/>
      <c r="AE14" s="167">
        <f>SUM(V14:AD14)</f>
        <v/>
      </c>
      <c r="AF14" s="168" t="n"/>
      <c r="AG14" s="168" t="n"/>
      <c r="AH14" s="168" t="n"/>
      <c r="AI14" s="168" t="n"/>
      <c r="AJ14" s="168" t="n"/>
      <c r="AK14" s="168" t="n"/>
      <c r="AL14" s="168" t="n"/>
      <c r="AM14" s="168" t="n"/>
      <c r="AN14" s="168" t="n"/>
      <c r="AO14" s="168">
        <f>SUM(AF14:AN14)</f>
        <v/>
      </c>
      <c r="AP14" s="169">
        <f>B14-B13</f>
        <v/>
      </c>
      <c r="AQ14" s="169">
        <f>C14-C13</f>
        <v/>
      </c>
      <c r="AR14" s="169">
        <f>D14-D13</f>
        <v/>
      </c>
      <c r="AS14" s="169">
        <f>E14-E13</f>
        <v/>
      </c>
      <c r="AT14" s="169">
        <f>F14-F13</f>
        <v/>
      </c>
      <c r="AU14" s="169">
        <f>G14-G13</f>
        <v/>
      </c>
      <c r="AV14" s="169">
        <f>H14-H13</f>
        <v/>
      </c>
      <c r="AW14" s="169">
        <f>I14-I13</f>
        <v/>
      </c>
      <c r="AX14" s="169">
        <f>J14-J13</f>
        <v/>
      </c>
      <c r="AY14" s="169">
        <f>SUM(AP14:AX14)</f>
        <v/>
      </c>
      <c r="AZ14" s="170" t="n"/>
      <c r="BA14" s="170" t="n"/>
      <c r="BB14" s="170" t="n"/>
      <c r="BC14" s="170" t="n"/>
      <c r="BD14" s="170" t="n"/>
      <c r="BE14" s="170" t="n"/>
      <c r="BF14" s="170" t="n"/>
      <c r="BG14" s="170" t="n"/>
      <c r="BH14" s="170" t="n"/>
      <c r="BI14" s="152">
        <f>SUM(AZ14:BH14)</f>
        <v/>
      </c>
      <c r="BJ14" s="171" t="n"/>
      <c r="BK14" s="171" t="n"/>
      <c r="BL14" s="171" t="n"/>
      <c r="BM14" s="171" t="n"/>
      <c r="BN14" s="171" t="n"/>
      <c r="BO14" s="171" t="n"/>
      <c r="BP14" s="171" t="n"/>
      <c r="BQ14" s="171" t="n"/>
      <c r="BR14" s="171" t="n"/>
      <c r="BS14" s="163">
        <f>SUM(BJ14:BR14)</f>
        <v/>
      </c>
      <c r="BT14" s="172" t="n"/>
      <c r="BU14" s="172" t="n"/>
      <c r="BV14" s="172" t="n"/>
      <c r="BW14" s="172" t="n"/>
      <c r="BX14" s="172" t="n"/>
      <c r="BY14" s="172" t="n"/>
      <c r="BZ14" s="172" t="n"/>
      <c r="CA14" s="172" t="n"/>
      <c r="CB14" s="172" t="n"/>
      <c r="CC14" s="172">
        <f>U14/(K14)</f>
        <v/>
      </c>
      <c r="CD14" s="179" t="n"/>
      <c r="CE14" s="179" t="n"/>
      <c r="CF14" s="179" t="n"/>
      <c r="CG14" s="179" t="n"/>
      <c r="CH14" s="179" t="n"/>
      <c r="CI14" s="179" t="n"/>
      <c r="CJ14" s="179" t="n"/>
      <c r="CK14" s="179" t="n"/>
      <c r="CL14" s="179" t="n"/>
      <c r="CM14" s="179" t="n"/>
      <c r="CN14" s="214">
        <f>B14/B$5</f>
        <v/>
      </c>
      <c r="CO14" s="214">
        <f>C14/C$5</f>
        <v/>
      </c>
      <c r="CP14" s="214">
        <f>D14/D$5</f>
        <v/>
      </c>
      <c r="CQ14" s="214">
        <f>E14/E$5</f>
        <v/>
      </c>
      <c r="CR14" s="214">
        <f>F14/F$5</f>
        <v/>
      </c>
      <c r="CS14" s="214">
        <f>G14/G$5</f>
        <v/>
      </c>
      <c r="CT14" s="214">
        <f>H14/H$5</f>
        <v/>
      </c>
      <c r="CU14" s="214">
        <f>I14/I$5</f>
        <v/>
      </c>
      <c r="CV14" s="214">
        <f>J14/J$5</f>
        <v/>
      </c>
      <c r="CW14" s="214">
        <f>K14/K$5</f>
        <v/>
      </c>
      <c r="CX14" s="215">
        <f>AF14/AF$5</f>
        <v/>
      </c>
      <c r="CY14" s="215">
        <f>AG14/AG$5</f>
        <v/>
      </c>
      <c r="CZ14" s="215">
        <f>AH14/AH$5</f>
        <v/>
      </c>
      <c r="DA14" s="215">
        <f>AI14/AI$5</f>
        <v/>
      </c>
      <c r="DB14" s="215">
        <f>AJ14/AJ$5</f>
        <v/>
      </c>
      <c r="DC14" s="215">
        <f>AK14/AK$5</f>
        <v/>
      </c>
      <c r="DD14" s="215">
        <f>AL14/AL$5</f>
        <v/>
      </c>
      <c r="DE14" s="215">
        <f>AM14/AM$5</f>
        <v/>
      </c>
      <c r="DF14" s="215">
        <f>AN14/AN$5</f>
        <v/>
      </c>
      <c r="DG14" s="215">
        <f>AO14/AO$5</f>
        <v/>
      </c>
    </row>
    <row r="15" customFormat="1" s="173">
      <c r="A15" s="150">
        <f>A16-1</f>
        <v/>
      </c>
      <c r="B15" s="165" t="n">
        <v>0</v>
      </c>
      <c r="C15" s="165" t="n">
        <v>0</v>
      </c>
      <c r="D15" s="165" t="n">
        <v>17</v>
      </c>
      <c r="E15" s="165" t="n">
        <v>11</v>
      </c>
      <c r="F15" s="165" t="n">
        <v>0</v>
      </c>
      <c r="G15" s="165" t="n">
        <v>1</v>
      </c>
      <c r="H15" s="165" t="n">
        <v>0</v>
      </c>
      <c r="I15" s="165" t="n">
        <v>0</v>
      </c>
      <c r="J15" s="165" t="n">
        <v>9</v>
      </c>
      <c r="K15" s="165">
        <f>SUM(B15:J15)</f>
        <v/>
      </c>
      <c r="L15" s="166" t="n"/>
      <c r="M15" s="166" t="n"/>
      <c r="N15" s="166" t="n"/>
      <c r="O15" s="166" t="n"/>
      <c r="P15" s="166" t="n"/>
      <c r="Q15" s="166" t="n"/>
      <c r="R15" s="166" t="n"/>
      <c r="S15" s="166" t="n"/>
      <c r="T15" s="166" t="n"/>
      <c r="U15" s="166">
        <f>SUM(L15:T15)</f>
        <v/>
      </c>
      <c r="V15" s="167" t="n"/>
      <c r="W15" s="167" t="n"/>
      <c r="X15" s="167" t="n"/>
      <c r="Y15" s="167" t="n"/>
      <c r="Z15" s="167" t="n"/>
      <c r="AA15" s="167" t="n"/>
      <c r="AB15" s="167" t="n"/>
      <c r="AC15" s="167" t="n"/>
      <c r="AD15" s="167" t="n"/>
      <c r="AE15" s="167">
        <f>SUM(V15:AD15)</f>
        <v/>
      </c>
      <c r="AF15" s="168" t="n"/>
      <c r="AG15" s="168" t="n"/>
      <c r="AH15" s="168" t="n"/>
      <c r="AI15" s="168" t="n"/>
      <c r="AJ15" s="168" t="n"/>
      <c r="AK15" s="168" t="n"/>
      <c r="AL15" s="168" t="n"/>
      <c r="AM15" s="168" t="n"/>
      <c r="AN15" s="168" t="n"/>
      <c r="AO15" s="168">
        <f>SUM(AF15:AN15)</f>
        <v/>
      </c>
      <c r="AP15" s="169">
        <f>B15-B14</f>
        <v/>
      </c>
      <c r="AQ15" s="169">
        <f>C15-C14</f>
        <v/>
      </c>
      <c r="AR15" s="169">
        <f>D15-D14</f>
        <v/>
      </c>
      <c r="AS15" s="169">
        <f>E15-E14</f>
        <v/>
      </c>
      <c r="AT15" s="169">
        <f>F15-F14</f>
        <v/>
      </c>
      <c r="AU15" s="169">
        <f>G15-G14</f>
        <v/>
      </c>
      <c r="AV15" s="169">
        <f>H15-H14</f>
        <v/>
      </c>
      <c r="AW15" s="169">
        <f>I15-I14</f>
        <v/>
      </c>
      <c r="AX15" s="169">
        <f>J15-J14</f>
        <v/>
      </c>
      <c r="AY15" s="169">
        <f>SUM(AP15:AX15)</f>
        <v/>
      </c>
      <c r="AZ15" s="170" t="n"/>
      <c r="BA15" s="170" t="n"/>
      <c r="BB15" s="170" t="n"/>
      <c r="BC15" s="170" t="n"/>
      <c r="BD15" s="170" t="n"/>
      <c r="BE15" s="170" t="n"/>
      <c r="BF15" s="170" t="n"/>
      <c r="BG15" s="170" t="n"/>
      <c r="BH15" s="170" t="n"/>
      <c r="BI15" s="152">
        <f>SUM(AZ15:BH15)</f>
        <v/>
      </c>
      <c r="BJ15" s="171" t="n"/>
      <c r="BK15" s="171" t="n"/>
      <c r="BL15" s="171" t="n"/>
      <c r="BM15" s="171" t="n"/>
      <c r="BN15" s="171" t="n"/>
      <c r="BO15" s="171" t="n"/>
      <c r="BP15" s="171" t="n"/>
      <c r="BQ15" s="171" t="n"/>
      <c r="BR15" s="171" t="n"/>
      <c r="BS15" s="163">
        <f>SUM(BJ15:BR15)</f>
        <v/>
      </c>
      <c r="BT15" s="172" t="n"/>
      <c r="BU15" s="172" t="n"/>
      <c r="BV15" s="172" t="n"/>
      <c r="BW15" s="172" t="n"/>
      <c r="BX15" s="172" t="n"/>
      <c r="BY15" s="172" t="n"/>
      <c r="BZ15" s="172" t="n"/>
      <c r="CA15" s="172" t="n"/>
      <c r="CB15" s="172" t="n"/>
      <c r="CC15" s="172">
        <f>U15/(K15)</f>
        <v/>
      </c>
      <c r="CD15" s="179" t="n"/>
      <c r="CE15" s="179" t="n"/>
      <c r="CF15" s="179" t="n"/>
      <c r="CG15" s="179" t="n"/>
      <c r="CH15" s="179" t="n"/>
      <c r="CI15" s="179" t="n"/>
      <c r="CJ15" s="179" t="n"/>
      <c r="CK15" s="179" t="n"/>
      <c r="CL15" s="179" t="n"/>
      <c r="CM15" s="179" t="n"/>
      <c r="CN15" s="214">
        <f>B15/B$5</f>
        <v/>
      </c>
      <c r="CO15" s="214">
        <f>C15/C$5</f>
        <v/>
      </c>
      <c r="CP15" s="214">
        <f>D15/D$5</f>
        <v/>
      </c>
      <c r="CQ15" s="214">
        <f>E15/E$5</f>
        <v/>
      </c>
      <c r="CR15" s="214">
        <f>F15/F$5</f>
        <v/>
      </c>
      <c r="CS15" s="214">
        <f>G15/G$5</f>
        <v/>
      </c>
      <c r="CT15" s="214">
        <f>H15/H$5</f>
        <v/>
      </c>
      <c r="CU15" s="214">
        <f>I15/I$5</f>
        <v/>
      </c>
      <c r="CV15" s="214">
        <f>J15/J$5</f>
        <v/>
      </c>
      <c r="CW15" s="214">
        <f>K15/K$5</f>
        <v/>
      </c>
      <c r="CX15" s="215">
        <f>AF15/AF$5</f>
        <v/>
      </c>
      <c r="CY15" s="215">
        <f>AG15/AG$5</f>
        <v/>
      </c>
      <c r="CZ15" s="215">
        <f>AH15/AH$5</f>
        <v/>
      </c>
      <c r="DA15" s="215">
        <f>AI15/AI$5</f>
        <v/>
      </c>
      <c r="DB15" s="215">
        <f>AJ15/AJ$5</f>
        <v/>
      </c>
      <c r="DC15" s="215">
        <f>AK15/AK$5</f>
        <v/>
      </c>
      <c r="DD15" s="215">
        <f>AL15/AL$5</f>
        <v/>
      </c>
      <c r="DE15" s="215">
        <f>AM15/AM$5</f>
        <v/>
      </c>
      <c r="DF15" s="215">
        <f>AN15/AN$5</f>
        <v/>
      </c>
      <c r="DG15" s="215">
        <f>AO15/AO$5</f>
        <v/>
      </c>
    </row>
    <row r="16" customFormat="1" s="173">
      <c r="A16" s="150">
        <f>A17-1</f>
        <v/>
      </c>
      <c r="B16" s="165" t="n">
        <v>0</v>
      </c>
      <c r="C16" s="165" t="n">
        <v>0</v>
      </c>
      <c r="D16" s="165" t="n">
        <v>24</v>
      </c>
      <c r="E16" s="165" t="n">
        <v>12</v>
      </c>
      <c r="F16" s="165" t="n">
        <v>0</v>
      </c>
      <c r="G16" s="165" t="n">
        <v>1</v>
      </c>
      <c r="H16" s="165" t="n">
        <v>0</v>
      </c>
      <c r="I16" s="165" t="n">
        <v>0</v>
      </c>
      <c r="J16" s="165" t="n">
        <v>14</v>
      </c>
      <c r="K16" s="165">
        <f>SUM(B16:J16)</f>
        <v/>
      </c>
      <c r="L16" s="166" t="n"/>
      <c r="M16" s="166" t="n"/>
      <c r="N16" s="166" t="n"/>
      <c r="O16" s="166" t="n"/>
      <c r="P16" s="166" t="n"/>
      <c r="Q16" s="166" t="n"/>
      <c r="R16" s="166" t="n"/>
      <c r="S16" s="166" t="n"/>
      <c r="T16" s="166" t="n"/>
      <c r="U16" s="166">
        <f>SUM(L16:T16)</f>
        <v/>
      </c>
      <c r="V16" s="167" t="n"/>
      <c r="W16" s="167" t="n"/>
      <c r="X16" s="167" t="n"/>
      <c r="Y16" s="167" t="n"/>
      <c r="Z16" s="167" t="n"/>
      <c r="AA16" s="167" t="n"/>
      <c r="AB16" s="167" t="n"/>
      <c r="AC16" s="167" t="n"/>
      <c r="AD16" s="167" t="n"/>
      <c r="AE16" s="167">
        <f>SUM(V16:AD16)</f>
        <v/>
      </c>
      <c r="AF16" s="168" t="n"/>
      <c r="AG16" s="168" t="n"/>
      <c r="AH16" s="168" t="n"/>
      <c r="AI16" s="168" t="n"/>
      <c r="AJ16" s="168" t="n"/>
      <c r="AK16" s="168" t="n"/>
      <c r="AL16" s="168" t="n"/>
      <c r="AM16" s="168" t="n"/>
      <c r="AN16" s="168" t="n"/>
      <c r="AO16" s="168">
        <f>SUM(AF16:AN16)</f>
        <v/>
      </c>
      <c r="AP16" s="169">
        <f>B16-B15</f>
        <v/>
      </c>
      <c r="AQ16" s="169">
        <f>C16-C15</f>
        <v/>
      </c>
      <c r="AR16" s="169">
        <f>D16-D15</f>
        <v/>
      </c>
      <c r="AS16" s="169">
        <f>E16-E15</f>
        <v/>
      </c>
      <c r="AT16" s="169">
        <f>F16-F15</f>
        <v/>
      </c>
      <c r="AU16" s="169">
        <f>G16-G15</f>
        <v/>
      </c>
      <c r="AV16" s="169">
        <f>H16-H15</f>
        <v/>
      </c>
      <c r="AW16" s="169">
        <f>I16-I15</f>
        <v/>
      </c>
      <c r="AX16" s="169">
        <f>J16-J15</f>
        <v/>
      </c>
      <c r="AY16" s="169">
        <f>SUM(AP16:AX16)</f>
        <v/>
      </c>
      <c r="AZ16" s="170" t="n"/>
      <c r="BA16" s="170" t="n"/>
      <c r="BB16" s="170" t="n"/>
      <c r="BC16" s="170" t="n"/>
      <c r="BD16" s="170" t="n"/>
      <c r="BE16" s="170" t="n"/>
      <c r="BF16" s="170" t="n"/>
      <c r="BG16" s="170" t="n"/>
      <c r="BH16" s="170" t="n"/>
      <c r="BI16" s="152">
        <f>SUM(AZ16:BH16)</f>
        <v/>
      </c>
      <c r="BJ16" s="171" t="n"/>
      <c r="BK16" s="171" t="n"/>
      <c r="BL16" s="171" t="n"/>
      <c r="BM16" s="171" t="n"/>
      <c r="BN16" s="171" t="n"/>
      <c r="BO16" s="171" t="n"/>
      <c r="BP16" s="171" t="n"/>
      <c r="BQ16" s="171" t="n"/>
      <c r="BR16" s="171" t="n"/>
      <c r="BS16" s="163">
        <f>SUM(BJ16:BR16)</f>
        <v/>
      </c>
      <c r="BT16" s="172" t="n"/>
      <c r="BU16" s="172" t="n"/>
      <c r="BV16" s="172" t="n"/>
      <c r="BW16" s="172" t="n"/>
      <c r="BX16" s="172" t="n"/>
      <c r="BY16" s="172" t="n"/>
      <c r="BZ16" s="172" t="n"/>
      <c r="CA16" s="172" t="n"/>
      <c r="CB16" s="172" t="n"/>
      <c r="CC16" s="172">
        <f>U16/(K16)</f>
        <v/>
      </c>
      <c r="CD16" s="179" t="n"/>
      <c r="CE16" s="179" t="n"/>
      <c r="CF16" s="179" t="n"/>
      <c r="CG16" s="179" t="n"/>
      <c r="CH16" s="179" t="n"/>
      <c r="CI16" s="179" t="n"/>
      <c r="CJ16" s="179" t="n"/>
      <c r="CK16" s="179" t="n"/>
      <c r="CL16" s="179" t="n"/>
      <c r="CM16" s="179" t="n"/>
      <c r="CN16" s="214">
        <f>B16/B$5</f>
        <v/>
      </c>
      <c r="CO16" s="214">
        <f>C16/C$5</f>
        <v/>
      </c>
      <c r="CP16" s="214">
        <f>D16/D$5</f>
        <v/>
      </c>
      <c r="CQ16" s="214">
        <f>E16/E$5</f>
        <v/>
      </c>
      <c r="CR16" s="214">
        <f>F16/F$5</f>
        <v/>
      </c>
      <c r="CS16" s="214">
        <f>G16/G$5</f>
        <v/>
      </c>
      <c r="CT16" s="214">
        <f>H16/H$5</f>
        <v/>
      </c>
      <c r="CU16" s="214">
        <f>I16/I$5</f>
        <v/>
      </c>
      <c r="CV16" s="214">
        <f>J16/J$5</f>
        <v/>
      </c>
      <c r="CW16" s="214">
        <f>K16/K$5</f>
        <v/>
      </c>
      <c r="CX16" s="215">
        <f>AF16/AF$5</f>
        <v/>
      </c>
      <c r="CY16" s="215">
        <f>AG16/AG$5</f>
        <v/>
      </c>
      <c r="CZ16" s="215">
        <f>AH16/AH$5</f>
        <v/>
      </c>
      <c r="DA16" s="215">
        <f>AI16/AI$5</f>
        <v/>
      </c>
      <c r="DB16" s="215">
        <f>AJ16/AJ$5</f>
        <v/>
      </c>
      <c r="DC16" s="215">
        <f>AK16/AK$5</f>
        <v/>
      </c>
      <c r="DD16" s="215">
        <f>AL16/AL$5</f>
        <v/>
      </c>
      <c r="DE16" s="215">
        <f>AM16/AM$5</f>
        <v/>
      </c>
      <c r="DF16" s="215">
        <f>AN16/AN$5</f>
        <v/>
      </c>
      <c r="DG16" s="215">
        <f>AO16/AO$5</f>
        <v/>
      </c>
    </row>
    <row r="17" customFormat="1" s="173">
      <c r="A17" s="150">
        <f>A18-1</f>
        <v/>
      </c>
      <c r="B17" s="165" t="n">
        <v>0</v>
      </c>
      <c r="C17" s="165" t="n">
        <v>0</v>
      </c>
      <c r="D17" s="165" t="n">
        <v>31</v>
      </c>
      <c r="E17" s="165" t="n">
        <v>12</v>
      </c>
      <c r="F17" s="165" t="n">
        <v>1</v>
      </c>
      <c r="G17" s="165" t="n">
        <v>2</v>
      </c>
      <c r="H17" s="165" t="n">
        <v>0</v>
      </c>
      <c r="I17" s="165" t="n">
        <v>0</v>
      </c>
      <c r="J17" s="165" t="n">
        <v>16</v>
      </c>
      <c r="K17" s="165">
        <f>SUM(B17:J17)</f>
        <v/>
      </c>
      <c r="L17" s="166" t="n"/>
      <c r="M17" s="166" t="n"/>
      <c r="N17" s="166" t="n"/>
      <c r="O17" s="166" t="n"/>
      <c r="P17" s="166" t="n"/>
      <c r="Q17" s="166" t="n"/>
      <c r="R17" s="166" t="n"/>
      <c r="S17" s="166" t="n"/>
      <c r="T17" s="166" t="n"/>
      <c r="U17" s="166">
        <f>SUM(L17:T17)</f>
        <v/>
      </c>
      <c r="V17" s="167" t="n"/>
      <c r="W17" s="167" t="n"/>
      <c r="X17" s="167" t="n"/>
      <c r="Y17" s="167" t="n"/>
      <c r="Z17" s="167" t="n"/>
      <c r="AA17" s="167" t="n"/>
      <c r="AB17" s="167" t="n"/>
      <c r="AC17" s="167" t="n"/>
      <c r="AD17" s="167" t="n"/>
      <c r="AE17" s="167">
        <f>SUM(V17:AD17)</f>
        <v/>
      </c>
      <c r="AF17" s="168" t="n"/>
      <c r="AG17" s="168" t="n"/>
      <c r="AH17" s="168" t="n"/>
      <c r="AI17" s="168" t="n"/>
      <c r="AJ17" s="168" t="n"/>
      <c r="AK17" s="168" t="n"/>
      <c r="AL17" s="168" t="n"/>
      <c r="AM17" s="168" t="n"/>
      <c r="AN17" s="168" t="n"/>
      <c r="AO17" s="168">
        <f>SUM(AF17:AN17)</f>
        <v/>
      </c>
      <c r="AP17" s="169">
        <f>B17-B16</f>
        <v/>
      </c>
      <c r="AQ17" s="169">
        <f>C17-C16</f>
        <v/>
      </c>
      <c r="AR17" s="169">
        <f>D17-D16</f>
        <v/>
      </c>
      <c r="AS17" s="169">
        <f>E17-E16</f>
        <v/>
      </c>
      <c r="AT17" s="169">
        <f>F17-F16</f>
        <v/>
      </c>
      <c r="AU17" s="169">
        <f>G17-G16</f>
        <v/>
      </c>
      <c r="AV17" s="169">
        <f>H17-H16</f>
        <v/>
      </c>
      <c r="AW17" s="169">
        <f>I17-I16</f>
        <v/>
      </c>
      <c r="AX17" s="169">
        <f>J17-J16</f>
        <v/>
      </c>
      <c r="AY17" s="169">
        <f>SUM(AP17:AX17)</f>
        <v/>
      </c>
      <c r="AZ17" s="170" t="n"/>
      <c r="BA17" s="170" t="n"/>
      <c r="BB17" s="170" t="n"/>
      <c r="BC17" s="170" t="n"/>
      <c r="BD17" s="170" t="n"/>
      <c r="BE17" s="170" t="n"/>
      <c r="BF17" s="170" t="n"/>
      <c r="BG17" s="170" t="n"/>
      <c r="BH17" s="170" t="n"/>
      <c r="BI17" s="152">
        <f>SUM(AZ17:BH17)</f>
        <v/>
      </c>
      <c r="BJ17" s="171" t="n"/>
      <c r="BK17" s="171" t="n"/>
      <c r="BL17" s="171" t="n"/>
      <c r="BM17" s="171" t="n"/>
      <c r="BN17" s="171" t="n"/>
      <c r="BO17" s="171" t="n"/>
      <c r="BP17" s="171" t="n"/>
      <c r="BQ17" s="171" t="n"/>
      <c r="BR17" s="171" t="n"/>
      <c r="BS17" s="163">
        <f>SUM(BJ17:BR17)</f>
        <v/>
      </c>
      <c r="BT17" s="172" t="n"/>
      <c r="BU17" s="172" t="n"/>
      <c r="BV17" s="172" t="n"/>
      <c r="BW17" s="172" t="n"/>
      <c r="BX17" s="172" t="n"/>
      <c r="BY17" s="172" t="n"/>
      <c r="BZ17" s="172" t="n"/>
      <c r="CA17" s="172" t="n"/>
      <c r="CB17" s="172" t="n"/>
      <c r="CC17" s="172">
        <f>U17/(K17)</f>
        <v/>
      </c>
      <c r="CD17" s="179" t="n"/>
      <c r="CE17" s="179" t="n"/>
      <c r="CF17" s="179" t="n"/>
      <c r="CG17" s="179" t="n"/>
      <c r="CH17" s="179" t="n"/>
      <c r="CI17" s="179" t="n"/>
      <c r="CJ17" s="179" t="n"/>
      <c r="CK17" s="179" t="n"/>
      <c r="CL17" s="179" t="n"/>
      <c r="CM17" s="179" t="n"/>
      <c r="CN17" s="214">
        <f>B17/B$5</f>
        <v/>
      </c>
      <c r="CO17" s="214">
        <f>C17/C$5</f>
        <v/>
      </c>
      <c r="CP17" s="214">
        <f>D17/D$5</f>
        <v/>
      </c>
      <c r="CQ17" s="214">
        <f>E17/E$5</f>
        <v/>
      </c>
      <c r="CR17" s="214">
        <f>F17/F$5</f>
        <v/>
      </c>
      <c r="CS17" s="214">
        <f>G17/G$5</f>
        <v/>
      </c>
      <c r="CT17" s="214">
        <f>H17/H$5</f>
        <v/>
      </c>
      <c r="CU17" s="214">
        <f>I17/I$5</f>
        <v/>
      </c>
      <c r="CV17" s="214">
        <f>J17/J$5</f>
        <v/>
      </c>
      <c r="CW17" s="214">
        <f>K17/K$5</f>
        <v/>
      </c>
      <c r="CX17" s="215">
        <f>AF17/AF$5</f>
        <v/>
      </c>
      <c r="CY17" s="215">
        <f>AG17/AG$5</f>
        <v/>
      </c>
      <c r="CZ17" s="215">
        <f>AH17/AH$5</f>
        <v/>
      </c>
      <c r="DA17" s="215">
        <f>AI17/AI$5</f>
        <v/>
      </c>
      <c r="DB17" s="215">
        <f>AJ17/AJ$5</f>
        <v/>
      </c>
      <c r="DC17" s="215">
        <f>AK17/AK$5</f>
        <v/>
      </c>
      <c r="DD17" s="215">
        <f>AL17/AL$5</f>
        <v/>
      </c>
      <c r="DE17" s="215">
        <f>AM17/AM$5</f>
        <v/>
      </c>
      <c r="DF17" s="215">
        <f>AN17/AN$5</f>
        <v/>
      </c>
      <c r="DG17" s="215">
        <f>AO17/AO$5</f>
        <v/>
      </c>
    </row>
    <row r="18" customFormat="1" s="173">
      <c r="A18" s="150">
        <f>A19-1</f>
        <v/>
      </c>
      <c r="B18" s="165" t="n">
        <v>0</v>
      </c>
      <c r="C18" s="165" t="n">
        <v>0</v>
      </c>
      <c r="D18" s="165" t="n">
        <v>45</v>
      </c>
      <c r="E18" s="165" t="n">
        <v>16</v>
      </c>
      <c r="F18" s="165" t="n">
        <v>1</v>
      </c>
      <c r="G18" s="165" t="n">
        <v>2</v>
      </c>
      <c r="H18" s="165" t="n">
        <v>0</v>
      </c>
      <c r="I18" s="165" t="n">
        <v>0</v>
      </c>
      <c r="J18" s="165" t="n">
        <v>21</v>
      </c>
      <c r="K18" s="165">
        <f>SUM(B18:J18)</f>
        <v/>
      </c>
      <c r="L18" s="166" t="n"/>
      <c r="M18" s="166" t="n"/>
      <c r="N18" s="166" t="n"/>
      <c r="O18" s="166" t="n"/>
      <c r="P18" s="166" t="n"/>
      <c r="Q18" s="166" t="n"/>
      <c r="R18" s="166" t="n"/>
      <c r="S18" s="166" t="n"/>
      <c r="T18" s="166" t="n"/>
      <c r="U18" s="166">
        <f>SUM(L18:T18)</f>
        <v/>
      </c>
      <c r="V18" s="167" t="n"/>
      <c r="W18" s="167" t="n"/>
      <c r="X18" s="167" t="n"/>
      <c r="Y18" s="167" t="n"/>
      <c r="Z18" s="167" t="n"/>
      <c r="AA18" s="167" t="n"/>
      <c r="AB18" s="167" t="n"/>
      <c r="AC18" s="167" t="n"/>
      <c r="AD18" s="167" t="n"/>
      <c r="AE18" s="167">
        <f>SUM(V18:AD18)</f>
        <v/>
      </c>
      <c r="AF18" s="168" t="n"/>
      <c r="AG18" s="168" t="n"/>
      <c r="AH18" s="168" t="n"/>
      <c r="AI18" s="168" t="n"/>
      <c r="AJ18" s="168" t="n"/>
      <c r="AK18" s="168" t="n"/>
      <c r="AL18" s="168" t="n"/>
      <c r="AM18" s="168" t="n"/>
      <c r="AN18" s="168" t="n"/>
      <c r="AO18" s="168">
        <f>SUM(AF18:AN18)</f>
        <v/>
      </c>
      <c r="AP18" s="169">
        <f>B18-B17</f>
        <v/>
      </c>
      <c r="AQ18" s="169">
        <f>C18-C17</f>
        <v/>
      </c>
      <c r="AR18" s="169">
        <f>D18-D17</f>
        <v/>
      </c>
      <c r="AS18" s="169">
        <f>E18-E17</f>
        <v/>
      </c>
      <c r="AT18" s="169">
        <f>F18-F17</f>
        <v/>
      </c>
      <c r="AU18" s="169">
        <f>G18-G17</f>
        <v/>
      </c>
      <c r="AV18" s="169">
        <f>H18-H17</f>
        <v/>
      </c>
      <c r="AW18" s="169">
        <f>I18-I17</f>
        <v/>
      </c>
      <c r="AX18" s="169">
        <f>J18-J17</f>
        <v/>
      </c>
      <c r="AY18" s="169">
        <f>SUM(AP18:AX18)</f>
        <v/>
      </c>
      <c r="AZ18" s="170" t="n"/>
      <c r="BA18" s="170" t="n"/>
      <c r="BB18" s="170" t="n"/>
      <c r="BC18" s="170" t="n"/>
      <c r="BD18" s="170" t="n"/>
      <c r="BE18" s="170" t="n"/>
      <c r="BF18" s="170" t="n"/>
      <c r="BG18" s="170" t="n"/>
      <c r="BH18" s="170" t="n"/>
      <c r="BI18" s="152">
        <f>SUM(AZ18:BH18)</f>
        <v/>
      </c>
      <c r="BJ18" s="171" t="n"/>
      <c r="BK18" s="171" t="n"/>
      <c r="BL18" s="171" t="n"/>
      <c r="BM18" s="171" t="n"/>
      <c r="BN18" s="171" t="n"/>
      <c r="BO18" s="171" t="n"/>
      <c r="BP18" s="171" t="n"/>
      <c r="BQ18" s="171" t="n"/>
      <c r="BR18" s="171" t="n"/>
      <c r="BS18" s="163">
        <f>SUM(BJ18:BR18)</f>
        <v/>
      </c>
      <c r="BT18" s="172" t="n"/>
      <c r="BU18" s="172" t="n"/>
      <c r="BV18" s="172" t="n"/>
      <c r="BW18" s="172" t="n"/>
      <c r="BX18" s="172" t="n"/>
      <c r="BY18" s="172" t="n"/>
      <c r="BZ18" s="172" t="n"/>
      <c r="CA18" s="172" t="n"/>
      <c r="CB18" s="172" t="n"/>
      <c r="CC18" s="172">
        <f>U18/(K18)</f>
        <v/>
      </c>
      <c r="CD18" s="179" t="n"/>
      <c r="CE18" s="179" t="n"/>
      <c r="CF18" s="179" t="n"/>
      <c r="CG18" s="179" t="n"/>
      <c r="CH18" s="179" t="n"/>
      <c r="CI18" s="179" t="n"/>
      <c r="CJ18" s="179" t="n"/>
      <c r="CK18" s="179" t="n"/>
      <c r="CL18" s="179" t="n"/>
      <c r="CM18" s="179" t="n"/>
      <c r="CN18" s="214">
        <f>B18/B$5</f>
        <v/>
      </c>
      <c r="CO18" s="214">
        <f>C18/C$5</f>
        <v/>
      </c>
      <c r="CP18" s="214">
        <f>D18/D$5</f>
        <v/>
      </c>
      <c r="CQ18" s="214">
        <f>E18/E$5</f>
        <v/>
      </c>
      <c r="CR18" s="214">
        <f>F18/F$5</f>
        <v/>
      </c>
      <c r="CS18" s="214">
        <f>G18/G$5</f>
        <v/>
      </c>
      <c r="CT18" s="214">
        <f>H18/H$5</f>
        <v/>
      </c>
      <c r="CU18" s="214">
        <f>I18/I$5</f>
        <v/>
      </c>
      <c r="CV18" s="214">
        <f>J18/J$5</f>
        <v/>
      </c>
      <c r="CW18" s="214">
        <f>K18/K$5</f>
        <v/>
      </c>
      <c r="CX18" s="215">
        <f>AF18/AF$5</f>
        <v/>
      </c>
      <c r="CY18" s="215">
        <f>AG18/AG$5</f>
        <v/>
      </c>
      <c r="CZ18" s="215">
        <f>AH18/AH$5</f>
        <v/>
      </c>
      <c r="DA18" s="215">
        <f>AI18/AI$5</f>
        <v/>
      </c>
      <c r="DB18" s="215">
        <f>AJ18/AJ$5</f>
        <v/>
      </c>
      <c r="DC18" s="215">
        <f>AK18/AK$5</f>
        <v/>
      </c>
      <c r="DD18" s="215">
        <f>AL18/AL$5</f>
        <v/>
      </c>
      <c r="DE18" s="215">
        <f>AM18/AM$5</f>
        <v/>
      </c>
      <c r="DF18" s="215">
        <f>AN18/AN$5</f>
        <v/>
      </c>
      <c r="DG18" s="215">
        <f>AO18/AO$5</f>
        <v/>
      </c>
    </row>
    <row r="19" customFormat="1" s="173">
      <c r="A19" s="150">
        <f>A20-1</f>
        <v/>
      </c>
      <c r="B19" s="165" t="n">
        <v>0</v>
      </c>
      <c r="C19" s="165" t="n">
        <v>0</v>
      </c>
      <c r="D19" s="165" t="n">
        <v>61</v>
      </c>
      <c r="E19" s="165" t="n">
        <v>19</v>
      </c>
      <c r="F19" s="165" t="n">
        <v>1</v>
      </c>
      <c r="G19" s="165" t="n">
        <v>4</v>
      </c>
      <c r="H19" s="165" t="n">
        <v>0</v>
      </c>
      <c r="I19" s="165" t="n">
        <v>0</v>
      </c>
      <c r="J19" s="165" t="n">
        <v>31</v>
      </c>
      <c r="K19" s="165">
        <f>SUM(B19:J19)</f>
        <v/>
      </c>
      <c r="L19" s="166" t="n"/>
      <c r="M19" s="166" t="n"/>
      <c r="N19" s="166" t="n"/>
      <c r="O19" s="166" t="n"/>
      <c r="P19" s="166" t="n"/>
      <c r="Q19" s="166" t="n"/>
      <c r="R19" s="166" t="n"/>
      <c r="S19" s="166" t="n"/>
      <c r="T19" s="166" t="n"/>
      <c r="U19" s="166">
        <f>SUM(L19:T19)</f>
        <v/>
      </c>
      <c r="V19" s="167" t="n"/>
      <c r="W19" s="167" t="n"/>
      <c r="X19" s="167" t="n"/>
      <c r="Y19" s="167" t="n"/>
      <c r="Z19" s="167" t="n"/>
      <c r="AA19" s="167" t="n"/>
      <c r="AB19" s="167" t="n"/>
      <c r="AC19" s="167" t="n"/>
      <c r="AD19" s="167" t="n"/>
      <c r="AE19" s="167">
        <f>SUM(V19:AD19)</f>
        <v/>
      </c>
      <c r="AF19" s="168" t="n"/>
      <c r="AG19" s="168" t="n"/>
      <c r="AH19" s="168" t="n"/>
      <c r="AI19" s="168" t="n"/>
      <c r="AJ19" s="168" t="n"/>
      <c r="AK19" s="168" t="n"/>
      <c r="AL19" s="168" t="n"/>
      <c r="AM19" s="168" t="n"/>
      <c r="AN19" s="168" t="n"/>
      <c r="AO19" s="168">
        <f>SUM(AF19:AN19)</f>
        <v/>
      </c>
      <c r="AP19" s="169">
        <f>B19-B18</f>
        <v/>
      </c>
      <c r="AQ19" s="169">
        <f>C19-C18</f>
        <v/>
      </c>
      <c r="AR19" s="169">
        <f>D19-D18</f>
        <v/>
      </c>
      <c r="AS19" s="169">
        <f>E19-E18</f>
        <v/>
      </c>
      <c r="AT19" s="169">
        <f>F19-F18</f>
        <v/>
      </c>
      <c r="AU19" s="169">
        <f>G19-G18</f>
        <v/>
      </c>
      <c r="AV19" s="169">
        <f>H19-H18</f>
        <v/>
      </c>
      <c r="AW19" s="169">
        <f>I19-I18</f>
        <v/>
      </c>
      <c r="AX19" s="169">
        <f>J19-J18</f>
        <v/>
      </c>
      <c r="AY19" s="169">
        <f>SUM(AP19:AX19)</f>
        <v/>
      </c>
      <c r="AZ19" s="170" t="n"/>
      <c r="BA19" s="170" t="n"/>
      <c r="BB19" s="170" t="n"/>
      <c r="BC19" s="170" t="n"/>
      <c r="BD19" s="170" t="n"/>
      <c r="BE19" s="170" t="n"/>
      <c r="BF19" s="170" t="n"/>
      <c r="BG19" s="170" t="n"/>
      <c r="BH19" s="170" t="n"/>
      <c r="BI19" s="152">
        <f>SUM(AZ19:BH19)</f>
        <v/>
      </c>
      <c r="BJ19" s="171" t="n"/>
      <c r="BK19" s="171" t="n"/>
      <c r="BL19" s="171" t="n"/>
      <c r="BM19" s="171" t="n"/>
      <c r="BN19" s="171" t="n"/>
      <c r="BO19" s="171" t="n"/>
      <c r="BP19" s="171" t="n"/>
      <c r="BQ19" s="171" t="n"/>
      <c r="BR19" s="171" t="n"/>
      <c r="BS19" s="163">
        <f>SUM(BJ19:BR19)</f>
        <v/>
      </c>
      <c r="BT19" s="172" t="n"/>
      <c r="BU19" s="172" t="n"/>
      <c r="BV19" s="172" t="n"/>
      <c r="BW19" s="172" t="n"/>
      <c r="BX19" s="172" t="n"/>
      <c r="BY19" s="172" t="n"/>
      <c r="BZ19" s="172" t="n"/>
      <c r="CA19" s="172" t="n"/>
      <c r="CB19" s="172" t="n"/>
      <c r="CC19" s="172">
        <f>U19/(K19)</f>
        <v/>
      </c>
      <c r="CD19" s="179" t="n"/>
      <c r="CE19" s="179" t="n"/>
      <c r="CF19" s="179" t="n"/>
      <c r="CG19" s="179" t="n"/>
      <c r="CH19" s="179" t="n"/>
      <c r="CI19" s="179" t="n"/>
      <c r="CJ19" s="179" t="n"/>
      <c r="CK19" s="179" t="n"/>
      <c r="CL19" s="179" t="n"/>
      <c r="CM19" s="179" t="n"/>
      <c r="CN19" s="214">
        <f>B19/B$5</f>
        <v/>
      </c>
      <c r="CO19" s="214">
        <f>C19/C$5</f>
        <v/>
      </c>
      <c r="CP19" s="214">
        <f>D19/D$5</f>
        <v/>
      </c>
      <c r="CQ19" s="214">
        <f>E19/E$5</f>
        <v/>
      </c>
      <c r="CR19" s="214">
        <f>F19/F$5</f>
        <v/>
      </c>
      <c r="CS19" s="214">
        <f>G19/G$5</f>
        <v/>
      </c>
      <c r="CT19" s="214">
        <f>H19/H$5</f>
        <v/>
      </c>
      <c r="CU19" s="214">
        <f>I19/I$5</f>
        <v/>
      </c>
      <c r="CV19" s="214">
        <f>J19/J$5</f>
        <v/>
      </c>
      <c r="CW19" s="214">
        <f>K19/K$5</f>
        <v/>
      </c>
      <c r="CX19" s="215">
        <f>AF19/AF$5</f>
        <v/>
      </c>
      <c r="CY19" s="215">
        <f>AG19/AG$5</f>
        <v/>
      </c>
      <c r="CZ19" s="215">
        <f>AH19/AH$5</f>
        <v/>
      </c>
      <c r="DA19" s="215">
        <f>AI19/AI$5</f>
        <v/>
      </c>
      <c r="DB19" s="215">
        <f>AJ19/AJ$5</f>
        <v/>
      </c>
      <c r="DC19" s="215">
        <f>AK19/AK$5</f>
        <v/>
      </c>
      <c r="DD19" s="215">
        <f>AL19/AL$5</f>
        <v/>
      </c>
      <c r="DE19" s="215">
        <f>AM19/AM$5</f>
        <v/>
      </c>
      <c r="DF19" s="215">
        <f>AN19/AN$5</f>
        <v/>
      </c>
      <c r="DG19" s="215">
        <f>AO19/AO$5</f>
        <v/>
      </c>
    </row>
    <row r="20" customFormat="1" s="173">
      <c r="A20" s="150">
        <f>A21-1</f>
        <v/>
      </c>
      <c r="B20" s="165" t="n">
        <v>0</v>
      </c>
      <c r="C20" s="165" t="n">
        <v>0</v>
      </c>
      <c r="D20" s="165" t="n">
        <v>76</v>
      </c>
      <c r="E20" s="165" t="n">
        <v>22</v>
      </c>
      <c r="F20" s="165" t="n">
        <v>1</v>
      </c>
      <c r="G20" s="165" t="n">
        <v>5</v>
      </c>
      <c r="H20" s="165" t="n">
        <v>0</v>
      </c>
      <c r="I20" s="165" t="n">
        <v>0</v>
      </c>
      <c r="J20" s="165" t="n">
        <v>46</v>
      </c>
      <c r="K20" s="165">
        <f>SUM(B20:J20)</f>
        <v/>
      </c>
      <c r="L20" s="166" t="n"/>
      <c r="M20" s="166" t="n"/>
      <c r="N20" s="166" t="n"/>
      <c r="O20" s="166" t="n"/>
      <c r="P20" s="166" t="n"/>
      <c r="Q20" s="166" t="n"/>
      <c r="R20" s="166" t="n"/>
      <c r="S20" s="166" t="n"/>
      <c r="T20" s="166" t="n"/>
      <c r="U20" s="166">
        <f>SUM(L20:T20)</f>
        <v/>
      </c>
      <c r="V20" s="167" t="n"/>
      <c r="W20" s="167" t="n"/>
      <c r="X20" s="167" t="n"/>
      <c r="Y20" s="167" t="n"/>
      <c r="Z20" s="167" t="n"/>
      <c r="AA20" s="167" t="n"/>
      <c r="AB20" s="167" t="n"/>
      <c r="AC20" s="167" t="n"/>
      <c r="AD20" s="167" t="n"/>
      <c r="AE20" s="167">
        <f>SUM(V20:AD20)</f>
        <v/>
      </c>
      <c r="AF20" s="168" t="n"/>
      <c r="AG20" s="168" t="n"/>
      <c r="AH20" s="168" t="n"/>
      <c r="AI20" s="168" t="n"/>
      <c r="AJ20" s="168" t="n"/>
      <c r="AK20" s="168" t="n"/>
      <c r="AL20" s="168" t="n"/>
      <c r="AM20" s="168" t="n"/>
      <c r="AN20" s="168" t="n"/>
      <c r="AO20" s="168">
        <f>SUM(AF20:AN20)</f>
        <v/>
      </c>
      <c r="AP20" s="169">
        <f>B20-B19</f>
        <v/>
      </c>
      <c r="AQ20" s="169">
        <f>C20-C19</f>
        <v/>
      </c>
      <c r="AR20" s="169">
        <f>D20-D19</f>
        <v/>
      </c>
      <c r="AS20" s="169">
        <f>E20-E19</f>
        <v/>
      </c>
      <c r="AT20" s="169">
        <f>F20-F19</f>
        <v/>
      </c>
      <c r="AU20" s="169">
        <f>G20-G19</f>
        <v/>
      </c>
      <c r="AV20" s="169">
        <f>H20-H19</f>
        <v/>
      </c>
      <c r="AW20" s="169">
        <f>I20-I19</f>
        <v/>
      </c>
      <c r="AX20" s="169">
        <f>J20-J19</f>
        <v/>
      </c>
      <c r="AY20" s="169">
        <f>SUM(AP20:AX20)</f>
        <v/>
      </c>
      <c r="AZ20" s="170" t="n"/>
      <c r="BA20" s="170" t="n"/>
      <c r="BB20" s="170" t="n"/>
      <c r="BC20" s="170" t="n"/>
      <c r="BD20" s="170" t="n"/>
      <c r="BE20" s="170" t="n"/>
      <c r="BF20" s="170" t="n"/>
      <c r="BG20" s="170" t="n"/>
      <c r="BH20" s="170" t="n"/>
      <c r="BI20" s="152">
        <f>SUM(AZ20:BH20)</f>
        <v/>
      </c>
      <c r="BJ20" s="171" t="n"/>
      <c r="BK20" s="171" t="n"/>
      <c r="BL20" s="171" t="n"/>
      <c r="BM20" s="171" t="n"/>
      <c r="BN20" s="171" t="n"/>
      <c r="BO20" s="171" t="n"/>
      <c r="BP20" s="171" t="n"/>
      <c r="BQ20" s="171" t="n"/>
      <c r="BR20" s="171" t="n"/>
      <c r="BS20" s="163">
        <f>SUM(BJ20:BR20)</f>
        <v/>
      </c>
      <c r="BT20" s="172" t="n"/>
      <c r="BU20" s="172" t="n"/>
      <c r="BV20" s="172" t="n"/>
      <c r="BW20" s="172" t="n"/>
      <c r="BX20" s="172" t="n"/>
      <c r="BY20" s="172" t="n"/>
      <c r="BZ20" s="172" t="n"/>
      <c r="CA20" s="172" t="n"/>
      <c r="CB20" s="172" t="n"/>
      <c r="CC20" s="172">
        <f>U20/(K20)</f>
        <v/>
      </c>
      <c r="CD20" s="213">
        <f>SUM(AP7:AP20)</f>
        <v/>
      </c>
      <c r="CE20" s="213">
        <f>SUM(AQ7:AQ20)</f>
        <v/>
      </c>
      <c r="CF20" s="213">
        <f>SUM(AR7:AR20)</f>
        <v/>
      </c>
      <c r="CG20" s="213">
        <f>SUM(AS7:AS20)</f>
        <v/>
      </c>
      <c r="CH20" s="213">
        <f>SUM(AT7:AT20)</f>
        <v/>
      </c>
      <c r="CI20" s="213">
        <f>SUM(AU7:AU20)</f>
        <v/>
      </c>
      <c r="CJ20" s="213">
        <f>SUM(AV7:AV20)</f>
        <v/>
      </c>
      <c r="CK20" s="213">
        <f>SUM(AW7:AW20)</f>
        <v/>
      </c>
      <c r="CL20" s="213">
        <f>SUM(AX7:AX20)</f>
        <v/>
      </c>
      <c r="CM20" s="213">
        <f>SUM(AY7:AY20)</f>
        <v/>
      </c>
      <c r="CN20" s="214">
        <f>B20/B$5</f>
        <v/>
      </c>
      <c r="CO20" s="214">
        <f>C20/C$5</f>
        <v/>
      </c>
      <c r="CP20" s="214">
        <f>D20/D$5</f>
        <v/>
      </c>
      <c r="CQ20" s="214">
        <f>E20/E$5</f>
        <v/>
      </c>
      <c r="CR20" s="214">
        <f>F20/F$5</f>
        <v/>
      </c>
      <c r="CS20" s="214">
        <f>G20/G$5</f>
        <v/>
      </c>
      <c r="CT20" s="214">
        <f>H20/H$5</f>
        <v/>
      </c>
      <c r="CU20" s="214">
        <f>I20/I$5</f>
        <v/>
      </c>
      <c r="CV20" s="214">
        <f>J20/J$5</f>
        <v/>
      </c>
      <c r="CW20" s="214">
        <f>K20/K$5</f>
        <v/>
      </c>
      <c r="CX20" s="215">
        <f>AF20/AF$5</f>
        <v/>
      </c>
      <c r="CY20" s="215">
        <f>AG20/AG$5</f>
        <v/>
      </c>
      <c r="CZ20" s="215">
        <f>AH20/AH$5</f>
        <v/>
      </c>
      <c r="DA20" s="215">
        <f>AI20/AI$5</f>
        <v/>
      </c>
      <c r="DB20" s="215">
        <f>AJ20/AJ$5</f>
        <v/>
      </c>
      <c r="DC20" s="215">
        <f>AK20/AK$5</f>
        <v/>
      </c>
      <c r="DD20" s="215">
        <f>AL20/AL$5</f>
        <v/>
      </c>
      <c r="DE20" s="215">
        <f>AM20/AM$5</f>
        <v/>
      </c>
      <c r="DF20" s="215">
        <f>AN20/AN$5</f>
        <v/>
      </c>
      <c r="DG20" s="215">
        <f>AO20/AO$5</f>
        <v/>
      </c>
    </row>
    <row r="21" customFormat="1" s="173">
      <c r="A21" s="150">
        <f>A22-1</f>
        <v/>
      </c>
      <c r="B21" s="165" t="n">
        <v>0</v>
      </c>
      <c r="C21" s="165" t="n">
        <v>7</v>
      </c>
      <c r="D21" s="165" t="n">
        <v>109</v>
      </c>
      <c r="E21" s="165" t="n">
        <v>24</v>
      </c>
      <c r="F21" s="165" t="n">
        <v>1</v>
      </c>
      <c r="G21" s="165" t="n">
        <v>5</v>
      </c>
      <c r="H21" s="165" t="n">
        <v>0</v>
      </c>
      <c r="I21" s="165" t="n">
        <v>0</v>
      </c>
      <c r="J21" s="165" t="n">
        <v>56</v>
      </c>
      <c r="K21" s="165">
        <f>SUM(B21:J21)</f>
        <v/>
      </c>
      <c r="L21" s="166" t="n"/>
      <c r="M21" s="166" t="n"/>
      <c r="N21" s="166" t="n"/>
      <c r="O21" s="166" t="n"/>
      <c r="P21" s="166" t="n"/>
      <c r="Q21" s="166" t="n"/>
      <c r="R21" s="166" t="n"/>
      <c r="S21" s="166" t="n"/>
      <c r="T21" s="166" t="n"/>
      <c r="U21" s="166">
        <f>SUM(L21:T21)</f>
        <v/>
      </c>
      <c r="V21" s="167" t="n"/>
      <c r="W21" s="167" t="n"/>
      <c r="X21" s="167" t="n"/>
      <c r="Y21" s="167" t="n"/>
      <c r="Z21" s="167" t="n"/>
      <c r="AA21" s="167" t="n"/>
      <c r="AB21" s="167" t="n"/>
      <c r="AC21" s="167" t="n"/>
      <c r="AD21" s="167" t="n"/>
      <c r="AE21" s="167">
        <f>SUM(V21:AD21)</f>
        <v/>
      </c>
      <c r="AF21" s="168" t="n"/>
      <c r="AG21" s="168" t="n"/>
      <c r="AH21" s="168" t="n"/>
      <c r="AI21" s="168" t="n"/>
      <c r="AJ21" s="168" t="n"/>
      <c r="AK21" s="168" t="n"/>
      <c r="AL21" s="168" t="n"/>
      <c r="AM21" s="168" t="n"/>
      <c r="AN21" s="168" t="n"/>
      <c r="AO21" s="168">
        <f>SUM(AF21:AN21)</f>
        <v/>
      </c>
      <c r="AP21" s="169">
        <f>B21-B20</f>
        <v/>
      </c>
      <c r="AQ21" s="169">
        <f>C21-C20</f>
        <v/>
      </c>
      <c r="AR21" s="169">
        <f>D21-D20</f>
        <v/>
      </c>
      <c r="AS21" s="169">
        <f>E21-E20</f>
        <v/>
      </c>
      <c r="AT21" s="169">
        <f>F21-F20</f>
        <v/>
      </c>
      <c r="AU21" s="169">
        <f>G21-G20</f>
        <v/>
      </c>
      <c r="AV21" s="169">
        <f>H21-H20</f>
        <v/>
      </c>
      <c r="AW21" s="169">
        <f>I21-I20</f>
        <v/>
      </c>
      <c r="AX21" s="169">
        <f>J21-J20</f>
        <v/>
      </c>
      <c r="AY21" s="169">
        <f>SUM(AP21:AX21)</f>
        <v/>
      </c>
      <c r="AZ21" s="170" t="n"/>
      <c r="BA21" s="170" t="n"/>
      <c r="BB21" s="170" t="n"/>
      <c r="BC21" s="170" t="n"/>
      <c r="BD21" s="170" t="n"/>
      <c r="BE21" s="170" t="n"/>
      <c r="BF21" s="170" t="n"/>
      <c r="BG21" s="170" t="n"/>
      <c r="BH21" s="170" t="n"/>
      <c r="BI21" s="152">
        <f>SUM(AZ21:BH21)</f>
        <v/>
      </c>
      <c r="BJ21" s="171" t="n"/>
      <c r="BK21" s="171" t="n"/>
      <c r="BL21" s="171" t="n"/>
      <c r="BM21" s="171" t="n"/>
      <c r="BN21" s="171" t="n"/>
      <c r="BO21" s="171" t="n"/>
      <c r="BP21" s="171" t="n"/>
      <c r="BQ21" s="171" t="n"/>
      <c r="BR21" s="171" t="n"/>
      <c r="BS21" s="163">
        <f>SUM(BJ21:BR21)</f>
        <v/>
      </c>
      <c r="BT21" s="172" t="n"/>
      <c r="BU21" s="172" t="n"/>
      <c r="BV21" s="172" t="n"/>
      <c r="BW21" s="172" t="n"/>
      <c r="BX21" s="172" t="n"/>
      <c r="BY21" s="172" t="n"/>
      <c r="BZ21" s="172" t="n"/>
      <c r="CA21" s="172" t="n"/>
      <c r="CB21" s="172" t="n"/>
      <c r="CC21" s="172">
        <f>U21/(K21)</f>
        <v/>
      </c>
      <c r="CD21" s="213">
        <f>SUM(AP8:AP21)</f>
        <v/>
      </c>
      <c r="CE21" s="213">
        <f>SUM(AQ8:AQ21)</f>
        <v/>
      </c>
      <c r="CF21" s="213">
        <f>SUM(AR8:AR21)</f>
        <v/>
      </c>
      <c r="CG21" s="213">
        <f>SUM(AS8:AS21)</f>
        <v/>
      </c>
      <c r="CH21" s="213">
        <f>SUM(AT8:AT21)</f>
        <v/>
      </c>
      <c r="CI21" s="213">
        <f>SUM(AU8:AU21)</f>
        <v/>
      </c>
      <c r="CJ21" s="213">
        <f>SUM(AV8:AV21)</f>
        <v/>
      </c>
      <c r="CK21" s="213">
        <f>SUM(AW8:AW21)</f>
        <v/>
      </c>
      <c r="CL21" s="213">
        <f>SUM(AX8:AX21)</f>
        <v/>
      </c>
      <c r="CM21" s="213">
        <f>SUM(AY8:AY21)</f>
        <v/>
      </c>
      <c r="CN21" s="214">
        <f>B21/B$5</f>
        <v/>
      </c>
      <c r="CO21" s="214">
        <f>C21/C$5</f>
        <v/>
      </c>
      <c r="CP21" s="214">
        <f>D21/D$5</f>
        <v/>
      </c>
      <c r="CQ21" s="214">
        <f>E21/E$5</f>
        <v/>
      </c>
      <c r="CR21" s="214">
        <f>F21/F$5</f>
        <v/>
      </c>
      <c r="CS21" s="214">
        <f>G21/G$5</f>
        <v/>
      </c>
      <c r="CT21" s="214">
        <f>H21/H$5</f>
        <v/>
      </c>
      <c r="CU21" s="214">
        <f>I21/I$5</f>
        <v/>
      </c>
      <c r="CV21" s="214">
        <f>J21/J$5</f>
        <v/>
      </c>
      <c r="CW21" s="214">
        <f>K21/K$5</f>
        <v/>
      </c>
      <c r="CX21" s="215">
        <f>AF21/AF$5</f>
        <v/>
      </c>
      <c r="CY21" s="215">
        <f>AG21/AG$5</f>
        <v/>
      </c>
      <c r="CZ21" s="215">
        <f>AH21/AH$5</f>
        <v/>
      </c>
      <c r="DA21" s="215">
        <f>AI21/AI$5</f>
        <v/>
      </c>
      <c r="DB21" s="215">
        <f>AJ21/AJ$5</f>
        <v/>
      </c>
      <c r="DC21" s="215">
        <f>AK21/AK$5</f>
        <v/>
      </c>
      <c r="DD21" s="215">
        <f>AL21/AL$5</f>
        <v/>
      </c>
      <c r="DE21" s="215">
        <f>AM21/AM$5</f>
        <v/>
      </c>
      <c r="DF21" s="215">
        <f>AN21/AN$5</f>
        <v/>
      </c>
      <c r="DG21" s="215">
        <f>AO21/AO$5</f>
        <v/>
      </c>
    </row>
    <row r="22" customFormat="1" s="173">
      <c r="A22" s="150">
        <f>A23-1</f>
        <v/>
      </c>
      <c r="B22" s="165" t="n">
        <v>1</v>
      </c>
      <c r="C22" s="165" t="n">
        <v>7</v>
      </c>
      <c r="D22" s="165" t="n">
        <v>125</v>
      </c>
      <c r="E22" s="165" t="n">
        <v>27</v>
      </c>
      <c r="F22" s="165" t="n">
        <v>1</v>
      </c>
      <c r="G22" s="165" t="n">
        <v>5</v>
      </c>
      <c r="H22" s="165" t="n">
        <v>0</v>
      </c>
      <c r="I22" s="165" t="n">
        <v>0</v>
      </c>
      <c r="J22" s="165" t="n">
        <v>74</v>
      </c>
      <c r="K22" s="165">
        <f>SUM(B22:J22)</f>
        <v/>
      </c>
      <c r="L22" s="166" t="n"/>
      <c r="M22" s="166" t="n"/>
      <c r="N22" s="166" t="n"/>
      <c r="O22" s="166" t="n"/>
      <c r="P22" s="166" t="n"/>
      <c r="Q22" s="166" t="n"/>
      <c r="R22" s="166" t="n"/>
      <c r="S22" s="166" t="n"/>
      <c r="T22" s="166" t="n"/>
      <c r="U22" s="166">
        <f>SUM(L22:T22)</f>
        <v/>
      </c>
      <c r="V22" s="167" t="n"/>
      <c r="W22" s="167" t="n"/>
      <c r="X22" s="167" t="n"/>
      <c r="Y22" s="167" t="n"/>
      <c r="Z22" s="167" t="n"/>
      <c r="AA22" s="167" t="n"/>
      <c r="AB22" s="167" t="n"/>
      <c r="AC22" s="167" t="n"/>
      <c r="AD22" s="167" t="n"/>
      <c r="AE22" s="167">
        <f>SUM(V22:AD22)</f>
        <v/>
      </c>
      <c r="AF22" s="168" t="n"/>
      <c r="AG22" s="168" t="n"/>
      <c r="AH22" s="168" t="n"/>
      <c r="AI22" s="168" t="n"/>
      <c r="AJ22" s="168" t="n"/>
      <c r="AK22" s="168" t="n"/>
      <c r="AL22" s="168" t="n"/>
      <c r="AM22" s="168" t="n"/>
      <c r="AN22" s="168" t="n"/>
      <c r="AO22" s="168">
        <f>SUM(AF22:AN22)</f>
        <v/>
      </c>
      <c r="AP22" s="169">
        <f>B22-B21</f>
        <v/>
      </c>
      <c r="AQ22" s="169">
        <f>C22-C21</f>
        <v/>
      </c>
      <c r="AR22" s="169">
        <f>D22-D21</f>
        <v/>
      </c>
      <c r="AS22" s="169">
        <f>E22-E21</f>
        <v/>
      </c>
      <c r="AT22" s="169">
        <f>F22-F21</f>
        <v/>
      </c>
      <c r="AU22" s="169">
        <f>G22-G21</f>
        <v/>
      </c>
      <c r="AV22" s="169">
        <f>H22-H21</f>
        <v/>
      </c>
      <c r="AW22" s="169">
        <f>I22-I21</f>
        <v/>
      </c>
      <c r="AX22" s="169">
        <f>J22-J21</f>
        <v/>
      </c>
      <c r="AY22" s="169">
        <f>SUM(AP22:AX22)</f>
        <v/>
      </c>
      <c r="AZ22" s="170" t="n"/>
      <c r="BA22" s="170" t="n"/>
      <c r="BB22" s="170" t="n"/>
      <c r="BC22" s="170" t="n"/>
      <c r="BD22" s="170" t="n"/>
      <c r="BE22" s="170" t="n"/>
      <c r="BF22" s="170" t="n"/>
      <c r="BG22" s="170" t="n"/>
      <c r="BH22" s="170" t="n"/>
      <c r="BI22" s="152">
        <f>SUM(AZ22:BH22)</f>
        <v/>
      </c>
      <c r="BJ22" s="171" t="n"/>
      <c r="BK22" s="171" t="n"/>
      <c r="BL22" s="171" t="n"/>
      <c r="BM22" s="171" t="n"/>
      <c r="BN22" s="171" t="n"/>
      <c r="BO22" s="171" t="n"/>
      <c r="BP22" s="171" t="n"/>
      <c r="BQ22" s="171" t="n"/>
      <c r="BR22" s="171" t="n"/>
      <c r="BS22" s="163">
        <f>SUM(BJ22:BR22)</f>
        <v/>
      </c>
      <c r="BT22" s="172" t="n"/>
      <c r="BU22" s="172" t="n"/>
      <c r="BV22" s="172" t="n"/>
      <c r="BW22" s="172" t="n"/>
      <c r="BX22" s="172" t="n"/>
      <c r="BY22" s="172" t="n"/>
      <c r="BZ22" s="172" t="n"/>
      <c r="CA22" s="172" t="n"/>
      <c r="CB22" s="172" t="n"/>
      <c r="CC22" s="172">
        <f>U22/(K22)</f>
        <v/>
      </c>
      <c r="CD22" s="213">
        <f>SUM(AP9:AP22)</f>
        <v/>
      </c>
      <c r="CE22" s="213">
        <f>SUM(AQ9:AQ22)</f>
        <v/>
      </c>
      <c r="CF22" s="213">
        <f>SUM(AR9:AR22)</f>
        <v/>
      </c>
      <c r="CG22" s="213">
        <f>SUM(AS9:AS22)</f>
        <v/>
      </c>
      <c r="CH22" s="213">
        <f>SUM(AT9:AT22)</f>
        <v/>
      </c>
      <c r="CI22" s="213">
        <f>SUM(AU9:AU22)</f>
        <v/>
      </c>
      <c r="CJ22" s="213">
        <f>SUM(AV9:AV22)</f>
        <v/>
      </c>
      <c r="CK22" s="213">
        <f>SUM(AW9:AW22)</f>
        <v/>
      </c>
      <c r="CL22" s="213">
        <f>SUM(AX9:AX22)</f>
        <v/>
      </c>
      <c r="CM22" s="213">
        <f>SUM(AY9:AY22)</f>
        <v/>
      </c>
      <c r="CN22" s="214">
        <f>B22/B$5</f>
        <v/>
      </c>
      <c r="CO22" s="214">
        <f>C22/C$5</f>
        <v/>
      </c>
      <c r="CP22" s="214">
        <f>D22/D$5</f>
        <v/>
      </c>
      <c r="CQ22" s="214">
        <f>E22/E$5</f>
        <v/>
      </c>
      <c r="CR22" s="214">
        <f>F22/F$5</f>
        <v/>
      </c>
      <c r="CS22" s="214">
        <f>G22/G$5</f>
        <v/>
      </c>
      <c r="CT22" s="214">
        <f>H22/H$5</f>
        <v/>
      </c>
      <c r="CU22" s="214">
        <f>I22/I$5</f>
        <v/>
      </c>
      <c r="CV22" s="214">
        <f>J22/J$5</f>
        <v/>
      </c>
      <c r="CW22" s="214">
        <f>K22/K$5</f>
        <v/>
      </c>
      <c r="CX22" s="215">
        <f>AF22/AF$5</f>
        <v/>
      </c>
      <c r="CY22" s="215">
        <f>AG22/AG$5</f>
        <v/>
      </c>
      <c r="CZ22" s="215">
        <f>AH22/AH$5</f>
        <v/>
      </c>
      <c r="DA22" s="215">
        <f>AI22/AI$5</f>
        <v/>
      </c>
      <c r="DB22" s="215">
        <f>AJ22/AJ$5</f>
        <v/>
      </c>
      <c r="DC22" s="215">
        <f>AK22/AK$5</f>
        <v/>
      </c>
      <c r="DD22" s="215">
        <f>AL22/AL$5</f>
        <v/>
      </c>
      <c r="DE22" s="215">
        <f>AM22/AM$5</f>
        <v/>
      </c>
      <c r="DF22" s="215">
        <f>AN22/AN$5</f>
        <v/>
      </c>
      <c r="DG22" s="215">
        <f>AO22/AO$5</f>
        <v/>
      </c>
      <c r="DI22" s="83" t="n"/>
      <c r="DJ22" s="173" t="n"/>
    </row>
    <row r="23" customFormat="1" s="173">
      <c r="A23" s="150">
        <f>A24-1</f>
        <v/>
      </c>
      <c r="B23" s="165" t="n">
        <v>2</v>
      </c>
      <c r="C23" s="165" t="n">
        <v>9</v>
      </c>
      <c r="D23" s="165" t="n">
        <v>132</v>
      </c>
      <c r="E23" s="165" t="n">
        <v>36</v>
      </c>
      <c r="F23" s="165" t="n">
        <v>1</v>
      </c>
      <c r="G23" s="165" t="n">
        <v>6</v>
      </c>
      <c r="H23" s="165" t="n">
        <v>0</v>
      </c>
      <c r="I23" s="165" t="n">
        <v>0</v>
      </c>
      <c r="J23" s="165" t="n">
        <v>88</v>
      </c>
      <c r="K23" s="165">
        <f>SUM(B23:J23)</f>
        <v/>
      </c>
      <c r="L23" s="166" t="n"/>
      <c r="M23" s="166" t="n"/>
      <c r="N23" s="166" t="n"/>
      <c r="O23" s="166" t="n"/>
      <c r="P23" s="166" t="n"/>
      <c r="Q23" s="166" t="n"/>
      <c r="R23" s="166" t="n"/>
      <c r="S23" s="166" t="n"/>
      <c r="T23" s="166" t="n"/>
      <c r="U23" s="166">
        <f>SUM(L23:T23)</f>
        <v/>
      </c>
      <c r="V23" s="167" t="n"/>
      <c r="W23" s="167" t="n"/>
      <c r="X23" s="167" t="n"/>
      <c r="Y23" s="167" t="n"/>
      <c r="Z23" s="167" t="n"/>
      <c r="AA23" s="167" t="n"/>
      <c r="AB23" s="167" t="n"/>
      <c r="AC23" s="167" t="n"/>
      <c r="AD23" s="167" t="n"/>
      <c r="AE23" s="167">
        <f>SUM(V23:AD23)</f>
        <v/>
      </c>
      <c r="AF23" s="168" t="n"/>
      <c r="AG23" s="168" t="n"/>
      <c r="AH23" s="168" t="n"/>
      <c r="AI23" s="168" t="n"/>
      <c r="AJ23" s="168" t="n"/>
      <c r="AK23" s="168" t="n"/>
      <c r="AL23" s="168" t="n"/>
      <c r="AM23" s="168" t="n"/>
      <c r="AN23" s="168" t="n"/>
      <c r="AO23" s="168">
        <f>SUM(AF23:AN23)</f>
        <v/>
      </c>
      <c r="AP23" s="169">
        <f>B23-B22</f>
        <v/>
      </c>
      <c r="AQ23" s="169">
        <f>C23-C22</f>
        <v/>
      </c>
      <c r="AR23" s="169">
        <f>D23-D22</f>
        <v/>
      </c>
      <c r="AS23" s="169">
        <f>E23-E22</f>
        <v/>
      </c>
      <c r="AT23" s="169">
        <f>F23-F22</f>
        <v/>
      </c>
      <c r="AU23" s="169">
        <f>G23-G22</f>
        <v/>
      </c>
      <c r="AV23" s="169">
        <f>H23-H22</f>
        <v/>
      </c>
      <c r="AW23" s="169">
        <f>I23-I22</f>
        <v/>
      </c>
      <c r="AX23" s="169">
        <f>J23-J22</f>
        <v/>
      </c>
      <c r="AY23" s="169">
        <f>SUM(AP23:AX23)</f>
        <v/>
      </c>
      <c r="AZ23" s="170" t="n"/>
      <c r="BA23" s="170" t="n"/>
      <c r="BB23" s="170" t="n"/>
      <c r="BC23" s="170" t="n"/>
      <c r="BD23" s="170" t="n"/>
      <c r="BE23" s="170" t="n"/>
      <c r="BF23" s="170" t="n"/>
      <c r="BG23" s="170" t="n"/>
      <c r="BH23" s="170" t="n"/>
      <c r="BI23" s="152">
        <f>SUM(AZ23:BH23)</f>
        <v/>
      </c>
      <c r="BJ23" s="171" t="n"/>
      <c r="BK23" s="171" t="n"/>
      <c r="BL23" s="171" t="n"/>
      <c r="BM23" s="171" t="n"/>
      <c r="BN23" s="171" t="n"/>
      <c r="BO23" s="171" t="n"/>
      <c r="BP23" s="171" t="n"/>
      <c r="BQ23" s="171" t="n"/>
      <c r="BR23" s="171" t="n"/>
      <c r="BS23" s="163">
        <f>SUM(BJ23:BR23)</f>
        <v/>
      </c>
      <c r="BT23" s="172" t="n"/>
      <c r="BU23" s="172" t="n"/>
      <c r="BV23" s="172" t="n"/>
      <c r="BW23" s="172" t="n"/>
      <c r="BX23" s="172" t="n"/>
      <c r="BY23" s="172" t="n"/>
      <c r="BZ23" s="172" t="n"/>
      <c r="CA23" s="172" t="n"/>
      <c r="CB23" s="172" t="n"/>
      <c r="CC23" s="172">
        <f>U23/(K23)</f>
        <v/>
      </c>
      <c r="CD23" s="213">
        <f>SUM(AP10:AP23)</f>
        <v/>
      </c>
      <c r="CE23" s="213">
        <f>SUM(AQ10:AQ23)</f>
        <v/>
      </c>
      <c r="CF23" s="213">
        <f>SUM(AR10:AR23)</f>
        <v/>
      </c>
      <c r="CG23" s="213">
        <f>SUM(AS10:AS23)</f>
        <v/>
      </c>
      <c r="CH23" s="213">
        <f>SUM(AT10:AT23)</f>
        <v/>
      </c>
      <c r="CI23" s="213">
        <f>SUM(AU10:AU23)</f>
        <v/>
      </c>
      <c r="CJ23" s="213">
        <f>SUM(AV10:AV23)</f>
        <v/>
      </c>
      <c r="CK23" s="213">
        <f>SUM(AW10:AW23)</f>
        <v/>
      </c>
      <c r="CL23" s="213">
        <f>SUM(AX10:AX23)</f>
        <v/>
      </c>
      <c r="CM23" s="213">
        <f>SUM(AY10:AY23)</f>
        <v/>
      </c>
      <c r="CN23" s="214">
        <f>B23/B$5</f>
        <v/>
      </c>
      <c r="CO23" s="214">
        <f>C23/C$5</f>
        <v/>
      </c>
      <c r="CP23" s="214">
        <f>D23/D$5</f>
        <v/>
      </c>
      <c r="CQ23" s="214">
        <f>E23/E$5</f>
        <v/>
      </c>
      <c r="CR23" s="214">
        <f>F23/F$5</f>
        <v/>
      </c>
      <c r="CS23" s="214">
        <f>G23/G$5</f>
        <v/>
      </c>
      <c r="CT23" s="214">
        <f>H23/H$5</f>
        <v/>
      </c>
      <c r="CU23" s="214">
        <f>I23/I$5</f>
        <v/>
      </c>
      <c r="CV23" s="214">
        <f>J23/J$5</f>
        <v/>
      </c>
      <c r="CW23" s="214">
        <f>K23/K$5</f>
        <v/>
      </c>
      <c r="CX23" s="215">
        <f>AF23/AF$5</f>
        <v/>
      </c>
      <c r="CY23" s="215">
        <f>AG23/AG$5</f>
        <v/>
      </c>
      <c r="CZ23" s="215">
        <f>AH23/AH$5</f>
        <v/>
      </c>
      <c r="DA23" s="215">
        <f>AI23/AI$5</f>
        <v/>
      </c>
      <c r="DB23" s="215">
        <f>AJ23/AJ$5</f>
        <v/>
      </c>
      <c r="DC23" s="215">
        <f>AK23/AK$5</f>
        <v/>
      </c>
      <c r="DD23" s="215">
        <f>AL23/AL$5</f>
        <v/>
      </c>
      <c r="DE23" s="215">
        <f>AM23/AM$5</f>
        <v/>
      </c>
      <c r="DF23" s="215">
        <f>AN23/AN$5</f>
        <v/>
      </c>
      <c r="DG23" s="215">
        <f>AO23/AO$5</f>
        <v/>
      </c>
      <c r="DI23" s="83" t="n"/>
      <c r="DJ23" s="173" t="n"/>
    </row>
    <row r="24" customFormat="1" s="173">
      <c r="A24" s="150">
        <f>A25-1</f>
        <v/>
      </c>
      <c r="B24" s="165" t="n">
        <v>2</v>
      </c>
      <c r="C24" s="165" t="n">
        <v>13</v>
      </c>
      <c r="D24" s="165" t="n">
        <v>207</v>
      </c>
      <c r="E24" s="165" t="n">
        <v>60</v>
      </c>
      <c r="F24" s="165" t="n">
        <v>4</v>
      </c>
      <c r="G24" s="165" t="n">
        <v>9</v>
      </c>
      <c r="H24" s="165" t="n">
        <v>4</v>
      </c>
      <c r="I24" s="165" t="n">
        <v>2</v>
      </c>
      <c r="J24" s="165" t="n">
        <v>100</v>
      </c>
      <c r="K24" s="165">
        <f>SUM(B24:J24)</f>
        <v/>
      </c>
      <c r="L24" s="166" t="n"/>
      <c r="M24" s="166" t="n"/>
      <c r="N24" s="166" t="n"/>
      <c r="O24" s="166" t="n"/>
      <c r="P24" s="166" t="n"/>
      <c r="Q24" s="166" t="n"/>
      <c r="R24" s="166" t="n"/>
      <c r="S24" s="166" t="n"/>
      <c r="T24" s="166" t="n"/>
      <c r="U24" s="166">
        <f>SUM(L24:T24)</f>
        <v/>
      </c>
      <c r="V24" s="167" t="n"/>
      <c r="W24" s="167" t="n"/>
      <c r="X24" s="167" t="n"/>
      <c r="Y24" s="167" t="n"/>
      <c r="Z24" s="167" t="n"/>
      <c r="AA24" s="167" t="n"/>
      <c r="AB24" s="167" t="n"/>
      <c r="AC24" s="167" t="n"/>
      <c r="AD24" s="167" t="n"/>
      <c r="AE24" s="167">
        <f>SUM(V24:AD24)</f>
        <v/>
      </c>
      <c r="AF24" s="168" t="n"/>
      <c r="AG24" s="168" t="n"/>
      <c r="AH24" s="168" t="n"/>
      <c r="AI24" s="168" t="n"/>
      <c r="AJ24" s="168" t="n"/>
      <c r="AK24" s="168" t="n"/>
      <c r="AL24" s="168" t="n"/>
      <c r="AM24" s="168" t="n"/>
      <c r="AN24" s="168" t="n"/>
      <c r="AO24" s="168">
        <f>SUM(AF24:AN24)</f>
        <v/>
      </c>
      <c r="AP24" s="169">
        <f>B24-B23</f>
        <v/>
      </c>
      <c r="AQ24" s="169">
        <f>C24-C23</f>
        <v/>
      </c>
      <c r="AR24" s="169">
        <f>D24-D23</f>
        <v/>
      </c>
      <c r="AS24" s="169">
        <f>E24-E23</f>
        <v/>
      </c>
      <c r="AT24" s="169">
        <f>F24-F23</f>
        <v/>
      </c>
      <c r="AU24" s="169">
        <f>G24-G23</f>
        <v/>
      </c>
      <c r="AV24" s="169">
        <f>H24-H23</f>
        <v/>
      </c>
      <c r="AW24" s="169">
        <f>I24-I23</f>
        <v/>
      </c>
      <c r="AX24" s="169">
        <f>J24-J23</f>
        <v/>
      </c>
      <c r="AY24" s="169">
        <f>SUM(AP24:AX24)</f>
        <v/>
      </c>
      <c r="AZ24" s="170" t="n"/>
      <c r="BA24" s="170" t="n"/>
      <c r="BB24" s="170" t="n"/>
      <c r="BC24" s="170" t="n"/>
      <c r="BD24" s="170" t="n"/>
      <c r="BE24" s="170" t="n"/>
      <c r="BF24" s="170" t="n"/>
      <c r="BG24" s="170" t="n"/>
      <c r="BH24" s="170" t="n"/>
      <c r="BI24" s="152">
        <f>SUM(AZ24:BH24)</f>
        <v/>
      </c>
      <c r="BJ24" s="171" t="n"/>
      <c r="BK24" s="171" t="n"/>
      <c r="BL24" s="171" t="n"/>
      <c r="BM24" s="171" t="n"/>
      <c r="BN24" s="171" t="n"/>
      <c r="BO24" s="171" t="n"/>
      <c r="BP24" s="171" t="n"/>
      <c r="BQ24" s="171" t="n"/>
      <c r="BR24" s="171" t="n"/>
      <c r="BS24" s="163">
        <f>SUM(BJ24:BR24)</f>
        <v/>
      </c>
      <c r="BT24" s="172" t="n"/>
      <c r="BU24" s="172" t="n"/>
      <c r="BV24" s="172" t="n"/>
      <c r="BW24" s="172" t="n"/>
      <c r="BX24" s="172" t="n"/>
      <c r="BY24" s="172" t="n"/>
      <c r="BZ24" s="172" t="n"/>
      <c r="CA24" s="172" t="n"/>
      <c r="CB24" s="172" t="n"/>
      <c r="CC24" s="172">
        <f>U24/(K24)</f>
        <v/>
      </c>
      <c r="CD24" s="213">
        <f>SUM(AP11:AP24)</f>
        <v/>
      </c>
      <c r="CE24" s="213">
        <f>SUM(AQ11:AQ24)</f>
        <v/>
      </c>
      <c r="CF24" s="213">
        <f>SUM(AR11:AR24)</f>
        <v/>
      </c>
      <c r="CG24" s="213">
        <f>SUM(AS11:AS24)</f>
        <v/>
      </c>
      <c r="CH24" s="213">
        <f>SUM(AT11:AT24)</f>
        <v/>
      </c>
      <c r="CI24" s="213">
        <f>SUM(AU11:AU24)</f>
        <v/>
      </c>
      <c r="CJ24" s="213">
        <f>SUM(AV11:AV24)</f>
        <v/>
      </c>
      <c r="CK24" s="213">
        <f>SUM(AW11:AW24)</f>
        <v/>
      </c>
      <c r="CL24" s="213">
        <f>SUM(AX11:AX24)</f>
        <v/>
      </c>
      <c r="CM24" s="213">
        <f>SUM(AY11:AY24)</f>
        <v/>
      </c>
      <c r="CN24" s="214">
        <f>B24/B$5</f>
        <v/>
      </c>
      <c r="CO24" s="214">
        <f>C24/C$5</f>
        <v/>
      </c>
      <c r="CP24" s="214">
        <f>D24/D$5</f>
        <v/>
      </c>
      <c r="CQ24" s="214">
        <f>E24/E$5</f>
        <v/>
      </c>
      <c r="CR24" s="214">
        <f>F24/F$5</f>
        <v/>
      </c>
      <c r="CS24" s="214">
        <f>G24/G$5</f>
        <v/>
      </c>
      <c r="CT24" s="214">
        <f>H24/H$5</f>
        <v/>
      </c>
      <c r="CU24" s="214">
        <f>I24/I$5</f>
        <v/>
      </c>
      <c r="CV24" s="214">
        <f>J24/J$5</f>
        <v/>
      </c>
      <c r="CW24" s="214">
        <f>K24/K$5</f>
        <v/>
      </c>
      <c r="CX24" s="215">
        <f>AF24/AF$5</f>
        <v/>
      </c>
      <c r="CY24" s="215">
        <f>AG24/AG$5</f>
        <v/>
      </c>
      <c r="CZ24" s="215">
        <f>AH24/AH$5</f>
        <v/>
      </c>
      <c r="DA24" s="215">
        <f>AI24/AI$5</f>
        <v/>
      </c>
      <c r="DB24" s="215">
        <f>AJ24/AJ$5</f>
        <v/>
      </c>
      <c r="DC24" s="215">
        <f>AK24/AK$5</f>
        <v/>
      </c>
      <c r="DD24" s="215">
        <f>AL24/AL$5</f>
        <v/>
      </c>
      <c r="DE24" s="215">
        <f>AM24/AM$5</f>
        <v/>
      </c>
      <c r="DF24" s="215">
        <f>AN24/AN$5</f>
        <v/>
      </c>
      <c r="DG24" s="215">
        <f>AO24/AO$5</f>
        <v/>
      </c>
      <c r="DI24" s="83" t="n"/>
      <c r="DJ24" s="173" t="n"/>
    </row>
    <row r="25" customFormat="1" s="173">
      <c r="A25" s="150">
        <f>A26-1</f>
        <v/>
      </c>
      <c r="B25" s="165" t="n">
        <v>2</v>
      </c>
      <c r="C25" s="165" t="n">
        <v>18</v>
      </c>
      <c r="D25" s="165" t="n">
        <v>302</v>
      </c>
      <c r="E25" s="165" t="n">
        <v>80</v>
      </c>
      <c r="F25" s="165" t="n">
        <v>4</v>
      </c>
      <c r="G25" s="165" t="n">
        <v>9</v>
      </c>
      <c r="H25" s="165" t="n">
        <v>5</v>
      </c>
      <c r="I25" s="165" t="n">
        <v>2</v>
      </c>
      <c r="J25" s="165" t="n">
        <v>113</v>
      </c>
      <c r="K25" s="165">
        <f>SUM(B25:J25)</f>
        <v/>
      </c>
      <c r="L25" s="166" t="n"/>
      <c r="M25" s="166" t="n"/>
      <c r="N25" s="166" t="n"/>
      <c r="O25" s="166" t="n"/>
      <c r="P25" s="166" t="n"/>
      <c r="Q25" s="166" t="n"/>
      <c r="R25" s="166" t="n"/>
      <c r="S25" s="166" t="n"/>
      <c r="T25" s="166" t="n"/>
      <c r="U25" s="166">
        <f>SUM(L25:T25)</f>
        <v/>
      </c>
      <c r="V25" s="167" t="n"/>
      <c r="W25" s="167" t="n"/>
      <c r="X25" s="167" t="n"/>
      <c r="Y25" s="167" t="n"/>
      <c r="Z25" s="167" t="n"/>
      <c r="AA25" s="167" t="n"/>
      <c r="AB25" s="167" t="n"/>
      <c r="AC25" s="167" t="n"/>
      <c r="AD25" s="167" t="n"/>
      <c r="AE25" s="167">
        <f>SUM(V25:AD25)</f>
        <v/>
      </c>
      <c r="AF25" s="168" t="n"/>
      <c r="AG25" s="168" t="n"/>
      <c r="AH25" s="168" t="n"/>
      <c r="AI25" s="168" t="n"/>
      <c r="AJ25" s="168" t="n"/>
      <c r="AK25" s="168" t="n"/>
      <c r="AL25" s="168" t="n"/>
      <c r="AM25" s="168" t="n"/>
      <c r="AN25" s="168" t="n"/>
      <c r="AO25" s="168">
        <f>SUM(AF25:AN25)</f>
        <v/>
      </c>
      <c r="AP25" s="169">
        <f>B25-B24</f>
        <v/>
      </c>
      <c r="AQ25" s="169">
        <f>C25-C24</f>
        <v/>
      </c>
      <c r="AR25" s="169">
        <f>D25-D24</f>
        <v/>
      </c>
      <c r="AS25" s="169">
        <f>E25-E24</f>
        <v/>
      </c>
      <c r="AT25" s="169">
        <f>F25-F24</f>
        <v/>
      </c>
      <c r="AU25" s="169">
        <f>G25-G24</f>
        <v/>
      </c>
      <c r="AV25" s="169">
        <f>H25-H24</f>
        <v/>
      </c>
      <c r="AW25" s="169">
        <f>I25-I24</f>
        <v/>
      </c>
      <c r="AX25" s="169">
        <f>J25-J24</f>
        <v/>
      </c>
      <c r="AY25" s="169">
        <f>SUM(AP25:AX25)</f>
        <v/>
      </c>
      <c r="AZ25" s="170" t="n"/>
      <c r="BA25" s="170" t="n"/>
      <c r="BB25" s="170" t="n"/>
      <c r="BC25" s="170" t="n"/>
      <c r="BD25" s="170" t="n"/>
      <c r="BE25" s="170" t="n"/>
      <c r="BF25" s="170" t="n"/>
      <c r="BG25" s="170" t="n"/>
      <c r="BH25" s="170" t="n"/>
      <c r="BI25" s="152">
        <f>SUM(AZ25:BH25)</f>
        <v/>
      </c>
      <c r="BJ25" s="171" t="n"/>
      <c r="BK25" s="171" t="n"/>
      <c r="BL25" s="171" t="n"/>
      <c r="BM25" s="171" t="n"/>
      <c r="BN25" s="171" t="n"/>
      <c r="BO25" s="171" t="n"/>
      <c r="BP25" s="171" t="n"/>
      <c r="BQ25" s="171" t="n"/>
      <c r="BR25" s="171" t="n"/>
      <c r="BS25" s="163">
        <f>SUM(BJ25:BR25)</f>
        <v/>
      </c>
      <c r="BT25" s="172" t="n"/>
      <c r="BU25" s="172" t="n"/>
      <c r="BV25" s="172" t="n"/>
      <c r="BW25" s="172" t="n"/>
      <c r="BX25" s="172" t="n"/>
      <c r="BY25" s="172" t="n"/>
      <c r="BZ25" s="172" t="n"/>
      <c r="CA25" s="172" t="n"/>
      <c r="CB25" s="172" t="n"/>
      <c r="CC25" s="172">
        <f>U25/(K25)</f>
        <v/>
      </c>
      <c r="CD25" s="213">
        <f>SUM(AP12:AP25)</f>
        <v/>
      </c>
      <c r="CE25" s="213">
        <f>SUM(AQ12:AQ25)</f>
        <v/>
      </c>
      <c r="CF25" s="213">
        <f>SUM(AR12:AR25)</f>
        <v/>
      </c>
      <c r="CG25" s="213">
        <f>SUM(AS12:AS25)</f>
        <v/>
      </c>
      <c r="CH25" s="213">
        <f>SUM(AT12:AT25)</f>
        <v/>
      </c>
      <c r="CI25" s="213">
        <f>SUM(AU12:AU25)</f>
        <v/>
      </c>
      <c r="CJ25" s="213">
        <f>SUM(AV12:AV25)</f>
        <v/>
      </c>
      <c r="CK25" s="213">
        <f>SUM(AW12:AW25)</f>
        <v/>
      </c>
      <c r="CL25" s="213">
        <f>SUM(AX12:AX25)</f>
        <v/>
      </c>
      <c r="CM25" s="213">
        <f>SUM(AY12:AY25)</f>
        <v/>
      </c>
      <c r="CN25" s="214">
        <f>B25/B$5</f>
        <v/>
      </c>
      <c r="CO25" s="214">
        <f>C25/C$5</f>
        <v/>
      </c>
      <c r="CP25" s="214">
        <f>D25/D$5</f>
        <v/>
      </c>
      <c r="CQ25" s="214">
        <f>E25/E$5</f>
        <v/>
      </c>
      <c r="CR25" s="214">
        <f>F25/F$5</f>
        <v/>
      </c>
      <c r="CS25" s="214">
        <f>G25/G$5</f>
        <v/>
      </c>
      <c r="CT25" s="214">
        <f>H25/H$5</f>
        <v/>
      </c>
      <c r="CU25" s="214">
        <f>I25/I$5</f>
        <v/>
      </c>
      <c r="CV25" s="214">
        <f>J25/J$5</f>
        <v/>
      </c>
      <c r="CW25" s="214">
        <f>K25/K$5</f>
        <v/>
      </c>
      <c r="CX25" s="215">
        <f>AF25/AF$5</f>
        <v/>
      </c>
      <c r="CY25" s="215">
        <f>AG25/AG$5</f>
        <v/>
      </c>
      <c r="CZ25" s="215">
        <f>AH25/AH$5</f>
        <v/>
      </c>
      <c r="DA25" s="215">
        <f>AI25/AI$5</f>
        <v/>
      </c>
      <c r="DB25" s="215">
        <f>AJ25/AJ$5</f>
        <v/>
      </c>
      <c r="DC25" s="215">
        <f>AK25/AK$5</f>
        <v/>
      </c>
      <c r="DD25" s="215">
        <f>AL25/AL$5</f>
        <v/>
      </c>
      <c r="DE25" s="215">
        <f>AM25/AM$5</f>
        <v/>
      </c>
      <c r="DF25" s="215">
        <f>AN25/AN$5</f>
        <v/>
      </c>
      <c r="DG25" s="215">
        <f>AO25/AO$5</f>
        <v/>
      </c>
      <c r="DI25" s="83" t="n"/>
      <c r="DJ25" s="173" t="n"/>
    </row>
    <row r="26" customFormat="1" s="173">
      <c r="A26" s="150">
        <f>A27-1</f>
        <v/>
      </c>
      <c r="B26" s="165" t="n">
        <v>2</v>
      </c>
      <c r="C26" s="165" t="n">
        <v>30</v>
      </c>
      <c r="D26" s="165" t="n">
        <v>319</v>
      </c>
      <c r="E26" s="165" t="n">
        <v>91</v>
      </c>
      <c r="F26" s="165" t="n">
        <v>4</v>
      </c>
      <c r="G26" s="165" t="n">
        <v>8</v>
      </c>
      <c r="H26" s="165" t="n">
        <v>5</v>
      </c>
      <c r="I26" s="165" t="n">
        <v>2</v>
      </c>
      <c r="J26" s="165" t="n">
        <v>183</v>
      </c>
      <c r="K26" s="165">
        <f>SUM(B26:J26)</f>
        <v/>
      </c>
      <c r="L26" s="166" t="n"/>
      <c r="M26" s="166" t="n"/>
      <c r="N26" s="166" t="n"/>
      <c r="O26" s="166" t="n"/>
      <c r="P26" s="166" t="n"/>
      <c r="Q26" s="166" t="n"/>
      <c r="R26" s="166" t="n"/>
      <c r="S26" s="166" t="n"/>
      <c r="T26" s="166" t="n"/>
      <c r="U26" s="166">
        <f>SUM(L26:T26)</f>
        <v/>
      </c>
      <c r="V26" s="167" t="n"/>
      <c r="W26" s="167" t="n"/>
      <c r="X26" s="167" t="n"/>
      <c r="Y26" s="167" t="n"/>
      <c r="Z26" s="167" t="n"/>
      <c r="AA26" s="167" t="n"/>
      <c r="AB26" s="167" t="n"/>
      <c r="AC26" s="167" t="n"/>
      <c r="AD26" s="167" t="n"/>
      <c r="AE26" s="167">
        <f>SUM(V26:AD26)</f>
        <v/>
      </c>
      <c r="AF26" s="168" t="n"/>
      <c r="AG26" s="168" t="n"/>
      <c r="AH26" s="168" t="n"/>
      <c r="AI26" s="168" t="n"/>
      <c r="AJ26" s="168" t="n"/>
      <c r="AK26" s="168" t="n"/>
      <c r="AL26" s="168" t="n"/>
      <c r="AM26" s="168" t="n"/>
      <c r="AN26" s="168" t="n"/>
      <c r="AO26" s="168">
        <f>SUM(AF26:AN26)</f>
        <v/>
      </c>
      <c r="AP26" s="169">
        <f>B26-B25</f>
        <v/>
      </c>
      <c r="AQ26" s="169">
        <f>C26-C25</f>
        <v/>
      </c>
      <c r="AR26" s="169">
        <f>D26-D25</f>
        <v/>
      </c>
      <c r="AS26" s="169">
        <f>E26-E25</f>
        <v/>
      </c>
      <c r="AT26" s="169">
        <f>F26-F25</f>
        <v/>
      </c>
      <c r="AU26" s="169">
        <f>G26-G25</f>
        <v/>
      </c>
      <c r="AV26" s="169">
        <f>H26-H25</f>
        <v/>
      </c>
      <c r="AW26" s="169">
        <f>I26-I25</f>
        <v/>
      </c>
      <c r="AX26" s="169">
        <f>J26-J25</f>
        <v/>
      </c>
      <c r="AY26" s="169">
        <f>SUM(AP26:AX26)</f>
        <v/>
      </c>
      <c r="AZ26" s="170" t="n"/>
      <c r="BA26" s="170" t="n"/>
      <c r="BB26" s="170" t="n"/>
      <c r="BC26" s="170" t="n"/>
      <c r="BD26" s="170" t="n"/>
      <c r="BE26" s="170" t="n"/>
      <c r="BF26" s="170" t="n"/>
      <c r="BG26" s="170" t="n"/>
      <c r="BH26" s="170" t="n"/>
      <c r="BI26" s="152">
        <f>SUM(AZ26:BH26)</f>
        <v/>
      </c>
      <c r="BJ26" s="171" t="n"/>
      <c r="BK26" s="171" t="n"/>
      <c r="BL26" s="171" t="n"/>
      <c r="BM26" s="171" t="n"/>
      <c r="BN26" s="171" t="n"/>
      <c r="BO26" s="171" t="n"/>
      <c r="BP26" s="171" t="n"/>
      <c r="BQ26" s="171" t="n"/>
      <c r="BR26" s="171" t="n"/>
      <c r="BS26" s="163">
        <f>SUM(BJ26:BR26)</f>
        <v/>
      </c>
      <c r="BT26" s="172" t="n"/>
      <c r="BU26" s="172" t="n"/>
      <c r="BV26" s="172" t="n"/>
      <c r="BW26" s="172" t="n"/>
      <c r="BX26" s="172" t="n"/>
      <c r="BY26" s="172" t="n"/>
      <c r="BZ26" s="172" t="n"/>
      <c r="CA26" s="172" t="n"/>
      <c r="CB26" s="172" t="n"/>
      <c r="CC26" s="172">
        <f>U26/(K26)</f>
        <v/>
      </c>
      <c r="CD26" s="213">
        <f>SUM(AP13:AP26)</f>
        <v/>
      </c>
      <c r="CE26" s="213">
        <f>SUM(AQ13:AQ26)</f>
        <v/>
      </c>
      <c r="CF26" s="213">
        <f>SUM(AR13:AR26)</f>
        <v/>
      </c>
      <c r="CG26" s="213">
        <f>SUM(AS13:AS26)</f>
        <v/>
      </c>
      <c r="CH26" s="213">
        <f>SUM(AT13:AT26)</f>
        <v/>
      </c>
      <c r="CI26" s="213">
        <f>SUM(AU13:AU26)</f>
        <v/>
      </c>
      <c r="CJ26" s="213">
        <f>SUM(AV13:AV26)</f>
        <v/>
      </c>
      <c r="CK26" s="213">
        <f>SUM(AW13:AW26)</f>
        <v/>
      </c>
      <c r="CL26" s="213">
        <f>SUM(AX13:AX26)</f>
        <v/>
      </c>
      <c r="CM26" s="213">
        <f>SUM(AY13:AY26)</f>
        <v/>
      </c>
      <c r="CN26" s="214">
        <f>B26/B$5</f>
        <v/>
      </c>
      <c r="CO26" s="214">
        <f>C26/C$5</f>
        <v/>
      </c>
      <c r="CP26" s="214">
        <f>D26/D$5</f>
        <v/>
      </c>
      <c r="CQ26" s="214">
        <f>E26/E$5</f>
        <v/>
      </c>
      <c r="CR26" s="214">
        <f>F26/F$5</f>
        <v/>
      </c>
      <c r="CS26" s="214">
        <f>G26/G$5</f>
        <v/>
      </c>
      <c r="CT26" s="214">
        <f>H26/H$5</f>
        <v/>
      </c>
      <c r="CU26" s="214">
        <f>I26/I$5</f>
        <v/>
      </c>
      <c r="CV26" s="214">
        <f>J26/J$5</f>
        <v/>
      </c>
      <c r="CW26" s="214">
        <f>K26/K$5</f>
        <v/>
      </c>
      <c r="CX26" s="215">
        <f>AF26/AF$5</f>
        <v/>
      </c>
      <c r="CY26" s="215">
        <f>AG26/AG$5</f>
        <v/>
      </c>
      <c r="CZ26" s="215">
        <f>AH26/AH$5</f>
        <v/>
      </c>
      <c r="DA26" s="215">
        <f>AI26/AI$5</f>
        <v/>
      </c>
      <c r="DB26" s="215">
        <f>AJ26/AJ$5</f>
        <v/>
      </c>
      <c r="DC26" s="215">
        <f>AK26/AK$5</f>
        <v/>
      </c>
      <c r="DD26" s="215">
        <f>AL26/AL$5</f>
        <v/>
      </c>
      <c r="DE26" s="215">
        <f>AM26/AM$5</f>
        <v/>
      </c>
      <c r="DF26" s="215">
        <f>AN26/AN$5</f>
        <v/>
      </c>
      <c r="DG26" s="215">
        <f>AO26/AO$5</f>
        <v/>
      </c>
      <c r="DI26" s="83" t="n"/>
      <c r="DJ26" s="173" t="n"/>
    </row>
    <row r="27" customFormat="1" s="173">
      <c r="A27" s="150">
        <f>A28-1</f>
        <v/>
      </c>
      <c r="B27" s="165" t="n">
        <v>5</v>
      </c>
      <c r="C27" s="165" t="n">
        <v>49</v>
      </c>
      <c r="D27" s="165" t="n">
        <v>409</v>
      </c>
      <c r="E27" s="165" t="n">
        <v>134</v>
      </c>
      <c r="F27" s="165" t="n">
        <v>6</v>
      </c>
      <c r="G27" s="165" t="n">
        <v>9</v>
      </c>
      <c r="H27" s="165" t="n">
        <v>4</v>
      </c>
      <c r="I27" s="165" t="n">
        <v>1</v>
      </c>
      <c r="J27" s="165" t="n">
        <v>229</v>
      </c>
      <c r="K27" s="165">
        <f>SUM(B27:J27)</f>
        <v/>
      </c>
      <c r="L27" s="166" t="n"/>
      <c r="M27" s="166" t="n"/>
      <c r="N27" s="166" t="n"/>
      <c r="O27" s="166" t="n"/>
      <c r="P27" s="166" t="n"/>
      <c r="Q27" s="166" t="n"/>
      <c r="R27" s="166" t="n"/>
      <c r="S27" s="166" t="n"/>
      <c r="T27" s="166" t="n"/>
      <c r="U27" s="166">
        <f>SUM(L27:T27)</f>
        <v/>
      </c>
      <c r="V27" s="167" t="n"/>
      <c r="W27" s="167" t="n"/>
      <c r="X27" s="167" t="n"/>
      <c r="Y27" s="167" t="n"/>
      <c r="Z27" s="167" t="n"/>
      <c r="AA27" s="167" t="n"/>
      <c r="AB27" s="167" t="n"/>
      <c r="AC27" s="167" t="n"/>
      <c r="AD27" s="167" t="n"/>
      <c r="AE27" s="167">
        <f>SUM(V27:AD27)</f>
        <v/>
      </c>
      <c r="AF27" s="168" t="n"/>
      <c r="AG27" s="168" t="n"/>
      <c r="AH27" s="168" t="n"/>
      <c r="AI27" s="168" t="n"/>
      <c r="AJ27" s="168" t="n"/>
      <c r="AK27" s="168" t="n"/>
      <c r="AL27" s="168" t="n"/>
      <c r="AM27" s="168" t="n"/>
      <c r="AN27" s="168" t="n"/>
      <c r="AO27" s="168">
        <f>SUM(AF27:AN27)</f>
        <v/>
      </c>
      <c r="AP27" s="169">
        <f>B27-B26</f>
        <v/>
      </c>
      <c r="AQ27" s="169">
        <f>C27-C26</f>
        <v/>
      </c>
      <c r="AR27" s="169">
        <f>D27-D26</f>
        <v/>
      </c>
      <c r="AS27" s="169">
        <f>E27-E26</f>
        <v/>
      </c>
      <c r="AT27" s="169">
        <f>F27-F26</f>
        <v/>
      </c>
      <c r="AU27" s="169">
        <f>G27-G26</f>
        <v/>
      </c>
      <c r="AV27" s="169">
        <f>H27-H26</f>
        <v/>
      </c>
      <c r="AW27" s="169">
        <f>I27-I26</f>
        <v/>
      </c>
      <c r="AX27" s="169">
        <f>J27-J26</f>
        <v/>
      </c>
      <c r="AY27" s="169">
        <f>SUM(AP27:AX27)</f>
        <v/>
      </c>
      <c r="AZ27" s="170" t="n"/>
      <c r="BA27" s="170" t="n"/>
      <c r="BB27" s="170" t="n"/>
      <c r="BC27" s="170" t="n"/>
      <c r="BD27" s="170" t="n"/>
      <c r="BE27" s="170" t="n"/>
      <c r="BF27" s="170" t="n"/>
      <c r="BG27" s="170" t="n"/>
      <c r="BH27" s="170" t="n"/>
      <c r="BI27" s="152">
        <f>SUM(AZ27:BH27)</f>
        <v/>
      </c>
      <c r="BJ27" s="171" t="n"/>
      <c r="BK27" s="171" t="n"/>
      <c r="BL27" s="171" t="n"/>
      <c r="BM27" s="171" t="n"/>
      <c r="BN27" s="171" t="n"/>
      <c r="BO27" s="171" t="n"/>
      <c r="BP27" s="171" t="n"/>
      <c r="BQ27" s="171" t="n"/>
      <c r="BR27" s="171" t="n"/>
      <c r="BS27" s="163">
        <f>SUM(BJ27:BR27)</f>
        <v/>
      </c>
      <c r="BT27" s="172" t="n"/>
      <c r="BU27" s="172" t="n"/>
      <c r="BV27" s="172" t="n"/>
      <c r="BW27" s="172" t="n"/>
      <c r="BX27" s="172" t="n"/>
      <c r="BY27" s="172" t="n"/>
      <c r="BZ27" s="172" t="n"/>
      <c r="CA27" s="172" t="n"/>
      <c r="CB27" s="172" t="n"/>
      <c r="CC27" s="172">
        <f>U27/(K27)</f>
        <v/>
      </c>
      <c r="CD27" s="213">
        <f>SUM(AP14:AP27)</f>
        <v/>
      </c>
      <c r="CE27" s="213">
        <f>SUM(AQ14:AQ27)</f>
        <v/>
      </c>
      <c r="CF27" s="213">
        <f>SUM(AR14:AR27)</f>
        <v/>
      </c>
      <c r="CG27" s="213">
        <f>SUM(AS14:AS27)</f>
        <v/>
      </c>
      <c r="CH27" s="213">
        <f>SUM(AT14:AT27)</f>
        <v/>
      </c>
      <c r="CI27" s="213">
        <f>SUM(AU14:AU27)</f>
        <v/>
      </c>
      <c r="CJ27" s="213">
        <f>SUM(AV14:AV27)</f>
        <v/>
      </c>
      <c r="CK27" s="213">
        <f>SUM(AW14:AW27)</f>
        <v/>
      </c>
      <c r="CL27" s="213">
        <f>SUM(AX14:AX27)</f>
        <v/>
      </c>
      <c r="CM27" s="213">
        <f>SUM(AY14:AY27)</f>
        <v/>
      </c>
      <c r="CN27" s="214">
        <f>B27/B$5</f>
        <v/>
      </c>
      <c r="CO27" s="214">
        <f>C27/C$5</f>
        <v/>
      </c>
      <c r="CP27" s="214">
        <f>D27/D$5</f>
        <v/>
      </c>
      <c r="CQ27" s="214">
        <f>E27/E$5</f>
        <v/>
      </c>
      <c r="CR27" s="214">
        <f>F27/F$5</f>
        <v/>
      </c>
      <c r="CS27" s="214">
        <f>G27/G$5</f>
        <v/>
      </c>
      <c r="CT27" s="214">
        <f>H27/H$5</f>
        <v/>
      </c>
      <c r="CU27" s="214">
        <f>I27/I$5</f>
        <v/>
      </c>
      <c r="CV27" s="214">
        <f>J27/J$5</f>
        <v/>
      </c>
      <c r="CW27" s="214">
        <f>K27/K$5</f>
        <v/>
      </c>
      <c r="CX27" s="215">
        <f>AF27/AF$5</f>
        <v/>
      </c>
      <c r="CY27" s="215">
        <f>AG27/AG$5</f>
        <v/>
      </c>
      <c r="CZ27" s="215">
        <f>AH27/AH$5</f>
        <v/>
      </c>
      <c r="DA27" s="215">
        <f>AI27/AI$5</f>
        <v/>
      </c>
      <c r="DB27" s="215">
        <f>AJ27/AJ$5</f>
        <v/>
      </c>
      <c r="DC27" s="215">
        <f>AK27/AK$5</f>
        <v/>
      </c>
      <c r="DD27" s="215">
        <f>AL27/AL$5</f>
        <v/>
      </c>
      <c r="DE27" s="215">
        <f>AM27/AM$5</f>
        <v/>
      </c>
      <c r="DF27" s="215">
        <f>AN27/AN$5</f>
        <v/>
      </c>
      <c r="DG27" s="215">
        <f>AO27/AO$5</f>
        <v/>
      </c>
      <c r="DI27" s="83" t="n"/>
      <c r="DJ27" s="173" t="n"/>
    </row>
    <row r="28" customFormat="1" s="173">
      <c r="A28" s="150">
        <f>A29-1</f>
        <v/>
      </c>
      <c r="B28" s="165" t="n">
        <v>5</v>
      </c>
      <c r="C28" s="165" t="n">
        <v>58.5</v>
      </c>
      <c r="D28" s="165" t="n">
        <v>471</v>
      </c>
      <c r="E28" s="165" t="n">
        <v>145</v>
      </c>
      <c r="F28" s="165" t="n">
        <v>8.5</v>
      </c>
      <c r="G28" s="165" t="n">
        <v>9</v>
      </c>
      <c r="H28" s="165" t="n">
        <v>5</v>
      </c>
      <c r="I28" s="165" t="n">
        <v>0</v>
      </c>
      <c r="J28" s="165" t="n">
        <v>250</v>
      </c>
      <c r="K28" s="165">
        <f>SUM(B28:J28)</f>
        <v/>
      </c>
      <c r="L28" s="166" t="n"/>
      <c r="M28" s="166" t="n"/>
      <c r="N28" s="166" t="n"/>
      <c r="O28" s="166" t="n"/>
      <c r="P28" s="166" t="n"/>
      <c r="Q28" s="166" t="n"/>
      <c r="R28" s="166" t="n"/>
      <c r="S28" s="166" t="n"/>
      <c r="T28" s="166" t="n"/>
      <c r="U28" s="166">
        <f>SUM(L28:T28)</f>
        <v/>
      </c>
      <c r="V28" s="167" t="n"/>
      <c r="W28" s="167" t="n"/>
      <c r="X28" s="167" t="n"/>
      <c r="Y28" s="167" t="n"/>
      <c r="Z28" s="167" t="n"/>
      <c r="AA28" s="167" t="n"/>
      <c r="AB28" s="167" t="n"/>
      <c r="AC28" s="167" t="n"/>
      <c r="AD28" s="167" t="n"/>
      <c r="AE28" s="167">
        <f>SUM(V28:AD28)</f>
        <v/>
      </c>
      <c r="AF28" s="168" t="n"/>
      <c r="AG28" s="168" t="n"/>
      <c r="AH28" s="168" t="n"/>
      <c r="AI28" s="168" t="n"/>
      <c r="AJ28" s="168" t="n"/>
      <c r="AK28" s="168" t="n"/>
      <c r="AL28" s="168" t="n"/>
      <c r="AM28" s="168" t="n"/>
      <c r="AN28" s="168" t="n"/>
      <c r="AO28" s="168">
        <f>SUM(AF28:AN28)</f>
        <v/>
      </c>
      <c r="AP28" s="169">
        <f>B28-B27</f>
        <v/>
      </c>
      <c r="AQ28" s="169">
        <f>C28-C27</f>
        <v/>
      </c>
      <c r="AR28" s="169">
        <f>D28-D27</f>
        <v/>
      </c>
      <c r="AS28" s="169">
        <f>E28-E27</f>
        <v/>
      </c>
      <c r="AT28" s="169">
        <f>F28-F27</f>
        <v/>
      </c>
      <c r="AU28" s="169">
        <f>G28-G27</f>
        <v/>
      </c>
      <c r="AV28" s="169">
        <f>H28-H27</f>
        <v/>
      </c>
      <c r="AW28" s="169">
        <f>I28-I27</f>
        <v/>
      </c>
      <c r="AX28" s="169">
        <f>J28-J27</f>
        <v/>
      </c>
      <c r="AY28" s="169">
        <f>SUM(AP28:AX28)</f>
        <v/>
      </c>
      <c r="AZ28" s="170" t="n"/>
      <c r="BA28" s="170" t="n"/>
      <c r="BB28" s="170" t="n"/>
      <c r="BC28" s="170" t="n"/>
      <c r="BD28" s="170" t="n"/>
      <c r="BE28" s="170" t="n"/>
      <c r="BF28" s="170" t="n"/>
      <c r="BG28" s="170" t="n"/>
      <c r="BH28" s="170" t="n"/>
      <c r="BI28" s="152">
        <f>SUM(AZ28:BH28)</f>
        <v/>
      </c>
      <c r="BJ28" s="171" t="n"/>
      <c r="BK28" s="171" t="n"/>
      <c r="BL28" s="171" t="n"/>
      <c r="BM28" s="171" t="n"/>
      <c r="BN28" s="171" t="n"/>
      <c r="BO28" s="171" t="n"/>
      <c r="BP28" s="171" t="n"/>
      <c r="BQ28" s="171" t="n"/>
      <c r="BR28" s="171" t="n"/>
      <c r="BS28" s="163">
        <f>SUM(BJ28:BR28)</f>
        <v/>
      </c>
      <c r="BT28" s="172" t="n"/>
      <c r="BU28" s="172" t="n"/>
      <c r="BV28" s="172" t="n"/>
      <c r="BW28" s="172" t="n"/>
      <c r="BX28" s="172" t="n"/>
      <c r="BY28" s="172" t="n"/>
      <c r="BZ28" s="172" t="n"/>
      <c r="CA28" s="172" t="n"/>
      <c r="CB28" s="172" t="n"/>
      <c r="CC28" s="172">
        <f>U28/(K28)</f>
        <v/>
      </c>
      <c r="CD28" s="213">
        <f>SUM(AP15:AP28)</f>
        <v/>
      </c>
      <c r="CE28" s="213">
        <f>SUM(AQ15:AQ28)</f>
        <v/>
      </c>
      <c r="CF28" s="213">
        <f>SUM(AR15:AR28)</f>
        <v/>
      </c>
      <c r="CG28" s="213">
        <f>SUM(AS15:AS28)</f>
        <v/>
      </c>
      <c r="CH28" s="213">
        <f>SUM(AT15:AT28)</f>
        <v/>
      </c>
      <c r="CI28" s="213">
        <f>SUM(AU15:AU28)</f>
        <v/>
      </c>
      <c r="CJ28" s="213">
        <f>SUM(AV15:AV28)</f>
        <v/>
      </c>
      <c r="CK28" s="213">
        <f>SUM(AW15:AW28)</f>
        <v/>
      </c>
      <c r="CL28" s="213">
        <f>SUM(AX15:AX28)</f>
        <v/>
      </c>
      <c r="CM28" s="213">
        <f>SUM(AY15:AY28)</f>
        <v/>
      </c>
      <c r="CN28" s="214">
        <f>B28/B$5</f>
        <v/>
      </c>
      <c r="CO28" s="214">
        <f>C28/C$5</f>
        <v/>
      </c>
      <c r="CP28" s="214">
        <f>D28/D$5</f>
        <v/>
      </c>
      <c r="CQ28" s="214">
        <f>E28/E$5</f>
        <v/>
      </c>
      <c r="CR28" s="214">
        <f>F28/F$5</f>
        <v/>
      </c>
      <c r="CS28" s="214">
        <f>G28/G$5</f>
        <v/>
      </c>
      <c r="CT28" s="214">
        <f>H28/H$5</f>
        <v/>
      </c>
      <c r="CU28" s="214">
        <f>I28/I$5</f>
        <v/>
      </c>
      <c r="CV28" s="214">
        <f>J28/J$5</f>
        <v/>
      </c>
      <c r="CW28" s="214">
        <f>K28/K$5</f>
        <v/>
      </c>
      <c r="CX28" s="215">
        <f>AF28/AF$5</f>
        <v/>
      </c>
      <c r="CY28" s="215">
        <f>AG28/AG$5</f>
        <v/>
      </c>
      <c r="CZ28" s="215">
        <f>AH28/AH$5</f>
        <v/>
      </c>
      <c r="DA28" s="215">
        <f>AI28/AI$5</f>
        <v/>
      </c>
      <c r="DB28" s="215">
        <f>AJ28/AJ$5</f>
        <v/>
      </c>
      <c r="DC28" s="215">
        <f>AK28/AK$5</f>
        <v/>
      </c>
      <c r="DD28" s="215">
        <f>AL28/AL$5</f>
        <v/>
      </c>
      <c r="DE28" s="215">
        <f>AM28/AM$5</f>
        <v/>
      </c>
      <c r="DF28" s="215">
        <f>AN28/AN$5</f>
        <v/>
      </c>
      <c r="DG28" s="215">
        <f>AO28/AO$5</f>
        <v/>
      </c>
      <c r="DI28" s="83" t="n"/>
      <c r="DJ28" s="173" t="n"/>
    </row>
    <row r="29" customFormat="1" s="173">
      <c r="A29" s="150">
        <f>A30-1</f>
        <v/>
      </c>
      <c r="B29" s="165" t="n">
        <v>10</v>
      </c>
      <c r="C29" s="165" t="n">
        <v>68</v>
      </c>
      <c r="D29" s="165" t="n">
        <v>533</v>
      </c>
      <c r="E29" s="165" t="n">
        <v>156</v>
      </c>
      <c r="F29" s="165" t="n">
        <v>11</v>
      </c>
      <c r="G29" s="165" t="n">
        <v>10</v>
      </c>
      <c r="H29" s="165" t="n">
        <v>6</v>
      </c>
      <c r="I29" s="165" t="n">
        <v>5</v>
      </c>
      <c r="J29" s="165" t="n">
        <v>271</v>
      </c>
      <c r="K29" s="165">
        <f>SUM(B29:J29)</f>
        <v/>
      </c>
      <c r="L29" s="166" t="n"/>
      <c r="M29" s="166" t="n"/>
      <c r="N29" s="166" t="n"/>
      <c r="O29" s="166" t="n"/>
      <c r="P29" s="166" t="n"/>
      <c r="Q29" s="166" t="n"/>
      <c r="R29" s="166" t="n"/>
      <c r="S29" s="166" t="n"/>
      <c r="T29" s="166" t="n"/>
      <c r="U29" s="166">
        <f>SUM(L29:T29)</f>
        <v/>
      </c>
      <c r="V29" s="167" t="n"/>
      <c r="W29" s="167" t="n"/>
      <c r="X29" s="167" t="n"/>
      <c r="Y29" s="167" t="n"/>
      <c r="Z29" s="167" t="n"/>
      <c r="AA29" s="167" t="n"/>
      <c r="AB29" s="167" t="n"/>
      <c r="AC29" s="167" t="n"/>
      <c r="AD29" s="167" t="n"/>
      <c r="AE29" s="167">
        <f>SUM(V29:AD29)</f>
        <v/>
      </c>
      <c r="AF29" s="168" t="n"/>
      <c r="AG29" s="168" t="n"/>
      <c r="AH29" s="168" t="n"/>
      <c r="AI29" s="168" t="n"/>
      <c r="AJ29" s="168" t="n"/>
      <c r="AK29" s="168" t="n"/>
      <c r="AL29" s="168" t="n"/>
      <c r="AM29" s="168" t="n"/>
      <c r="AN29" s="168" t="n"/>
      <c r="AO29" s="168">
        <f>SUM(AF29:AN29)</f>
        <v/>
      </c>
      <c r="AP29" s="169">
        <f>B29-B28</f>
        <v/>
      </c>
      <c r="AQ29" s="169">
        <f>C29-C28</f>
        <v/>
      </c>
      <c r="AR29" s="169">
        <f>D29-D28</f>
        <v/>
      </c>
      <c r="AS29" s="169">
        <f>E29-E28</f>
        <v/>
      </c>
      <c r="AT29" s="169">
        <f>F29-F28</f>
        <v/>
      </c>
      <c r="AU29" s="169">
        <f>G29-G28</f>
        <v/>
      </c>
      <c r="AV29" s="169">
        <f>H29-H28</f>
        <v/>
      </c>
      <c r="AW29" s="169">
        <f>I29-I28</f>
        <v/>
      </c>
      <c r="AX29" s="169">
        <f>J29-J28</f>
        <v/>
      </c>
      <c r="AY29" s="169">
        <f>SUM(AP29:AX29)</f>
        <v/>
      </c>
      <c r="AZ29" s="170" t="n"/>
      <c r="BA29" s="170" t="n"/>
      <c r="BB29" s="170" t="n"/>
      <c r="BC29" s="170" t="n"/>
      <c r="BD29" s="170" t="n"/>
      <c r="BE29" s="170" t="n"/>
      <c r="BF29" s="170" t="n"/>
      <c r="BG29" s="170" t="n"/>
      <c r="BH29" s="170" t="n"/>
      <c r="BI29" s="152">
        <f>SUM(AZ29:BH29)</f>
        <v/>
      </c>
      <c r="BJ29" s="171" t="n"/>
      <c r="BK29" s="171" t="n"/>
      <c r="BL29" s="171" t="n"/>
      <c r="BM29" s="171" t="n"/>
      <c r="BN29" s="171" t="n"/>
      <c r="BO29" s="171" t="n"/>
      <c r="BP29" s="171" t="n"/>
      <c r="BQ29" s="171" t="n"/>
      <c r="BR29" s="171" t="n"/>
      <c r="BS29" s="163">
        <f>SUM(BJ29:BR29)</f>
        <v/>
      </c>
      <c r="BT29" s="172" t="n"/>
      <c r="BU29" s="172" t="n"/>
      <c r="BV29" s="172" t="n"/>
      <c r="BW29" s="172" t="n"/>
      <c r="BX29" s="172" t="n"/>
      <c r="BY29" s="172" t="n"/>
      <c r="BZ29" s="172" t="n"/>
      <c r="CA29" s="172" t="n"/>
      <c r="CB29" s="172" t="n"/>
      <c r="CC29" s="172">
        <f>U29/(K29)</f>
        <v/>
      </c>
      <c r="CD29" s="213">
        <f>SUM(AP16:AP29)</f>
        <v/>
      </c>
      <c r="CE29" s="213">
        <f>SUM(AQ16:AQ29)</f>
        <v/>
      </c>
      <c r="CF29" s="213">
        <f>SUM(AR16:AR29)</f>
        <v/>
      </c>
      <c r="CG29" s="213">
        <f>SUM(AS16:AS29)</f>
        <v/>
      </c>
      <c r="CH29" s="213">
        <f>SUM(AT16:AT29)</f>
        <v/>
      </c>
      <c r="CI29" s="213">
        <f>SUM(AU16:AU29)</f>
        <v/>
      </c>
      <c r="CJ29" s="213">
        <f>SUM(AV16:AV29)</f>
        <v/>
      </c>
      <c r="CK29" s="213">
        <f>SUM(AW16:AW29)</f>
        <v/>
      </c>
      <c r="CL29" s="213">
        <f>SUM(AX16:AX29)</f>
        <v/>
      </c>
      <c r="CM29" s="213">
        <f>SUM(AY16:AY29)</f>
        <v/>
      </c>
      <c r="CN29" s="214">
        <f>B29/B$5</f>
        <v/>
      </c>
      <c r="CO29" s="214">
        <f>C29/C$5</f>
        <v/>
      </c>
      <c r="CP29" s="214">
        <f>D29/D$5</f>
        <v/>
      </c>
      <c r="CQ29" s="214">
        <f>E29/E$5</f>
        <v/>
      </c>
      <c r="CR29" s="214">
        <f>F29/F$5</f>
        <v/>
      </c>
      <c r="CS29" s="214">
        <f>G29/G$5</f>
        <v/>
      </c>
      <c r="CT29" s="214">
        <f>H29/H$5</f>
        <v/>
      </c>
      <c r="CU29" s="214">
        <f>I29/I$5</f>
        <v/>
      </c>
      <c r="CV29" s="214">
        <f>J29/J$5</f>
        <v/>
      </c>
      <c r="CW29" s="214">
        <f>K29/K$5</f>
        <v/>
      </c>
      <c r="CX29" s="215">
        <f>AF29/AF$5</f>
        <v/>
      </c>
      <c r="CY29" s="215">
        <f>AG29/AG$5</f>
        <v/>
      </c>
      <c r="CZ29" s="215">
        <f>AH29/AH$5</f>
        <v/>
      </c>
      <c r="DA29" s="215">
        <f>AI29/AI$5</f>
        <v/>
      </c>
      <c r="DB29" s="215">
        <f>AJ29/AJ$5</f>
        <v/>
      </c>
      <c r="DC29" s="215">
        <f>AK29/AK$5</f>
        <v/>
      </c>
      <c r="DD29" s="215">
        <f>AL29/AL$5</f>
        <v/>
      </c>
      <c r="DE29" s="215">
        <f>AM29/AM$5</f>
        <v/>
      </c>
      <c r="DF29" s="215">
        <f>AN29/AN$5</f>
        <v/>
      </c>
      <c r="DG29" s="215">
        <f>AO29/AO$5</f>
        <v/>
      </c>
      <c r="DI29" s="83" t="n"/>
      <c r="DJ29" s="173" t="n"/>
    </row>
    <row r="30" customFormat="1" s="173">
      <c r="A30" s="150">
        <f>A31-1</f>
        <v/>
      </c>
      <c r="B30" s="165" t="n">
        <v>12</v>
      </c>
      <c r="C30" s="165" t="n">
        <v>72</v>
      </c>
      <c r="D30" s="165" t="n">
        <v>584</v>
      </c>
      <c r="E30" s="165" t="n">
        <v>167</v>
      </c>
      <c r="F30" s="165" t="n">
        <v>12</v>
      </c>
      <c r="G30" s="165" t="n">
        <v>11</v>
      </c>
      <c r="H30" s="165" t="n">
        <v>6</v>
      </c>
      <c r="I30" s="165" t="n">
        <v>6</v>
      </c>
      <c r="J30" s="165" t="n">
        <v>310</v>
      </c>
      <c r="K30" s="165">
        <f>SUM(B30:J30)</f>
        <v/>
      </c>
      <c r="L30" s="166" t="n"/>
      <c r="M30" s="166" t="n"/>
      <c r="N30" s="166" t="n"/>
      <c r="O30" s="166" t="n"/>
      <c r="P30" s="166" t="n"/>
      <c r="Q30" s="166" t="n"/>
      <c r="R30" s="166" t="n"/>
      <c r="S30" s="166" t="n"/>
      <c r="T30" s="166" t="n"/>
      <c r="U30" s="166">
        <f>SUM(L30:T30)</f>
        <v/>
      </c>
      <c r="V30" s="167" t="n"/>
      <c r="W30" s="167" t="n"/>
      <c r="X30" s="167" t="n"/>
      <c r="Y30" s="167" t="n"/>
      <c r="Z30" s="167" t="n"/>
      <c r="AA30" s="167" t="n"/>
      <c r="AB30" s="167" t="n"/>
      <c r="AC30" s="167" t="n"/>
      <c r="AD30" s="167" t="n"/>
      <c r="AE30" s="167">
        <f>SUM(V30:AD30)</f>
        <v/>
      </c>
      <c r="AF30" s="168" t="n"/>
      <c r="AG30" s="168" t="n"/>
      <c r="AH30" s="168" t="n"/>
      <c r="AI30" s="168" t="n"/>
      <c r="AJ30" s="168" t="n"/>
      <c r="AK30" s="168" t="n"/>
      <c r="AL30" s="168" t="n"/>
      <c r="AM30" s="168" t="n"/>
      <c r="AN30" s="168" t="n"/>
      <c r="AO30" s="168">
        <f>SUM(AF30:AN30)</f>
        <v/>
      </c>
      <c r="AP30" s="169">
        <f>B30-B29</f>
        <v/>
      </c>
      <c r="AQ30" s="169">
        <f>C30-C29</f>
        <v/>
      </c>
      <c r="AR30" s="169">
        <f>D30-D29</f>
        <v/>
      </c>
      <c r="AS30" s="169">
        <f>E30-E29</f>
        <v/>
      </c>
      <c r="AT30" s="169">
        <f>F30-F29</f>
        <v/>
      </c>
      <c r="AU30" s="169">
        <f>G30-G29</f>
        <v/>
      </c>
      <c r="AV30" s="169">
        <f>H30-H29</f>
        <v/>
      </c>
      <c r="AW30" s="169">
        <f>I30-I29</f>
        <v/>
      </c>
      <c r="AX30" s="169">
        <f>J30-J29</f>
        <v/>
      </c>
      <c r="AY30" s="169">
        <f>SUM(AP30:AX30)</f>
        <v/>
      </c>
      <c r="AZ30" s="170" t="n"/>
      <c r="BA30" s="170" t="n"/>
      <c r="BB30" s="170" t="n"/>
      <c r="BC30" s="170" t="n"/>
      <c r="BD30" s="170" t="n"/>
      <c r="BE30" s="170" t="n"/>
      <c r="BF30" s="170" t="n"/>
      <c r="BG30" s="170" t="n"/>
      <c r="BH30" s="170" t="n"/>
      <c r="BI30" s="152">
        <f>SUM(AZ30:BH30)</f>
        <v/>
      </c>
      <c r="BJ30" s="171" t="n"/>
      <c r="BK30" s="171" t="n"/>
      <c r="BL30" s="171" t="n"/>
      <c r="BM30" s="171" t="n"/>
      <c r="BN30" s="171" t="n"/>
      <c r="BO30" s="171" t="n"/>
      <c r="BP30" s="171" t="n"/>
      <c r="BQ30" s="171" t="n"/>
      <c r="BR30" s="171" t="n"/>
      <c r="BS30" s="163">
        <f>SUM(BJ30:BR30)</f>
        <v/>
      </c>
      <c r="BT30" s="172" t="n"/>
      <c r="BU30" s="172" t="n"/>
      <c r="BV30" s="172" t="n"/>
      <c r="BW30" s="172" t="n"/>
      <c r="BX30" s="172" t="n"/>
      <c r="BY30" s="172" t="n"/>
      <c r="BZ30" s="172" t="n"/>
      <c r="CA30" s="172" t="n"/>
      <c r="CB30" s="172" t="n"/>
      <c r="CC30" s="172">
        <f>U30/(K30)</f>
        <v/>
      </c>
      <c r="CD30" s="213">
        <f>SUM(AP17:AP30)</f>
        <v/>
      </c>
      <c r="CE30" s="213">
        <f>SUM(AQ17:AQ30)</f>
        <v/>
      </c>
      <c r="CF30" s="213">
        <f>SUM(AR17:AR30)</f>
        <v/>
      </c>
      <c r="CG30" s="213">
        <f>SUM(AS17:AS30)</f>
        <v/>
      </c>
      <c r="CH30" s="213">
        <f>SUM(AT17:AT30)</f>
        <v/>
      </c>
      <c r="CI30" s="213">
        <f>SUM(AU17:AU30)</f>
        <v/>
      </c>
      <c r="CJ30" s="213">
        <f>SUM(AV17:AV30)</f>
        <v/>
      </c>
      <c r="CK30" s="213">
        <f>SUM(AW17:AW30)</f>
        <v/>
      </c>
      <c r="CL30" s="213">
        <f>SUM(AX17:AX30)</f>
        <v/>
      </c>
      <c r="CM30" s="213">
        <f>SUM(AY17:AY30)</f>
        <v/>
      </c>
      <c r="CN30" s="214">
        <f>B30/B$5</f>
        <v/>
      </c>
      <c r="CO30" s="214">
        <f>C30/C$5</f>
        <v/>
      </c>
      <c r="CP30" s="214">
        <f>D30/D$5</f>
        <v/>
      </c>
      <c r="CQ30" s="214">
        <f>E30/E$5</f>
        <v/>
      </c>
      <c r="CR30" s="214">
        <f>F30/F$5</f>
        <v/>
      </c>
      <c r="CS30" s="214">
        <f>G30/G$5</f>
        <v/>
      </c>
      <c r="CT30" s="214">
        <f>H30/H$5</f>
        <v/>
      </c>
      <c r="CU30" s="214">
        <f>I30/I$5</f>
        <v/>
      </c>
      <c r="CV30" s="214">
        <f>J30/J$5</f>
        <v/>
      </c>
      <c r="CW30" s="214">
        <f>K30/K$5</f>
        <v/>
      </c>
      <c r="CX30" s="215">
        <f>AF30/AF$5</f>
        <v/>
      </c>
      <c r="CY30" s="215">
        <f>AG30/AG$5</f>
        <v/>
      </c>
      <c r="CZ30" s="215">
        <f>AH30/AH$5</f>
        <v/>
      </c>
      <c r="DA30" s="215">
        <f>AI30/AI$5</f>
        <v/>
      </c>
      <c r="DB30" s="215">
        <f>AJ30/AJ$5</f>
        <v/>
      </c>
      <c r="DC30" s="215">
        <f>AK30/AK$5</f>
        <v/>
      </c>
      <c r="DD30" s="215">
        <f>AL30/AL$5</f>
        <v/>
      </c>
      <c r="DE30" s="215">
        <f>AM30/AM$5</f>
        <v/>
      </c>
      <c r="DF30" s="215">
        <f>AN30/AN$5</f>
        <v/>
      </c>
      <c r="DG30" s="215">
        <f>AO30/AO$5</f>
        <v/>
      </c>
      <c r="DI30" s="83" t="n"/>
      <c r="DJ30" s="173" t="n"/>
    </row>
    <row r="31" customFormat="1" s="173">
      <c r="A31" s="150">
        <f>A32-1</f>
        <v/>
      </c>
      <c r="B31" s="165" t="n">
        <v>12</v>
      </c>
      <c r="C31" s="165" t="n">
        <v>72</v>
      </c>
      <c r="D31" s="165" t="n">
        <v>618</v>
      </c>
      <c r="E31" s="165" t="n">
        <v>171</v>
      </c>
      <c r="F31" s="165" t="n">
        <v>11</v>
      </c>
      <c r="G31" s="165" t="n">
        <v>11</v>
      </c>
      <c r="H31" s="165" t="n">
        <v>3</v>
      </c>
      <c r="I31" s="165" t="n">
        <v>8</v>
      </c>
      <c r="J31" s="165" t="n">
        <v>324</v>
      </c>
      <c r="K31" s="165">
        <f>SUM(B31:J31)</f>
        <v/>
      </c>
      <c r="L31" s="166" t="n"/>
      <c r="M31" s="166" t="n"/>
      <c r="N31" s="166" t="n"/>
      <c r="O31" s="166" t="n"/>
      <c r="P31" s="166" t="n"/>
      <c r="Q31" s="166" t="n"/>
      <c r="R31" s="166" t="n"/>
      <c r="S31" s="166" t="n"/>
      <c r="T31" s="166" t="n"/>
      <c r="U31" s="166">
        <f>SUM(L31:T31)</f>
        <v/>
      </c>
      <c r="V31" s="167" t="n"/>
      <c r="W31" s="167" t="n"/>
      <c r="X31" s="167" t="n"/>
      <c r="Y31" s="167" t="n"/>
      <c r="Z31" s="167" t="n"/>
      <c r="AA31" s="167" t="n"/>
      <c r="AB31" s="167" t="n"/>
      <c r="AC31" s="167" t="n"/>
      <c r="AD31" s="167" t="n"/>
      <c r="AE31" s="167">
        <f>SUM(V31:AD31)</f>
        <v/>
      </c>
      <c r="AF31" s="168" t="n"/>
      <c r="AG31" s="168" t="n"/>
      <c r="AH31" s="168" t="n"/>
      <c r="AI31" s="168" t="n"/>
      <c r="AJ31" s="168" t="n"/>
      <c r="AK31" s="168" t="n"/>
      <c r="AL31" s="168" t="n"/>
      <c r="AM31" s="168" t="n"/>
      <c r="AN31" s="168" t="n"/>
      <c r="AO31" s="168">
        <f>SUM(AF31:AN31)</f>
        <v/>
      </c>
      <c r="AP31" s="169">
        <f>B31-B30</f>
        <v/>
      </c>
      <c r="AQ31" s="169">
        <f>C31-C30</f>
        <v/>
      </c>
      <c r="AR31" s="169">
        <f>D31-D30</f>
        <v/>
      </c>
      <c r="AS31" s="169">
        <f>E31-E30</f>
        <v/>
      </c>
      <c r="AT31" s="169">
        <f>F31-F30</f>
        <v/>
      </c>
      <c r="AU31" s="169">
        <f>G31-G30</f>
        <v/>
      </c>
      <c r="AV31" s="169">
        <f>H31-H30</f>
        <v/>
      </c>
      <c r="AW31" s="169">
        <f>I31-I30</f>
        <v/>
      </c>
      <c r="AX31" s="169">
        <f>J31-J30</f>
        <v/>
      </c>
      <c r="AY31" s="169">
        <f>SUM(AP31:AX31)</f>
        <v/>
      </c>
      <c r="AZ31" s="170" t="n"/>
      <c r="BA31" s="170" t="n"/>
      <c r="BB31" s="170" t="n"/>
      <c r="BC31" s="170" t="n"/>
      <c r="BD31" s="170" t="n"/>
      <c r="BE31" s="170" t="n"/>
      <c r="BF31" s="170" t="n"/>
      <c r="BG31" s="170" t="n"/>
      <c r="BH31" s="170" t="n"/>
      <c r="BI31" s="152">
        <f>SUM(AZ31:BH31)</f>
        <v/>
      </c>
      <c r="BJ31" s="171" t="n"/>
      <c r="BK31" s="171" t="n"/>
      <c r="BL31" s="171" t="n"/>
      <c r="BM31" s="171" t="n"/>
      <c r="BN31" s="171" t="n"/>
      <c r="BO31" s="171" t="n"/>
      <c r="BP31" s="171" t="n"/>
      <c r="BQ31" s="171" t="n"/>
      <c r="BR31" s="171" t="n"/>
      <c r="BS31" s="163">
        <f>SUM(BJ31:BR31)</f>
        <v/>
      </c>
      <c r="BT31" s="172" t="n"/>
      <c r="BU31" s="172" t="n"/>
      <c r="BV31" s="172" t="n"/>
      <c r="BW31" s="172" t="n"/>
      <c r="BX31" s="172" t="n"/>
      <c r="BY31" s="172" t="n"/>
      <c r="BZ31" s="172" t="n"/>
      <c r="CA31" s="172" t="n"/>
      <c r="CB31" s="172" t="n"/>
      <c r="CC31" s="172">
        <f>U31/(K31)</f>
        <v/>
      </c>
      <c r="CD31" s="213">
        <f>SUM(AP18:AP31)</f>
        <v/>
      </c>
      <c r="CE31" s="213">
        <f>SUM(AQ18:AQ31)</f>
        <v/>
      </c>
      <c r="CF31" s="213">
        <f>SUM(AR18:AR31)</f>
        <v/>
      </c>
      <c r="CG31" s="213">
        <f>SUM(AS18:AS31)</f>
        <v/>
      </c>
      <c r="CH31" s="213">
        <f>SUM(AT18:AT31)</f>
        <v/>
      </c>
      <c r="CI31" s="213">
        <f>SUM(AU18:AU31)</f>
        <v/>
      </c>
      <c r="CJ31" s="213">
        <f>SUM(AV18:AV31)</f>
        <v/>
      </c>
      <c r="CK31" s="213">
        <f>SUM(AW18:AW31)</f>
        <v/>
      </c>
      <c r="CL31" s="213">
        <f>SUM(AX18:AX31)</f>
        <v/>
      </c>
      <c r="CM31" s="213">
        <f>SUM(AY18:AY31)</f>
        <v/>
      </c>
      <c r="CN31" s="214">
        <f>B31/B$5</f>
        <v/>
      </c>
      <c r="CO31" s="214">
        <f>C31/C$5</f>
        <v/>
      </c>
      <c r="CP31" s="214">
        <f>D31/D$5</f>
        <v/>
      </c>
      <c r="CQ31" s="214">
        <f>E31/E$5</f>
        <v/>
      </c>
      <c r="CR31" s="214">
        <f>F31/F$5</f>
        <v/>
      </c>
      <c r="CS31" s="214">
        <f>G31/G$5</f>
        <v/>
      </c>
      <c r="CT31" s="214">
        <f>H31/H$5</f>
        <v/>
      </c>
      <c r="CU31" s="214">
        <f>I31/I$5</f>
        <v/>
      </c>
      <c r="CV31" s="214">
        <f>J31/J$5</f>
        <v/>
      </c>
      <c r="CW31" s="214">
        <f>K31/K$5</f>
        <v/>
      </c>
      <c r="CX31" s="215">
        <f>AF31/AF$5</f>
        <v/>
      </c>
      <c r="CY31" s="215">
        <f>AG31/AG$5</f>
        <v/>
      </c>
      <c r="CZ31" s="215">
        <f>AH31/AH$5</f>
        <v/>
      </c>
      <c r="DA31" s="215">
        <f>AI31/AI$5</f>
        <v/>
      </c>
      <c r="DB31" s="215">
        <f>AJ31/AJ$5</f>
        <v/>
      </c>
      <c r="DC31" s="215">
        <f>AK31/AK$5</f>
        <v/>
      </c>
      <c r="DD31" s="215">
        <f>AL31/AL$5</f>
        <v/>
      </c>
      <c r="DE31" s="215">
        <f>AM31/AM$5</f>
        <v/>
      </c>
      <c r="DF31" s="215">
        <f>AN31/AN$5</f>
        <v/>
      </c>
      <c r="DG31" s="215">
        <f>AO31/AO$5</f>
        <v/>
      </c>
      <c r="DI31" s="83" t="n"/>
      <c r="DJ31" s="173" t="n"/>
    </row>
    <row r="32" customFormat="1" s="173">
      <c r="A32" s="150">
        <f>A33-1</f>
        <v/>
      </c>
      <c r="B32" s="165" t="n">
        <v>12</v>
      </c>
      <c r="C32" s="165" t="n">
        <v>74</v>
      </c>
      <c r="D32" s="165" t="n">
        <v>633</v>
      </c>
      <c r="E32" s="165" t="n">
        <v>179</v>
      </c>
      <c r="F32" s="165" t="n">
        <v>14</v>
      </c>
      <c r="G32" s="165" t="n">
        <v>12</v>
      </c>
      <c r="H32" s="165" t="n">
        <v>6</v>
      </c>
      <c r="I32" s="165" t="n">
        <v>8</v>
      </c>
      <c r="J32" s="165" t="n">
        <v>325</v>
      </c>
      <c r="K32" s="165">
        <f>SUM(B32:J32)</f>
        <v/>
      </c>
      <c r="L32" s="166" t="n"/>
      <c r="M32" s="166" t="n"/>
      <c r="N32" s="166" t="n"/>
      <c r="O32" s="166" t="n"/>
      <c r="P32" s="166" t="n"/>
      <c r="Q32" s="166" t="n"/>
      <c r="R32" s="166" t="n"/>
      <c r="S32" s="166" t="n"/>
      <c r="T32" s="166" t="n"/>
      <c r="U32" s="166">
        <f>SUM(L32:T32)</f>
        <v/>
      </c>
      <c r="V32" s="167" t="n"/>
      <c r="W32" s="167" t="n"/>
      <c r="X32" s="167" t="n"/>
      <c r="Y32" s="167" t="n"/>
      <c r="Z32" s="167" t="n"/>
      <c r="AA32" s="167" t="n"/>
      <c r="AB32" s="167" t="n"/>
      <c r="AC32" s="167" t="n"/>
      <c r="AD32" s="167" t="n"/>
      <c r="AE32" s="167">
        <f>SUM(V32:AD32)</f>
        <v/>
      </c>
      <c r="AF32" s="168" t="n"/>
      <c r="AG32" s="168" t="n"/>
      <c r="AH32" s="168" t="n"/>
      <c r="AI32" s="168" t="n"/>
      <c r="AJ32" s="168" t="n"/>
      <c r="AK32" s="168" t="n"/>
      <c r="AL32" s="168" t="n"/>
      <c r="AM32" s="168" t="n"/>
      <c r="AN32" s="168" t="n"/>
      <c r="AO32" s="168">
        <f>SUM(AF32:AN32)</f>
        <v/>
      </c>
      <c r="AP32" s="169">
        <f>B32-B31</f>
        <v/>
      </c>
      <c r="AQ32" s="169">
        <f>C32-C31</f>
        <v/>
      </c>
      <c r="AR32" s="169">
        <f>D32-D31</f>
        <v/>
      </c>
      <c r="AS32" s="169">
        <f>E32-E31</f>
        <v/>
      </c>
      <c r="AT32" s="169">
        <f>F32-F31</f>
        <v/>
      </c>
      <c r="AU32" s="169">
        <f>G32-G31</f>
        <v/>
      </c>
      <c r="AV32" s="169">
        <f>H32-H31</f>
        <v/>
      </c>
      <c r="AW32" s="169">
        <f>I32-I31</f>
        <v/>
      </c>
      <c r="AX32" s="169">
        <f>J32-J31</f>
        <v/>
      </c>
      <c r="AY32" s="169">
        <f>SUM(AP32:AX32)</f>
        <v/>
      </c>
      <c r="AZ32" s="170" t="n"/>
      <c r="BA32" s="170" t="n"/>
      <c r="BB32" s="170" t="n"/>
      <c r="BC32" s="170" t="n"/>
      <c r="BD32" s="170" t="n"/>
      <c r="BE32" s="170" t="n"/>
      <c r="BF32" s="170" t="n"/>
      <c r="BG32" s="170" t="n"/>
      <c r="BH32" s="170" t="n"/>
      <c r="BI32" s="152">
        <f>SUM(AZ32:BH32)</f>
        <v/>
      </c>
      <c r="BJ32" s="171" t="n"/>
      <c r="BK32" s="171" t="n"/>
      <c r="BL32" s="171" t="n"/>
      <c r="BM32" s="171" t="n"/>
      <c r="BN32" s="171" t="n"/>
      <c r="BO32" s="171" t="n"/>
      <c r="BP32" s="171" t="n"/>
      <c r="BQ32" s="171" t="n"/>
      <c r="BR32" s="171" t="n"/>
      <c r="BS32" s="163">
        <f>SUM(BJ32:BR32)</f>
        <v/>
      </c>
      <c r="BT32" s="172" t="n"/>
      <c r="BU32" s="172" t="n"/>
      <c r="BV32" s="172" t="n"/>
      <c r="BW32" s="172" t="n"/>
      <c r="BX32" s="172" t="n"/>
      <c r="BY32" s="172" t="n"/>
      <c r="BZ32" s="172" t="n"/>
      <c r="CA32" s="172" t="n"/>
      <c r="CB32" s="172" t="n"/>
      <c r="CC32" s="172">
        <f>U32/(K32)</f>
        <v/>
      </c>
      <c r="CD32" s="213">
        <f>SUM(AP19:AP32)</f>
        <v/>
      </c>
      <c r="CE32" s="213">
        <f>SUM(AQ19:AQ32)</f>
        <v/>
      </c>
      <c r="CF32" s="213">
        <f>SUM(AR19:AR32)</f>
        <v/>
      </c>
      <c r="CG32" s="213">
        <f>SUM(AS19:AS32)</f>
        <v/>
      </c>
      <c r="CH32" s="213">
        <f>SUM(AT19:AT32)</f>
        <v/>
      </c>
      <c r="CI32" s="213">
        <f>SUM(AU19:AU32)</f>
        <v/>
      </c>
      <c r="CJ32" s="213">
        <f>SUM(AV19:AV32)</f>
        <v/>
      </c>
      <c r="CK32" s="213">
        <f>SUM(AW19:AW32)</f>
        <v/>
      </c>
      <c r="CL32" s="213">
        <f>SUM(AX19:AX32)</f>
        <v/>
      </c>
      <c r="CM32" s="213">
        <f>SUM(AY19:AY32)</f>
        <v/>
      </c>
      <c r="CN32" s="214">
        <f>B32/B$5</f>
        <v/>
      </c>
      <c r="CO32" s="214">
        <f>C32/C$5</f>
        <v/>
      </c>
      <c r="CP32" s="214">
        <f>D32/D$5</f>
        <v/>
      </c>
      <c r="CQ32" s="214">
        <f>E32/E$5</f>
        <v/>
      </c>
      <c r="CR32" s="214">
        <f>F32/F$5</f>
        <v/>
      </c>
      <c r="CS32" s="214">
        <f>G32/G$5</f>
        <v/>
      </c>
      <c r="CT32" s="214">
        <f>H32/H$5</f>
        <v/>
      </c>
      <c r="CU32" s="214">
        <f>I32/I$5</f>
        <v/>
      </c>
      <c r="CV32" s="214">
        <f>J32/J$5</f>
        <v/>
      </c>
      <c r="CW32" s="214">
        <f>K32/K$5</f>
        <v/>
      </c>
      <c r="CX32" s="215">
        <f>AF32/AF$5</f>
        <v/>
      </c>
      <c r="CY32" s="215">
        <f>AG32/AG$5</f>
        <v/>
      </c>
      <c r="CZ32" s="215">
        <f>AH32/AH$5</f>
        <v/>
      </c>
      <c r="DA32" s="215">
        <f>AI32/AI$5</f>
        <v/>
      </c>
      <c r="DB32" s="215">
        <f>AJ32/AJ$5</f>
        <v/>
      </c>
      <c r="DC32" s="215">
        <f>AK32/AK$5</f>
        <v/>
      </c>
      <c r="DD32" s="215">
        <f>AL32/AL$5</f>
        <v/>
      </c>
      <c r="DE32" s="215">
        <f>AM32/AM$5</f>
        <v/>
      </c>
      <c r="DF32" s="215">
        <f>AN32/AN$5</f>
        <v/>
      </c>
      <c r="DG32" s="215">
        <f>AO32/AO$5</f>
        <v/>
      </c>
      <c r="DI32" s="83" t="n"/>
      <c r="DJ32" s="173" t="n"/>
    </row>
    <row r="33" customFormat="1" s="173">
      <c r="A33" s="150">
        <f>A34-1</f>
        <v/>
      </c>
      <c r="B33" s="165" t="n">
        <v>15</v>
      </c>
      <c r="C33" s="165" t="n">
        <v>76</v>
      </c>
      <c r="D33" s="165" t="n">
        <v>645</v>
      </c>
      <c r="E33" s="165" t="n">
        <v>186</v>
      </c>
      <c r="F33" s="165" t="n">
        <v>14</v>
      </c>
      <c r="G33" s="165" t="n">
        <v>12</v>
      </c>
      <c r="H33" s="165" t="n">
        <v>7</v>
      </c>
      <c r="I33" s="165" t="n">
        <v>9</v>
      </c>
      <c r="J33" s="165" t="n">
        <v>326</v>
      </c>
      <c r="K33" s="165">
        <f>SUM(B33:J33)</f>
        <v/>
      </c>
      <c r="L33" s="166" t="n"/>
      <c r="M33" s="166" t="n"/>
      <c r="N33" s="166" t="n"/>
      <c r="O33" s="166" t="n"/>
      <c r="P33" s="166" t="n"/>
      <c r="Q33" s="166" t="n"/>
      <c r="R33" s="166" t="n"/>
      <c r="S33" s="166" t="n"/>
      <c r="T33" s="166" t="n"/>
      <c r="U33" s="166">
        <f>SUM(L33:T33)</f>
        <v/>
      </c>
      <c r="V33" s="167" t="n"/>
      <c r="W33" s="167" t="n"/>
      <c r="X33" s="167" t="n"/>
      <c r="Y33" s="167" t="n"/>
      <c r="Z33" s="167" t="n"/>
      <c r="AA33" s="167" t="n"/>
      <c r="AB33" s="167" t="n"/>
      <c r="AC33" s="167" t="n"/>
      <c r="AD33" s="167" t="n"/>
      <c r="AE33" s="167">
        <f>SUM(V33:AD33)</f>
        <v/>
      </c>
      <c r="AF33" s="168" t="n"/>
      <c r="AG33" s="168" t="n"/>
      <c r="AH33" s="168" t="n"/>
      <c r="AI33" s="168" t="n"/>
      <c r="AJ33" s="168" t="n"/>
      <c r="AK33" s="168" t="n"/>
      <c r="AL33" s="168" t="n"/>
      <c r="AM33" s="168" t="n"/>
      <c r="AN33" s="168" t="n"/>
      <c r="AO33" s="168">
        <f>SUM(AF33:AN33)</f>
        <v/>
      </c>
      <c r="AP33" s="169">
        <f>B33-B32</f>
        <v/>
      </c>
      <c r="AQ33" s="169">
        <f>C33-C32</f>
        <v/>
      </c>
      <c r="AR33" s="169">
        <f>D33-D32</f>
        <v/>
      </c>
      <c r="AS33" s="169">
        <f>E33-E32</f>
        <v/>
      </c>
      <c r="AT33" s="169">
        <f>F33-F32</f>
        <v/>
      </c>
      <c r="AU33" s="169">
        <f>G33-G32</f>
        <v/>
      </c>
      <c r="AV33" s="169">
        <f>H33-H32</f>
        <v/>
      </c>
      <c r="AW33" s="169">
        <f>I33-I32</f>
        <v/>
      </c>
      <c r="AX33" s="169">
        <f>J33-J32</f>
        <v/>
      </c>
      <c r="AY33" s="169">
        <f>SUM(AP33:AX33)</f>
        <v/>
      </c>
      <c r="AZ33" s="170" t="n"/>
      <c r="BA33" s="170" t="n"/>
      <c r="BB33" s="170" t="n"/>
      <c r="BC33" s="170" t="n"/>
      <c r="BD33" s="170" t="n"/>
      <c r="BE33" s="170" t="n"/>
      <c r="BF33" s="170" t="n"/>
      <c r="BG33" s="170" t="n"/>
      <c r="BH33" s="170" t="n"/>
      <c r="BI33" s="152">
        <f>SUM(AZ33:BH33)</f>
        <v/>
      </c>
      <c r="BJ33" s="171" t="n"/>
      <c r="BK33" s="171" t="n"/>
      <c r="BL33" s="171" t="n"/>
      <c r="BM33" s="171" t="n"/>
      <c r="BN33" s="171" t="n"/>
      <c r="BO33" s="171" t="n"/>
      <c r="BP33" s="171" t="n"/>
      <c r="BQ33" s="171" t="n"/>
      <c r="BR33" s="171" t="n"/>
      <c r="BS33" s="163">
        <f>SUM(BJ33:BR33)</f>
        <v/>
      </c>
      <c r="BT33" s="172" t="n"/>
      <c r="BU33" s="172" t="n"/>
      <c r="BV33" s="172" t="n"/>
      <c r="BW33" s="172" t="n"/>
      <c r="BX33" s="172" t="n"/>
      <c r="BY33" s="172" t="n"/>
      <c r="BZ33" s="172" t="n"/>
      <c r="CA33" s="172" t="n"/>
      <c r="CB33" s="172" t="n"/>
      <c r="CC33" s="172">
        <f>U33/(K33)</f>
        <v/>
      </c>
      <c r="CD33" s="213">
        <f>SUM(AP20:AP33)</f>
        <v/>
      </c>
      <c r="CE33" s="213">
        <f>SUM(AQ20:AQ33)</f>
        <v/>
      </c>
      <c r="CF33" s="213">
        <f>SUM(AR20:AR33)</f>
        <v/>
      </c>
      <c r="CG33" s="213">
        <f>SUM(AS20:AS33)</f>
        <v/>
      </c>
      <c r="CH33" s="213">
        <f>SUM(AT20:AT33)</f>
        <v/>
      </c>
      <c r="CI33" s="213">
        <f>SUM(AU20:AU33)</f>
        <v/>
      </c>
      <c r="CJ33" s="213">
        <f>SUM(AV20:AV33)</f>
        <v/>
      </c>
      <c r="CK33" s="213">
        <f>SUM(AW20:AW33)</f>
        <v/>
      </c>
      <c r="CL33" s="213">
        <f>SUM(AX20:AX33)</f>
        <v/>
      </c>
      <c r="CM33" s="213">
        <f>SUM(AY20:AY33)</f>
        <v/>
      </c>
      <c r="CN33" s="214">
        <f>B33/B$5</f>
        <v/>
      </c>
      <c r="CO33" s="214">
        <f>C33/C$5</f>
        <v/>
      </c>
      <c r="CP33" s="214">
        <f>D33/D$5</f>
        <v/>
      </c>
      <c r="CQ33" s="214">
        <f>E33/E$5</f>
        <v/>
      </c>
      <c r="CR33" s="214">
        <f>F33/F$5</f>
        <v/>
      </c>
      <c r="CS33" s="214">
        <f>G33/G$5</f>
        <v/>
      </c>
      <c r="CT33" s="214">
        <f>H33/H$5</f>
        <v/>
      </c>
      <c r="CU33" s="214">
        <f>I33/I$5</f>
        <v/>
      </c>
      <c r="CV33" s="214">
        <f>J33/J$5</f>
        <v/>
      </c>
      <c r="CW33" s="214">
        <f>K33/K$5</f>
        <v/>
      </c>
      <c r="CX33" s="215">
        <f>AF33/AF$5</f>
        <v/>
      </c>
      <c r="CY33" s="215">
        <f>AG33/AG$5</f>
        <v/>
      </c>
      <c r="CZ33" s="215">
        <f>AH33/AH$5</f>
        <v/>
      </c>
      <c r="DA33" s="215">
        <f>AI33/AI$5</f>
        <v/>
      </c>
      <c r="DB33" s="215">
        <f>AJ33/AJ$5</f>
        <v/>
      </c>
      <c r="DC33" s="215">
        <f>AK33/AK$5</f>
        <v/>
      </c>
      <c r="DD33" s="215">
        <f>AL33/AL$5</f>
        <v/>
      </c>
      <c r="DE33" s="215">
        <f>AM33/AM$5</f>
        <v/>
      </c>
      <c r="DF33" s="215">
        <f>AN33/AN$5</f>
        <v/>
      </c>
      <c r="DG33" s="215">
        <f>AO33/AO$5</f>
        <v/>
      </c>
      <c r="DI33" s="83" t="n"/>
      <c r="DJ33" s="173" t="n"/>
    </row>
    <row r="34" customFormat="1" s="173">
      <c r="A34" s="150">
        <f>A35-1</f>
        <v/>
      </c>
      <c r="B34" s="165" t="n">
        <v>17</v>
      </c>
      <c r="C34" s="165" t="n">
        <v>84</v>
      </c>
      <c r="D34" s="165" t="n">
        <v>663</v>
      </c>
      <c r="E34" s="165" t="n">
        <v>206</v>
      </c>
      <c r="F34" s="165" t="n">
        <v>16</v>
      </c>
      <c r="G34" s="165" t="n">
        <v>13</v>
      </c>
      <c r="H34" s="165" t="n">
        <v>8</v>
      </c>
      <c r="I34" s="165" t="n">
        <v>7</v>
      </c>
      <c r="J34" s="165" t="n">
        <v>353</v>
      </c>
      <c r="K34" s="165">
        <f>SUM(B34:J34)</f>
        <v/>
      </c>
      <c r="L34" s="166" t="n"/>
      <c r="M34" s="166" t="n"/>
      <c r="N34" s="166" t="n"/>
      <c r="O34" s="166" t="n"/>
      <c r="P34" s="166" t="n"/>
      <c r="Q34" s="166" t="n"/>
      <c r="R34" s="166" t="n"/>
      <c r="S34" s="166" t="n"/>
      <c r="T34" s="166" t="n"/>
      <c r="U34" s="166">
        <f>SUM(L34:T34)</f>
        <v/>
      </c>
      <c r="V34" s="167" t="n"/>
      <c r="W34" s="167" t="n"/>
      <c r="X34" s="167" t="n"/>
      <c r="Y34" s="167" t="n"/>
      <c r="Z34" s="167" t="n"/>
      <c r="AA34" s="167" t="n"/>
      <c r="AB34" s="167" t="n"/>
      <c r="AC34" s="167" t="n"/>
      <c r="AD34" s="167" t="n"/>
      <c r="AE34" s="167">
        <f>SUM(V34:AD34)</f>
        <v/>
      </c>
      <c r="AF34" s="168" t="n"/>
      <c r="AG34" s="168" t="n"/>
      <c r="AH34" s="168" t="n"/>
      <c r="AI34" s="168" t="n"/>
      <c r="AJ34" s="168" t="n"/>
      <c r="AK34" s="168" t="n"/>
      <c r="AL34" s="168" t="n"/>
      <c r="AM34" s="168" t="n"/>
      <c r="AN34" s="168" t="n"/>
      <c r="AO34" s="168">
        <f>SUM(AF34:AN34)</f>
        <v/>
      </c>
      <c r="AP34" s="169">
        <f>B34-B33</f>
        <v/>
      </c>
      <c r="AQ34" s="169">
        <f>C34-C33</f>
        <v/>
      </c>
      <c r="AR34" s="169">
        <f>D34-D33</f>
        <v/>
      </c>
      <c r="AS34" s="169">
        <f>E34-E33</f>
        <v/>
      </c>
      <c r="AT34" s="169">
        <f>F34-F33</f>
        <v/>
      </c>
      <c r="AU34" s="169">
        <f>G34-G33</f>
        <v/>
      </c>
      <c r="AV34" s="169">
        <f>H34-H33</f>
        <v/>
      </c>
      <c r="AW34" s="169">
        <f>I34-I33</f>
        <v/>
      </c>
      <c r="AX34" s="169">
        <f>J34-J33</f>
        <v/>
      </c>
      <c r="AY34" s="169">
        <f>SUM(AP34:AX34)</f>
        <v/>
      </c>
      <c r="AZ34" s="170" t="n"/>
      <c r="BA34" s="170" t="n"/>
      <c r="BB34" s="170" t="n"/>
      <c r="BC34" s="170" t="n"/>
      <c r="BD34" s="170" t="n"/>
      <c r="BE34" s="170" t="n"/>
      <c r="BF34" s="170" t="n"/>
      <c r="BG34" s="170" t="n"/>
      <c r="BH34" s="170" t="n"/>
      <c r="BI34" s="152">
        <f>SUM(AZ34:BH34)</f>
        <v/>
      </c>
      <c r="BJ34" s="171" t="n"/>
      <c r="BK34" s="171" t="n"/>
      <c r="BL34" s="171" t="n"/>
      <c r="BM34" s="171" t="n"/>
      <c r="BN34" s="171" t="n"/>
      <c r="BO34" s="171" t="n"/>
      <c r="BP34" s="171" t="n"/>
      <c r="BQ34" s="171" t="n"/>
      <c r="BR34" s="171" t="n"/>
      <c r="BS34" s="163">
        <f>SUM(BJ34:BR34)</f>
        <v/>
      </c>
      <c r="BT34" s="172" t="n"/>
      <c r="BU34" s="172" t="n"/>
      <c r="BV34" s="172" t="n"/>
      <c r="BW34" s="172" t="n"/>
      <c r="BX34" s="172" t="n"/>
      <c r="BY34" s="172" t="n"/>
      <c r="BZ34" s="172" t="n"/>
      <c r="CA34" s="172" t="n"/>
      <c r="CB34" s="172" t="n"/>
      <c r="CC34" s="172">
        <f>U34/(K34)</f>
        <v/>
      </c>
      <c r="CD34" s="213">
        <f>SUM(AP21:AP34)</f>
        <v/>
      </c>
      <c r="CE34" s="213">
        <f>SUM(AQ21:AQ34)</f>
        <v/>
      </c>
      <c r="CF34" s="213">
        <f>SUM(AR21:AR34)</f>
        <v/>
      </c>
      <c r="CG34" s="213">
        <f>SUM(AS21:AS34)</f>
        <v/>
      </c>
      <c r="CH34" s="213">
        <f>SUM(AT21:AT34)</f>
        <v/>
      </c>
      <c r="CI34" s="213">
        <f>SUM(AU21:AU34)</f>
        <v/>
      </c>
      <c r="CJ34" s="213">
        <f>SUM(AV21:AV34)</f>
        <v/>
      </c>
      <c r="CK34" s="213">
        <f>SUM(AW21:AW34)</f>
        <v/>
      </c>
      <c r="CL34" s="213">
        <f>SUM(AX21:AX34)</f>
        <v/>
      </c>
      <c r="CM34" s="213">
        <f>SUM(AY21:AY34)</f>
        <v/>
      </c>
      <c r="CN34" s="214">
        <f>B34/B$5</f>
        <v/>
      </c>
      <c r="CO34" s="214">
        <f>C34/C$5</f>
        <v/>
      </c>
      <c r="CP34" s="214">
        <f>D34/D$5</f>
        <v/>
      </c>
      <c r="CQ34" s="214">
        <f>E34/E$5</f>
        <v/>
      </c>
      <c r="CR34" s="214">
        <f>F34/F$5</f>
        <v/>
      </c>
      <c r="CS34" s="214">
        <f>G34/G$5</f>
        <v/>
      </c>
      <c r="CT34" s="214">
        <f>H34/H$5</f>
        <v/>
      </c>
      <c r="CU34" s="214">
        <f>I34/I$5</f>
        <v/>
      </c>
      <c r="CV34" s="214">
        <f>J34/J$5</f>
        <v/>
      </c>
      <c r="CW34" s="214">
        <f>K34/K$5</f>
        <v/>
      </c>
      <c r="CX34" s="215">
        <f>AF34/AF$5</f>
        <v/>
      </c>
      <c r="CY34" s="215">
        <f>AG34/AG$5</f>
        <v/>
      </c>
      <c r="CZ34" s="215">
        <f>AH34/AH$5</f>
        <v/>
      </c>
      <c r="DA34" s="215">
        <f>AI34/AI$5</f>
        <v/>
      </c>
      <c r="DB34" s="215">
        <f>AJ34/AJ$5</f>
        <v/>
      </c>
      <c r="DC34" s="215">
        <f>AK34/AK$5</f>
        <v/>
      </c>
      <c r="DD34" s="215">
        <f>AL34/AL$5</f>
        <v/>
      </c>
      <c r="DE34" s="215">
        <f>AM34/AM$5</f>
        <v/>
      </c>
      <c r="DF34" s="215">
        <f>AN34/AN$5</f>
        <v/>
      </c>
      <c r="DG34" s="215">
        <f>AO34/AO$5</f>
        <v/>
      </c>
      <c r="DI34" s="83" t="n"/>
      <c r="DJ34" s="173" t="n"/>
    </row>
    <row r="35" customFormat="1" s="173">
      <c r="A35" s="150">
        <f>A36-1</f>
        <v/>
      </c>
      <c r="B35" s="165" t="n">
        <v>21</v>
      </c>
      <c r="C35" s="165" t="n">
        <v>84</v>
      </c>
      <c r="D35" s="165" t="n">
        <v>672</v>
      </c>
      <c r="E35" s="165" t="n">
        <v>215</v>
      </c>
      <c r="F35" s="165" t="n">
        <v>16</v>
      </c>
      <c r="G35" s="165" t="n">
        <v>13</v>
      </c>
      <c r="H35" s="165" t="n">
        <v>9</v>
      </c>
      <c r="I35" s="165" t="n">
        <v>7</v>
      </c>
      <c r="J35" s="165" t="n">
        <v>374</v>
      </c>
      <c r="K35" s="165">
        <f>SUM(B35:J35)</f>
        <v/>
      </c>
      <c r="L35" s="166" t="n"/>
      <c r="M35" s="166" t="n"/>
      <c r="N35" s="166" t="n"/>
      <c r="O35" s="166" t="n"/>
      <c r="P35" s="166" t="n"/>
      <c r="Q35" s="166" t="n"/>
      <c r="R35" s="166" t="n"/>
      <c r="S35" s="166" t="n"/>
      <c r="T35" s="166" t="n"/>
      <c r="U35" s="166">
        <f>SUM(L35:T35)</f>
        <v/>
      </c>
      <c r="V35" s="167" t="n"/>
      <c r="W35" s="167" t="n"/>
      <c r="X35" s="167" t="n"/>
      <c r="Y35" s="167" t="n"/>
      <c r="Z35" s="167" t="n"/>
      <c r="AA35" s="167" t="n"/>
      <c r="AB35" s="167" t="n"/>
      <c r="AC35" s="167" t="n"/>
      <c r="AD35" s="167" t="n"/>
      <c r="AE35" s="167">
        <f>SUM(V35:AD35)</f>
        <v/>
      </c>
      <c r="AF35" s="168" t="n"/>
      <c r="AG35" s="168" t="n"/>
      <c r="AH35" s="168" t="n"/>
      <c r="AI35" s="168" t="n"/>
      <c r="AJ35" s="168" t="n"/>
      <c r="AK35" s="168" t="n"/>
      <c r="AL35" s="168" t="n"/>
      <c r="AM35" s="168" t="n"/>
      <c r="AN35" s="168" t="n"/>
      <c r="AO35" s="168">
        <f>SUM(AF35:AN35)</f>
        <v/>
      </c>
      <c r="AP35" s="169">
        <f>B35-B34</f>
        <v/>
      </c>
      <c r="AQ35" s="169">
        <f>C35-C34</f>
        <v/>
      </c>
      <c r="AR35" s="169">
        <f>D35-D34</f>
        <v/>
      </c>
      <c r="AS35" s="169">
        <f>E35-E34</f>
        <v/>
      </c>
      <c r="AT35" s="169">
        <f>F35-F34</f>
        <v/>
      </c>
      <c r="AU35" s="169">
        <f>G35-G34</f>
        <v/>
      </c>
      <c r="AV35" s="169">
        <f>H35-H34</f>
        <v/>
      </c>
      <c r="AW35" s="169">
        <f>I35-I34</f>
        <v/>
      </c>
      <c r="AX35" s="169">
        <f>J35-J34</f>
        <v/>
      </c>
      <c r="AY35" s="169">
        <f>SUM(AP35:AX35)</f>
        <v/>
      </c>
      <c r="AZ35" s="170" t="n"/>
      <c r="BA35" s="170" t="n"/>
      <c r="BB35" s="170" t="n"/>
      <c r="BC35" s="170" t="n"/>
      <c r="BD35" s="170" t="n"/>
      <c r="BE35" s="170" t="n"/>
      <c r="BF35" s="170" t="n"/>
      <c r="BG35" s="170" t="n"/>
      <c r="BH35" s="170" t="n"/>
      <c r="BI35" s="152">
        <f>SUM(AZ35:BH35)</f>
        <v/>
      </c>
      <c r="BJ35" s="171" t="n"/>
      <c r="BK35" s="171" t="n"/>
      <c r="BL35" s="171" t="n"/>
      <c r="BM35" s="171" t="n"/>
      <c r="BN35" s="171" t="n"/>
      <c r="BO35" s="171" t="n"/>
      <c r="BP35" s="171" t="n"/>
      <c r="BQ35" s="171" t="n"/>
      <c r="BR35" s="171" t="n"/>
      <c r="BS35" s="163">
        <f>SUM(BJ35:BR35)</f>
        <v/>
      </c>
      <c r="BT35" s="172" t="n"/>
      <c r="BU35" s="172" t="n"/>
      <c r="BV35" s="172" t="n"/>
      <c r="BW35" s="172" t="n"/>
      <c r="BX35" s="172" t="n"/>
      <c r="BY35" s="172" t="n"/>
      <c r="BZ35" s="172" t="n"/>
      <c r="CA35" s="172" t="n"/>
      <c r="CB35" s="172" t="n"/>
      <c r="CC35" s="172">
        <f>U35/(K35)</f>
        <v/>
      </c>
      <c r="CD35" s="213">
        <f>SUM(AP22:AP35)</f>
        <v/>
      </c>
      <c r="CE35" s="213">
        <f>SUM(AQ22:AQ35)</f>
        <v/>
      </c>
      <c r="CF35" s="213">
        <f>SUM(AR22:AR35)</f>
        <v/>
      </c>
      <c r="CG35" s="213">
        <f>SUM(AS22:AS35)</f>
        <v/>
      </c>
      <c r="CH35" s="213">
        <f>SUM(AT22:AT35)</f>
        <v/>
      </c>
      <c r="CI35" s="213">
        <f>SUM(AU22:AU35)</f>
        <v/>
      </c>
      <c r="CJ35" s="213">
        <f>SUM(AV22:AV35)</f>
        <v/>
      </c>
      <c r="CK35" s="213">
        <f>SUM(AW22:AW35)</f>
        <v/>
      </c>
      <c r="CL35" s="213">
        <f>SUM(AX22:AX35)</f>
        <v/>
      </c>
      <c r="CM35" s="213">
        <f>SUM(AY22:AY35)</f>
        <v/>
      </c>
      <c r="CN35" s="214">
        <f>B35/B$5</f>
        <v/>
      </c>
      <c r="CO35" s="214">
        <f>C35/C$5</f>
        <v/>
      </c>
      <c r="CP35" s="214">
        <f>D35/D$5</f>
        <v/>
      </c>
      <c r="CQ35" s="214">
        <f>E35/E$5</f>
        <v/>
      </c>
      <c r="CR35" s="214">
        <f>F35/F$5</f>
        <v/>
      </c>
      <c r="CS35" s="214">
        <f>G35/G$5</f>
        <v/>
      </c>
      <c r="CT35" s="214">
        <f>H35/H$5</f>
        <v/>
      </c>
      <c r="CU35" s="214">
        <f>I35/I$5</f>
        <v/>
      </c>
      <c r="CV35" s="214">
        <f>J35/J$5</f>
        <v/>
      </c>
      <c r="CW35" s="214">
        <f>K35/K$5</f>
        <v/>
      </c>
      <c r="CX35" s="215">
        <f>AF35/AF$5</f>
        <v/>
      </c>
      <c r="CY35" s="215">
        <f>AG35/AG$5</f>
        <v/>
      </c>
      <c r="CZ35" s="215">
        <f>AH35/AH$5</f>
        <v/>
      </c>
      <c r="DA35" s="215">
        <f>AI35/AI$5</f>
        <v/>
      </c>
      <c r="DB35" s="215">
        <f>AJ35/AJ$5</f>
        <v/>
      </c>
      <c r="DC35" s="215">
        <f>AK35/AK$5</f>
        <v/>
      </c>
      <c r="DD35" s="215">
        <f>AL35/AL$5</f>
        <v/>
      </c>
      <c r="DE35" s="215">
        <f>AM35/AM$5</f>
        <v/>
      </c>
      <c r="DF35" s="215">
        <f>AN35/AN$5</f>
        <v/>
      </c>
      <c r="DG35" s="215">
        <f>AO35/AO$5</f>
        <v/>
      </c>
      <c r="DI35" s="83" t="n"/>
      <c r="DJ35" s="173" t="n"/>
    </row>
    <row r="36" customFormat="1" s="173">
      <c r="A36" s="150">
        <f>A37-1</f>
        <v/>
      </c>
      <c r="B36" s="165" t="n">
        <v>25</v>
      </c>
      <c r="C36" s="165" t="n">
        <v>85</v>
      </c>
      <c r="D36" s="165" t="n">
        <v>693</v>
      </c>
      <c r="E36" s="165" t="n">
        <v>232</v>
      </c>
      <c r="F36" s="165" t="n">
        <v>18</v>
      </c>
      <c r="G36" s="165" t="n">
        <v>18</v>
      </c>
      <c r="H36" s="165" t="n">
        <v>11</v>
      </c>
      <c r="I36" s="165" t="n">
        <v>7</v>
      </c>
      <c r="J36" s="165" t="n">
        <v>433</v>
      </c>
      <c r="K36" s="165">
        <f>SUM(B36:J36)</f>
        <v/>
      </c>
      <c r="L36" s="166" t="n"/>
      <c r="M36" s="166" t="n"/>
      <c r="N36" s="166" t="n"/>
      <c r="O36" s="166" t="n"/>
      <c r="P36" s="166" t="n"/>
      <c r="Q36" s="166" t="n"/>
      <c r="R36" s="166" t="n"/>
      <c r="S36" s="166" t="n"/>
      <c r="T36" s="166" t="n"/>
      <c r="U36" s="166">
        <f>SUM(L36:T36)</f>
        <v/>
      </c>
      <c r="V36" s="167" t="n"/>
      <c r="W36" s="167" t="n"/>
      <c r="X36" s="167" t="n"/>
      <c r="Y36" s="167" t="n"/>
      <c r="Z36" s="167" t="n"/>
      <c r="AA36" s="167" t="n"/>
      <c r="AB36" s="167" t="n"/>
      <c r="AC36" s="167" t="n"/>
      <c r="AD36" s="167" t="n"/>
      <c r="AE36" s="167">
        <f>SUM(V36:AD36)</f>
        <v/>
      </c>
      <c r="AF36" s="168" t="n"/>
      <c r="AG36" s="168" t="n"/>
      <c r="AH36" s="168" t="n"/>
      <c r="AI36" s="168" t="n"/>
      <c r="AJ36" s="168" t="n"/>
      <c r="AK36" s="168" t="n"/>
      <c r="AL36" s="168" t="n"/>
      <c r="AM36" s="168" t="n"/>
      <c r="AN36" s="168" t="n"/>
      <c r="AO36" s="168">
        <f>SUM(AF36:AN36)</f>
        <v/>
      </c>
      <c r="AP36" s="169">
        <f>B36-B35</f>
        <v/>
      </c>
      <c r="AQ36" s="169">
        <f>C36-C35</f>
        <v/>
      </c>
      <c r="AR36" s="169">
        <f>D36-D35</f>
        <v/>
      </c>
      <c r="AS36" s="169">
        <f>E36-E35</f>
        <v/>
      </c>
      <c r="AT36" s="169">
        <f>F36-F35</f>
        <v/>
      </c>
      <c r="AU36" s="169">
        <f>G36-G35</f>
        <v/>
      </c>
      <c r="AV36" s="169">
        <f>H36-H35</f>
        <v/>
      </c>
      <c r="AW36" s="169">
        <f>I36-I35</f>
        <v/>
      </c>
      <c r="AX36" s="169">
        <f>J36-J35</f>
        <v/>
      </c>
      <c r="AY36" s="169">
        <f>SUM(AP36:AX36)</f>
        <v/>
      </c>
      <c r="AZ36" s="170" t="n"/>
      <c r="BA36" s="170" t="n"/>
      <c r="BB36" s="170" t="n"/>
      <c r="BC36" s="170" t="n"/>
      <c r="BD36" s="170" t="n"/>
      <c r="BE36" s="170" t="n"/>
      <c r="BF36" s="170" t="n"/>
      <c r="BG36" s="170" t="n"/>
      <c r="BH36" s="170" t="n"/>
      <c r="BI36" s="152">
        <f>SUM(AZ36:BH36)</f>
        <v/>
      </c>
      <c r="BJ36" s="171" t="n"/>
      <c r="BK36" s="171" t="n"/>
      <c r="BL36" s="171" t="n"/>
      <c r="BM36" s="171" t="n"/>
      <c r="BN36" s="171" t="n"/>
      <c r="BO36" s="171" t="n"/>
      <c r="BP36" s="171" t="n"/>
      <c r="BQ36" s="171" t="n"/>
      <c r="BR36" s="171" t="n"/>
      <c r="BS36" s="163">
        <f>SUM(BJ36:BR36)</f>
        <v/>
      </c>
      <c r="BT36" s="172" t="n"/>
      <c r="BU36" s="172" t="n"/>
      <c r="BV36" s="172" t="n"/>
      <c r="BW36" s="172" t="n"/>
      <c r="BX36" s="172" t="n"/>
      <c r="BY36" s="172" t="n"/>
      <c r="BZ36" s="172" t="n"/>
      <c r="CA36" s="172" t="n"/>
      <c r="CB36" s="172" t="n"/>
      <c r="CC36" s="172">
        <f>U36/(K36)</f>
        <v/>
      </c>
      <c r="CD36" s="213">
        <f>SUM(AP23:AP36)</f>
        <v/>
      </c>
      <c r="CE36" s="213">
        <f>SUM(AQ23:AQ36)</f>
        <v/>
      </c>
      <c r="CF36" s="213">
        <f>SUM(AR23:AR36)</f>
        <v/>
      </c>
      <c r="CG36" s="213">
        <f>SUM(AS23:AS36)</f>
        <v/>
      </c>
      <c r="CH36" s="213">
        <f>SUM(AT23:AT36)</f>
        <v/>
      </c>
      <c r="CI36" s="213">
        <f>SUM(AU23:AU36)</f>
        <v/>
      </c>
      <c r="CJ36" s="213">
        <f>SUM(AV23:AV36)</f>
        <v/>
      </c>
      <c r="CK36" s="213">
        <f>SUM(AW23:AW36)</f>
        <v/>
      </c>
      <c r="CL36" s="213">
        <f>SUM(AX23:AX36)</f>
        <v/>
      </c>
      <c r="CM36" s="213">
        <f>SUM(AY23:AY36)</f>
        <v/>
      </c>
      <c r="CN36" s="214">
        <f>B36/B$5</f>
        <v/>
      </c>
      <c r="CO36" s="214">
        <f>C36/C$5</f>
        <v/>
      </c>
      <c r="CP36" s="214">
        <f>D36/D$5</f>
        <v/>
      </c>
      <c r="CQ36" s="214">
        <f>E36/E$5</f>
        <v/>
      </c>
      <c r="CR36" s="214">
        <f>F36/F$5</f>
        <v/>
      </c>
      <c r="CS36" s="214">
        <f>G36/G$5</f>
        <v/>
      </c>
      <c r="CT36" s="214">
        <f>H36/H$5</f>
        <v/>
      </c>
      <c r="CU36" s="214">
        <f>I36/I$5</f>
        <v/>
      </c>
      <c r="CV36" s="214">
        <f>J36/J$5</f>
        <v/>
      </c>
      <c r="CW36" s="214">
        <f>K36/K$5</f>
        <v/>
      </c>
      <c r="CX36" s="215">
        <f>AF36/AF$5</f>
        <v/>
      </c>
      <c r="CY36" s="215">
        <f>AG36/AG$5</f>
        <v/>
      </c>
      <c r="CZ36" s="215">
        <f>AH36/AH$5</f>
        <v/>
      </c>
      <c r="DA36" s="215">
        <f>AI36/AI$5</f>
        <v/>
      </c>
      <c r="DB36" s="215">
        <f>AJ36/AJ$5</f>
        <v/>
      </c>
      <c r="DC36" s="215">
        <f>AK36/AK$5</f>
        <v/>
      </c>
      <c r="DD36" s="215">
        <f>AL36/AL$5</f>
        <v/>
      </c>
      <c r="DE36" s="215">
        <f>AM36/AM$5</f>
        <v/>
      </c>
      <c r="DF36" s="215">
        <f>AN36/AN$5</f>
        <v/>
      </c>
      <c r="DG36" s="215">
        <f>AO36/AO$5</f>
        <v/>
      </c>
      <c r="DI36" s="83" t="n"/>
      <c r="DJ36" s="173" t="n"/>
    </row>
    <row r="37" customFormat="1" s="173">
      <c r="A37" s="150">
        <f>A38-1</f>
        <v/>
      </c>
      <c r="B37" s="165" t="n">
        <v>31</v>
      </c>
      <c r="C37" s="165" t="n">
        <v>87</v>
      </c>
      <c r="D37" s="165" t="n">
        <v>704</v>
      </c>
      <c r="E37" s="165" t="n">
        <v>246</v>
      </c>
      <c r="F37" s="165" t="n">
        <v>19</v>
      </c>
      <c r="G37" s="165" t="n">
        <v>18</v>
      </c>
      <c r="H37" s="165" t="n">
        <v>11</v>
      </c>
      <c r="I37" s="165" t="n">
        <v>8</v>
      </c>
      <c r="J37" s="165" t="n">
        <v>454</v>
      </c>
      <c r="K37" s="165">
        <f>SUM(B37:J37)</f>
        <v/>
      </c>
      <c r="L37" s="166" t="n"/>
      <c r="M37" s="166" t="n"/>
      <c r="N37" s="166" t="n"/>
      <c r="O37" s="166" t="n"/>
      <c r="P37" s="166" t="n"/>
      <c r="Q37" s="166" t="n"/>
      <c r="R37" s="166" t="n"/>
      <c r="S37" s="166" t="n"/>
      <c r="T37" s="166" t="n"/>
      <c r="U37" s="166">
        <f>SUM(L37:T37)</f>
        <v/>
      </c>
      <c r="V37" s="167" t="n"/>
      <c r="W37" s="167" t="n"/>
      <c r="X37" s="167" t="n"/>
      <c r="Y37" s="167" t="n"/>
      <c r="Z37" s="167" t="n"/>
      <c r="AA37" s="167" t="n"/>
      <c r="AB37" s="167" t="n"/>
      <c r="AC37" s="167" t="n"/>
      <c r="AD37" s="167" t="n"/>
      <c r="AE37" s="167">
        <f>SUM(V37:AD37)</f>
        <v/>
      </c>
      <c r="AF37" s="168" t="n"/>
      <c r="AG37" s="168" t="n"/>
      <c r="AH37" s="168" t="n"/>
      <c r="AI37" s="168" t="n"/>
      <c r="AJ37" s="168" t="n"/>
      <c r="AK37" s="168" t="n"/>
      <c r="AL37" s="168" t="n"/>
      <c r="AM37" s="168" t="n"/>
      <c r="AN37" s="168" t="n"/>
      <c r="AO37" s="168">
        <f>SUM(AF37:AN37)</f>
        <v/>
      </c>
      <c r="AP37" s="169">
        <f>B37-B36</f>
        <v/>
      </c>
      <c r="AQ37" s="169">
        <f>C37-C36</f>
        <v/>
      </c>
      <c r="AR37" s="169">
        <f>D37-D36</f>
        <v/>
      </c>
      <c r="AS37" s="169">
        <f>E37-E36</f>
        <v/>
      </c>
      <c r="AT37" s="169">
        <f>F37-F36</f>
        <v/>
      </c>
      <c r="AU37" s="169">
        <f>G37-G36</f>
        <v/>
      </c>
      <c r="AV37" s="169">
        <f>H37-H36</f>
        <v/>
      </c>
      <c r="AW37" s="169">
        <f>I37-I36</f>
        <v/>
      </c>
      <c r="AX37" s="169">
        <f>J37-J36</f>
        <v/>
      </c>
      <c r="AY37" s="169">
        <f>SUM(AP37:AX37)</f>
        <v/>
      </c>
      <c r="AZ37" s="170" t="n"/>
      <c r="BA37" s="170" t="n"/>
      <c r="BB37" s="170" t="n"/>
      <c r="BC37" s="170" t="n"/>
      <c r="BD37" s="170" t="n"/>
      <c r="BE37" s="170" t="n"/>
      <c r="BF37" s="170" t="n"/>
      <c r="BG37" s="170" t="n"/>
      <c r="BH37" s="170" t="n"/>
      <c r="BI37" s="152">
        <f>SUM(AZ37:BH37)</f>
        <v/>
      </c>
      <c r="BJ37" s="171" t="n"/>
      <c r="BK37" s="171" t="n"/>
      <c r="BL37" s="171" t="n"/>
      <c r="BM37" s="171" t="n"/>
      <c r="BN37" s="171" t="n"/>
      <c r="BO37" s="171" t="n"/>
      <c r="BP37" s="171" t="n"/>
      <c r="BQ37" s="171" t="n"/>
      <c r="BR37" s="171" t="n"/>
      <c r="BS37" s="163">
        <f>SUM(BJ37:BR37)</f>
        <v/>
      </c>
      <c r="BT37" s="172" t="n"/>
      <c r="BU37" s="172" t="n"/>
      <c r="BV37" s="172" t="n"/>
      <c r="BW37" s="172" t="n"/>
      <c r="BX37" s="172" t="n"/>
      <c r="BY37" s="172" t="n"/>
      <c r="BZ37" s="172" t="n"/>
      <c r="CA37" s="172" t="n"/>
      <c r="CB37" s="172" t="n"/>
      <c r="CC37" s="172">
        <f>U37/(K37)</f>
        <v/>
      </c>
      <c r="CD37" s="213">
        <f>SUM(AP24:AP37)</f>
        <v/>
      </c>
      <c r="CE37" s="213">
        <f>SUM(AQ24:AQ37)</f>
        <v/>
      </c>
      <c r="CF37" s="213">
        <f>SUM(AR24:AR37)</f>
        <v/>
      </c>
      <c r="CG37" s="213">
        <f>SUM(AS24:AS37)</f>
        <v/>
      </c>
      <c r="CH37" s="213">
        <f>SUM(AT24:AT37)</f>
        <v/>
      </c>
      <c r="CI37" s="213">
        <f>SUM(AU24:AU37)</f>
        <v/>
      </c>
      <c r="CJ37" s="213">
        <f>SUM(AV24:AV37)</f>
        <v/>
      </c>
      <c r="CK37" s="213">
        <f>SUM(AW24:AW37)</f>
        <v/>
      </c>
      <c r="CL37" s="213">
        <f>SUM(AX24:AX37)</f>
        <v/>
      </c>
      <c r="CM37" s="213">
        <f>SUM(AY24:AY37)</f>
        <v/>
      </c>
      <c r="CN37" s="214">
        <f>B37/B$5</f>
        <v/>
      </c>
      <c r="CO37" s="214">
        <f>C37/C$5</f>
        <v/>
      </c>
      <c r="CP37" s="214">
        <f>D37/D$5</f>
        <v/>
      </c>
      <c r="CQ37" s="214">
        <f>E37/E$5</f>
        <v/>
      </c>
      <c r="CR37" s="214">
        <f>F37/F$5</f>
        <v/>
      </c>
      <c r="CS37" s="214">
        <f>G37/G$5</f>
        <v/>
      </c>
      <c r="CT37" s="214">
        <f>H37/H$5</f>
        <v/>
      </c>
      <c r="CU37" s="214">
        <f>I37/I$5</f>
        <v/>
      </c>
      <c r="CV37" s="214">
        <f>J37/J$5</f>
        <v/>
      </c>
      <c r="CW37" s="214">
        <f>K37/K$5</f>
        <v/>
      </c>
      <c r="CX37" s="215">
        <f>AF37/AF$5</f>
        <v/>
      </c>
      <c r="CY37" s="215">
        <f>AG37/AG$5</f>
        <v/>
      </c>
      <c r="CZ37" s="215">
        <f>AH37/AH$5</f>
        <v/>
      </c>
      <c r="DA37" s="215">
        <f>AI37/AI$5</f>
        <v/>
      </c>
      <c r="DB37" s="215">
        <f>AJ37/AJ$5</f>
        <v/>
      </c>
      <c r="DC37" s="215">
        <f>AK37/AK$5</f>
        <v/>
      </c>
      <c r="DD37" s="215">
        <f>AL37/AL$5</f>
        <v/>
      </c>
      <c r="DE37" s="215">
        <f>AM37/AM$5</f>
        <v/>
      </c>
      <c r="DF37" s="215">
        <f>AN37/AN$5</f>
        <v/>
      </c>
      <c r="DG37" s="215">
        <f>AO37/AO$5</f>
        <v/>
      </c>
      <c r="DI37" s="83" t="n"/>
      <c r="DJ37" s="173" t="n"/>
    </row>
    <row r="38" customFormat="1" s="173">
      <c r="A38" s="150">
        <f>A39-1</f>
        <v/>
      </c>
      <c r="B38" s="165" t="n">
        <v>32</v>
      </c>
      <c r="C38" s="165" t="n">
        <v>89</v>
      </c>
      <c r="D38" s="165" t="n">
        <v>713</v>
      </c>
      <c r="E38" s="165" t="n">
        <v>257</v>
      </c>
      <c r="F38" s="165" t="n">
        <v>19</v>
      </c>
      <c r="G38" s="165" t="n">
        <v>18</v>
      </c>
      <c r="H38" s="165" t="n">
        <v>11</v>
      </c>
      <c r="I38" s="165" t="n">
        <v>8</v>
      </c>
      <c r="J38" s="165" t="n">
        <v>462</v>
      </c>
      <c r="K38" s="165">
        <f>SUM(B38:J38)</f>
        <v/>
      </c>
      <c r="L38" s="166" t="n"/>
      <c r="M38" s="166" t="n"/>
      <c r="N38" s="166" t="n"/>
      <c r="O38" s="166" t="n"/>
      <c r="P38" s="166" t="n"/>
      <c r="Q38" s="166" t="n"/>
      <c r="R38" s="166" t="n"/>
      <c r="S38" s="166" t="n"/>
      <c r="T38" s="166" t="n"/>
      <c r="U38" s="166">
        <f>SUM(L38:T38)</f>
        <v/>
      </c>
      <c r="V38" s="167" t="n"/>
      <c r="W38" s="167" t="n"/>
      <c r="X38" s="167" t="n"/>
      <c r="Y38" s="167" t="n"/>
      <c r="Z38" s="167" t="n"/>
      <c r="AA38" s="167" t="n"/>
      <c r="AB38" s="167" t="n"/>
      <c r="AC38" s="167" t="n"/>
      <c r="AD38" s="167" t="n"/>
      <c r="AE38" s="167">
        <f>SUM(V38:AD38)</f>
        <v/>
      </c>
      <c r="AF38" s="168" t="n"/>
      <c r="AG38" s="168" t="n"/>
      <c r="AH38" s="168" t="n"/>
      <c r="AI38" s="168" t="n"/>
      <c r="AJ38" s="168" t="n"/>
      <c r="AK38" s="168" t="n"/>
      <c r="AL38" s="168" t="n"/>
      <c r="AM38" s="168" t="n"/>
      <c r="AN38" s="168" t="n"/>
      <c r="AO38" s="168">
        <f>SUM(AF38:AN38)</f>
        <v/>
      </c>
      <c r="AP38" s="169">
        <f>B38-B37</f>
        <v/>
      </c>
      <c r="AQ38" s="169">
        <f>C38-C37</f>
        <v/>
      </c>
      <c r="AR38" s="169">
        <f>D38-D37</f>
        <v/>
      </c>
      <c r="AS38" s="169">
        <f>E38-E37</f>
        <v/>
      </c>
      <c r="AT38" s="169">
        <f>F38-F37</f>
        <v/>
      </c>
      <c r="AU38" s="169">
        <f>G38-G37</f>
        <v/>
      </c>
      <c r="AV38" s="169">
        <f>H38-H37</f>
        <v/>
      </c>
      <c r="AW38" s="169">
        <f>I38-I37</f>
        <v/>
      </c>
      <c r="AX38" s="169">
        <f>J38-J37</f>
        <v/>
      </c>
      <c r="AY38" s="169">
        <f>SUM(AP38:AX38)</f>
        <v/>
      </c>
      <c r="AZ38" s="170" t="n"/>
      <c r="BA38" s="170" t="n"/>
      <c r="BB38" s="170" t="n"/>
      <c r="BC38" s="170" t="n"/>
      <c r="BD38" s="170" t="n"/>
      <c r="BE38" s="170" t="n"/>
      <c r="BF38" s="170" t="n"/>
      <c r="BG38" s="170" t="n"/>
      <c r="BH38" s="170" t="n"/>
      <c r="BI38" s="152">
        <f>SUM(AZ38:BH38)</f>
        <v/>
      </c>
      <c r="BJ38" s="171" t="n"/>
      <c r="BK38" s="171" t="n"/>
      <c r="BL38" s="171" t="n"/>
      <c r="BM38" s="171" t="n"/>
      <c r="BN38" s="171" t="n"/>
      <c r="BO38" s="171" t="n"/>
      <c r="BP38" s="171" t="n"/>
      <c r="BQ38" s="171" t="n"/>
      <c r="BR38" s="171" t="n"/>
      <c r="BS38" s="163">
        <f>SUM(BJ38:BR38)</f>
        <v/>
      </c>
      <c r="BT38" s="172" t="n"/>
      <c r="BU38" s="172" t="n"/>
      <c r="BV38" s="172" t="n"/>
      <c r="BW38" s="172" t="n"/>
      <c r="BX38" s="172" t="n"/>
      <c r="BY38" s="172" t="n"/>
      <c r="BZ38" s="172" t="n"/>
      <c r="CA38" s="172" t="n"/>
      <c r="CB38" s="172" t="n"/>
      <c r="CC38" s="172">
        <f>U38/(K38)</f>
        <v/>
      </c>
      <c r="CD38" s="213">
        <f>SUM(AP25:AP38)</f>
        <v/>
      </c>
      <c r="CE38" s="213">
        <f>SUM(AQ25:AQ38)</f>
        <v/>
      </c>
      <c r="CF38" s="213">
        <f>SUM(AR25:AR38)</f>
        <v/>
      </c>
      <c r="CG38" s="213">
        <f>SUM(AS25:AS38)</f>
        <v/>
      </c>
      <c r="CH38" s="213">
        <f>SUM(AT25:AT38)</f>
        <v/>
      </c>
      <c r="CI38" s="213">
        <f>SUM(AU25:AU38)</f>
        <v/>
      </c>
      <c r="CJ38" s="213">
        <f>SUM(AV25:AV38)</f>
        <v/>
      </c>
      <c r="CK38" s="213">
        <f>SUM(AW25:AW38)</f>
        <v/>
      </c>
      <c r="CL38" s="213">
        <f>SUM(AX25:AX38)</f>
        <v/>
      </c>
      <c r="CM38" s="213">
        <f>SUM(AY25:AY38)</f>
        <v/>
      </c>
      <c r="CN38" s="214">
        <f>B38/B$5</f>
        <v/>
      </c>
      <c r="CO38" s="214">
        <f>C38/C$5</f>
        <v/>
      </c>
      <c r="CP38" s="214">
        <f>D38/D$5</f>
        <v/>
      </c>
      <c r="CQ38" s="214">
        <f>E38/E$5</f>
        <v/>
      </c>
      <c r="CR38" s="214">
        <f>F38/F$5</f>
        <v/>
      </c>
      <c r="CS38" s="214">
        <f>G38/G$5</f>
        <v/>
      </c>
      <c r="CT38" s="214">
        <f>H38/H$5</f>
        <v/>
      </c>
      <c r="CU38" s="214">
        <f>I38/I$5</f>
        <v/>
      </c>
      <c r="CV38" s="214">
        <f>J38/J$5</f>
        <v/>
      </c>
      <c r="CW38" s="214">
        <f>K38/K$5</f>
        <v/>
      </c>
      <c r="CX38" s="215">
        <f>AF38/AF$5</f>
        <v/>
      </c>
      <c r="CY38" s="215">
        <f>AG38/AG$5</f>
        <v/>
      </c>
      <c r="CZ38" s="215">
        <f>AH38/AH$5</f>
        <v/>
      </c>
      <c r="DA38" s="215">
        <f>AI38/AI$5</f>
        <v/>
      </c>
      <c r="DB38" s="215">
        <f>AJ38/AJ$5</f>
        <v/>
      </c>
      <c r="DC38" s="215">
        <f>AK38/AK$5</f>
        <v/>
      </c>
      <c r="DD38" s="215">
        <f>AL38/AL$5</f>
        <v/>
      </c>
      <c r="DE38" s="215">
        <f>AM38/AM$5</f>
        <v/>
      </c>
      <c r="DF38" s="215">
        <f>AN38/AN$5</f>
        <v/>
      </c>
      <c r="DG38" s="215">
        <f>AO38/AO$5</f>
        <v/>
      </c>
      <c r="DI38" s="83" t="n"/>
      <c r="DJ38" s="173" t="n"/>
    </row>
    <row r="39" customFormat="1" s="173">
      <c r="A39" s="150">
        <f>A40-1</f>
        <v/>
      </c>
      <c r="B39" s="165" t="n">
        <v>40</v>
      </c>
      <c r="C39" s="165" t="n">
        <v>88.5</v>
      </c>
      <c r="D39" s="165" t="n">
        <v>747.5</v>
      </c>
      <c r="E39" s="165" t="n">
        <v>305.5</v>
      </c>
      <c r="F39" s="165" t="n">
        <v>20</v>
      </c>
      <c r="G39" s="165" t="n">
        <v>19.5</v>
      </c>
      <c r="H39" s="165" t="n">
        <v>13</v>
      </c>
      <c r="I39" s="165" t="n">
        <v>10.5</v>
      </c>
      <c r="J39" s="165" t="n">
        <v>478.5</v>
      </c>
      <c r="K39" s="165">
        <f>SUM(B39:J39)</f>
        <v/>
      </c>
      <c r="L39" s="166" t="n"/>
      <c r="M39" s="166" t="n"/>
      <c r="N39" s="166" t="n"/>
      <c r="O39" s="166" t="n"/>
      <c r="P39" s="166" t="n"/>
      <c r="Q39" s="166" t="n"/>
      <c r="R39" s="166" t="n"/>
      <c r="S39" s="166" t="n"/>
      <c r="T39" s="166" t="n"/>
      <c r="U39" s="166">
        <f>SUM(L39:T39)</f>
        <v/>
      </c>
      <c r="V39" s="167" t="n"/>
      <c r="W39" s="167" t="n"/>
      <c r="X39" s="167" t="n"/>
      <c r="Y39" s="167" t="n"/>
      <c r="Z39" s="167" t="n"/>
      <c r="AA39" s="167" t="n"/>
      <c r="AB39" s="167" t="n"/>
      <c r="AC39" s="167" t="n"/>
      <c r="AD39" s="167" t="n"/>
      <c r="AE39" s="167">
        <f>SUM(V39:AD39)</f>
        <v/>
      </c>
      <c r="AF39" s="168" t="n"/>
      <c r="AG39" s="168" t="n"/>
      <c r="AH39" s="168" t="n"/>
      <c r="AI39" s="168" t="n"/>
      <c r="AJ39" s="168" t="n"/>
      <c r="AK39" s="168" t="n"/>
      <c r="AL39" s="168" t="n"/>
      <c r="AM39" s="168" t="n"/>
      <c r="AN39" s="168" t="n"/>
      <c r="AO39" s="168">
        <f>SUM(AF39:AN39)</f>
        <v/>
      </c>
      <c r="AP39" s="169">
        <f>B39-B38</f>
        <v/>
      </c>
      <c r="AQ39" s="169">
        <f>C39-C38</f>
        <v/>
      </c>
      <c r="AR39" s="169">
        <f>D39-D38</f>
        <v/>
      </c>
      <c r="AS39" s="169">
        <f>E39-E38</f>
        <v/>
      </c>
      <c r="AT39" s="169">
        <f>F39-F38</f>
        <v/>
      </c>
      <c r="AU39" s="169">
        <f>G39-G38</f>
        <v/>
      </c>
      <c r="AV39" s="169">
        <f>H39-H38</f>
        <v/>
      </c>
      <c r="AW39" s="169">
        <f>I39-I38</f>
        <v/>
      </c>
      <c r="AX39" s="169">
        <f>J39-J38</f>
        <v/>
      </c>
      <c r="AY39" s="169">
        <f>SUM(AP39:AX39)</f>
        <v/>
      </c>
      <c r="AZ39" s="170" t="n"/>
      <c r="BA39" s="170" t="n"/>
      <c r="BB39" s="170" t="n"/>
      <c r="BC39" s="170" t="n"/>
      <c r="BD39" s="170" t="n"/>
      <c r="BE39" s="170" t="n"/>
      <c r="BF39" s="170" t="n"/>
      <c r="BG39" s="170" t="n"/>
      <c r="BH39" s="170" t="n"/>
      <c r="BI39" s="152">
        <f>SUM(AZ39:BH39)</f>
        <v/>
      </c>
      <c r="BJ39" s="171" t="n"/>
      <c r="BK39" s="171" t="n"/>
      <c r="BL39" s="171" t="n"/>
      <c r="BM39" s="171" t="n"/>
      <c r="BN39" s="171" t="n"/>
      <c r="BO39" s="171" t="n"/>
      <c r="BP39" s="171" t="n"/>
      <c r="BQ39" s="171" t="n"/>
      <c r="BR39" s="171" t="n"/>
      <c r="BS39" s="163">
        <f>SUM(BJ39:BR39)</f>
        <v/>
      </c>
      <c r="BT39" s="172" t="n"/>
      <c r="BU39" s="172" t="n"/>
      <c r="BV39" s="172" t="n"/>
      <c r="BW39" s="172" t="n"/>
      <c r="BX39" s="172" t="n"/>
      <c r="BY39" s="172" t="n"/>
      <c r="BZ39" s="172" t="n"/>
      <c r="CA39" s="172" t="n"/>
      <c r="CB39" s="172" t="n"/>
      <c r="CC39" s="172">
        <f>U39/(K39)</f>
        <v/>
      </c>
      <c r="CD39" s="213">
        <f>SUM(AP26:AP39)</f>
        <v/>
      </c>
      <c r="CE39" s="213">
        <f>SUM(AQ26:AQ39)</f>
        <v/>
      </c>
      <c r="CF39" s="213">
        <f>SUM(AR26:AR39)</f>
        <v/>
      </c>
      <c r="CG39" s="213">
        <f>SUM(AS26:AS39)</f>
        <v/>
      </c>
      <c r="CH39" s="213">
        <f>SUM(AT26:AT39)</f>
        <v/>
      </c>
      <c r="CI39" s="213">
        <f>SUM(AU26:AU39)</f>
        <v/>
      </c>
      <c r="CJ39" s="213">
        <f>SUM(AV26:AV39)</f>
        <v/>
      </c>
      <c r="CK39" s="213">
        <f>SUM(AW26:AW39)</f>
        <v/>
      </c>
      <c r="CL39" s="213">
        <f>SUM(AX26:AX39)</f>
        <v/>
      </c>
      <c r="CM39" s="213">
        <f>SUM(AY26:AY39)</f>
        <v/>
      </c>
      <c r="CN39" s="214">
        <f>B39/B$5</f>
        <v/>
      </c>
      <c r="CO39" s="214">
        <f>C39/C$5</f>
        <v/>
      </c>
      <c r="CP39" s="214">
        <f>D39/D$5</f>
        <v/>
      </c>
      <c r="CQ39" s="214">
        <f>E39/E$5</f>
        <v/>
      </c>
      <c r="CR39" s="214">
        <f>F39/F$5</f>
        <v/>
      </c>
      <c r="CS39" s="214">
        <f>G39/G$5</f>
        <v/>
      </c>
      <c r="CT39" s="214">
        <f>H39/H$5</f>
        <v/>
      </c>
      <c r="CU39" s="214">
        <f>I39/I$5</f>
        <v/>
      </c>
      <c r="CV39" s="214">
        <f>J39/J$5</f>
        <v/>
      </c>
      <c r="CW39" s="214">
        <f>K39/K$5</f>
        <v/>
      </c>
      <c r="CX39" s="215">
        <f>AF39/AF$5</f>
        <v/>
      </c>
      <c r="CY39" s="215">
        <f>AG39/AG$5</f>
        <v/>
      </c>
      <c r="CZ39" s="215">
        <f>AH39/AH$5</f>
        <v/>
      </c>
      <c r="DA39" s="215">
        <f>AI39/AI$5</f>
        <v/>
      </c>
      <c r="DB39" s="215">
        <f>AJ39/AJ$5</f>
        <v/>
      </c>
      <c r="DC39" s="215">
        <f>AK39/AK$5</f>
        <v/>
      </c>
      <c r="DD39" s="215">
        <f>AL39/AL$5</f>
        <v/>
      </c>
      <c r="DE39" s="215">
        <f>AM39/AM$5</f>
        <v/>
      </c>
      <c r="DF39" s="215">
        <f>AN39/AN$5</f>
        <v/>
      </c>
      <c r="DG39" s="215">
        <f>AO39/AO$5</f>
        <v/>
      </c>
      <c r="DI39" s="83" t="n"/>
      <c r="DJ39" s="173" t="n"/>
    </row>
    <row r="40" customFormat="1" s="173">
      <c r="A40" s="150">
        <f>A41-1</f>
        <v/>
      </c>
      <c r="B40" s="165" t="n">
        <v>45</v>
      </c>
      <c r="C40" s="165" t="n">
        <v>88</v>
      </c>
      <c r="D40" s="165" t="n">
        <v>782</v>
      </c>
      <c r="E40" s="165" t="n">
        <v>354</v>
      </c>
      <c r="F40" s="165" t="n">
        <v>21</v>
      </c>
      <c r="G40" s="165" t="n">
        <v>21</v>
      </c>
      <c r="H40" s="165" t="n">
        <v>15</v>
      </c>
      <c r="I40" s="165" t="n">
        <v>13</v>
      </c>
      <c r="J40" s="165" t="n">
        <v>495</v>
      </c>
      <c r="K40" s="165">
        <f>SUM(B40:J40)</f>
        <v/>
      </c>
      <c r="L40" s="166" t="n"/>
      <c r="M40" s="166" t="n"/>
      <c r="N40" s="166" t="n"/>
      <c r="O40" s="166" t="n"/>
      <c r="P40" s="166" t="n"/>
      <c r="Q40" s="166" t="n"/>
      <c r="R40" s="166" t="n"/>
      <c r="S40" s="166" t="n"/>
      <c r="T40" s="166" t="n"/>
      <c r="U40" s="166">
        <f>SUM(L40:T40)</f>
        <v/>
      </c>
      <c r="V40" s="167" t="n"/>
      <c r="W40" s="167" t="n"/>
      <c r="X40" s="167" t="n"/>
      <c r="Y40" s="167" t="n"/>
      <c r="Z40" s="167" t="n"/>
      <c r="AA40" s="167" t="n"/>
      <c r="AB40" s="167" t="n"/>
      <c r="AC40" s="167" t="n"/>
      <c r="AD40" s="167" t="n"/>
      <c r="AE40" s="167">
        <f>SUM(V40:AD40)</f>
        <v/>
      </c>
      <c r="AF40" s="168" t="n"/>
      <c r="AG40" s="168" t="n"/>
      <c r="AH40" s="168" t="n"/>
      <c r="AI40" s="168" t="n"/>
      <c r="AJ40" s="168" t="n"/>
      <c r="AK40" s="168" t="n"/>
      <c r="AL40" s="168" t="n"/>
      <c r="AM40" s="168" t="n"/>
      <c r="AN40" s="168" t="n"/>
      <c r="AO40" s="168">
        <f>SUM(AF40:AN40)</f>
        <v/>
      </c>
      <c r="AP40" s="169">
        <f>B40-B39</f>
        <v/>
      </c>
      <c r="AQ40" s="169">
        <f>C40-C39</f>
        <v/>
      </c>
      <c r="AR40" s="169">
        <f>D40-D39</f>
        <v/>
      </c>
      <c r="AS40" s="169">
        <f>E40-E39</f>
        <v/>
      </c>
      <c r="AT40" s="169">
        <f>F40-F39</f>
        <v/>
      </c>
      <c r="AU40" s="169">
        <f>G40-G39</f>
        <v/>
      </c>
      <c r="AV40" s="169">
        <f>H40-H39</f>
        <v/>
      </c>
      <c r="AW40" s="169">
        <f>I40-I39</f>
        <v/>
      </c>
      <c r="AX40" s="169">
        <f>J40-J39</f>
        <v/>
      </c>
      <c r="AY40" s="169">
        <f>SUM(AP40:AX40)</f>
        <v/>
      </c>
      <c r="AZ40" s="170" t="n"/>
      <c r="BA40" s="170" t="n"/>
      <c r="BB40" s="170" t="n"/>
      <c r="BC40" s="170" t="n"/>
      <c r="BD40" s="170" t="n"/>
      <c r="BE40" s="170" t="n"/>
      <c r="BF40" s="170" t="n"/>
      <c r="BG40" s="170" t="n"/>
      <c r="BH40" s="170" t="n"/>
      <c r="BI40" s="152">
        <f>SUM(AZ40:BH40)</f>
        <v/>
      </c>
      <c r="BJ40" s="171" t="n"/>
      <c r="BK40" s="171" t="n"/>
      <c r="BL40" s="171" t="n"/>
      <c r="BM40" s="171" t="n"/>
      <c r="BN40" s="171" t="n"/>
      <c r="BO40" s="171" t="n"/>
      <c r="BP40" s="171" t="n"/>
      <c r="BQ40" s="171" t="n"/>
      <c r="BR40" s="171" t="n"/>
      <c r="BS40" s="163">
        <f>SUM(BJ40:BR40)</f>
        <v/>
      </c>
      <c r="BT40" s="172" t="n"/>
      <c r="BU40" s="172" t="n"/>
      <c r="BV40" s="172" t="n"/>
      <c r="BW40" s="172" t="n"/>
      <c r="BX40" s="172" t="n"/>
      <c r="BY40" s="172" t="n"/>
      <c r="BZ40" s="172" t="n"/>
      <c r="CA40" s="172" t="n"/>
      <c r="CB40" s="172" t="n"/>
      <c r="CC40" s="172">
        <f>U40/(K40)</f>
        <v/>
      </c>
      <c r="CD40" s="213">
        <f>SUM(AP27:AP40)</f>
        <v/>
      </c>
      <c r="CE40" s="213">
        <f>SUM(AQ27:AQ40)</f>
        <v/>
      </c>
      <c r="CF40" s="213">
        <f>SUM(AR27:AR40)</f>
        <v/>
      </c>
      <c r="CG40" s="213">
        <f>SUM(AS27:AS40)</f>
        <v/>
      </c>
      <c r="CH40" s="213">
        <f>SUM(AT27:AT40)</f>
        <v/>
      </c>
      <c r="CI40" s="213">
        <f>SUM(AU27:AU40)</f>
        <v/>
      </c>
      <c r="CJ40" s="213">
        <f>SUM(AV27:AV40)</f>
        <v/>
      </c>
      <c r="CK40" s="213">
        <f>SUM(AW27:AW40)</f>
        <v/>
      </c>
      <c r="CL40" s="213">
        <f>SUM(AX27:AX40)</f>
        <v/>
      </c>
      <c r="CM40" s="213">
        <f>SUM(AY27:AY40)</f>
        <v/>
      </c>
      <c r="CN40" s="214">
        <f>B40/B$5</f>
        <v/>
      </c>
      <c r="CO40" s="214">
        <f>C40/C$5</f>
        <v/>
      </c>
      <c r="CP40" s="214">
        <f>D40/D$5</f>
        <v/>
      </c>
      <c r="CQ40" s="214">
        <f>E40/E$5</f>
        <v/>
      </c>
      <c r="CR40" s="214">
        <f>F40/F$5</f>
        <v/>
      </c>
      <c r="CS40" s="214">
        <f>G40/G$5</f>
        <v/>
      </c>
      <c r="CT40" s="214">
        <f>H40/H$5</f>
        <v/>
      </c>
      <c r="CU40" s="214">
        <f>I40/I$5</f>
        <v/>
      </c>
      <c r="CV40" s="214">
        <f>J40/J$5</f>
        <v/>
      </c>
      <c r="CW40" s="214">
        <f>K40/K$5</f>
        <v/>
      </c>
      <c r="CX40" s="215">
        <f>AF40/AF$5</f>
        <v/>
      </c>
      <c r="CY40" s="215">
        <f>AG40/AG$5</f>
        <v/>
      </c>
      <c r="CZ40" s="215">
        <f>AH40/AH$5</f>
        <v/>
      </c>
      <c r="DA40" s="215">
        <f>AI40/AI$5</f>
        <v/>
      </c>
      <c r="DB40" s="215">
        <f>AJ40/AJ$5</f>
        <v/>
      </c>
      <c r="DC40" s="215">
        <f>AK40/AK$5</f>
        <v/>
      </c>
      <c r="DD40" s="215">
        <f>AL40/AL$5</f>
        <v/>
      </c>
      <c r="DE40" s="215">
        <f>AM40/AM$5</f>
        <v/>
      </c>
      <c r="DF40" s="215">
        <f>AN40/AN$5</f>
        <v/>
      </c>
      <c r="DG40" s="215">
        <f>AO40/AO$5</f>
        <v/>
      </c>
      <c r="DI40" s="83" t="n"/>
      <c r="DJ40" s="173" t="n"/>
    </row>
    <row r="41" customFormat="1" s="173">
      <c r="A41" s="150">
        <f>A42-1</f>
        <v/>
      </c>
      <c r="B41" s="165" t="n">
        <v>61</v>
      </c>
      <c r="C41" s="165" t="n">
        <v>93</v>
      </c>
      <c r="D41" s="165" t="n">
        <v>795</v>
      </c>
      <c r="E41" s="165" t="n">
        <v>387</v>
      </c>
      <c r="F41" s="165" t="n">
        <v>22</v>
      </c>
      <c r="G41" s="165" t="n">
        <v>20</v>
      </c>
      <c r="H41" s="165" t="n">
        <v>15</v>
      </c>
      <c r="I41" s="165" t="n">
        <v>15</v>
      </c>
      <c r="J41" s="165" t="n">
        <v>515</v>
      </c>
      <c r="K41" s="165">
        <f>SUM(B41:J41)</f>
        <v/>
      </c>
      <c r="L41" s="166" t="n"/>
      <c r="M41" s="166" t="n"/>
      <c r="N41" s="166" t="n"/>
      <c r="O41" s="166" t="n"/>
      <c r="P41" s="166" t="n"/>
      <c r="Q41" s="166" t="n"/>
      <c r="R41" s="166" t="n"/>
      <c r="S41" s="166" t="n"/>
      <c r="T41" s="166" t="n"/>
      <c r="U41" s="166">
        <f>SUM(L41:T41)</f>
        <v/>
      </c>
      <c r="V41" s="167" t="n"/>
      <c r="W41" s="167" t="n"/>
      <c r="X41" s="167" t="n"/>
      <c r="Y41" s="167" t="n"/>
      <c r="Z41" s="167" t="n"/>
      <c r="AA41" s="167" t="n"/>
      <c r="AB41" s="167" t="n"/>
      <c r="AC41" s="167" t="n"/>
      <c r="AD41" s="167" t="n"/>
      <c r="AE41" s="167">
        <f>SUM(V41:AD41)</f>
        <v/>
      </c>
      <c r="AF41" s="168" t="n"/>
      <c r="AG41" s="168" t="n"/>
      <c r="AH41" s="168" t="n"/>
      <c r="AI41" s="168" t="n"/>
      <c r="AJ41" s="168" t="n"/>
      <c r="AK41" s="168" t="n"/>
      <c r="AL41" s="168" t="n"/>
      <c r="AM41" s="168" t="n"/>
      <c r="AN41" s="168" t="n"/>
      <c r="AO41" s="168">
        <f>SUM(AF41:AN41)</f>
        <v/>
      </c>
      <c r="AP41" s="169">
        <f>B41-B40</f>
        <v/>
      </c>
      <c r="AQ41" s="169">
        <f>C41-C40</f>
        <v/>
      </c>
      <c r="AR41" s="169">
        <f>D41-D40</f>
        <v/>
      </c>
      <c r="AS41" s="169">
        <f>E41-E40</f>
        <v/>
      </c>
      <c r="AT41" s="169">
        <f>F41-F40</f>
        <v/>
      </c>
      <c r="AU41" s="169">
        <f>G41-G40</f>
        <v/>
      </c>
      <c r="AV41" s="169">
        <f>H41-H40</f>
        <v/>
      </c>
      <c r="AW41" s="169">
        <f>I41-I40</f>
        <v/>
      </c>
      <c r="AX41" s="169">
        <f>J41-J40</f>
        <v/>
      </c>
      <c r="AY41" s="169">
        <f>SUM(AP41:AX41)</f>
        <v/>
      </c>
      <c r="AZ41" s="170" t="n"/>
      <c r="BA41" s="170" t="n"/>
      <c r="BB41" s="170" t="n"/>
      <c r="BC41" s="170" t="n"/>
      <c r="BD41" s="170" t="n"/>
      <c r="BE41" s="170" t="n"/>
      <c r="BF41" s="170" t="n"/>
      <c r="BG41" s="170" t="n"/>
      <c r="BH41" s="170" t="n"/>
      <c r="BI41" s="152">
        <f>SUM(AZ41:BH41)</f>
        <v/>
      </c>
      <c r="BJ41" s="171" t="n"/>
      <c r="BK41" s="171" t="n"/>
      <c r="BL41" s="171" t="n"/>
      <c r="BM41" s="171" t="n"/>
      <c r="BN41" s="171" t="n"/>
      <c r="BO41" s="171" t="n"/>
      <c r="BP41" s="171" t="n"/>
      <c r="BQ41" s="171" t="n"/>
      <c r="BR41" s="171" t="n"/>
      <c r="BS41" s="163">
        <f>SUM(BJ41:BR41)</f>
        <v/>
      </c>
      <c r="BT41" s="172" t="n"/>
      <c r="BU41" s="172" t="n"/>
      <c r="BV41" s="172" t="n"/>
      <c r="BW41" s="172" t="n"/>
      <c r="BX41" s="172" t="n"/>
      <c r="BY41" s="172" t="n"/>
      <c r="BZ41" s="172" t="n"/>
      <c r="CA41" s="172" t="n"/>
      <c r="CB41" s="172" t="n"/>
      <c r="CC41" s="172">
        <f>U41/(K41)</f>
        <v/>
      </c>
      <c r="CD41" s="213">
        <f>SUM(AP28:AP41)</f>
        <v/>
      </c>
      <c r="CE41" s="213">
        <f>SUM(AQ28:AQ41)</f>
        <v/>
      </c>
      <c r="CF41" s="213">
        <f>SUM(AR28:AR41)</f>
        <v/>
      </c>
      <c r="CG41" s="213">
        <f>SUM(AS28:AS41)</f>
        <v/>
      </c>
      <c r="CH41" s="213">
        <f>SUM(AT28:AT41)</f>
        <v/>
      </c>
      <c r="CI41" s="213">
        <f>SUM(AU28:AU41)</f>
        <v/>
      </c>
      <c r="CJ41" s="213">
        <f>SUM(AV28:AV41)</f>
        <v/>
      </c>
      <c r="CK41" s="213">
        <f>SUM(AW28:AW41)</f>
        <v/>
      </c>
      <c r="CL41" s="213">
        <f>SUM(AX28:AX41)</f>
        <v/>
      </c>
      <c r="CM41" s="213">
        <f>SUM(AY28:AY41)</f>
        <v/>
      </c>
      <c r="CN41" s="214">
        <f>B41/B$5</f>
        <v/>
      </c>
      <c r="CO41" s="214">
        <f>C41/C$5</f>
        <v/>
      </c>
      <c r="CP41" s="214">
        <f>D41/D$5</f>
        <v/>
      </c>
      <c r="CQ41" s="214">
        <f>E41/E$5</f>
        <v/>
      </c>
      <c r="CR41" s="214">
        <f>F41/F$5</f>
        <v/>
      </c>
      <c r="CS41" s="214">
        <f>G41/G$5</f>
        <v/>
      </c>
      <c r="CT41" s="214">
        <f>H41/H$5</f>
        <v/>
      </c>
      <c r="CU41" s="214">
        <f>I41/I$5</f>
        <v/>
      </c>
      <c r="CV41" s="214">
        <f>J41/J$5</f>
        <v/>
      </c>
      <c r="CW41" s="214">
        <f>K41/K$5</f>
        <v/>
      </c>
      <c r="CX41" s="215">
        <f>AF41/AF$5</f>
        <v/>
      </c>
      <c r="CY41" s="215">
        <f>AG41/AG$5</f>
        <v/>
      </c>
      <c r="CZ41" s="215">
        <f>AH41/AH$5</f>
        <v/>
      </c>
      <c r="DA41" s="215">
        <f>AI41/AI$5</f>
        <v/>
      </c>
      <c r="DB41" s="215">
        <f>AJ41/AJ$5</f>
        <v/>
      </c>
      <c r="DC41" s="215">
        <f>AK41/AK$5</f>
        <v/>
      </c>
      <c r="DD41" s="215">
        <f>AL41/AL$5</f>
        <v/>
      </c>
      <c r="DE41" s="215">
        <f>AM41/AM$5</f>
        <v/>
      </c>
      <c r="DF41" s="215">
        <f>AN41/AN$5</f>
        <v/>
      </c>
      <c r="DG41" s="215">
        <f>AO41/AO$5</f>
        <v/>
      </c>
      <c r="DI41" s="83" t="n"/>
      <c r="DJ41" s="173" t="n"/>
    </row>
    <row r="42" customFormat="1" s="173">
      <c r="A42" s="150">
        <f>A43-1</f>
        <v/>
      </c>
      <c r="B42" s="165" t="n">
        <v>68</v>
      </c>
      <c r="C42" s="165" t="n">
        <v>94</v>
      </c>
      <c r="D42" s="165" t="n">
        <v>801</v>
      </c>
      <c r="E42" s="165" t="n">
        <v>412</v>
      </c>
      <c r="F42" s="165" t="n">
        <v>24</v>
      </c>
      <c r="G42" s="165" t="n">
        <v>20</v>
      </c>
      <c r="H42" s="165" t="n">
        <v>18</v>
      </c>
      <c r="I42" s="165" t="n">
        <v>15</v>
      </c>
      <c r="J42" s="165" t="n">
        <v>541</v>
      </c>
      <c r="K42" s="165">
        <f>SUM(B42:J42)</f>
        <v/>
      </c>
      <c r="L42" s="166" t="n"/>
      <c r="M42" s="166" t="n"/>
      <c r="N42" s="166" t="n"/>
      <c r="O42" s="166" t="n"/>
      <c r="P42" s="166" t="n"/>
      <c r="Q42" s="166" t="n"/>
      <c r="R42" s="166" t="n"/>
      <c r="S42" s="166" t="n"/>
      <c r="T42" s="166" t="n"/>
      <c r="U42" s="166">
        <f>SUM(L42:T42)</f>
        <v/>
      </c>
      <c r="V42" s="167" t="n"/>
      <c r="W42" s="167" t="n"/>
      <c r="X42" s="167" t="n"/>
      <c r="Y42" s="167" t="n"/>
      <c r="Z42" s="167" t="n"/>
      <c r="AA42" s="167" t="n"/>
      <c r="AB42" s="167" t="n"/>
      <c r="AC42" s="167" t="n"/>
      <c r="AD42" s="167" t="n"/>
      <c r="AE42" s="167">
        <f>SUM(V42:AD42)</f>
        <v/>
      </c>
      <c r="AF42" s="168" t="n"/>
      <c r="AG42" s="168" t="n"/>
      <c r="AH42" s="168" t="n"/>
      <c r="AI42" s="168" t="n"/>
      <c r="AJ42" s="168" t="n"/>
      <c r="AK42" s="168" t="n"/>
      <c r="AL42" s="168" t="n"/>
      <c r="AM42" s="168" t="n"/>
      <c r="AN42" s="168" t="n"/>
      <c r="AO42" s="168">
        <f>SUM(AF42:AN42)</f>
        <v/>
      </c>
      <c r="AP42" s="169">
        <f>B42-B41</f>
        <v/>
      </c>
      <c r="AQ42" s="169">
        <f>C42-C41</f>
        <v/>
      </c>
      <c r="AR42" s="169">
        <f>D42-D41</f>
        <v/>
      </c>
      <c r="AS42" s="169">
        <f>E42-E41</f>
        <v/>
      </c>
      <c r="AT42" s="169">
        <f>F42-F41</f>
        <v/>
      </c>
      <c r="AU42" s="169">
        <f>G42-G41</f>
        <v/>
      </c>
      <c r="AV42" s="169">
        <f>H42-H41</f>
        <v/>
      </c>
      <c r="AW42" s="169">
        <f>I42-I41</f>
        <v/>
      </c>
      <c r="AX42" s="169">
        <f>J42-J41</f>
        <v/>
      </c>
      <c r="AY42" s="169">
        <f>SUM(AP42:AX42)</f>
        <v/>
      </c>
      <c r="AZ42" s="170" t="n"/>
      <c r="BA42" s="170" t="n"/>
      <c r="BB42" s="170" t="n"/>
      <c r="BC42" s="170" t="n"/>
      <c r="BD42" s="170" t="n"/>
      <c r="BE42" s="170" t="n"/>
      <c r="BF42" s="170" t="n"/>
      <c r="BG42" s="170" t="n"/>
      <c r="BH42" s="170" t="n"/>
      <c r="BI42" s="152">
        <f>SUM(AZ42:BH42)</f>
        <v/>
      </c>
      <c r="BJ42" s="171" t="n"/>
      <c r="BK42" s="171" t="n"/>
      <c r="BL42" s="171" t="n"/>
      <c r="BM42" s="171" t="n"/>
      <c r="BN42" s="171" t="n"/>
      <c r="BO42" s="171" t="n"/>
      <c r="BP42" s="171" t="n"/>
      <c r="BQ42" s="171" t="n"/>
      <c r="BR42" s="171" t="n"/>
      <c r="BS42" s="163">
        <f>SUM(BJ42:BR42)</f>
        <v/>
      </c>
      <c r="BT42" s="172" t="n"/>
      <c r="BU42" s="172" t="n"/>
      <c r="BV42" s="172" t="n"/>
      <c r="BW42" s="172" t="n"/>
      <c r="BX42" s="172" t="n"/>
      <c r="BY42" s="172" t="n"/>
      <c r="BZ42" s="172" t="n"/>
      <c r="CA42" s="172" t="n"/>
      <c r="CB42" s="172" t="n"/>
      <c r="CC42" s="172">
        <f>U42/(K42)</f>
        <v/>
      </c>
      <c r="CD42" s="213">
        <f>SUM(AP29:AP42)</f>
        <v/>
      </c>
      <c r="CE42" s="213">
        <f>SUM(AQ29:AQ42)</f>
        <v/>
      </c>
      <c r="CF42" s="213">
        <f>SUM(AR29:AR42)</f>
        <v/>
      </c>
      <c r="CG42" s="213">
        <f>SUM(AS29:AS42)</f>
        <v/>
      </c>
      <c r="CH42" s="213">
        <f>SUM(AT29:AT42)</f>
        <v/>
      </c>
      <c r="CI42" s="213">
        <f>SUM(AU29:AU42)</f>
        <v/>
      </c>
      <c r="CJ42" s="213">
        <f>SUM(AV29:AV42)</f>
        <v/>
      </c>
      <c r="CK42" s="213">
        <f>SUM(AW29:AW42)</f>
        <v/>
      </c>
      <c r="CL42" s="213">
        <f>SUM(AX29:AX42)</f>
        <v/>
      </c>
      <c r="CM42" s="213">
        <f>SUM(AY29:AY42)</f>
        <v/>
      </c>
      <c r="CN42" s="214">
        <f>B42/B$5</f>
        <v/>
      </c>
      <c r="CO42" s="214">
        <f>C42/C$5</f>
        <v/>
      </c>
      <c r="CP42" s="214">
        <f>D42/D$5</f>
        <v/>
      </c>
      <c r="CQ42" s="214">
        <f>E42/E$5</f>
        <v/>
      </c>
      <c r="CR42" s="214">
        <f>F42/F$5</f>
        <v/>
      </c>
      <c r="CS42" s="214">
        <f>G42/G$5</f>
        <v/>
      </c>
      <c r="CT42" s="214">
        <f>H42/H$5</f>
        <v/>
      </c>
      <c r="CU42" s="214">
        <f>I42/I$5</f>
        <v/>
      </c>
      <c r="CV42" s="214">
        <f>J42/J$5</f>
        <v/>
      </c>
      <c r="CW42" s="214">
        <f>K42/K$5</f>
        <v/>
      </c>
      <c r="CX42" s="215">
        <f>AF42/AF$5</f>
        <v/>
      </c>
      <c r="CY42" s="215">
        <f>AG42/AG$5</f>
        <v/>
      </c>
      <c r="CZ42" s="215">
        <f>AH42/AH$5</f>
        <v/>
      </c>
      <c r="DA42" s="215">
        <f>AI42/AI$5</f>
        <v/>
      </c>
      <c r="DB42" s="215">
        <f>AJ42/AJ$5</f>
        <v/>
      </c>
      <c r="DC42" s="215">
        <f>AK42/AK$5</f>
        <v/>
      </c>
      <c r="DD42" s="215">
        <f>AL42/AL$5</f>
        <v/>
      </c>
      <c r="DE42" s="215">
        <f>AM42/AM$5</f>
        <v/>
      </c>
      <c r="DF42" s="215">
        <f>AN42/AN$5</f>
        <v/>
      </c>
      <c r="DG42" s="215">
        <f>AO42/AO$5</f>
        <v/>
      </c>
      <c r="DI42" s="83" t="n"/>
      <c r="DJ42" s="173" t="n"/>
    </row>
    <row r="43" customFormat="1" s="173">
      <c r="A43" s="150">
        <f>A44-1</f>
        <v/>
      </c>
      <c r="B43" s="165" t="n">
        <v>69</v>
      </c>
      <c r="C43" s="165" t="n">
        <v>94</v>
      </c>
      <c r="D43" s="165" t="n">
        <v>813</v>
      </c>
      <c r="E43" s="165" t="n">
        <v>418</v>
      </c>
      <c r="F43" s="165" t="n">
        <v>23</v>
      </c>
      <c r="G43" s="165" t="n">
        <v>20</v>
      </c>
      <c r="H43" s="165" t="n">
        <v>19</v>
      </c>
      <c r="I43" s="165" t="n">
        <v>16</v>
      </c>
      <c r="J43" s="165" t="n">
        <v>546</v>
      </c>
      <c r="K43" s="165">
        <f>SUM(B43:J43)</f>
        <v/>
      </c>
      <c r="L43" s="166" t="n"/>
      <c r="M43" s="166" t="n"/>
      <c r="N43" s="166" t="n"/>
      <c r="O43" s="166" t="n"/>
      <c r="P43" s="166" t="n"/>
      <c r="Q43" s="166" t="n"/>
      <c r="R43" s="166" t="n"/>
      <c r="S43" s="166" t="n"/>
      <c r="T43" s="166" t="n"/>
      <c r="U43" s="166">
        <f>SUM(L43:T43)</f>
        <v/>
      </c>
      <c r="V43" s="167" t="n"/>
      <c r="W43" s="167" t="n"/>
      <c r="X43" s="167" t="n"/>
      <c r="Y43" s="167" t="n"/>
      <c r="Z43" s="167" t="n"/>
      <c r="AA43" s="167" t="n"/>
      <c r="AB43" s="167" t="n"/>
      <c r="AC43" s="167" t="n"/>
      <c r="AD43" s="167" t="n"/>
      <c r="AE43" s="167">
        <f>SUM(V43:AD43)</f>
        <v/>
      </c>
      <c r="AF43" s="168" t="n"/>
      <c r="AG43" s="168" t="n"/>
      <c r="AH43" s="168" t="n"/>
      <c r="AI43" s="168" t="n"/>
      <c r="AJ43" s="168" t="n"/>
      <c r="AK43" s="168" t="n"/>
      <c r="AL43" s="168" t="n"/>
      <c r="AM43" s="168" t="n"/>
      <c r="AN43" s="168" t="n"/>
      <c r="AO43" s="168">
        <f>SUM(AF43:AN43)</f>
        <v/>
      </c>
      <c r="AP43" s="169">
        <f>B43-B42</f>
        <v/>
      </c>
      <c r="AQ43" s="169">
        <f>C43-C42</f>
        <v/>
      </c>
      <c r="AR43" s="169">
        <f>D43-D42</f>
        <v/>
      </c>
      <c r="AS43" s="169">
        <f>E43-E42</f>
        <v/>
      </c>
      <c r="AT43" s="169">
        <f>F43-F42</f>
        <v/>
      </c>
      <c r="AU43" s="169">
        <f>G43-G42</f>
        <v/>
      </c>
      <c r="AV43" s="169">
        <f>H43-H42</f>
        <v/>
      </c>
      <c r="AW43" s="169">
        <f>I43-I42</f>
        <v/>
      </c>
      <c r="AX43" s="169">
        <f>J43-J42</f>
        <v/>
      </c>
      <c r="AY43" s="169">
        <f>SUM(AP43:AX43)</f>
        <v/>
      </c>
      <c r="AZ43" s="170" t="n"/>
      <c r="BA43" s="170" t="n"/>
      <c r="BB43" s="170" t="n"/>
      <c r="BC43" s="170" t="n"/>
      <c r="BD43" s="170" t="n"/>
      <c r="BE43" s="170" t="n"/>
      <c r="BF43" s="170" t="n"/>
      <c r="BG43" s="170" t="n"/>
      <c r="BH43" s="170" t="n"/>
      <c r="BI43" s="152">
        <f>SUM(AZ43:BH43)</f>
        <v/>
      </c>
      <c r="BJ43" s="171" t="n"/>
      <c r="BK43" s="171" t="n"/>
      <c r="BL43" s="171" t="n"/>
      <c r="BM43" s="171" t="n"/>
      <c r="BN43" s="171" t="n"/>
      <c r="BO43" s="171" t="n"/>
      <c r="BP43" s="171" t="n"/>
      <c r="BQ43" s="171" t="n"/>
      <c r="BR43" s="171" t="n"/>
      <c r="BS43" s="163">
        <f>SUM(BJ43:BR43)</f>
        <v/>
      </c>
      <c r="BT43" s="172" t="n"/>
      <c r="BU43" s="172" t="n"/>
      <c r="BV43" s="172" t="n"/>
      <c r="BW43" s="172" t="n"/>
      <c r="BX43" s="172" t="n"/>
      <c r="BY43" s="172" t="n"/>
      <c r="BZ43" s="172" t="n"/>
      <c r="CA43" s="172" t="n"/>
      <c r="CB43" s="172" t="n"/>
      <c r="CC43" s="172">
        <f>U43/(K43)</f>
        <v/>
      </c>
      <c r="CD43" s="213">
        <f>SUM(AP30:AP43)</f>
        <v/>
      </c>
      <c r="CE43" s="213">
        <f>SUM(AQ30:AQ43)</f>
        <v/>
      </c>
      <c r="CF43" s="213">
        <f>SUM(AR30:AR43)</f>
        <v/>
      </c>
      <c r="CG43" s="213">
        <f>SUM(AS30:AS43)</f>
        <v/>
      </c>
      <c r="CH43" s="213">
        <f>SUM(AT30:AT43)</f>
        <v/>
      </c>
      <c r="CI43" s="213">
        <f>SUM(AU30:AU43)</f>
        <v/>
      </c>
      <c r="CJ43" s="213">
        <f>SUM(AV30:AV43)</f>
        <v/>
      </c>
      <c r="CK43" s="213">
        <f>SUM(AW30:AW43)</f>
        <v/>
      </c>
      <c r="CL43" s="213">
        <f>SUM(AX30:AX43)</f>
        <v/>
      </c>
      <c r="CM43" s="213">
        <f>SUM(AY30:AY43)</f>
        <v/>
      </c>
      <c r="CN43" s="214">
        <f>B43/B$5</f>
        <v/>
      </c>
      <c r="CO43" s="214">
        <f>C43/C$5</f>
        <v/>
      </c>
      <c r="CP43" s="214">
        <f>D43/D$5</f>
        <v/>
      </c>
      <c r="CQ43" s="214">
        <f>E43/E$5</f>
        <v/>
      </c>
      <c r="CR43" s="214">
        <f>F43/F$5</f>
        <v/>
      </c>
      <c r="CS43" s="214">
        <f>G43/G$5</f>
        <v/>
      </c>
      <c r="CT43" s="214">
        <f>H43/H$5</f>
        <v/>
      </c>
      <c r="CU43" s="214">
        <f>I43/I$5</f>
        <v/>
      </c>
      <c r="CV43" s="214">
        <f>J43/J$5</f>
        <v/>
      </c>
      <c r="CW43" s="214">
        <f>K43/K$5</f>
        <v/>
      </c>
      <c r="CX43" s="215">
        <f>AF43/AF$5</f>
        <v/>
      </c>
      <c r="CY43" s="215">
        <f>AG43/AG$5</f>
        <v/>
      </c>
      <c r="CZ43" s="215">
        <f>AH43/AH$5</f>
        <v/>
      </c>
      <c r="DA43" s="215">
        <f>AI43/AI$5</f>
        <v/>
      </c>
      <c r="DB43" s="215">
        <f>AJ43/AJ$5</f>
        <v/>
      </c>
      <c r="DC43" s="215">
        <f>AK43/AK$5</f>
        <v/>
      </c>
      <c r="DD43" s="215">
        <f>AL43/AL$5</f>
        <v/>
      </c>
      <c r="DE43" s="215">
        <f>AM43/AM$5</f>
        <v/>
      </c>
      <c r="DF43" s="215">
        <f>AN43/AN$5</f>
        <v/>
      </c>
      <c r="DG43" s="215">
        <f>AO43/AO$5</f>
        <v/>
      </c>
      <c r="DI43" s="83" t="n"/>
      <c r="DJ43" s="173" t="n"/>
    </row>
    <row r="44" customFormat="1" s="173">
      <c r="A44" s="150">
        <f>A45-1</f>
        <v/>
      </c>
      <c r="B44" s="165" t="n">
        <v>88</v>
      </c>
      <c r="C44" s="165" t="n">
        <v>96</v>
      </c>
      <c r="D44" s="165" t="n">
        <v>865</v>
      </c>
      <c r="E44" s="165" t="n">
        <v>443</v>
      </c>
      <c r="F44" s="165" t="n">
        <v>23</v>
      </c>
      <c r="G44" s="165" t="n">
        <v>21</v>
      </c>
      <c r="H44" s="165" t="n">
        <v>19</v>
      </c>
      <c r="I44" s="165" t="n">
        <v>16</v>
      </c>
      <c r="J44" s="165" t="n">
        <v>587</v>
      </c>
      <c r="K44" s="165">
        <f>SUM(B44:J44)</f>
        <v/>
      </c>
      <c r="L44" s="166" t="n"/>
      <c r="M44" s="166" t="n"/>
      <c r="N44" s="166" t="n"/>
      <c r="O44" s="166" t="n"/>
      <c r="P44" s="166" t="n"/>
      <c r="Q44" s="166" t="n"/>
      <c r="R44" s="166" t="n"/>
      <c r="S44" s="166" t="n"/>
      <c r="T44" s="166" t="n"/>
      <c r="U44" s="166">
        <f>SUM(L44:T44)</f>
        <v/>
      </c>
      <c r="V44" s="167" t="n"/>
      <c r="W44" s="167" t="n"/>
      <c r="X44" s="167" t="n"/>
      <c r="Y44" s="167" t="n"/>
      <c r="Z44" s="167" t="n"/>
      <c r="AA44" s="167" t="n"/>
      <c r="AB44" s="167" t="n"/>
      <c r="AC44" s="167" t="n"/>
      <c r="AD44" s="167" t="n"/>
      <c r="AE44" s="167">
        <f>SUM(V44:AD44)</f>
        <v/>
      </c>
      <c r="AF44" s="168" t="n"/>
      <c r="AG44" s="168" t="n"/>
      <c r="AH44" s="168" t="n"/>
      <c r="AI44" s="168" t="n"/>
      <c r="AJ44" s="168" t="n"/>
      <c r="AK44" s="168" t="n"/>
      <c r="AL44" s="168" t="n"/>
      <c r="AM44" s="168" t="n"/>
      <c r="AN44" s="168" t="n"/>
      <c r="AO44" s="168">
        <f>SUM(AF44:AN44)</f>
        <v/>
      </c>
      <c r="AP44" s="169">
        <f>B44-B43</f>
        <v/>
      </c>
      <c r="AQ44" s="169">
        <f>C44-C43</f>
        <v/>
      </c>
      <c r="AR44" s="169">
        <f>D44-D43</f>
        <v/>
      </c>
      <c r="AS44" s="169">
        <f>E44-E43</f>
        <v/>
      </c>
      <c r="AT44" s="169">
        <f>F44-F43</f>
        <v/>
      </c>
      <c r="AU44" s="169">
        <f>G44-G43</f>
        <v/>
      </c>
      <c r="AV44" s="169">
        <f>H44-H43</f>
        <v/>
      </c>
      <c r="AW44" s="169">
        <f>I44-I43</f>
        <v/>
      </c>
      <c r="AX44" s="169">
        <f>J44-J43</f>
        <v/>
      </c>
      <c r="AY44" s="169">
        <f>SUM(AP44:AX44)</f>
        <v/>
      </c>
      <c r="AZ44" s="170" t="n"/>
      <c r="BA44" s="170" t="n"/>
      <c r="BB44" s="170" t="n"/>
      <c r="BC44" s="170" t="n"/>
      <c r="BD44" s="170" t="n"/>
      <c r="BE44" s="170" t="n"/>
      <c r="BF44" s="170" t="n"/>
      <c r="BG44" s="170" t="n"/>
      <c r="BH44" s="170" t="n"/>
      <c r="BI44" s="152">
        <f>SUM(AZ44:BH44)</f>
        <v/>
      </c>
      <c r="BJ44" s="171" t="n"/>
      <c r="BK44" s="171" t="n"/>
      <c r="BL44" s="171" t="n"/>
      <c r="BM44" s="171" t="n"/>
      <c r="BN44" s="171" t="n"/>
      <c r="BO44" s="171" t="n"/>
      <c r="BP44" s="171" t="n"/>
      <c r="BQ44" s="171" t="n"/>
      <c r="BR44" s="171" t="n"/>
      <c r="BS44" s="163">
        <f>SUM(BJ44:BR44)</f>
        <v/>
      </c>
      <c r="BT44" s="172" t="n"/>
      <c r="BU44" s="172" t="n"/>
      <c r="BV44" s="172" t="n"/>
      <c r="BW44" s="172" t="n"/>
      <c r="BX44" s="172" t="n"/>
      <c r="BY44" s="172" t="n"/>
      <c r="BZ44" s="172" t="n"/>
      <c r="CA44" s="172" t="n"/>
      <c r="CB44" s="172" t="n"/>
      <c r="CC44" s="172">
        <f>U44/(K44)</f>
        <v/>
      </c>
      <c r="CD44" s="213">
        <f>SUM(AP31:AP44)</f>
        <v/>
      </c>
      <c r="CE44" s="213">
        <f>SUM(AQ31:AQ44)</f>
        <v/>
      </c>
      <c r="CF44" s="213">
        <f>SUM(AR31:AR44)</f>
        <v/>
      </c>
      <c r="CG44" s="213">
        <f>SUM(AS31:AS44)</f>
        <v/>
      </c>
      <c r="CH44" s="213">
        <f>SUM(AT31:AT44)</f>
        <v/>
      </c>
      <c r="CI44" s="213">
        <f>SUM(AU31:AU44)</f>
        <v/>
      </c>
      <c r="CJ44" s="213">
        <f>SUM(AV31:AV44)</f>
        <v/>
      </c>
      <c r="CK44" s="213">
        <f>SUM(AW31:AW44)</f>
        <v/>
      </c>
      <c r="CL44" s="213">
        <f>SUM(AX31:AX44)</f>
        <v/>
      </c>
      <c r="CM44" s="213">
        <f>SUM(AY31:AY44)</f>
        <v/>
      </c>
      <c r="CN44" s="214">
        <f>B44/B$5</f>
        <v/>
      </c>
      <c r="CO44" s="214">
        <f>C44/C$5</f>
        <v/>
      </c>
      <c r="CP44" s="214">
        <f>D44/D$5</f>
        <v/>
      </c>
      <c r="CQ44" s="214">
        <f>E44/E$5</f>
        <v/>
      </c>
      <c r="CR44" s="214">
        <f>F44/F$5</f>
        <v/>
      </c>
      <c r="CS44" s="214">
        <f>G44/G$5</f>
        <v/>
      </c>
      <c r="CT44" s="214">
        <f>H44/H$5</f>
        <v/>
      </c>
      <c r="CU44" s="214">
        <f>I44/I$5</f>
        <v/>
      </c>
      <c r="CV44" s="214">
        <f>J44/J$5</f>
        <v/>
      </c>
      <c r="CW44" s="214">
        <f>K44/K$5</f>
        <v/>
      </c>
      <c r="CX44" s="215">
        <f>AF44/AF$5</f>
        <v/>
      </c>
      <c r="CY44" s="215">
        <f>AG44/AG$5</f>
        <v/>
      </c>
      <c r="CZ44" s="215">
        <f>AH44/AH$5</f>
        <v/>
      </c>
      <c r="DA44" s="215">
        <f>AI44/AI$5</f>
        <v/>
      </c>
      <c r="DB44" s="215">
        <f>AJ44/AJ$5</f>
        <v/>
      </c>
      <c r="DC44" s="215">
        <f>AK44/AK$5</f>
        <v/>
      </c>
      <c r="DD44" s="215">
        <f>AL44/AL$5</f>
        <v/>
      </c>
      <c r="DE44" s="215">
        <f>AM44/AM$5</f>
        <v/>
      </c>
      <c r="DF44" s="215">
        <f>AN44/AN$5</f>
        <v/>
      </c>
      <c r="DG44" s="215">
        <f>AO44/AO$5</f>
        <v/>
      </c>
      <c r="DI44" s="83" t="n"/>
      <c r="DJ44" s="173" t="n"/>
    </row>
    <row r="45" customFormat="1" s="173">
      <c r="A45" s="150">
        <f>A46-1</f>
        <v/>
      </c>
      <c r="B45" s="165" t="n">
        <v>104</v>
      </c>
      <c r="C45" s="165" t="n">
        <v>96</v>
      </c>
      <c r="D45" s="165" t="n">
        <v>890</v>
      </c>
      <c r="E45" s="165" t="n">
        <v>465</v>
      </c>
      <c r="F45" s="165" t="n">
        <v>23</v>
      </c>
      <c r="G45" s="165" t="n">
        <v>22</v>
      </c>
      <c r="H45" s="165" t="n">
        <v>22</v>
      </c>
      <c r="I45" s="165" t="n">
        <v>16</v>
      </c>
      <c r="J45" s="165" t="n">
        <v>617</v>
      </c>
      <c r="K45" s="165">
        <f>SUM(B45:J45)</f>
        <v/>
      </c>
      <c r="L45" s="166" t="n"/>
      <c r="M45" s="166" t="n"/>
      <c r="N45" s="166" t="n"/>
      <c r="O45" s="166" t="n"/>
      <c r="P45" s="166" t="n"/>
      <c r="Q45" s="166" t="n"/>
      <c r="R45" s="166" t="n"/>
      <c r="S45" s="166" t="n"/>
      <c r="T45" s="166" t="n"/>
      <c r="U45" s="166">
        <f>SUM(L45:T45)</f>
        <v/>
      </c>
      <c r="V45" s="167" t="n"/>
      <c r="W45" s="167" t="n"/>
      <c r="X45" s="167" t="n"/>
      <c r="Y45" s="167" t="n"/>
      <c r="Z45" s="167" t="n"/>
      <c r="AA45" s="167" t="n"/>
      <c r="AB45" s="167" t="n"/>
      <c r="AC45" s="167" t="n"/>
      <c r="AD45" s="167" t="n"/>
      <c r="AE45" s="167">
        <f>SUM(V45:AD45)</f>
        <v/>
      </c>
      <c r="AF45" s="168" t="n"/>
      <c r="AG45" s="168" t="n"/>
      <c r="AH45" s="168" t="n"/>
      <c r="AI45" s="168" t="n"/>
      <c r="AJ45" s="168" t="n"/>
      <c r="AK45" s="168" t="n"/>
      <c r="AL45" s="168" t="n"/>
      <c r="AM45" s="168" t="n"/>
      <c r="AN45" s="168" t="n"/>
      <c r="AO45" s="168">
        <f>SUM(AF45:AN45)</f>
        <v/>
      </c>
      <c r="AP45" s="169">
        <f>B45-B44</f>
        <v/>
      </c>
      <c r="AQ45" s="169">
        <f>C45-C44</f>
        <v/>
      </c>
      <c r="AR45" s="169">
        <f>D45-D44</f>
        <v/>
      </c>
      <c r="AS45" s="169">
        <f>E45-E44</f>
        <v/>
      </c>
      <c r="AT45" s="169">
        <f>F45-F44</f>
        <v/>
      </c>
      <c r="AU45" s="169">
        <f>G45-G44</f>
        <v/>
      </c>
      <c r="AV45" s="169">
        <f>H45-H44</f>
        <v/>
      </c>
      <c r="AW45" s="169">
        <f>I45-I44</f>
        <v/>
      </c>
      <c r="AX45" s="169">
        <f>J45-J44</f>
        <v/>
      </c>
      <c r="AY45" s="169">
        <f>SUM(AP45:AX45)</f>
        <v/>
      </c>
      <c r="AZ45" s="170" t="n"/>
      <c r="BA45" s="170" t="n"/>
      <c r="BB45" s="170" t="n"/>
      <c r="BC45" s="170" t="n"/>
      <c r="BD45" s="170" t="n"/>
      <c r="BE45" s="170" t="n"/>
      <c r="BF45" s="170" t="n"/>
      <c r="BG45" s="170" t="n"/>
      <c r="BH45" s="170" t="n"/>
      <c r="BI45" s="152">
        <f>SUM(AZ45:BH45)</f>
        <v/>
      </c>
      <c r="BJ45" s="171" t="n"/>
      <c r="BK45" s="171" t="n"/>
      <c r="BL45" s="171" t="n"/>
      <c r="BM45" s="171" t="n"/>
      <c r="BN45" s="171" t="n"/>
      <c r="BO45" s="171" t="n"/>
      <c r="BP45" s="171" t="n"/>
      <c r="BQ45" s="171" t="n"/>
      <c r="BR45" s="171" t="n"/>
      <c r="BS45" s="163">
        <f>SUM(BJ45:BR45)</f>
        <v/>
      </c>
      <c r="BT45" s="172" t="n"/>
      <c r="BU45" s="172" t="n"/>
      <c r="BV45" s="172" t="n"/>
      <c r="BW45" s="172" t="n"/>
      <c r="BX45" s="172" t="n"/>
      <c r="BY45" s="172" t="n"/>
      <c r="BZ45" s="172" t="n"/>
      <c r="CA45" s="172" t="n"/>
      <c r="CB45" s="172" t="n"/>
      <c r="CC45" s="172">
        <f>U45/(K45)</f>
        <v/>
      </c>
      <c r="CD45" s="213">
        <f>SUM(AP32:AP45)</f>
        <v/>
      </c>
      <c r="CE45" s="213">
        <f>SUM(AQ32:AQ45)</f>
        <v/>
      </c>
      <c r="CF45" s="213">
        <f>SUM(AR32:AR45)</f>
        <v/>
      </c>
      <c r="CG45" s="213">
        <f>SUM(AS32:AS45)</f>
        <v/>
      </c>
      <c r="CH45" s="213">
        <f>SUM(AT32:AT45)</f>
        <v/>
      </c>
      <c r="CI45" s="213">
        <f>SUM(AU32:AU45)</f>
        <v/>
      </c>
      <c r="CJ45" s="213">
        <f>SUM(AV32:AV45)</f>
        <v/>
      </c>
      <c r="CK45" s="213">
        <f>SUM(AW32:AW45)</f>
        <v/>
      </c>
      <c r="CL45" s="213">
        <f>SUM(AX32:AX45)</f>
        <v/>
      </c>
      <c r="CM45" s="213">
        <f>SUM(AY32:AY45)</f>
        <v/>
      </c>
      <c r="CN45" s="214">
        <f>B45/B$5</f>
        <v/>
      </c>
      <c r="CO45" s="214">
        <f>C45/C$5</f>
        <v/>
      </c>
      <c r="CP45" s="214">
        <f>D45/D$5</f>
        <v/>
      </c>
      <c r="CQ45" s="214">
        <f>E45/E$5</f>
        <v/>
      </c>
      <c r="CR45" s="214">
        <f>F45/F$5</f>
        <v/>
      </c>
      <c r="CS45" s="214">
        <f>G45/G$5</f>
        <v/>
      </c>
      <c r="CT45" s="214">
        <f>H45/H$5</f>
        <v/>
      </c>
      <c r="CU45" s="214">
        <f>I45/I$5</f>
        <v/>
      </c>
      <c r="CV45" s="214">
        <f>J45/J$5</f>
        <v/>
      </c>
      <c r="CW45" s="214">
        <f>K45/K$5</f>
        <v/>
      </c>
      <c r="CX45" s="215">
        <f>AF45/AF$5</f>
        <v/>
      </c>
      <c r="CY45" s="215">
        <f>AG45/AG$5</f>
        <v/>
      </c>
      <c r="CZ45" s="215">
        <f>AH45/AH$5</f>
        <v/>
      </c>
      <c r="DA45" s="215">
        <f>AI45/AI$5</f>
        <v/>
      </c>
      <c r="DB45" s="215">
        <f>AJ45/AJ$5</f>
        <v/>
      </c>
      <c r="DC45" s="215">
        <f>AK45/AK$5</f>
        <v/>
      </c>
      <c r="DD45" s="215">
        <f>AL45/AL$5</f>
        <v/>
      </c>
      <c r="DE45" s="215">
        <f>AM45/AM$5</f>
        <v/>
      </c>
      <c r="DF45" s="215">
        <f>AN45/AN$5</f>
        <v/>
      </c>
      <c r="DG45" s="215">
        <f>AO45/AO$5</f>
        <v/>
      </c>
      <c r="DI45" s="83" t="n"/>
      <c r="DJ45" s="173" t="n"/>
    </row>
    <row r="46" customFormat="1" s="173">
      <c r="A46" s="150">
        <f>A47-1</f>
        <v/>
      </c>
      <c r="B46" s="165" t="n">
        <v>174</v>
      </c>
      <c r="C46" s="165" t="n">
        <v>98</v>
      </c>
      <c r="D46" s="165" t="n">
        <v>909</v>
      </c>
      <c r="E46" s="165" t="n">
        <v>489</v>
      </c>
      <c r="F46" s="165" t="n">
        <v>24</v>
      </c>
      <c r="G46" s="165" t="n">
        <v>22</v>
      </c>
      <c r="H46" s="165" t="n">
        <v>22</v>
      </c>
      <c r="I46" s="165" t="n">
        <v>16</v>
      </c>
      <c r="J46" s="165" t="n">
        <v>643</v>
      </c>
      <c r="K46" s="165">
        <f>SUM(B46:J46)</f>
        <v/>
      </c>
      <c r="L46" s="166" t="n"/>
      <c r="M46" s="166" t="n"/>
      <c r="N46" s="166" t="n"/>
      <c r="O46" s="166" t="n"/>
      <c r="P46" s="166" t="n"/>
      <c r="Q46" s="166" t="n"/>
      <c r="R46" s="166" t="n"/>
      <c r="S46" s="166" t="n"/>
      <c r="T46" s="166" t="n"/>
      <c r="U46" s="166">
        <f>SUM(L46:T46)</f>
        <v/>
      </c>
      <c r="V46" s="167" t="n"/>
      <c r="W46" s="167" t="n"/>
      <c r="X46" s="167" t="n"/>
      <c r="Y46" s="167" t="n"/>
      <c r="Z46" s="167" t="n"/>
      <c r="AA46" s="167" t="n"/>
      <c r="AB46" s="167" t="n"/>
      <c r="AC46" s="167" t="n"/>
      <c r="AD46" s="167" t="n"/>
      <c r="AE46" s="167">
        <f>SUM(V46:AD46)</f>
        <v/>
      </c>
      <c r="AF46" s="168" t="n"/>
      <c r="AG46" s="168" t="n"/>
      <c r="AH46" s="168" t="n"/>
      <c r="AI46" s="168" t="n"/>
      <c r="AJ46" s="168" t="n"/>
      <c r="AK46" s="168" t="n"/>
      <c r="AL46" s="168" t="n"/>
      <c r="AM46" s="168" t="n"/>
      <c r="AN46" s="168" t="n"/>
      <c r="AO46" s="168">
        <f>SUM(AF46:AN46)</f>
        <v/>
      </c>
      <c r="AP46" s="169">
        <f>B46-B45</f>
        <v/>
      </c>
      <c r="AQ46" s="169">
        <f>C46-C45</f>
        <v/>
      </c>
      <c r="AR46" s="169">
        <f>D46-D45</f>
        <v/>
      </c>
      <c r="AS46" s="169">
        <f>E46-E45</f>
        <v/>
      </c>
      <c r="AT46" s="169">
        <f>F46-F45</f>
        <v/>
      </c>
      <c r="AU46" s="169">
        <f>G46-G45</f>
        <v/>
      </c>
      <c r="AV46" s="169">
        <f>H46-H45</f>
        <v/>
      </c>
      <c r="AW46" s="169">
        <f>I46-I45</f>
        <v/>
      </c>
      <c r="AX46" s="169">
        <f>J46-J45</f>
        <v/>
      </c>
      <c r="AY46" s="169">
        <f>SUM(AP46:AX46)</f>
        <v/>
      </c>
      <c r="AZ46" s="170" t="n"/>
      <c r="BA46" s="170" t="n"/>
      <c r="BB46" s="170" t="n"/>
      <c r="BC46" s="170" t="n"/>
      <c r="BD46" s="170" t="n"/>
      <c r="BE46" s="170" t="n"/>
      <c r="BF46" s="170" t="n"/>
      <c r="BG46" s="170" t="n"/>
      <c r="BH46" s="170" t="n"/>
      <c r="BI46" s="152">
        <f>SUM(AZ46:BH46)</f>
        <v/>
      </c>
      <c r="BJ46" s="171" t="n"/>
      <c r="BK46" s="171" t="n"/>
      <c r="BL46" s="171" t="n"/>
      <c r="BM46" s="171" t="n"/>
      <c r="BN46" s="171" t="n"/>
      <c r="BO46" s="171" t="n"/>
      <c r="BP46" s="171" t="n"/>
      <c r="BQ46" s="171" t="n"/>
      <c r="BR46" s="171" t="n"/>
      <c r="BS46" s="163">
        <f>SUM(BJ46:BR46)</f>
        <v/>
      </c>
      <c r="BT46" s="172" t="n"/>
      <c r="BU46" s="172" t="n"/>
      <c r="BV46" s="172" t="n"/>
      <c r="BW46" s="172" t="n"/>
      <c r="BX46" s="172" t="n"/>
      <c r="BY46" s="172" t="n"/>
      <c r="BZ46" s="172" t="n"/>
      <c r="CA46" s="172" t="n"/>
      <c r="CB46" s="172" t="n"/>
      <c r="CC46" s="172">
        <f>U46/(K46)</f>
        <v/>
      </c>
      <c r="CD46" s="213">
        <f>SUM(AP33:AP46)</f>
        <v/>
      </c>
      <c r="CE46" s="213">
        <f>SUM(AQ33:AQ46)</f>
        <v/>
      </c>
      <c r="CF46" s="213">
        <f>SUM(AR33:AR46)</f>
        <v/>
      </c>
      <c r="CG46" s="213">
        <f>SUM(AS33:AS46)</f>
        <v/>
      </c>
      <c r="CH46" s="213">
        <f>SUM(AT33:AT46)</f>
        <v/>
      </c>
      <c r="CI46" s="213">
        <f>SUM(AU33:AU46)</f>
        <v/>
      </c>
      <c r="CJ46" s="213">
        <f>SUM(AV33:AV46)</f>
        <v/>
      </c>
      <c r="CK46" s="213">
        <f>SUM(AW33:AW46)</f>
        <v/>
      </c>
      <c r="CL46" s="213">
        <f>SUM(AX33:AX46)</f>
        <v/>
      </c>
      <c r="CM46" s="213">
        <f>SUM(AY33:AY46)</f>
        <v/>
      </c>
      <c r="CN46" s="214">
        <f>B46/B$5</f>
        <v/>
      </c>
      <c r="CO46" s="214">
        <f>C46/C$5</f>
        <v/>
      </c>
      <c r="CP46" s="214">
        <f>D46/D$5</f>
        <v/>
      </c>
      <c r="CQ46" s="214">
        <f>E46/E$5</f>
        <v/>
      </c>
      <c r="CR46" s="214">
        <f>F46/F$5</f>
        <v/>
      </c>
      <c r="CS46" s="214">
        <f>G46/G$5</f>
        <v/>
      </c>
      <c r="CT46" s="214">
        <f>H46/H$5</f>
        <v/>
      </c>
      <c r="CU46" s="214">
        <f>I46/I$5</f>
        <v/>
      </c>
      <c r="CV46" s="214">
        <f>J46/J$5</f>
        <v/>
      </c>
      <c r="CW46" s="214">
        <f>K46/K$5</f>
        <v/>
      </c>
      <c r="CX46" s="215">
        <f>AF46/AF$5</f>
        <v/>
      </c>
      <c r="CY46" s="215">
        <f>AG46/AG$5</f>
        <v/>
      </c>
      <c r="CZ46" s="215">
        <f>AH46/AH$5</f>
        <v/>
      </c>
      <c r="DA46" s="215">
        <f>AI46/AI$5</f>
        <v/>
      </c>
      <c r="DB46" s="215">
        <f>AJ46/AJ$5</f>
        <v/>
      </c>
      <c r="DC46" s="215">
        <f>AK46/AK$5</f>
        <v/>
      </c>
      <c r="DD46" s="215">
        <f>AL46/AL$5</f>
        <v/>
      </c>
      <c r="DE46" s="215">
        <f>AM46/AM$5</f>
        <v/>
      </c>
      <c r="DF46" s="215">
        <f>AN46/AN$5</f>
        <v/>
      </c>
      <c r="DG46" s="215">
        <f>AO46/AO$5</f>
        <v/>
      </c>
      <c r="DI46" s="83" t="n"/>
      <c r="DJ46" s="173" t="n"/>
    </row>
    <row r="47" customFormat="1" s="173">
      <c r="A47" s="150">
        <f>A48-1</f>
        <v/>
      </c>
      <c r="B47" s="165" t="n">
        <v>199</v>
      </c>
      <c r="C47" s="165" t="n">
        <v>97</v>
      </c>
      <c r="D47" s="165" t="n">
        <v>930</v>
      </c>
      <c r="E47" s="165" t="n">
        <v>519</v>
      </c>
      <c r="F47" s="165" t="n">
        <v>25</v>
      </c>
      <c r="G47" s="165" t="n">
        <v>22</v>
      </c>
      <c r="H47" s="165" t="n">
        <v>23</v>
      </c>
      <c r="I47" s="165" t="n">
        <v>16</v>
      </c>
      <c r="J47" s="165" t="n">
        <v>657</v>
      </c>
      <c r="K47" s="165">
        <f>SUM(B47:J47)</f>
        <v/>
      </c>
      <c r="L47" s="166" t="n"/>
      <c r="M47" s="166" t="n"/>
      <c r="N47" s="166" t="n"/>
      <c r="O47" s="166" t="n"/>
      <c r="P47" s="166" t="n"/>
      <c r="Q47" s="166" t="n"/>
      <c r="R47" s="166" t="n"/>
      <c r="S47" s="166" t="n"/>
      <c r="T47" s="166" t="n"/>
      <c r="U47" s="166">
        <f>SUM(L47:T47)</f>
        <v/>
      </c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>
        <f>SUM(V47:AD47)</f>
        <v/>
      </c>
      <c r="AF47" s="168" t="n"/>
      <c r="AG47" s="168" t="n"/>
      <c r="AH47" s="168" t="n"/>
      <c r="AI47" s="168" t="n"/>
      <c r="AJ47" s="168" t="n"/>
      <c r="AK47" s="168" t="n"/>
      <c r="AL47" s="168" t="n"/>
      <c r="AM47" s="168" t="n"/>
      <c r="AN47" s="168" t="n"/>
      <c r="AO47" s="168">
        <f>SUM(AF47:AN47)</f>
        <v/>
      </c>
      <c r="AP47" s="169">
        <f>B47-B46</f>
        <v/>
      </c>
      <c r="AQ47" s="169">
        <f>C47-C46</f>
        <v/>
      </c>
      <c r="AR47" s="169">
        <f>D47-D46</f>
        <v/>
      </c>
      <c r="AS47" s="169">
        <f>E47-E46</f>
        <v/>
      </c>
      <c r="AT47" s="169">
        <f>F47-F46</f>
        <v/>
      </c>
      <c r="AU47" s="169">
        <f>G47-G46</f>
        <v/>
      </c>
      <c r="AV47" s="169">
        <f>H47-H46</f>
        <v/>
      </c>
      <c r="AW47" s="169">
        <f>I47-I46</f>
        <v/>
      </c>
      <c r="AX47" s="169">
        <f>J47-J46</f>
        <v/>
      </c>
      <c r="AY47" s="169">
        <f>SUM(AP47:AX47)</f>
        <v/>
      </c>
      <c r="AZ47" s="170" t="n"/>
      <c r="BA47" s="170" t="n"/>
      <c r="BB47" s="170" t="n"/>
      <c r="BC47" s="170" t="n"/>
      <c r="BD47" s="170" t="n"/>
      <c r="BE47" s="170" t="n"/>
      <c r="BF47" s="170" t="n"/>
      <c r="BG47" s="170" t="n"/>
      <c r="BH47" s="170" t="n"/>
      <c r="BI47" s="152">
        <f>SUM(AZ47:BH47)</f>
        <v/>
      </c>
      <c r="BJ47" s="171" t="n"/>
      <c r="BK47" s="171" t="n"/>
      <c r="BL47" s="171" t="n"/>
      <c r="BM47" s="171" t="n"/>
      <c r="BN47" s="171" t="n"/>
      <c r="BO47" s="171" t="n"/>
      <c r="BP47" s="171" t="n"/>
      <c r="BQ47" s="171" t="n"/>
      <c r="BR47" s="171" t="n"/>
      <c r="BS47" s="163">
        <f>SUM(BJ47:BR47)</f>
        <v/>
      </c>
      <c r="BT47" s="172" t="n"/>
      <c r="BU47" s="172" t="n"/>
      <c r="BV47" s="172" t="n"/>
      <c r="BW47" s="172" t="n"/>
      <c r="BX47" s="172" t="n"/>
      <c r="BY47" s="172" t="n"/>
      <c r="BZ47" s="172" t="n"/>
      <c r="CA47" s="172" t="n"/>
      <c r="CB47" s="172" t="n"/>
      <c r="CC47" s="172">
        <f>U47/(K47)</f>
        <v/>
      </c>
      <c r="CD47" s="213">
        <f>SUM(AP34:AP47)</f>
        <v/>
      </c>
      <c r="CE47" s="213">
        <f>SUM(AQ34:AQ47)</f>
        <v/>
      </c>
      <c r="CF47" s="213">
        <f>SUM(AR34:AR47)</f>
        <v/>
      </c>
      <c r="CG47" s="213">
        <f>SUM(AS34:AS47)</f>
        <v/>
      </c>
      <c r="CH47" s="213">
        <f>SUM(AT34:AT47)</f>
        <v/>
      </c>
      <c r="CI47" s="213">
        <f>SUM(AU34:AU47)</f>
        <v/>
      </c>
      <c r="CJ47" s="213">
        <f>SUM(AV34:AV47)</f>
        <v/>
      </c>
      <c r="CK47" s="213">
        <f>SUM(AW34:AW47)</f>
        <v/>
      </c>
      <c r="CL47" s="213">
        <f>SUM(AX34:AX47)</f>
        <v/>
      </c>
      <c r="CM47" s="213">
        <f>SUM(AY34:AY47)</f>
        <v/>
      </c>
      <c r="CN47" s="214">
        <f>B47/B$5</f>
        <v/>
      </c>
      <c r="CO47" s="214">
        <f>C47/C$5</f>
        <v/>
      </c>
      <c r="CP47" s="214">
        <f>D47/D$5</f>
        <v/>
      </c>
      <c r="CQ47" s="214">
        <f>E47/E$5</f>
        <v/>
      </c>
      <c r="CR47" s="214">
        <f>F47/F$5</f>
        <v/>
      </c>
      <c r="CS47" s="214">
        <f>G47/G$5</f>
        <v/>
      </c>
      <c r="CT47" s="214">
        <f>H47/H$5</f>
        <v/>
      </c>
      <c r="CU47" s="214">
        <f>I47/I$5</f>
        <v/>
      </c>
      <c r="CV47" s="214">
        <f>J47/J$5</f>
        <v/>
      </c>
      <c r="CW47" s="214">
        <f>K47/K$5</f>
        <v/>
      </c>
      <c r="CX47" s="215">
        <f>AF47/AF$5</f>
        <v/>
      </c>
      <c r="CY47" s="215">
        <f>AG47/AG$5</f>
        <v/>
      </c>
      <c r="CZ47" s="215">
        <f>AH47/AH$5</f>
        <v/>
      </c>
      <c r="DA47" s="215">
        <f>AI47/AI$5</f>
        <v/>
      </c>
      <c r="DB47" s="215">
        <f>AJ47/AJ$5</f>
        <v/>
      </c>
      <c r="DC47" s="215">
        <f>AK47/AK$5</f>
        <v/>
      </c>
      <c r="DD47" s="215">
        <f>AL47/AL$5</f>
        <v/>
      </c>
      <c r="DE47" s="215">
        <f>AM47/AM$5</f>
        <v/>
      </c>
      <c r="DF47" s="215">
        <f>AN47/AN$5</f>
        <v/>
      </c>
      <c r="DG47" s="215">
        <f>AO47/AO$5</f>
        <v/>
      </c>
      <c r="DI47" s="83" t="n"/>
      <c r="DJ47" s="173" t="n"/>
    </row>
    <row r="48" customFormat="1" s="173">
      <c r="A48" s="150">
        <f>A49-1</f>
        <v/>
      </c>
      <c r="B48" s="165" t="n">
        <v>220</v>
      </c>
      <c r="C48" s="165" t="n">
        <v>98</v>
      </c>
      <c r="D48" s="165" t="n">
        <v>969</v>
      </c>
      <c r="E48" s="165" t="n">
        <v>539</v>
      </c>
      <c r="F48" s="165" t="n">
        <v>26</v>
      </c>
      <c r="G48" s="165" t="n">
        <v>22</v>
      </c>
      <c r="H48" s="165" t="n">
        <v>24</v>
      </c>
      <c r="I48" s="165" t="n">
        <v>16</v>
      </c>
      <c r="J48" s="165" t="n">
        <v>675</v>
      </c>
      <c r="K48" s="165">
        <f>SUM(B48:J48)</f>
        <v/>
      </c>
      <c r="L48" s="166" t="n"/>
      <c r="M48" s="166" t="n"/>
      <c r="N48" s="166" t="n"/>
      <c r="O48" s="166" t="n"/>
      <c r="P48" s="166" t="n"/>
      <c r="Q48" s="166" t="n"/>
      <c r="R48" s="166" t="n"/>
      <c r="S48" s="166" t="n"/>
      <c r="T48" s="166" t="n"/>
      <c r="U48" s="166">
        <f>SUM(L48:T48)</f>
        <v/>
      </c>
      <c r="V48" s="167" t="n"/>
      <c r="W48" s="167" t="n"/>
      <c r="X48" s="167" t="n"/>
      <c r="Y48" s="167" t="n"/>
      <c r="Z48" s="167" t="n"/>
      <c r="AA48" s="167" t="n"/>
      <c r="AB48" s="167" t="n"/>
      <c r="AC48" s="167" t="n"/>
      <c r="AD48" s="167" t="n"/>
      <c r="AE48" s="167">
        <f>SUM(V48:AD48)</f>
        <v/>
      </c>
      <c r="AF48" s="168" t="n"/>
      <c r="AG48" s="168" t="n"/>
      <c r="AH48" s="168" t="n"/>
      <c r="AI48" s="168" t="n"/>
      <c r="AJ48" s="168" t="n"/>
      <c r="AK48" s="168" t="n"/>
      <c r="AL48" s="168" t="n"/>
      <c r="AM48" s="168" t="n"/>
      <c r="AN48" s="168" t="n"/>
      <c r="AO48" s="168">
        <f>SUM(AF48:AN48)</f>
        <v/>
      </c>
      <c r="AP48" s="169">
        <f>B48-B47</f>
        <v/>
      </c>
      <c r="AQ48" s="169">
        <f>C48-C47</f>
        <v/>
      </c>
      <c r="AR48" s="169">
        <f>D48-D47</f>
        <v/>
      </c>
      <c r="AS48" s="169">
        <f>E48-E47</f>
        <v/>
      </c>
      <c r="AT48" s="169">
        <f>F48-F47</f>
        <v/>
      </c>
      <c r="AU48" s="169">
        <f>G48-G47</f>
        <v/>
      </c>
      <c r="AV48" s="169">
        <f>H48-H47</f>
        <v/>
      </c>
      <c r="AW48" s="169">
        <f>I48-I47</f>
        <v/>
      </c>
      <c r="AX48" s="169">
        <f>J48-J47</f>
        <v/>
      </c>
      <c r="AY48" s="169">
        <f>SUM(AP48:AX48)</f>
        <v/>
      </c>
      <c r="AZ48" s="170" t="n"/>
      <c r="BA48" s="170" t="n"/>
      <c r="BB48" s="170" t="n"/>
      <c r="BC48" s="170" t="n"/>
      <c r="BD48" s="170" t="n"/>
      <c r="BE48" s="170" t="n"/>
      <c r="BF48" s="170" t="n"/>
      <c r="BG48" s="170" t="n"/>
      <c r="BH48" s="170" t="n"/>
      <c r="BI48" s="152">
        <f>SUM(AZ48:BH48)</f>
        <v/>
      </c>
      <c r="BJ48" s="171" t="n"/>
      <c r="BK48" s="171" t="n"/>
      <c r="BL48" s="171" t="n"/>
      <c r="BM48" s="171" t="n"/>
      <c r="BN48" s="171" t="n"/>
      <c r="BO48" s="171" t="n"/>
      <c r="BP48" s="171" t="n"/>
      <c r="BQ48" s="171" t="n"/>
      <c r="BR48" s="171" t="n"/>
      <c r="BS48" s="163">
        <f>SUM(BJ48:BR48)</f>
        <v/>
      </c>
      <c r="BT48" s="172" t="n"/>
      <c r="BU48" s="172" t="n"/>
      <c r="BV48" s="172" t="n"/>
      <c r="BW48" s="172" t="n"/>
      <c r="BX48" s="172" t="n"/>
      <c r="BY48" s="172" t="n"/>
      <c r="BZ48" s="172" t="n"/>
      <c r="CA48" s="172" t="n"/>
      <c r="CB48" s="172" t="n"/>
      <c r="CC48" s="172">
        <f>U48/(K48)</f>
        <v/>
      </c>
      <c r="CD48" s="213">
        <f>SUM(AP35:AP48)</f>
        <v/>
      </c>
      <c r="CE48" s="213">
        <f>SUM(AQ35:AQ48)</f>
        <v/>
      </c>
      <c r="CF48" s="213">
        <f>SUM(AR35:AR48)</f>
        <v/>
      </c>
      <c r="CG48" s="213">
        <f>SUM(AS35:AS48)</f>
        <v/>
      </c>
      <c r="CH48" s="213">
        <f>SUM(AT35:AT48)</f>
        <v/>
      </c>
      <c r="CI48" s="213">
        <f>SUM(AU35:AU48)</f>
        <v/>
      </c>
      <c r="CJ48" s="213">
        <f>SUM(AV35:AV48)</f>
        <v/>
      </c>
      <c r="CK48" s="213">
        <f>SUM(AW35:AW48)</f>
        <v/>
      </c>
      <c r="CL48" s="213">
        <f>SUM(AX35:AX48)</f>
        <v/>
      </c>
      <c r="CM48" s="213">
        <f>SUM(AY35:AY48)</f>
        <v/>
      </c>
      <c r="CN48" s="214">
        <f>B48/B$5</f>
        <v/>
      </c>
      <c r="CO48" s="214">
        <f>C48/C$5</f>
        <v/>
      </c>
      <c r="CP48" s="214">
        <f>D48/D$5</f>
        <v/>
      </c>
      <c r="CQ48" s="214">
        <f>E48/E$5</f>
        <v/>
      </c>
      <c r="CR48" s="214">
        <f>F48/F$5</f>
        <v/>
      </c>
      <c r="CS48" s="214">
        <f>G48/G$5</f>
        <v/>
      </c>
      <c r="CT48" s="214">
        <f>H48/H$5</f>
        <v/>
      </c>
      <c r="CU48" s="214">
        <f>I48/I$5</f>
        <v/>
      </c>
      <c r="CV48" s="214">
        <f>J48/J$5</f>
        <v/>
      </c>
      <c r="CW48" s="214">
        <f>K48/K$5</f>
        <v/>
      </c>
      <c r="CX48" s="215">
        <f>AF48/AF$5</f>
        <v/>
      </c>
      <c r="CY48" s="215">
        <f>AG48/AG$5</f>
        <v/>
      </c>
      <c r="CZ48" s="215">
        <f>AH48/AH$5</f>
        <v/>
      </c>
      <c r="DA48" s="215">
        <f>AI48/AI$5</f>
        <v/>
      </c>
      <c r="DB48" s="215">
        <f>AJ48/AJ$5</f>
        <v/>
      </c>
      <c r="DC48" s="215">
        <f>AK48/AK$5</f>
        <v/>
      </c>
      <c r="DD48" s="215">
        <f>AL48/AL$5</f>
        <v/>
      </c>
      <c r="DE48" s="215">
        <f>AM48/AM$5</f>
        <v/>
      </c>
      <c r="DF48" s="215">
        <f>AN48/AN$5</f>
        <v/>
      </c>
      <c r="DG48" s="215">
        <f>AO48/AO$5</f>
        <v/>
      </c>
      <c r="DI48" s="83" t="n"/>
      <c r="DJ48" s="173" t="n"/>
    </row>
    <row r="49" customFormat="1" s="173">
      <c r="A49" s="150">
        <f>A50-1</f>
        <v/>
      </c>
      <c r="B49" s="165" t="n">
        <v>246</v>
      </c>
      <c r="C49" s="165" t="n">
        <v>100</v>
      </c>
      <c r="D49" s="165" t="n">
        <v>1018</v>
      </c>
      <c r="E49" s="165" t="n">
        <v>591</v>
      </c>
      <c r="F49" s="165" t="n">
        <v>26</v>
      </c>
      <c r="G49" s="165" t="n">
        <v>23</v>
      </c>
      <c r="H49" s="165" t="n">
        <v>24</v>
      </c>
      <c r="I49" s="165" t="n">
        <v>16</v>
      </c>
      <c r="J49" s="165" t="n">
        <v>717</v>
      </c>
      <c r="K49" s="165">
        <f>SUM(B49:J49)</f>
        <v/>
      </c>
      <c r="L49" s="166" t="n"/>
      <c r="M49" s="166" t="n"/>
      <c r="N49" s="166" t="n"/>
      <c r="O49" s="166" t="n"/>
      <c r="P49" s="166" t="n"/>
      <c r="Q49" s="166" t="n"/>
      <c r="R49" s="166" t="n"/>
      <c r="S49" s="166" t="n"/>
      <c r="T49" s="166" t="n"/>
      <c r="U49" s="166">
        <f>SUM(L49:T49)</f>
        <v/>
      </c>
      <c r="V49" s="167" t="n"/>
      <c r="W49" s="167" t="n"/>
      <c r="X49" s="167" t="n"/>
      <c r="Y49" s="167" t="n"/>
      <c r="Z49" s="167" t="n"/>
      <c r="AA49" s="167" t="n"/>
      <c r="AB49" s="167" t="n"/>
      <c r="AC49" s="167" t="n"/>
      <c r="AD49" s="167" t="n"/>
      <c r="AE49" s="167">
        <f>SUM(V49:AD49)</f>
        <v/>
      </c>
      <c r="AF49" s="168" t="n"/>
      <c r="AG49" s="168" t="n"/>
      <c r="AH49" s="168" t="n"/>
      <c r="AI49" s="168" t="n"/>
      <c r="AJ49" s="168" t="n"/>
      <c r="AK49" s="168" t="n"/>
      <c r="AL49" s="168" t="n"/>
      <c r="AM49" s="168" t="n"/>
      <c r="AN49" s="168" t="n"/>
      <c r="AO49" s="168">
        <f>SUM(AF49:AN49)</f>
        <v/>
      </c>
      <c r="AP49" s="169">
        <f>B49-B48</f>
        <v/>
      </c>
      <c r="AQ49" s="169">
        <f>C49-C48</f>
        <v/>
      </c>
      <c r="AR49" s="169">
        <f>D49-D48</f>
        <v/>
      </c>
      <c r="AS49" s="169">
        <f>E49-E48</f>
        <v/>
      </c>
      <c r="AT49" s="169">
        <f>F49-F48</f>
        <v/>
      </c>
      <c r="AU49" s="169">
        <f>G49-G48</f>
        <v/>
      </c>
      <c r="AV49" s="169">
        <f>H49-H48</f>
        <v/>
      </c>
      <c r="AW49" s="169">
        <f>I49-I48</f>
        <v/>
      </c>
      <c r="AX49" s="169">
        <f>J49-J48</f>
        <v/>
      </c>
      <c r="AY49" s="169">
        <f>SUM(AP49:AX49)</f>
        <v/>
      </c>
      <c r="AZ49" s="170" t="n"/>
      <c r="BA49" s="170" t="n"/>
      <c r="BB49" s="170" t="n"/>
      <c r="BC49" s="170" t="n"/>
      <c r="BD49" s="170" t="n"/>
      <c r="BE49" s="170" t="n"/>
      <c r="BF49" s="170" t="n"/>
      <c r="BG49" s="170" t="n"/>
      <c r="BH49" s="170" t="n"/>
      <c r="BI49" s="152">
        <f>SUM(AZ49:BH49)</f>
        <v/>
      </c>
      <c r="BJ49" s="171" t="n"/>
      <c r="BK49" s="171" t="n"/>
      <c r="BL49" s="171" t="n"/>
      <c r="BM49" s="171" t="n"/>
      <c r="BN49" s="171" t="n"/>
      <c r="BO49" s="171" t="n"/>
      <c r="BP49" s="171" t="n"/>
      <c r="BQ49" s="171" t="n"/>
      <c r="BR49" s="171" t="n"/>
      <c r="BS49" s="163">
        <f>SUM(BJ49:BR49)</f>
        <v/>
      </c>
      <c r="BT49" s="172" t="n"/>
      <c r="BU49" s="172" t="n"/>
      <c r="BV49" s="172" t="n"/>
      <c r="BW49" s="172" t="n"/>
      <c r="BX49" s="172" t="n"/>
      <c r="BY49" s="172" t="n"/>
      <c r="BZ49" s="172" t="n"/>
      <c r="CA49" s="172" t="n"/>
      <c r="CB49" s="172" t="n"/>
      <c r="CC49" s="172">
        <f>U49/(K49)</f>
        <v/>
      </c>
      <c r="CD49" s="213">
        <f>SUM(AP36:AP49)</f>
        <v/>
      </c>
      <c r="CE49" s="213">
        <f>SUM(AQ36:AQ49)</f>
        <v/>
      </c>
      <c r="CF49" s="213">
        <f>SUM(AR36:AR49)</f>
        <v/>
      </c>
      <c r="CG49" s="213">
        <f>SUM(AS36:AS49)</f>
        <v/>
      </c>
      <c r="CH49" s="213">
        <f>SUM(AT36:AT49)</f>
        <v/>
      </c>
      <c r="CI49" s="213">
        <f>SUM(AU36:AU49)</f>
        <v/>
      </c>
      <c r="CJ49" s="213">
        <f>SUM(AV36:AV49)</f>
        <v/>
      </c>
      <c r="CK49" s="213">
        <f>SUM(AW36:AW49)</f>
        <v/>
      </c>
      <c r="CL49" s="213">
        <f>SUM(AX36:AX49)</f>
        <v/>
      </c>
      <c r="CM49" s="213">
        <f>SUM(AY36:AY49)</f>
        <v/>
      </c>
      <c r="CN49" s="214">
        <f>B49/B$5</f>
        <v/>
      </c>
      <c r="CO49" s="214">
        <f>C49/C$5</f>
        <v/>
      </c>
      <c r="CP49" s="214">
        <f>D49/D$5</f>
        <v/>
      </c>
      <c r="CQ49" s="214">
        <f>E49/E$5</f>
        <v/>
      </c>
      <c r="CR49" s="214">
        <f>F49/F$5</f>
        <v/>
      </c>
      <c r="CS49" s="214">
        <f>G49/G$5</f>
        <v/>
      </c>
      <c r="CT49" s="214">
        <f>H49/H$5</f>
        <v/>
      </c>
      <c r="CU49" s="214">
        <f>I49/I$5</f>
        <v/>
      </c>
      <c r="CV49" s="214">
        <f>J49/J$5</f>
        <v/>
      </c>
      <c r="CW49" s="214">
        <f>K49/K$5</f>
        <v/>
      </c>
      <c r="CX49" s="215">
        <f>AF49/AF$5</f>
        <v/>
      </c>
      <c r="CY49" s="215">
        <f>AG49/AG$5</f>
        <v/>
      </c>
      <c r="CZ49" s="215">
        <f>AH49/AH$5</f>
        <v/>
      </c>
      <c r="DA49" s="215">
        <f>AI49/AI$5</f>
        <v/>
      </c>
      <c r="DB49" s="215">
        <f>AJ49/AJ$5</f>
        <v/>
      </c>
      <c r="DC49" s="215">
        <f>AK49/AK$5</f>
        <v/>
      </c>
      <c r="DD49" s="215">
        <f>AL49/AL$5</f>
        <v/>
      </c>
      <c r="DE49" s="215">
        <f>AM49/AM$5</f>
        <v/>
      </c>
      <c r="DF49" s="215">
        <f>AN49/AN$5</f>
        <v/>
      </c>
      <c r="DG49" s="215">
        <f>AO49/AO$5</f>
        <v/>
      </c>
      <c r="DI49" s="83" t="n"/>
      <c r="DJ49" s="173" t="n"/>
    </row>
    <row r="50" customFormat="1" s="173">
      <c r="A50" s="150">
        <f>A51-1</f>
        <v/>
      </c>
      <c r="B50" s="165" t="n">
        <v>270</v>
      </c>
      <c r="C50" s="165" t="n">
        <v>100</v>
      </c>
      <c r="D50" s="165" t="n">
        <v>1101</v>
      </c>
      <c r="E50" s="165" t="n">
        <v>604</v>
      </c>
      <c r="F50" s="165" t="n">
        <v>31</v>
      </c>
      <c r="G50" s="165" t="n">
        <v>25</v>
      </c>
      <c r="H50" s="165" t="n">
        <v>24</v>
      </c>
      <c r="I50" s="165" t="n">
        <v>16</v>
      </c>
      <c r="J50" s="165" t="n">
        <v>838</v>
      </c>
      <c r="K50" s="165">
        <f>SUM(B50:J50)</f>
        <v/>
      </c>
      <c r="L50" s="166" t="n"/>
      <c r="M50" s="166" t="n"/>
      <c r="N50" s="166" t="n"/>
      <c r="O50" s="166" t="n"/>
      <c r="P50" s="166" t="n"/>
      <c r="Q50" s="166" t="n"/>
      <c r="R50" s="166" t="n"/>
      <c r="S50" s="166" t="n"/>
      <c r="T50" s="166" t="n"/>
      <c r="U50" s="166">
        <f>SUM(L50:T50)</f>
        <v/>
      </c>
      <c r="V50" s="167" t="n"/>
      <c r="W50" s="167" t="n"/>
      <c r="X50" s="167" t="n"/>
      <c r="Y50" s="167" t="n"/>
      <c r="Z50" s="167" t="n"/>
      <c r="AA50" s="167" t="n"/>
      <c r="AB50" s="167" t="n"/>
      <c r="AC50" s="167" t="n"/>
      <c r="AD50" s="167" t="n"/>
      <c r="AE50" s="167">
        <f>SUM(V50:AD50)</f>
        <v/>
      </c>
      <c r="AF50" s="168" t="n"/>
      <c r="AG50" s="168" t="n"/>
      <c r="AH50" s="168" t="n"/>
      <c r="AI50" s="168" t="n"/>
      <c r="AJ50" s="168" t="n"/>
      <c r="AK50" s="168" t="n"/>
      <c r="AL50" s="168" t="n"/>
      <c r="AM50" s="168" t="n"/>
      <c r="AN50" s="168" t="n"/>
      <c r="AO50" s="168">
        <f>SUM(AF50:AN50)</f>
        <v/>
      </c>
      <c r="AP50" s="169">
        <f>B50-B49</f>
        <v/>
      </c>
      <c r="AQ50" s="169">
        <f>C50-C49</f>
        <v/>
      </c>
      <c r="AR50" s="169">
        <f>D50-D49</f>
        <v/>
      </c>
      <c r="AS50" s="169">
        <f>E50-E49</f>
        <v/>
      </c>
      <c r="AT50" s="169">
        <f>F50-F49</f>
        <v/>
      </c>
      <c r="AU50" s="169">
        <f>G50-G49</f>
        <v/>
      </c>
      <c r="AV50" s="169">
        <f>H50-H49</f>
        <v/>
      </c>
      <c r="AW50" s="169">
        <f>I50-I49</f>
        <v/>
      </c>
      <c r="AX50" s="169">
        <f>J50-J49</f>
        <v/>
      </c>
      <c r="AY50" s="169">
        <f>SUM(AP50:AX50)</f>
        <v/>
      </c>
      <c r="AZ50" s="170" t="n"/>
      <c r="BA50" s="170" t="n"/>
      <c r="BB50" s="170" t="n"/>
      <c r="BC50" s="170" t="n"/>
      <c r="BD50" s="170" t="n"/>
      <c r="BE50" s="170" t="n"/>
      <c r="BF50" s="170" t="n"/>
      <c r="BG50" s="170" t="n"/>
      <c r="BH50" s="170" t="n"/>
      <c r="BI50" s="152">
        <f>SUM(AZ50:BH50)</f>
        <v/>
      </c>
      <c r="BJ50" s="171" t="n"/>
      <c r="BK50" s="171" t="n"/>
      <c r="BL50" s="171" t="n"/>
      <c r="BM50" s="171" t="n"/>
      <c r="BN50" s="171" t="n"/>
      <c r="BO50" s="171" t="n"/>
      <c r="BP50" s="171" t="n"/>
      <c r="BQ50" s="171" t="n"/>
      <c r="BR50" s="171" t="n"/>
      <c r="BS50" s="163">
        <f>SUM(BJ50:BR50)</f>
        <v/>
      </c>
      <c r="BT50" s="172" t="n"/>
      <c r="BU50" s="172" t="n"/>
      <c r="BV50" s="172" t="n"/>
      <c r="BW50" s="172" t="n"/>
      <c r="BX50" s="172" t="n"/>
      <c r="BY50" s="172" t="n"/>
      <c r="BZ50" s="172" t="n"/>
      <c r="CA50" s="172" t="n"/>
      <c r="CB50" s="172" t="n"/>
      <c r="CC50" s="172">
        <f>U50/(K50)</f>
        <v/>
      </c>
      <c r="CD50" s="213">
        <f>SUM(AP37:AP50)</f>
        <v/>
      </c>
      <c r="CE50" s="213">
        <f>SUM(AQ37:AQ50)</f>
        <v/>
      </c>
      <c r="CF50" s="213">
        <f>SUM(AR37:AR50)</f>
        <v/>
      </c>
      <c r="CG50" s="213">
        <f>SUM(AS37:AS50)</f>
        <v/>
      </c>
      <c r="CH50" s="213">
        <f>SUM(AT37:AT50)</f>
        <v/>
      </c>
      <c r="CI50" s="213">
        <f>SUM(AU37:AU50)</f>
        <v/>
      </c>
      <c r="CJ50" s="213">
        <f>SUM(AV37:AV50)</f>
        <v/>
      </c>
      <c r="CK50" s="213">
        <f>SUM(AW37:AW50)</f>
        <v/>
      </c>
      <c r="CL50" s="213">
        <f>SUM(AX37:AX50)</f>
        <v/>
      </c>
      <c r="CM50" s="213">
        <f>SUM(AY37:AY50)</f>
        <v/>
      </c>
      <c r="CN50" s="214">
        <f>B50/B$5</f>
        <v/>
      </c>
      <c r="CO50" s="214">
        <f>C50/C$5</f>
        <v/>
      </c>
      <c r="CP50" s="214">
        <f>D50/D$5</f>
        <v/>
      </c>
      <c r="CQ50" s="214">
        <f>E50/E$5</f>
        <v/>
      </c>
      <c r="CR50" s="214">
        <f>F50/F$5</f>
        <v/>
      </c>
      <c r="CS50" s="214">
        <f>G50/G$5</f>
        <v/>
      </c>
      <c r="CT50" s="214">
        <f>H50/H$5</f>
        <v/>
      </c>
      <c r="CU50" s="214">
        <f>I50/I$5</f>
        <v/>
      </c>
      <c r="CV50" s="214">
        <f>J50/J$5</f>
        <v/>
      </c>
      <c r="CW50" s="214">
        <f>K50/K$5</f>
        <v/>
      </c>
      <c r="CX50" s="215">
        <f>AF50/AF$5</f>
        <v/>
      </c>
      <c r="CY50" s="215">
        <f>AG50/AG$5</f>
        <v/>
      </c>
      <c r="CZ50" s="215">
        <f>AH50/AH$5</f>
        <v/>
      </c>
      <c r="DA50" s="215">
        <f>AI50/AI$5</f>
        <v/>
      </c>
      <c r="DB50" s="215">
        <f>AJ50/AJ$5</f>
        <v/>
      </c>
      <c r="DC50" s="215">
        <f>AK50/AK$5</f>
        <v/>
      </c>
      <c r="DD50" s="215">
        <f>AL50/AL$5</f>
        <v/>
      </c>
      <c r="DE50" s="215">
        <f>AM50/AM$5</f>
        <v/>
      </c>
      <c r="DF50" s="215">
        <f>AN50/AN$5</f>
        <v/>
      </c>
      <c r="DG50" s="215">
        <f>AO50/AO$5</f>
        <v/>
      </c>
      <c r="DI50" s="83" t="n"/>
      <c r="DJ50" s="173" t="n"/>
    </row>
    <row r="51" customFormat="1" s="173">
      <c r="A51" s="150">
        <f>A52-1</f>
        <v/>
      </c>
      <c r="B51" s="165" t="n">
        <v>293</v>
      </c>
      <c r="C51" s="165" t="n">
        <v>102</v>
      </c>
      <c r="D51" s="165" t="n">
        <v>1148</v>
      </c>
      <c r="E51" s="165" t="n">
        <v>617</v>
      </c>
      <c r="F51" s="165" t="n">
        <v>32</v>
      </c>
      <c r="G51" s="165" t="n">
        <v>23</v>
      </c>
      <c r="H51" s="165" t="n">
        <v>24</v>
      </c>
      <c r="I51" s="165" t="n">
        <v>16</v>
      </c>
      <c r="J51" s="165" t="n">
        <v>868</v>
      </c>
      <c r="K51" s="165">
        <f>SUM(B51:J51)</f>
        <v/>
      </c>
      <c r="L51" s="166" t="n"/>
      <c r="M51" s="166" t="n"/>
      <c r="N51" s="166" t="n"/>
      <c r="O51" s="166" t="n"/>
      <c r="P51" s="166" t="n"/>
      <c r="Q51" s="166" t="n"/>
      <c r="R51" s="166" t="n"/>
      <c r="S51" s="166" t="n"/>
      <c r="T51" s="166" t="n"/>
      <c r="U51" s="166">
        <f>SUM(L51:T51)</f>
        <v/>
      </c>
      <c r="V51" s="167" t="n"/>
      <c r="W51" s="167" t="n"/>
      <c r="X51" s="167" t="n"/>
      <c r="Y51" s="167" t="n"/>
      <c r="Z51" s="167" t="n"/>
      <c r="AA51" s="167" t="n"/>
      <c r="AB51" s="167" t="n"/>
      <c r="AC51" s="167" t="n"/>
      <c r="AD51" s="167" t="n"/>
      <c r="AE51" s="167">
        <f>SUM(V51:AD51)</f>
        <v/>
      </c>
      <c r="AF51" s="168" t="n"/>
      <c r="AG51" s="168" t="n"/>
      <c r="AH51" s="168" t="n"/>
      <c r="AI51" s="168" t="n"/>
      <c r="AJ51" s="168" t="n"/>
      <c r="AK51" s="168" t="n"/>
      <c r="AL51" s="168" t="n"/>
      <c r="AM51" s="168" t="n"/>
      <c r="AN51" s="168" t="n"/>
      <c r="AO51" s="168">
        <f>SUM(AF51:AN51)</f>
        <v/>
      </c>
      <c r="AP51" s="169">
        <f>B51-B50</f>
        <v/>
      </c>
      <c r="AQ51" s="169">
        <f>C51-C50</f>
        <v/>
      </c>
      <c r="AR51" s="169">
        <f>D51-D50</f>
        <v/>
      </c>
      <c r="AS51" s="169">
        <f>E51-E50</f>
        <v/>
      </c>
      <c r="AT51" s="169">
        <f>F51-F50</f>
        <v/>
      </c>
      <c r="AU51" s="169">
        <f>G51-G50</f>
        <v/>
      </c>
      <c r="AV51" s="169">
        <f>H51-H50</f>
        <v/>
      </c>
      <c r="AW51" s="169">
        <f>I51-I50</f>
        <v/>
      </c>
      <c r="AX51" s="169">
        <f>J51-J50</f>
        <v/>
      </c>
      <c r="AY51" s="169">
        <f>SUM(AP51:AX51)</f>
        <v/>
      </c>
      <c r="AZ51" s="170" t="n"/>
      <c r="BA51" s="170" t="n"/>
      <c r="BB51" s="170" t="n"/>
      <c r="BC51" s="170" t="n"/>
      <c r="BD51" s="170" t="n"/>
      <c r="BE51" s="170" t="n"/>
      <c r="BF51" s="170" t="n"/>
      <c r="BG51" s="170" t="n"/>
      <c r="BH51" s="170" t="n"/>
      <c r="BI51" s="152">
        <f>SUM(AZ51:BH51)</f>
        <v/>
      </c>
      <c r="BJ51" s="171" t="n"/>
      <c r="BK51" s="171" t="n"/>
      <c r="BL51" s="171" t="n"/>
      <c r="BM51" s="171" t="n"/>
      <c r="BN51" s="171" t="n"/>
      <c r="BO51" s="171" t="n"/>
      <c r="BP51" s="171" t="n"/>
      <c r="BQ51" s="171" t="n"/>
      <c r="BR51" s="171" t="n"/>
      <c r="BS51" s="163">
        <f>SUM(BJ51:BR51)</f>
        <v/>
      </c>
      <c r="BT51" s="172" t="n"/>
      <c r="BU51" s="172" t="n"/>
      <c r="BV51" s="172" t="n"/>
      <c r="BW51" s="172" t="n"/>
      <c r="BX51" s="172" t="n"/>
      <c r="BY51" s="172" t="n"/>
      <c r="BZ51" s="172" t="n"/>
      <c r="CA51" s="172" t="n"/>
      <c r="CB51" s="172" t="n"/>
      <c r="CC51" s="172">
        <f>U51/(K51)</f>
        <v/>
      </c>
      <c r="CD51" s="213">
        <f>SUM(AP38:AP51)</f>
        <v/>
      </c>
      <c r="CE51" s="213">
        <f>SUM(AQ38:AQ51)</f>
        <v/>
      </c>
      <c r="CF51" s="213">
        <f>SUM(AR38:AR51)</f>
        <v/>
      </c>
      <c r="CG51" s="213">
        <f>SUM(AS38:AS51)</f>
        <v/>
      </c>
      <c r="CH51" s="213">
        <f>SUM(AT38:AT51)</f>
        <v/>
      </c>
      <c r="CI51" s="213">
        <f>SUM(AU38:AU51)</f>
        <v/>
      </c>
      <c r="CJ51" s="213">
        <f>SUM(AV38:AV51)</f>
        <v/>
      </c>
      <c r="CK51" s="213">
        <f>SUM(AW38:AW51)</f>
        <v/>
      </c>
      <c r="CL51" s="213">
        <f>SUM(AX38:AX51)</f>
        <v/>
      </c>
      <c r="CM51" s="213">
        <f>SUM(AY38:AY51)</f>
        <v/>
      </c>
      <c r="CN51" s="214">
        <f>B51/B$5</f>
        <v/>
      </c>
      <c r="CO51" s="214">
        <f>C51/C$5</f>
        <v/>
      </c>
      <c r="CP51" s="214">
        <f>D51/D$5</f>
        <v/>
      </c>
      <c r="CQ51" s="214">
        <f>E51/E$5</f>
        <v/>
      </c>
      <c r="CR51" s="214">
        <f>F51/F$5</f>
        <v/>
      </c>
      <c r="CS51" s="214">
        <f>G51/G$5</f>
        <v/>
      </c>
      <c r="CT51" s="214">
        <f>H51/H$5</f>
        <v/>
      </c>
      <c r="CU51" s="214">
        <f>I51/I$5</f>
        <v/>
      </c>
      <c r="CV51" s="214">
        <f>J51/J$5</f>
        <v/>
      </c>
      <c r="CW51" s="214">
        <f>K51/K$5</f>
        <v/>
      </c>
      <c r="CX51" s="215">
        <f>AF51/AF$5</f>
        <v/>
      </c>
      <c r="CY51" s="215">
        <f>AG51/AG$5</f>
        <v/>
      </c>
      <c r="CZ51" s="215">
        <f>AH51/AH$5</f>
        <v/>
      </c>
      <c r="DA51" s="215">
        <f>AI51/AI$5</f>
        <v/>
      </c>
      <c r="DB51" s="215">
        <f>AJ51/AJ$5</f>
        <v/>
      </c>
      <c r="DC51" s="215">
        <f>AK51/AK$5</f>
        <v/>
      </c>
      <c r="DD51" s="215">
        <f>AL51/AL$5</f>
        <v/>
      </c>
      <c r="DE51" s="215">
        <f>AM51/AM$5</f>
        <v/>
      </c>
      <c r="DF51" s="215">
        <f>AN51/AN$5</f>
        <v/>
      </c>
      <c r="DG51" s="215">
        <f>AO51/AO$5</f>
        <v/>
      </c>
      <c r="DI51" s="83" t="n"/>
      <c r="DJ51" s="173" t="n"/>
    </row>
    <row r="52" customFormat="1" s="173">
      <c r="A52" s="150">
        <f>A53-1</f>
        <v/>
      </c>
      <c r="B52" s="165" t="n">
        <v>310</v>
      </c>
      <c r="C52" s="165" t="n">
        <v>105</v>
      </c>
      <c r="D52" s="165" t="n">
        <v>1170</v>
      </c>
      <c r="E52" s="165" t="n">
        <v>639</v>
      </c>
      <c r="F52" s="165" t="n">
        <v>32</v>
      </c>
      <c r="G52" s="165" t="n">
        <v>23</v>
      </c>
      <c r="H52" s="165" t="n">
        <v>25</v>
      </c>
      <c r="I52" s="165" t="n">
        <v>18</v>
      </c>
      <c r="J52" s="165" t="n">
        <v>948</v>
      </c>
      <c r="K52" s="165">
        <f>SUM(B52:J52)</f>
        <v/>
      </c>
      <c r="L52" s="166" t="n"/>
      <c r="M52" s="166" t="n"/>
      <c r="N52" s="166" t="n"/>
      <c r="O52" s="166" t="n"/>
      <c r="P52" s="166" t="n"/>
      <c r="Q52" s="166" t="n"/>
      <c r="R52" s="166" t="n"/>
      <c r="S52" s="166" t="n"/>
      <c r="T52" s="166" t="n"/>
      <c r="U52" s="166">
        <f>SUM(L52:T52)</f>
        <v/>
      </c>
      <c r="V52" s="167" t="n"/>
      <c r="W52" s="167" t="n"/>
      <c r="X52" s="167" t="n"/>
      <c r="Y52" s="167" t="n"/>
      <c r="Z52" s="167" t="n"/>
      <c r="AA52" s="167" t="n"/>
      <c r="AB52" s="167" t="n"/>
      <c r="AC52" s="167" t="n"/>
      <c r="AD52" s="167" t="n"/>
      <c r="AE52" s="167">
        <f>SUM(V52:AD52)</f>
        <v/>
      </c>
      <c r="AF52" s="168" t="n"/>
      <c r="AG52" s="168" t="n"/>
      <c r="AH52" s="168" t="n"/>
      <c r="AI52" s="168" t="n"/>
      <c r="AJ52" s="168" t="n"/>
      <c r="AK52" s="168" t="n"/>
      <c r="AL52" s="168" t="n"/>
      <c r="AM52" s="168" t="n"/>
      <c r="AN52" s="168" t="n"/>
      <c r="AO52" s="168">
        <f>SUM(AF52:AN52)</f>
        <v/>
      </c>
      <c r="AP52" s="169">
        <f>B52-B51</f>
        <v/>
      </c>
      <c r="AQ52" s="169">
        <f>C52-C51</f>
        <v/>
      </c>
      <c r="AR52" s="169">
        <f>D52-D51</f>
        <v/>
      </c>
      <c r="AS52" s="169">
        <f>E52-E51</f>
        <v/>
      </c>
      <c r="AT52" s="169">
        <f>F52-F51</f>
        <v/>
      </c>
      <c r="AU52" s="169">
        <f>G52-G51</f>
        <v/>
      </c>
      <c r="AV52" s="169">
        <f>H52-H51</f>
        <v/>
      </c>
      <c r="AW52" s="169">
        <f>I52-I51</f>
        <v/>
      </c>
      <c r="AX52" s="169">
        <f>J52-J51</f>
        <v/>
      </c>
      <c r="AY52" s="169">
        <f>SUM(AP52:AX52)</f>
        <v/>
      </c>
      <c r="AZ52" s="170" t="n"/>
      <c r="BA52" s="170" t="n"/>
      <c r="BB52" s="170" t="n"/>
      <c r="BC52" s="170" t="n"/>
      <c r="BD52" s="170" t="n"/>
      <c r="BE52" s="170" t="n"/>
      <c r="BF52" s="170" t="n"/>
      <c r="BG52" s="170" t="n"/>
      <c r="BH52" s="170" t="n"/>
      <c r="BI52" s="152">
        <f>SUM(AZ52:BH52)</f>
        <v/>
      </c>
      <c r="BJ52" s="171" t="n"/>
      <c r="BK52" s="171" t="n"/>
      <c r="BL52" s="171" t="n"/>
      <c r="BM52" s="171" t="n"/>
      <c r="BN52" s="171" t="n"/>
      <c r="BO52" s="171" t="n"/>
      <c r="BP52" s="171" t="n"/>
      <c r="BQ52" s="171" t="n"/>
      <c r="BR52" s="171" t="n"/>
      <c r="BS52" s="163">
        <f>SUM(BJ52:BR52)</f>
        <v/>
      </c>
      <c r="BT52" s="172" t="n"/>
      <c r="BU52" s="172" t="n"/>
      <c r="BV52" s="172" t="n"/>
      <c r="BW52" s="172" t="n"/>
      <c r="BX52" s="172" t="n"/>
      <c r="BY52" s="172" t="n"/>
      <c r="BZ52" s="172" t="n"/>
      <c r="CA52" s="172" t="n"/>
      <c r="CB52" s="172" t="n"/>
      <c r="CC52" s="172">
        <f>U52/(K52)</f>
        <v/>
      </c>
      <c r="CD52" s="213">
        <f>SUM(AP39:AP52)</f>
        <v/>
      </c>
      <c r="CE52" s="213">
        <f>SUM(AQ39:AQ52)</f>
        <v/>
      </c>
      <c r="CF52" s="213">
        <f>SUM(AR39:AR52)</f>
        <v/>
      </c>
      <c r="CG52" s="213">
        <f>SUM(AS39:AS52)</f>
        <v/>
      </c>
      <c r="CH52" s="213">
        <f>SUM(AT39:AT52)</f>
        <v/>
      </c>
      <c r="CI52" s="213">
        <f>SUM(AU39:AU52)</f>
        <v/>
      </c>
      <c r="CJ52" s="213">
        <f>SUM(AV39:AV52)</f>
        <v/>
      </c>
      <c r="CK52" s="213">
        <f>SUM(AW39:AW52)</f>
        <v/>
      </c>
      <c r="CL52" s="213">
        <f>SUM(AX39:AX52)</f>
        <v/>
      </c>
      <c r="CM52" s="213">
        <f>SUM(AY39:AY52)</f>
        <v/>
      </c>
      <c r="CN52" s="214">
        <f>B52/B$5</f>
        <v/>
      </c>
      <c r="CO52" s="214">
        <f>C52/C$5</f>
        <v/>
      </c>
      <c r="CP52" s="214">
        <f>D52/D$5</f>
        <v/>
      </c>
      <c r="CQ52" s="214">
        <f>E52/E$5</f>
        <v/>
      </c>
      <c r="CR52" s="214">
        <f>F52/F$5</f>
        <v/>
      </c>
      <c r="CS52" s="214">
        <f>G52/G$5</f>
        <v/>
      </c>
      <c r="CT52" s="214">
        <f>H52/H$5</f>
        <v/>
      </c>
      <c r="CU52" s="214">
        <f>I52/I$5</f>
        <v/>
      </c>
      <c r="CV52" s="214">
        <f>J52/J$5</f>
        <v/>
      </c>
      <c r="CW52" s="214">
        <f>K52/K$5</f>
        <v/>
      </c>
      <c r="CX52" s="215">
        <f>AF52/AF$5</f>
        <v/>
      </c>
      <c r="CY52" s="215">
        <f>AG52/AG$5</f>
        <v/>
      </c>
      <c r="CZ52" s="215">
        <f>AH52/AH$5</f>
        <v/>
      </c>
      <c r="DA52" s="215">
        <f>AI52/AI$5</f>
        <v/>
      </c>
      <c r="DB52" s="215">
        <f>AJ52/AJ$5</f>
        <v/>
      </c>
      <c r="DC52" s="215">
        <f>AK52/AK$5</f>
        <v/>
      </c>
      <c r="DD52" s="215">
        <f>AL52/AL$5</f>
        <v/>
      </c>
      <c r="DE52" s="215">
        <f>AM52/AM$5</f>
        <v/>
      </c>
      <c r="DF52" s="215">
        <f>AN52/AN$5</f>
        <v/>
      </c>
      <c r="DG52" s="215">
        <f>AO52/AO$5</f>
        <v/>
      </c>
      <c r="DI52" s="83" t="n"/>
      <c r="DJ52" s="173" t="n"/>
    </row>
    <row r="53" customFormat="1" s="173">
      <c r="A53" s="150">
        <f>A54-1</f>
        <v/>
      </c>
      <c r="B53" s="165" t="n">
        <v>345</v>
      </c>
      <c r="C53" s="165" t="n">
        <v>106</v>
      </c>
      <c r="D53" s="165" t="n">
        <v>1199</v>
      </c>
      <c r="E53" s="165" t="n">
        <v>671</v>
      </c>
      <c r="F53" s="165" t="n">
        <v>32</v>
      </c>
      <c r="G53" s="165" t="n">
        <v>24</v>
      </c>
      <c r="H53" s="165" t="n">
        <v>24</v>
      </c>
      <c r="I53" s="165" t="n">
        <v>16</v>
      </c>
      <c r="J53" s="165" t="n">
        <v>1015</v>
      </c>
      <c r="K53" s="165">
        <f>SUM(B53:J53)</f>
        <v/>
      </c>
      <c r="L53" s="166" t="n"/>
      <c r="M53" s="166" t="n"/>
      <c r="N53" s="166" t="n"/>
      <c r="O53" s="166" t="n"/>
      <c r="P53" s="166" t="n"/>
      <c r="Q53" s="166" t="n"/>
      <c r="R53" s="166" t="n"/>
      <c r="S53" s="166" t="n"/>
      <c r="T53" s="166" t="n"/>
      <c r="U53" s="166">
        <f>SUM(L53:T53)</f>
        <v/>
      </c>
      <c r="V53" s="167" t="n"/>
      <c r="W53" s="167" t="n"/>
      <c r="X53" s="167" t="n"/>
      <c r="Y53" s="167" t="n"/>
      <c r="Z53" s="167" t="n"/>
      <c r="AA53" s="167" t="n"/>
      <c r="AB53" s="167" t="n"/>
      <c r="AC53" s="167" t="n"/>
      <c r="AD53" s="167" t="n"/>
      <c r="AE53" s="167">
        <f>SUM(V53:AD53)</f>
        <v/>
      </c>
      <c r="AF53" s="168" t="n"/>
      <c r="AG53" s="168" t="n"/>
      <c r="AH53" s="168" t="n"/>
      <c r="AI53" s="168" t="n"/>
      <c r="AJ53" s="168" t="n"/>
      <c r="AK53" s="168" t="n"/>
      <c r="AL53" s="168" t="n"/>
      <c r="AM53" s="168" t="n"/>
      <c r="AN53" s="168" t="n"/>
      <c r="AO53" s="168">
        <f>SUM(AF53:AN53)</f>
        <v/>
      </c>
      <c r="AP53" s="169">
        <f>B53-B52</f>
        <v/>
      </c>
      <c r="AQ53" s="169">
        <f>C53-C52</f>
        <v/>
      </c>
      <c r="AR53" s="169">
        <f>D53-D52</f>
        <v/>
      </c>
      <c r="AS53" s="169">
        <f>E53-E52</f>
        <v/>
      </c>
      <c r="AT53" s="169">
        <f>F53-F52</f>
        <v/>
      </c>
      <c r="AU53" s="169">
        <f>G53-G52</f>
        <v/>
      </c>
      <c r="AV53" s="169">
        <f>H53-H52</f>
        <v/>
      </c>
      <c r="AW53" s="169">
        <f>I53-I52</f>
        <v/>
      </c>
      <c r="AX53" s="169">
        <f>J53-J52</f>
        <v/>
      </c>
      <c r="AY53" s="169">
        <f>SUM(AP53:AX53)</f>
        <v/>
      </c>
      <c r="AZ53" s="170" t="n"/>
      <c r="BA53" s="170" t="n"/>
      <c r="BB53" s="170" t="n"/>
      <c r="BC53" s="170" t="n"/>
      <c r="BD53" s="170" t="n"/>
      <c r="BE53" s="170" t="n"/>
      <c r="BF53" s="170" t="n"/>
      <c r="BG53" s="170" t="n"/>
      <c r="BH53" s="170" t="n"/>
      <c r="BI53" s="152">
        <f>SUM(AZ53:BH53)</f>
        <v/>
      </c>
      <c r="BJ53" s="171" t="n"/>
      <c r="BK53" s="171" t="n"/>
      <c r="BL53" s="171" t="n"/>
      <c r="BM53" s="171" t="n"/>
      <c r="BN53" s="171" t="n"/>
      <c r="BO53" s="171" t="n"/>
      <c r="BP53" s="171" t="n"/>
      <c r="BQ53" s="171" t="n"/>
      <c r="BR53" s="171" t="n"/>
      <c r="BS53" s="163">
        <f>SUM(BJ53:BR53)</f>
        <v/>
      </c>
      <c r="BT53" s="172" t="n"/>
      <c r="BU53" s="172" t="n"/>
      <c r="BV53" s="172" t="n"/>
      <c r="BW53" s="172" t="n"/>
      <c r="BX53" s="172" t="n"/>
      <c r="BY53" s="172" t="n"/>
      <c r="BZ53" s="172" t="n"/>
      <c r="CA53" s="172" t="n"/>
      <c r="CB53" s="172" t="n"/>
      <c r="CC53" s="172">
        <f>U53/(K53)</f>
        <v/>
      </c>
      <c r="CD53" s="213">
        <f>SUM(AP40:AP53)</f>
        <v/>
      </c>
      <c r="CE53" s="213">
        <f>SUM(AQ40:AQ53)</f>
        <v/>
      </c>
      <c r="CF53" s="213">
        <f>SUM(AR40:AR53)</f>
        <v/>
      </c>
      <c r="CG53" s="213">
        <f>SUM(AS40:AS53)</f>
        <v/>
      </c>
      <c r="CH53" s="213">
        <f>SUM(AT40:AT53)</f>
        <v/>
      </c>
      <c r="CI53" s="213">
        <f>SUM(AU40:AU53)</f>
        <v/>
      </c>
      <c r="CJ53" s="213">
        <f>SUM(AV40:AV53)</f>
        <v/>
      </c>
      <c r="CK53" s="213">
        <f>SUM(AW40:AW53)</f>
        <v/>
      </c>
      <c r="CL53" s="213">
        <f>SUM(AX40:AX53)</f>
        <v/>
      </c>
      <c r="CM53" s="213">
        <f>SUM(AY40:AY53)</f>
        <v/>
      </c>
      <c r="CN53" s="214">
        <f>B53/B$5</f>
        <v/>
      </c>
      <c r="CO53" s="214">
        <f>C53/C$5</f>
        <v/>
      </c>
      <c r="CP53" s="214">
        <f>D53/D$5</f>
        <v/>
      </c>
      <c r="CQ53" s="214">
        <f>E53/E$5</f>
        <v/>
      </c>
      <c r="CR53" s="214">
        <f>F53/F$5</f>
        <v/>
      </c>
      <c r="CS53" s="214">
        <f>G53/G$5</f>
        <v/>
      </c>
      <c r="CT53" s="214">
        <f>H53/H$5</f>
        <v/>
      </c>
      <c r="CU53" s="214">
        <f>I53/I$5</f>
        <v/>
      </c>
      <c r="CV53" s="214">
        <f>J53/J$5</f>
        <v/>
      </c>
      <c r="CW53" s="214">
        <f>K53/K$5</f>
        <v/>
      </c>
      <c r="CX53" s="215">
        <f>AF53/AF$5</f>
        <v/>
      </c>
      <c r="CY53" s="215">
        <f>AG53/AG$5</f>
        <v/>
      </c>
      <c r="CZ53" s="215">
        <f>AH53/AH$5</f>
        <v/>
      </c>
      <c r="DA53" s="215">
        <f>AI53/AI$5</f>
        <v/>
      </c>
      <c r="DB53" s="215">
        <f>AJ53/AJ$5</f>
        <v/>
      </c>
      <c r="DC53" s="215">
        <f>AK53/AK$5</f>
        <v/>
      </c>
      <c r="DD53" s="215">
        <f>AL53/AL$5</f>
        <v/>
      </c>
      <c r="DE53" s="215">
        <f>AM53/AM$5</f>
        <v/>
      </c>
      <c r="DF53" s="215">
        <f>AN53/AN$5</f>
        <v/>
      </c>
      <c r="DG53" s="215">
        <f>AO53/AO$5</f>
        <v/>
      </c>
      <c r="DI53" s="83" t="n"/>
      <c r="DJ53" s="173" t="n"/>
    </row>
    <row r="54" customFormat="1" s="173">
      <c r="A54" s="150">
        <f>A55-1</f>
        <v/>
      </c>
      <c r="B54" s="165" t="n">
        <v>377</v>
      </c>
      <c r="C54" s="165" t="n">
        <v>106</v>
      </c>
      <c r="D54" s="165" t="n">
        <v>1224</v>
      </c>
      <c r="E54" s="165" t="n">
        <v>758</v>
      </c>
      <c r="F54" s="165" t="n">
        <v>32</v>
      </c>
      <c r="G54" s="165" t="n">
        <v>23</v>
      </c>
      <c r="H54" s="165" t="n">
        <v>23</v>
      </c>
      <c r="I54" s="165" t="n">
        <v>16</v>
      </c>
      <c r="J54" s="165" t="n">
        <v>1125</v>
      </c>
      <c r="K54" s="165">
        <f>SUM(B54:J54)</f>
        <v/>
      </c>
      <c r="L54" s="166" t="n"/>
      <c r="M54" s="166" t="n"/>
      <c r="N54" s="166" t="n"/>
      <c r="O54" s="166" t="n"/>
      <c r="P54" s="166" t="n"/>
      <c r="Q54" s="166" t="n"/>
      <c r="R54" s="166" t="n"/>
      <c r="S54" s="166" t="n"/>
      <c r="T54" s="166" t="n"/>
      <c r="U54" s="166">
        <f>SUM(L54:T54)</f>
        <v/>
      </c>
      <c r="V54" s="167" t="n"/>
      <c r="W54" s="167" t="n"/>
      <c r="X54" s="167" t="n"/>
      <c r="Y54" s="167" t="n"/>
      <c r="Z54" s="167" t="n"/>
      <c r="AA54" s="167" t="n"/>
      <c r="AB54" s="167" t="n"/>
      <c r="AC54" s="167" t="n"/>
      <c r="AD54" s="167" t="n"/>
      <c r="AE54" s="167">
        <f>SUM(V54:AD54)</f>
        <v/>
      </c>
      <c r="AF54" s="168" t="n"/>
      <c r="AG54" s="168" t="n"/>
      <c r="AH54" s="168" t="n"/>
      <c r="AI54" s="168" t="n"/>
      <c r="AJ54" s="168" t="n"/>
      <c r="AK54" s="168" t="n"/>
      <c r="AL54" s="168" t="n"/>
      <c r="AM54" s="168" t="n"/>
      <c r="AN54" s="168" t="n"/>
      <c r="AO54" s="168">
        <f>SUM(AF54:AN54)</f>
        <v/>
      </c>
      <c r="AP54" s="169">
        <f>B54-B53</f>
        <v/>
      </c>
      <c r="AQ54" s="169">
        <f>C54-C53</f>
        <v/>
      </c>
      <c r="AR54" s="169">
        <f>D54-D53</f>
        <v/>
      </c>
      <c r="AS54" s="169">
        <f>E54-E53</f>
        <v/>
      </c>
      <c r="AT54" s="169">
        <f>F54-F53</f>
        <v/>
      </c>
      <c r="AU54" s="169">
        <f>G54-G53</f>
        <v/>
      </c>
      <c r="AV54" s="169">
        <f>H54-H53</f>
        <v/>
      </c>
      <c r="AW54" s="169">
        <f>I54-I53</f>
        <v/>
      </c>
      <c r="AX54" s="169">
        <f>J54-J53</f>
        <v/>
      </c>
      <c r="AY54" s="169">
        <f>SUM(AP54:AX54)</f>
        <v/>
      </c>
      <c r="AZ54" s="170" t="n"/>
      <c r="BA54" s="170" t="n"/>
      <c r="BB54" s="170" t="n"/>
      <c r="BC54" s="170" t="n"/>
      <c r="BD54" s="170" t="n"/>
      <c r="BE54" s="170" t="n"/>
      <c r="BF54" s="170" t="n"/>
      <c r="BG54" s="170" t="n"/>
      <c r="BH54" s="170" t="n"/>
      <c r="BI54" s="152">
        <f>SUM(AZ54:BH54)</f>
        <v/>
      </c>
      <c r="BJ54" s="171" t="n"/>
      <c r="BK54" s="171" t="n"/>
      <c r="BL54" s="171" t="n"/>
      <c r="BM54" s="171" t="n"/>
      <c r="BN54" s="171" t="n"/>
      <c r="BO54" s="171" t="n"/>
      <c r="BP54" s="171" t="n"/>
      <c r="BQ54" s="171" t="n"/>
      <c r="BR54" s="171" t="n"/>
      <c r="BS54" s="163">
        <f>SUM(BJ54:BR54)</f>
        <v/>
      </c>
      <c r="BT54" s="172" t="n"/>
      <c r="BU54" s="172" t="n"/>
      <c r="BV54" s="172" t="n"/>
      <c r="BW54" s="172" t="n"/>
      <c r="BX54" s="172" t="n"/>
      <c r="BY54" s="172" t="n"/>
      <c r="BZ54" s="172" t="n"/>
      <c r="CA54" s="172" t="n"/>
      <c r="CB54" s="172" t="n"/>
      <c r="CC54" s="172">
        <f>U54/(K54)</f>
        <v/>
      </c>
      <c r="CD54" s="213">
        <f>SUM(AP41:AP54)</f>
        <v/>
      </c>
      <c r="CE54" s="213">
        <f>SUM(AQ41:AQ54)</f>
        <v/>
      </c>
      <c r="CF54" s="213">
        <f>SUM(AR41:AR54)</f>
        <v/>
      </c>
      <c r="CG54" s="213">
        <f>SUM(AS41:AS54)</f>
        <v/>
      </c>
      <c r="CH54" s="213">
        <f>SUM(AT41:AT54)</f>
        <v/>
      </c>
      <c r="CI54" s="213">
        <f>SUM(AU41:AU54)</f>
        <v/>
      </c>
      <c r="CJ54" s="213">
        <f>SUM(AV41:AV54)</f>
        <v/>
      </c>
      <c r="CK54" s="213">
        <f>SUM(AW41:AW54)</f>
        <v/>
      </c>
      <c r="CL54" s="213">
        <f>SUM(AX41:AX54)</f>
        <v/>
      </c>
      <c r="CM54" s="213">
        <f>SUM(AY41:AY54)</f>
        <v/>
      </c>
      <c r="CN54" s="214">
        <f>B54/B$5</f>
        <v/>
      </c>
      <c r="CO54" s="214">
        <f>C54/C$5</f>
        <v/>
      </c>
      <c r="CP54" s="214">
        <f>D54/D$5</f>
        <v/>
      </c>
      <c r="CQ54" s="214">
        <f>E54/E$5</f>
        <v/>
      </c>
      <c r="CR54" s="214">
        <f>F54/F$5</f>
        <v/>
      </c>
      <c r="CS54" s="214">
        <f>G54/G$5</f>
        <v/>
      </c>
      <c r="CT54" s="214">
        <f>H54/H$5</f>
        <v/>
      </c>
      <c r="CU54" s="214">
        <f>I54/I$5</f>
        <v/>
      </c>
      <c r="CV54" s="214">
        <f>J54/J$5</f>
        <v/>
      </c>
      <c r="CW54" s="214">
        <f>K54/K$5</f>
        <v/>
      </c>
      <c r="CX54" s="215">
        <f>AF54/AF$5</f>
        <v/>
      </c>
      <c r="CY54" s="215">
        <f>AG54/AG$5</f>
        <v/>
      </c>
      <c r="CZ54" s="215">
        <f>AH54/AH$5</f>
        <v/>
      </c>
      <c r="DA54" s="215">
        <f>AI54/AI$5</f>
        <v/>
      </c>
      <c r="DB54" s="215">
        <f>AJ54/AJ$5</f>
        <v/>
      </c>
      <c r="DC54" s="215">
        <f>AK54/AK$5</f>
        <v/>
      </c>
      <c r="DD54" s="215">
        <f>AL54/AL$5</f>
        <v/>
      </c>
      <c r="DE54" s="215">
        <f>AM54/AM$5</f>
        <v/>
      </c>
      <c r="DF54" s="215">
        <f>AN54/AN$5</f>
        <v/>
      </c>
      <c r="DG54" s="215">
        <f>AO54/AO$5</f>
        <v/>
      </c>
      <c r="DI54" s="83" t="n"/>
      <c r="DJ54" s="173" t="n"/>
    </row>
    <row r="55" customFormat="1" s="173">
      <c r="A55" s="150">
        <f>A56-1</f>
        <v/>
      </c>
      <c r="B55" s="165" t="n">
        <v>417</v>
      </c>
      <c r="C55" s="165" t="n">
        <v>106</v>
      </c>
      <c r="D55" s="165" t="n">
        <v>1252</v>
      </c>
      <c r="E55" s="165" t="n">
        <v>807</v>
      </c>
      <c r="F55" s="165" t="n">
        <v>32</v>
      </c>
      <c r="G55" s="165" t="n">
        <v>23</v>
      </c>
      <c r="H55" s="165" t="n">
        <v>25</v>
      </c>
      <c r="I55" s="165" t="n">
        <v>16</v>
      </c>
      <c r="J55" s="165" t="n">
        <v>1299</v>
      </c>
      <c r="K55" s="165">
        <f>SUM(B55:J55)</f>
        <v/>
      </c>
      <c r="L55" s="166" t="n"/>
      <c r="M55" s="166" t="n"/>
      <c r="N55" s="166" t="n"/>
      <c r="O55" s="166" t="n"/>
      <c r="P55" s="166" t="n"/>
      <c r="Q55" s="166" t="n"/>
      <c r="R55" s="166" t="n"/>
      <c r="S55" s="166" t="n"/>
      <c r="T55" s="166" t="n"/>
      <c r="U55" s="166">
        <f>SUM(L55:T55)</f>
        <v/>
      </c>
      <c r="V55" s="167" t="n"/>
      <c r="W55" s="167" t="n"/>
      <c r="X55" s="167" t="n"/>
      <c r="Y55" s="167" t="n"/>
      <c r="Z55" s="167" t="n"/>
      <c r="AA55" s="167" t="n"/>
      <c r="AB55" s="167" t="n"/>
      <c r="AC55" s="167" t="n"/>
      <c r="AD55" s="167" t="n"/>
      <c r="AE55" s="167">
        <f>SUM(V55:AD55)</f>
        <v/>
      </c>
      <c r="AF55" s="168" t="n"/>
      <c r="AG55" s="168" t="n"/>
      <c r="AH55" s="168" t="n"/>
      <c r="AI55" s="168" t="n"/>
      <c r="AJ55" s="168" t="n"/>
      <c r="AK55" s="168" t="n"/>
      <c r="AL55" s="168" t="n"/>
      <c r="AM55" s="168" t="n"/>
      <c r="AN55" s="168" t="n"/>
      <c r="AO55" s="168">
        <f>SUM(AF55:AN55)</f>
        <v/>
      </c>
      <c r="AP55" s="169">
        <f>B55-B54</f>
        <v/>
      </c>
      <c r="AQ55" s="169">
        <f>C55-C54</f>
        <v/>
      </c>
      <c r="AR55" s="169">
        <f>D55-D54</f>
        <v/>
      </c>
      <c r="AS55" s="169">
        <f>E55-E54</f>
        <v/>
      </c>
      <c r="AT55" s="169">
        <f>F55-F54</f>
        <v/>
      </c>
      <c r="AU55" s="169">
        <f>G55-G54</f>
        <v/>
      </c>
      <c r="AV55" s="169">
        <f>H55-H54</f>
        <v/>
      </c>
      <c r="AW55" s="169">
        <f>I55-I54</f>
        <v/>
      </c>
      <c r="AX55" s="169">
        <f>J55-J54</f>
        <v/>
      </c>
      <c r="AY55" s="169">
        <f>SUM(AP55:AX55)</f>
        <v/>
      </c>
      <c r="AZ55" s="170" t="n"/>
      <c r="BA55" s="170" t="n"/>
      <c r="BB55" s="170" t="n"/>
      <c r="BC55" s="170" t="n"/>
      <c r="BD55" s="170" t="n"/>
      <c r="BE55" s="170" t="n"/>
      <c r="BF55" s="170" t="n"/>
      <c r="BG55" s="170" t="n"/>
      <c r="BH55" s="170" t="n"/>
      <c r="BI55" s="152">
        <f>SUM(AZ55:BH55)</f>
        <v/>
      </c>
      <c r="BJ55" s="171" t="n"/>
      <c r="BK55" s="171" t="n"/>
      <c r="BL55" s="171" t="n"/>
      <c r="BM55" s="171" t="n"/>
      <c r="BN55" s="171" t="n"/>
      <c r="BO55" s="171" t="n"/>
      <c r="BP55" s="171" t="n"/>
      <c r="BQ55" s="171" t="n"/>
      <c r="BR55" s="171" t="n"/>
      <c r="BS55" s="163">
        <f>SUM(BJ55:BR55)</f>
        <v/>
      </c>
      <c r="BT55" s="172" t="n"/>
      <c r="BU55" s="172" t="n"/>
      <c r="BV55" s="172" t="n"/>
      <c r="BW55" s="172" t="n"/>
      <c r="BX55" s="172" t="n"/>
      <c r="BY55" s="172" t="n"/>
      <c r="BZ55" s="172" t="n"/>
      <c r="CA55" s="172" t="n"/>
      <c r="CB55" s="172" t="n"/>
      <c r="CC55" s="172">
        <f>U55/(K55)</f>
        <v/>
      </c>
      <c r="CD55" s="213">
        <f>SUM(AP42:AP55)</f>
        <v/>
      </c>
      <c r="CE55" s="213">
        <f>SUM(AQ42:AQ55)</f>
        <v/>
      </c>
      <c r="CF55" s="213">
        <f>SUM(AR42:AR55)</f>
        <v/>
      </c>
      <c r="CG55" s="213">
        <f>SUM(AS42:AS55)</f>
        <v/>
      </c>
      <c r="CH55" s="213">
        <f>SUM(AT42:AT55)</f>
        <v/>
      </c>
      <c r="CI55" s="213">
        <f>SUM(AU42:AU55)</f>
        <v/>
      </c>
      <c r="CJ55" s="213">
        <f>SUM(AV42:AV55)</f>
        <v/>
      </c>
      <c r="CK55" s="213">
        <f>SUM(AW42:AW55)</f>
        <v/>
      </c>
      <c r="CL55" s="213">
        <f>SUM(AX42:AX55)</f>
        <v/>
      </c>
      <c r="CM55" s="213">
        <f>SUM(AY42:AY55)</f>
        <v/>
      </c>
      <c r="CN55" s="214">
        <f>B55/B$5</f>
        <v/>
      </c>
      <c r="CO55" s="214">
        <f>C55/C$5</f>
        <v/>
      </c>
      <c r="CP55" s="214">
        <f>D55/D$5</f>
        <v/>
      </c>
      <c r="CQ55" s="214">
        <f>E55/E$5</f>
        <v/>
      </c>
      <c r="CR55" s="214">
        <f>F55/F$5</f>
        <v/>
      </c>
      <c r="CS55" s="214">
        <f>G55/G$5</f>
        <v/>
      </c>
      <c r="CT55" s="214">
        <f>H55/H$5</f>
        <v/>
      </c>
      <c r="CU55" s="214">
        <f>I55/I$5</f>
        <v/>
      </c>
      <c r="CV55" s="214">
        <f>J55/J$5</f>
        <v/>
      </c>
      <c r="CW55" s="214">
        <f>K55/K$5</f>
        <v/>
      </c>
      <c r="CX55" s="215">
        <f>AF55/AF$5</f>
        <v/>
      </c>
      <c r="CY55" s="215">
        <f>AG55/AG$5</f>
        <v/>
      </c>
      <c r="CZ55" s="215">
        <f>AH55/AH$5</f>
        <v/>
      </c>
      <c r="DA55" s="215">
        <f>AI55/AI$5</f>
        <v/>
      </c>
      <c r="DB55" s="215">
        <f>AJ55/AJ$5</f>
        <v/>
      </c>
      <c r="DC55" s="215">
        <f>AK55/AK$5</f>
        <v/>
      </c>
      <c r="DD55" s="215">
        <f>AL55/AL$5</f>
        <v/>
      </c>
      <c r="DE55" s="215">
        <f>AM55/AM$5</f>
        <v/>
      </c>
      <c r="DF55" s="215">
        <f>AN55/AN$5</f>
        <v/>
      </c>
      <c r="DG55" s="215">
        <f>AO55/AO$5</f>
        <v/>
      </c>
      <c r="DI55" s="83" t="n"/>
      <c r="DJ55" s="173" t="n"/>
    </row>
    <row r="56" customFormat="1" s="173">
      <c r="A56" s="150">
        <f>A57-1</f>
        <v/>
      </c>
      <c r="B56" s="165" t="n">
        <v>480</v>
      </c>
      <c r="C56" s="165" t="n">
        <v>111</v>
      </c>
      <c r="D56" s="165" t="n">
        <v>1281</v>
      </c>
      <c r="E56" s="165" t="n">
        <v>841</v>
      </c>
      <c r="F56" s="165" t="n">
        <v>34</v>
      </c>
      <c r="G56" s="165" t="n">
        <v>24</v>
      </c>
      <c r="H56" s="165" t="n">
        <v>25</v>
      </c>
      <c r="I56" s="165" t="n">
        <v>16</v>
      </c>
      <c r="J56" s="165" t="n">
        <v>1435</v>
      </c>
      <c r="K56" s="165">
        <f>SUM(B56:J56)</f>
        <v/>
      </c>
      <c r="L56" s="166" t="n"/>
      <c r="M56" s="166" t="n"/>
      <c r="N56" s="166" t="n"/>
      <c r="O56" s="166" t="n"/>
      <c r="P56" s="166" t="n"/>
      <c r="Q56" s="166" t="n"/>
      <c r="R56" s="166" t="n"/>
      <c r="S56" s="166" t="n"/>
      <c r="T56" s="166" t="n"/>
      <c r="U56" s="166">
        <f>SUM(L56:T56)</f>
        <v/>
      </c>
      <c r="V56" s="167" t="n"/>
      <c r="W56" s="167" t="n"/>
      <c r="X56" s="167" t="n"/>
      <c r="Y56" s="167" t="n"/>
      <c r="Z56" s="167" t="n"/>
      <c r="AA56" s="167" t="n"/>
      <c r="AB56" s="167" t="n"/>
      <c r="AC56" s="167" t="n"/>
      <c r="AD56" s="167" t="n"/>
      <c r="AE56" s="167">
        <f>SUM(V56:AD56)</f>
        <v/>
      </c>
      <c r="AF56" s="168" t="n"/>
      <c r="AG56" s="168" t="n"/>
      <c r="AH56" s="168" t="n"/>
      <c r="AI56" s="168" t="n"/>
      <c r="AJ56" s="168" t="n"/>
      <c r="AK56" s="168" t="n"/>
      <c r="AL56" s="168" t="n"/>
      <c r="AM56" s="168" t="n"/>
      <c r="AN56" s="168" t="n"/>
      <c r="AO56" s="168">
        <f>SUM(AF56:AN56)</f>
        <v/>
      </c>
      <c r="AP56" s="169">
        <f>B56-B55</f>
        <v/>
      </c>
      <c r="AQ56" s="169">
        <f>C56-C55</f>
        <v/>
      </c>
      <c r="AR56" s="169">
        <f>D56-D55</f>
        <v/>
      </c>
      <c r="AS56" s="169">
        <f>E56-E55</f>
        <v/>
      </c>
      <c r="AT56" s="169">
        <f>F56-F55</f>
        <v/>
      </c>
      <c r="AU56" s="169">
        <f>G56-G55</f>
        <v/>
      </c>
      <c r="AV56" s="169">
        <f>H56-H55</f>
        <v/>
      </c>
      <c r="AW56" s="169">
        <f>I56-I55</f>
        <v/>
      </c>
      <c r="AX56" s="169">
        <f>J56-J55</f>
        <v/>
      </c>
      <c r="AY56" s="169">
        <f>SUM(AP56:AX56)</f>
        <v/>
      </c>
      <c r="AZ56" s="170" t="n"/>
      <c r="BA56" s="170" t="n"/>
      <c r="BB56" s="170" t="n"/>
      <c r="BC56" s="170" t="n"/>
      <c r="BD56" s="170" t="n"/>
      <c r="BE56" s="170" t="n"/>
      <c r="BF56" s="170" t="n"/>
      <c r="BG56" s="170" t="n"/>
      <c r="BH56" s="170" t="n"/>
      <c r="BI56" s="152">
        <f>SUM(AZ56:BH56)</f>
        <v/>
      </c>
      <c r="BJ56" s="171" t="n"/>
      <c r="BK56" s="171" t="n"/>
      <c r="BL56" s="171" t="n"/>
      <c r="BM56" s="171" t="n"/>
      <c r="BN56" s="171" t="n"/>
      <c r="BO56" s="171" t="n"/>
      <c r="BP56" s="171" t="n"/>
      <c r="BQ56" s="171" t="n"/>
      <c r="BR56" s="171" t="n"/>
      <c r="BS56" s="163">
        <f>SUM(BJ56:BR56)</f>
        <v/>
      </c>
      <c r="BT56" s="172" t="n"/>
      <c r="BU56" s="172" t="n"/>
      <c r="BV56" s="172" t="n"/>
      <c r="BW56" s="172" t="n"/>
      <c r="BX56" s="172" t="n"/>
      <c r="BY56" s="172" t="n"/>
      <c r="BZ56" s="172" t="n"/>
      <c r="CA56" s="172" t="n"/>
      <c r="CB56" s="172" t="n"/>
      <c r="CC56" s="172">
        <f>U56/(K56)</f>
        <v/>
      </c>
      <c r="CD56" s="213">
        <f>SUM(AP43:AP56)</f>
        <v/>
      </c>
      <c r="CE56" s="213">
        <f>SUM(AQ43:AQ56)</f>
        <v/>
      </c>
      <c r="CF56" s="213">
        <f>SUM(AR43:AR56)</f>
        <v/>
      </c>
      <c r="CG56" s="213">
        <f>SUM(AS43:AS56)</f>
        <v/>
      </c>
      <c r="CH56" s="213">
        <f>SUM(AT43:AT56)</f>
        <v/>
      </c>
      <c r="CI56" s="213">
        <f>SUM(AU43:AU56)</f>
        <v/>
      </c>
      <c r="CJ56" s="213">
        <f>SUM(AV43:AV56)</f>
        <v/>
      </c>
      <c r="CK56" s="213">
        <f>SUM(AW43:AW56)</f>
        <v/>
      </c>
      <c r="CL56" s="213">
        <f>SUM(AX43:AX56)</f>
        <v/>
      </c>
      <c r="CM56" s="213">
        <f>SUM(AY43:AY56)</f>
        <v/>
      </c>
      <c r="CN56" s="214">
        <f>B56/B$5</f>
        <v/>
      </c>
      <c r="CO56" s="214">
        <f>C56/C$5</f>
        <v/>
      </c>
      <c r="CP56" s="214">
        <f>D56/D$5</f>
        <v/>
      </c>
      <c r="CQ56" s="214">
        <f>E56/E$5</f>
        <v/>
      </c>
      <c r="CR56" s="214">
        <f>F56/F$5</f>
        <v/>
      </c>
      <c r="CS56" s="214">
        <f>G56/G$5</f>
        <v/>
      </c>
      <c r="CT56" s="214">
        <f>H56/H$5</f>
        <v/>
      </c>
      <c r="CU56" s="214">
        <f>I56/I$5</f>
        <v/>
      </c>
      <c r="CV56" s="214">
        <f>J56/J$5</f>
        <v/>
      </c>
      <c r="CW56" s="214">
        <f>K56/K$5</f>
        <v/>
      </c>
      <c r="CX56" s="215">
        <f>AF56/AF$5</f>
        <v/>
      </c>
      <c r="CY56" s="215">
        <f>AG56/AG$5</f>
        <v/>
      </c>
      <c r="CZ56" s="215">
        <f>AH56/AH$5</f>
        <v/>
      </c>
      <c r="DA56" s="215">
        <f>AI56/AI$5</f>
        <v/>
      </c>
      <c r="DB56" s="215">
        <f>AJ56/AJ$5</f>
        <v/>
      </c>
      <c r="DC56" s="215">
        <f>AK56/AK$5</f>
        <v/>
      </c>
      <c r="DD56" s="215">
        <f>AL56/AL$5</f>
        <v/>
      </c>
      <c r="DE56" s="215">
        <f>AM56/AM$5</f>
        <v/>
      </c>
      <c r="DF56" s="215">
        <f>AN56/AN$5</f>
        <v/>
      </c>
      <c r="DG56" s="215">
        <f>AO56/AO$5</f>
        <v/>
      </c>
      <c r="DI56" s="83" t="n"/>
      <c r="DJ56" s="173" t="n"/>
    </row>
    <row r="57" customFormat="1" s="173">
      <c r="A57" s="150">
        <f>A58-1</f>
        <v/>
      </c>
      <c r="B57" s="165" t="n">
        <v>481</v>
      </c>
      <c r="C57" s="165" t="n">
        <v>111</v>
      </c>
      <c r="D57" s="165" t="n">
        <v>1304</v>
      </c>
      <c r="E57" s="165" t="n">
        <v>847</v>
      </c>
      <c r="F57" s="165" t="n">
        <v>35</v>
      </c>
      <c r="G57" s="165" t="n">
        <v>23</v>
      </c>
      <c r="H57" s="165" t="n">
        <v>28</v>
      </c>
      <c r="I57" s="165" t="n">
        <v>16</v>
      </c>
      <c r="J57" s="165" t="n">
        <v>1514</v>
      </c>
      <c r="K57" s="165">
        <f>SUM(B57:J57)</f>
        <v/>
      </c>
      <c r="L57" s="166" t="n"/>
      <c r="M57" s="166" t="n"/>
      <c r="N57" s="166" t="n"/>
      <c r="O57" s="166" t="n"/>
      <c r="P57" s="166" t="n"/>
      <c r="Q57" s="166" t="n"/>
      <c r="R57" s="166" t="n"/>
      <c r="S57" s="166" t="n"/>
      <c r="T57" s="166" t="n"/>
      <c r="U57" s="166">
        <f>SUM(L57:T57)</f>
        <v/>
      </c>
      <c r="V57" s="167" t="n"/>
      <c r="W57" s="167" t="n"/>
      <c r="X57" s="167" t="n"/>
      <c r="Y57" s="167" t="n"/>
      <c r="Z57" s="167" t="n"/>
      <c r="AA57" s="167" t="n"/>
      <c r="AB57" s="167" t="n"/>
      <c r="AC57" s="167" t="n"/>
      <c r="AD57" s="167" t="n"/>
      <c r="AE57" s="167">
        <f>SUM(V57:AD57)</f>
        <v/>
      </c>
      <c r="AF57" s="168" t="n"/>
      <c r="AG57" s="168" t="n"/>
      <c r="AH57" s="168" t="n"/>
      <c r="AI57" s="168" t="n"/>
      <c r="AJ57" s="168" t="n"/>
      <c r="AK57" s="168" t="n"/>
      <c r="AL57" s="168" t="n"/>
      <c r="AM57" s="168" t="n"/>
      <c r="AN57" s="168" t="n"/>
      <c r="AO57" s="168">
        <f>SUM(AF57:AN57)</f>
        <v/>
      </c>
      <c r="AP57" s="169">
        <f>B57-B56</f>
        <v/>
      </c>
      <c r="AQ57" s="169">
        <f>C57-C56</f>
        <v/>
      </c>
      <c r="AR57" s="169">
        <f>D57-D56</f>
        <v/>
      </c>
      <c r="AS57" s="169">
        <f>E57-E56</f>
        <v/>
      </c>
      <c r="AT57" s="169">
        <f>F57-F56</f>
        <v/>
      </c>
      <c r="AU57" s="169">
        <f>G57-G56</f>
        <v/>
      </c>
      <c r="AV57" s="169">
        <f>H57-H56</f>
        <v/>
      </c>
      <c r="AW57" s="169">
        <f>I57-I56</f>
        <v/>
      </c>
      <c r="AX57" s="169">
        <f>J57-J56</f>
        <v/>
      </c>
      <c r="AY57" s="169">
        <f>SUM(AP57:AX57)</f>
        <v/>
      </c>
      <c r="AZ57" s="170" t="n"/>
      <c r="BA57" s="170" t="n"/>
      <c r="BB57" s="170" t="n"/>
      <c r="BC57" s="170" t="n"/>
      <c r="BD57" s="170" t="n"/>
      <c r="BE57" s="170" t="n"/>
      <c r="BF57" s="170" t="n"/>
      <c r="BG57" s="170" t="n"/>
      <c r="BH57" s="170" t="n"/>
      <c r="BI57" s="152">
        <f>SUM(AZ57:BH57)</f>
        <v/>
      </c>
      <c r="BJ57" s="171" t="n"/>
      <c r="BK57" s="171" t="n"/>
      <c r="BL57" s="171" t="n"/>
      <c r="BM57" s="171" t="n"/>
      <c r="BN57" s="171" t="n"/>
      <c r="BO57" s="171" t="n"/>
      <c r="BP57" s="171" t="n"/>
      <c r="BQ57" s="171" t="n"/>
      <c r="BR57" s="171" t="n"/>
      <c r="BS57" s="163">
        <f>SUM(BJ57:BR57)</f>
        <v/>
      </c>
      <c r="BT57" s="172" t="n"/>
      <c r="BU57" s="172" t="n"/>
      <c r="BV57" s="172" t="n"/>
      <c r="BW57" s="172" t="n"/>
      <c r="BX57" s="172" t="n"/>
      <c r="BY57" s="172" t="n"/>
      <c r="BZ57" s="172" t="n"/>
      <c r="CA57" s="172" t="n"/>
      <c r="CB57" s="172" t="n"/>
      <c r="CC57" s="172">
        <f>U57/(K57)</f>
        <v/>
      </c>
      <c r="CD57" s="213">
        <f>SUM(AP44:AP57)</f>
        <v/>
      </c>
      <c r="CE57" s="213">
        <f>SUM(AQ44:AQ57)</f>
        <v/>
      </c>
      <c r="CF57" s="213">
        <f>SUM(AR44:AR57)</f>
        <v/>
      </c>
      <c r="CG57" s="213">
        <f>SUM(AS44:AS57)</f>
        <v/>
      </c>
      <c r="CH57" s="213">
        <f>SUM(AT44:AT57)</f>
        <v/>
      </c>
      <c r="CI57" s="213">
        <f>SUM(AU44:AU57)</f>
        <v/>
      </c>
      <c r="CJ57" s="213">
        <f>SUM(AV44:AV57)</f>
        <v/>
      </c>
      <c r="CK57" s="213">
        <f>SUM(AW44:AW57)</f>
        <v/>
      </c>
      <c r="CL57" s="213">
        <f>SUM(AX44:AX57)</f>
        <v/>
      </c>
      <c r="CM57" s="213">
        <f>SUM(AY44:AY57)</f>
        <v/>
      </c>
      <c r="CN57" s="214">
        <f>B57/B$5</f>
        <v/>
      </c>
      <c r="CO57" s="214">
        <f>C57/C$5</f>
        <v/>
      </c>
      <c r="CP57" s="214">
        <f>D57/D$5</f>
        <v/>
      </c>
      <c r="CQ57" s="214">
        <f>E57/E$5</f>
        <v/>
      </c>
      <c r="CR57" s="214">
        <f>F57/F$5</f>
        <v/>
      </c>
      <c r="CS57" s="214">
        <f>G57/G$5</f>
        <v/>
      </c>
      <c r="CT57" s="214">
        <f>H57/H$5</f>
        <v/>
      </c>
      <c r="CU57" s="214">
        <f>I57/I$5</f>
        <v/>
      </c>
      <c r="CV57" s="214">
        <f>J57/J$5</f>
        <v/>
      </c>
      <c r="CW57" s="214">
        <f>K57/K$5</f>
        <v/>
      </c>
      <c r="CX57" s="215">
        <f>AF57/AF$5</f>
        <v/>
      </c>
      <c r="CY57" s="215">
        <f>AG57/AG$5</f>
        <v/>
      </c>
      <c r="CZ57" s="215">
        <f>AH57/AH$5</f>
        <v/>
      </c>
      <c r="DA57" s="215">
        <f>AI57/AI$5</f>
        <v/>
      </c>
      <c r="DB57" s="215">
        <f>AJ57/AJ$5</f>
        <v/>
      </c>
      <c r="DC57" s="215">
        <f>AK57/AK$5</f>
        <v/>
      </c>
      <c r="DD57" s="215">
        <f>AL57/AL$5</f>
        <v/>
      </c>
      <c r="DE57" s="215">
        <f>AM57/AM$5</f>
        <v/>
      </c>
      <c r="DF57" s="215">
        <f>AN57/AN$5</f>
        <v/>
      </c>
      <c r="DG57" s="215">
        <f>AO57/AO$5</f>
        <v/>
      </c>
      <c r="DI57" s="83" t="n"/>
      <c r="DJ57" s="173" t="n"/>
    </row>
    <row r="58" customFormat="1" s="173">
      <c r="A58" s="150">
        <f>A59-1</f>
        <v/>
      </c>
      <c r="B58" s="165" t="n">
        <v>482</v>
      </c>
      <c r="C58" s="165" t="n">
        <v>111</v>
      </c>
      <c r="D58" s="165" t="n">
        <v>1331</v>
      </c>
      <c r="E58" s="165" t="n">
        <v>863</v>
      </c>
      <c r="F58" s="165" t="n">
        <v>36</v>
      </c>
      <c r="G58" s="165" t="n">
        <v>23</v>
      </c>
      <c r="H58" s="165" t="n">
        <v>28</v>
      </c>
      <c r="I58" s="165" t="n">
        <v>17</v>
      </c>
      <c r="J58" s="165" t="n">
        <v>1608</v>
      </c>
      <c r="K58" s="165">
        <f>SUM(B58:J58)</f>
        <v/>
      </c>
      <c r="L58" s="166" t="n"/>
      <c r="M58" s="166" t="n"/>
      <c r="N58" s="166" t="n"/>
      <c r="O58" s="166" t="n"/>
      <c r="P58" s="166" t="n"/>
      <c r="Q58" s="166" t="n"/>
      <c r="R58" s="166" t="n"/>
      <c r="S58" s="166" t="n"/>
      <c r="T58" s="166" t="n"/>
      <c r="U58" s="166">
        <f>SUM(L58:T58)</f>
        <v/>
      </c>
      <c r="V58" s="167" t="n"/>
      <c r="W58" s="167" t="n"/>
      <c r="X58" s="167" t="n"/>
      <c r="Y58" s="167" t="n"/>
      <c r="Z58" s="167" t="n"/>
      <c r="AA58" s="167" t="n"/>
      <c r="AB58" s="167" t="n"/>
      <c r="AC58" s="167" t="n"/>
      <c r="AD58" s="167" t="n"/>
      <c r="AE58" s="167">
        <f>SUM(V58:AD58)</f>
        <v/>
      </c>
      <c r="AF58" s="168" t="n"/>
      <c r="AG58" s="168" t="n"/>
      <c r="AH58" s="168" t="n"/>
      <c r="AI58" s="168" t="n"/>
      <c r="AJ58" s="168" t="n"/>
      <c r="AK58" s="168" t="n"/>
      <c r="AL58" s="168" t="n"/>
      <c r="AM58" s="168" t="n"/>
      <c r="AN58" s="168" t="n"/>
      <c r="AO58" s="168">
        <f>SUM(AF58:AN58)</f>
        <v/>
      </c>
      <c r="AP58" s="169">
        <f>B58-B57</f>
        <v/>
      </c>
      <c r="AQ58" s="169">
        <f>C58-C57</f>
        <v/>
      </c>
      <c r="AR58" s="169">
        <f>D58-D57</f>
        <v/>
      </c>
      <c r="AS58" s="169">
        <f>E58-E57</f>
        <v/>
      </c>
      <c r="AT58" s="169">
        <f>F58-F57</f>
        <v/>
      </c>
      <c r="AU58" s="169">
        <f>G58-G57</f>
        <v/>
      </c>
      <c r="AV58" s="169">
        <f>H58-H57</f>
        <v/>
      </c>
      <c r="AW58" s="169">
        <f>I58-I57</f>
        <v/>
      </c>
      <c r="AX58" s="169">
        <f>J58-J57</f>
        <v/>
      </c>
      <c r="AY58" s="169">
        <f>SUM(AP58:AX58)</f>
        <v/>
      </c>
      <c r="AZ58" s="170" t="n"/>
      <c r="BA58" s="170" t="n"/>
      <c r="BB58" s="170" t="n"/>
      <c r="BC58" s="170" t="n"/>
      <c r="BD58" s="170" t="n"/>
      <c r="BE58" s="170" t="n"/>
      <c r="BF58" s="170" t="n"/>
      <c r="BG58" s="170" t="n"/>
      <c r="BH58" s="170" t="n"/>
      <c r="BI58" s="152">
        <f>SUM(AZ58:BH58)</f>
        <v/>
      </c>
      <c r="BJ58" s="171" t="n"/>
      <c r="BK58" s="171" t="n"/>
      <c r="BL58" s="171" t="n"/>
      <c r="BM58" s="171" t="n"/>
      <c r="BN58" s="171" t="n"/>
      <c r="BO58" s="171" t="n"/>
      <c r="BP58" s="171" t="n"/>
      <c r="BQ58" s="171" t="n"/>
      <c r="BR58" s="171" t="n"/>
      <c r="BS58" s="163">
        <f>SUM(BJ58:BR58)</f>
        <v/>
      </c>
      <c r="BT58" s="172" t="n"/>
      <c r="BU58" s="172" t="n"/>
      <c r="BV58" s="172" t="n"/>
      <c r="BW58" s="172" t="n"/>
      <c r="BX58" s="172" t="n"/>
      <c r="BY58" s="172" t="n"/>
      <c r="BZ58" s="172" t="n"/>
      <c r="CA58" s="172" t="n"/>
      <c r="CB58" s="172" t="n"/>
      <c r="CC58" s="172">
        <f>U58/(K58)</f>
        <v/>
      </c>
      <c r="CD58" s="213">
        <f>SUM(AP45:AP58)</f>
        <v/>
      </c>
      <c r="CE58" s="213">
        <f>SUM(AQ45:AQ58)</f>
        <v/>
      </c>
      <c r="CF58" s="213">
        <f>SUM(AR45:AR58)</f>
        <v/>
      </c>
      <c r="CG58" s="213">
        <f>SUM(AS45:AS58)</f>
        <v/>
      </c>
      <c r="CH58" s="213">
        <f>SUM(AT45:AT58)</f>
        <v/>
      </c>
      <c r="CI58" s="213">
        <f>SUM(AU45:AU58)</f>
        <v/>
      </c>
      <c r="CJ58" s="213">
        <f>SUM(AV45:AV58)</f>
        <v/>
      </c>
      <c r="CK58" s="213">
        <f>SUM(AW45:AW58)</f>
        <v/>
      </c>
      <c r="CL58" s="213">
        <f>SUM(AX45:AX58)</f>
        <v/>
      </c>
      <c r="CM58" s="213">
        <f>SUM(AY45:AY58)</f>
        <v/>
      </c>
      <c r="CN58" s="214">
        <f>B58/B$5</f>
        <v/>
      </c>
      <c r="CO58" s="214">
        <f>C58/C$5</f>
        <v/>
      </c>
      <c r="CP58" s="214">
        <f>D58/D$5</f>
        <v/>
      </c>
      <c r="CQ58" s="214">
        <f>E58/E$5</f>
        <v/>
      </c>
      <c r="CR58" s="214">
        <f>F58/F$5</f>
        <v/>
      </c>
      <c r="CS58" s="214">
        <f>G58/G$5</f>
        <v/>
      </c>
      <c r="CT58" s="214">
        <f>H58/H$5</f>
        <v/>
      </c>
      <c r="CU58" s="214">
        <f>I58/I$5</f>
        <v/>
      </c>
      <c r="CV58" s="214">
        <f>J58/J$5</f>
        <v/>
      </c>
      <c r="CW58" s="214">
        <f>K58/K$5</f>
        <v/>
      </c>
      <c r="CX58" s="215">
        <f>AF58/AF$5</f>
        <v/>
      </c>
      <c r="CY58" s="215">
        <f>AG58/AG$5</f>
        <v/>
      </c>
      <c r="CZ58" s="215">
        <f>AH58/AH$5</f>
        <v/>
      </c>
      <c r="DA58" s="215">
        <f>AI58/AI$5</f>
        <v/>
      </c>
      <c r="DB58" s="215">
        <f>AJ58/AJ$5</f>
        <v/>
      </c>
      <c r="DC58" s="215">
        <f>AK58/AK$5</f>
        <v/>
      </c>
      <c r="DD58" s="215">
        <f>AL58/AL$5</f>
        <v/>
      </c>
      <c r="DE58" s="215">
        <f>AM58/AM$5</f>
        <v/>
      </c>
      <c r="DF58" s="215">
        <f>AN58/AN$5</f>
        <v/>
      </c>
      <c r="DG58" s="215">
        <f>AO58/AO$5</f>
        <v/>
      </c>
      <c r="DI58" s="83" t="n"/>
      <c r="DJ58" s="173" t="n"/>
    </row>
    <row r="59" customFormat="1" s="173">
      <c r="A59" s="150">
        <f>A60-1</f>
        <v/>
      </c>
      <c r="B59" s="165" t="n">
        <v>588</v>
      </c>
      <c r="C59" s="165" t="n">
        <v>111</v>
      </c>
      <c r="D59" s="165" t="n">
        <v>1353</v>
      </c>
      <c r="E59" s="165" t="n">
        <v>902</v>
      </c>
      <c r="F59" s="165" t="n">
        <v>36</v>
      </c>
      <c r="G59" s="165" t="n">
        <v>26</v>
      </c>
      <c r="H59" s="165" t="n">
        <v>28</v>
      </c>
      <c r="I59" s="165" t="n">
        <v>17</v>
      </c>
      <c r="J59" s="165" t="n">
        <v>1737</v>
      </c>
      <c r="K59" s="165">
        <f>SUM(B59:J59)</f>
        <v/>
      </c>
      <c r="L59" s="166" t="n"/>
      <c r="M59" s="166" t="n"/>
      <c r="N59" s="166" t="n"/>
      <c r="O59" s="166" t="n"/>
      <c r="P59" s="166" t="n"/>
      <c r="Q59" s="166" t="n"/>
      <c r="R59" s="166" t="n"/>
      <c r="S59" s="166" t="n"/>
      <c r="T59" s="166" t="n"/>
      <c r="U59" s="166">
        <f>SUM(L59:T59)</f>
        <v/>
      </c>
      <c r="V59" s="167" t="n"/>
      <c r="W59" s="167" t="n"/>
      <c r="X59" s="167" t="n"/>
      <c r="Y59" s="167" t="n"/>
      <c r="Z59" s="167" t="n"/>
      <c r="AA59" s="167" t="n"/>
      <c r="AB59" s="167" t="n"/>
      <c r="AC59" s="167" t="n"/>
      <c r="AD59" s="167" t="n"/>
      <c r="AE59" s="167">
        <f>SUM(V59:AD59)</f>
        <v/>
      </c>
      <c r="AF59" s="168" t="n"/>
      <c r="AG59" s="168" t="n"/>
      <c r="AH59" s="168" t="n"/>
      <c r="AI59" s="168" t="n"/>
      <c r="AJ59" s="168" t="n"/>
      <c r="AK59" s="168" t="n"/>
      <c r="AL59" s="168" t="n"/>
      <c r="AM59" s="168" t="n"/>
      <c r="AN59" s="168" t="n"/>
      <c r="AO59" s="168">
        <f>SUM(AF59:AN59)</f>
        <v/>
      </c>
      <c r="AP59" s="169">
        <f>B59-B58</f>
        <v/>
      </c>
      <c r="AQ59" s="169">
        <f>C59-C58</f>
        <v/>
      </c>
      <c r="AR59" s="169">
        <f>D59-D58</f>
        <v/>
      </c>
      <c r="AS59" s="169">
        <f>E59-E58</f>
        <v/>
      </c>
      <c r="AT59" s="169">
        <f>F59-F58</f>
        <v/>
      </c>
      <c r="AU59" s="169">
        <f>G59-G58</f>
        <v/>
      </c>
      <c r="AV59" s="169">
        <f>H59-H58</f>
        <v/>
      </c>
      <c r="AW59" s="169">
        <f>I59-I58</f>
        <v/>
      </c>
      <c r="AX59" s="169">
        <f>J59-J58</f>
        <v/>
      </c>
      <c r="AY59" s="169">
        <f>SUM(AP59:AX59)</f>
        <v/>
      </c>
      <c r="AZ59" s="170" t="n"/>
      <c r="BA59" s="170" t="n"/>
      <c r="BB59" s="170" t="n"/>
      <c r="BC59" s="170" t="n"/>
      <c r="BD59" s="170" t="n"/>
      <c r="BE59" s="170" t="n"/>
      <c r="BF59" s="170" t="n"/>
      <c r="BG59" s="170" t="n"/>
      <c r="BH59" s="170" t="n"/>
      <c r="BI59" s="152">
        <f>SUM(AZ59:BH59)</f>
        <v/>
      </c>
      <c r="BJ59" s="171" t="n"/>
      <c r="BK59" s="171" t="n"/>
      <c r="BL59" s="171" t="n"/>
      <c r="BM59" s="171" t="n"/>
      <c r="BN59" s="171" t="n"/>
      <c r="BO59" s="171" t="n"/>
      <c r="BP59" s="171" t="n"/>
      <c r="BQ59" s="171" t="n"/>
      <c r="BR59" s="171" t="n"/>
      <c r="BS59" s="163">
        <f>SUM(BJ59:BR59)</f>
        <v/>
      </c>
      <c r="BT59" s="172" t="n"/>
      <c r="BU59" s="172" t="n"/>
      <c r="BV59" s="172" t="n"/>
      <c r="BW59" s="172" t="n"/>
      <c r="BX59" s="172" t="n"/>
      <c r="BY59" s="172" t="n"/>
      <c r="BZ59" s="172" t="n"/>
      <c r="CA59" s="172" t="n"/>
      <c r="CB59" s="172" t="n"/>
      <c r="CC59" s="172">
        <f>U59/(K59)</f>
        <v/>
      </c>
      <c r="CD59" s="213">
        <f>SUM(AP46:AP59)</f>
        <v/>
      </c>
      <c r="CE59" s="213">
        <f>SUM(AQ46:AQ59)</f>
        <v/>
      </c>
      <c r="CF59" s="213">
        <f>SUM(AR46:AR59)</f>
        <v/>
      </c>
      <c r="CG59" s="213">
        <f>SUM(AS46:AS59)</f>
        <v/>
      </c>
      <c r="CH59" s="213">
        <f>SUM(AT46:AT59)</f>
        <v/>
      </c>
      <c r="CI59" s="213">
        <f>SUM(AU46:AU59)</f>
        <v/>
      </c>
      <c r="CJ59" s="213">
        <f>SUM(AV46:AV59)</f>
        <v/>
      </c>
      <c r="CK59" s="213">
        <f>SUM(AW46:AW59)</f>
        <v/>
      </c>
      <c r="CL59" s="213">
        <f>SUM(AX46:AX59)</f>
        <v/>
      </c>
      <c r="CM59" s="213">
        <f>SUM(AY46:AY59)</f>
        <v/>
      </c>
      <c r="CN59" s="214">
        <f>B59/B$5</f>
        <v/>
      </c>
      <c r="CO59" s="214">
        <f>C59/C$5</f>
        <v/>
      </c>
      <c r="CP59" s="214">
        <f>D59/D$5</f>
        <v/>
      </c>
      <c r="CQ59" s="214">
        <f>E59/E$5</f>
        <v/>
      </c>
      <c r="CR59" s="214">
        <f>F59/F$5</f>
        <v/>
      </c>
      <c r="CS59" s="214">
        <f>G59/G$5</f>
        <v/>
      </c>
      <c r="CT59" s="214">
        <f>H59/H$5</f>
        <v/>
      </c>
      <c r="CU59" s="214">
        <f>I59/I$5</f>
        <v/>
      </c>
      <c r="CV59" s="214">
        <f>J59/J$5</f>
        <v/>
      </c>
      <c r="CW59" s="214">
        <f>K59/K$5</f>
        <v/>
      </c>
      <c r="CX59" s="215">
        <f>AF59/AF$5</f>
        <v/>
      </c>
      <c r="CY59" s="215">
        <f>AG59/AG$5</f>
        <v/>
      </c>
      <c r="CZ59" s="215">
        <f>AH59/AH$5</f>
        <v/>
      </c>
      <c r="DA59" s="215">
        <f>AI59/AI$5</f>
        <v/>
      </c>
      <c r="DB59" s="215">
        <f>AJ59/AJ$5</f>
        <v/>
      </c>
      <c r="DC59" s="215">
        <f>AK59/AK$5</f>
        <v/>
      </c>
      <c r="DD59" s="215">
        <f>AL59/AL$5</f>
        <v/>
      </c>
      <c r="DE59" s="215">
        <f>AM59/AM$5</f>
        <v/>
      </c>
      <c r="DF59" s="215">
        <f>AN59/AN$5</f>
        <v/>
      </c>
      <c r="DG59" s="215">
        <f>AO59/AO$5</f>
        <v/>
      </c>
      <c r="DI59" s="83" t="n"/>
      <c r="DJ59" s="173" t="n"/>
    </row>
    <row r="60" customFormat="1" s="173">
      <c r="A60" s="150">
        <f>A61-1</f>
        <v/>
      </c>
      <c r="B60" s="165" t="n">
        <v>616</v>
      </c>
      <c r="C60" s="165" t="n">
        <v>113</v>
      </c>
      <c r="D60" s="165" t="n">
        <v>1377</v>
      </c>
      <c r="E60" s="165" t="n">
        <v>919</v>
      </c>
      <c r="F60" s="165" t="n">
        <v>36</v>
      </c>
      <c r="G60" s="165" t="n">
        <v>26</v>
      </c>
      <c r="H60" s="165" t="n">
        <v>29</v>
      </c>
      <c r="I60" s="165" t="n">
        <v>17</v>
      </c>
      <c r="J60" s="165" t="n">
        <v>1870</v>
      </c>
      <c r="K60" s="165">
        <f>SUM(B60:J60)</f>
        <v/>
      </c>
      <c r="L60" s="166" t="n"/>
      <c r="M60" s="166" t="n"/>
      <c r="N60" s="166" t="n"/>
      <c r="O60" s="166" t="n"/>
      <c r="P60" s="166" t="n"/>
      <c r="Q60" s="166" t="n"/>
      <c r="R60" s="166" t="n"/>
      <c r="S60" s="166" t="n"/>
      <c r="T60" s="166" t="n"/>
      <c r="U60" s="166">
        <f>SUM(L60:T60)</f>
        <v/>
      </c>
      <c r="V60" s="167" t="n"/>
      <c r="W60" s="167" t="n"/>
      <c r="X60" s="167" t="n"/>
      <c r="Y60" s="167" t="n"/>
      <c r="Z60" s="167" t="n"/>
      <c r="AA60" s="167" t="n"/>
      <c r="AB60" s="167" t="n"/>
      <c r="AC60" s="167" t="n"/>
      <c r="AD60" s="167" t="n"/>
      <c r="AE60" s="167">
        <f>SUM(V60:AD60)</f>
        <v/>
      </c>
      <c r="AF60" s="168" t="n"/>
      <c r="AG60" s="168" t="n"/>
      <c r="AH60" s="168" t="n"/>
      <c r="AI60" s="168" t="n"/>
      <c r="AJ60" s="168" t="n"/>
      <c r="AK60" s="168" t="n"/>
      <c r="AL60" s="168" t="n"/>
      <c r="AM60" s="168" t="n"/>
      <c r="AN60" s="168" t="n"/>
      <c r="AO60" s="168">
        <f>SUM(AF60:AN60)</f>
        <v/>
      </c>
      <c r="AP60" s="169">
        <f>B60-B59</f>
        <v/>
      </c>
      <c r="AQ60" s="169">
        <f>C60-C59</f>
        <v/>
      </c>
      <c r="AR60" s="169">
        <f>D60-D59</f>
        <v/>
      </c>
      <c r="AS60" s="169">
        <f>E60-E59</f>
        <v/>
      </c>
      <c r="AT60" s="169">
        <f>F60-F59</f>
        <v/>
      </c>
      <c r="AU60" s="169">
        <f>G60-G59</f>
        <v/>
      </c>
      <c r="AV60" s="169">
        <f>H60-H59</f>
        <v/>
      </c>
      <c r="AW60" s="169">
        <f>I60-I59</f>
        <v/>
      </c>
      <c r="AX60" s="169">
        <f>J60-J59</f>
        <v/>
      </c>
      <c r="AY60" s="169">
        <f>SUM(AP60:AX60)</f>
        <v/>
      </c>
      <c r="AZ60" s="170" t="n"/>
      <c r="BA60" s="170" t="n"/>
      <c r="BB60" s="170" t="n"/>
      <c r="BC60" s="170" t="n"/>
      <c r="BD60" s="170" t="n"/>
      <c r="BE60" s="170" t="n"/>
      <c r="BF60" s="170" t="n"/>
      <c r="BG60" s="170" t="n"/>
      <c r="BH60" s="170" t="n"/>
      <c r="BI60" s="152">
        <f>SUM(AZ60:BH60)</f>
        <v/>
      </c>
      <c r="BJ60" s="171" t="n"/>
      <c r="BK60" s="171" t="n"/>
      <c r="BL60" s="171" t="n"/>
      <c r="BM60" s="171" t="n"/>
      <c r="BN60" s="171" t="n"/>
      <c r="BO60" s="171" t="n"/>
      <c r="BP60" s="171" t="n"/>
      <c r="BQ60" s="171" t="n"/>
      <c r="BR60" s="171" t="n"/>
      <c r="BS60" s="163">
        <f>SUM(BJ60:BR60)</f>
        <v/>
      </c>
      <c r="BT60" s="172" t="n"/>
      <c r="BU60" s="172" t="n"/>
      <c r="BV60" s="172" t="n"/>
      <c r="BW60" s="172" t="n"/>
      <c r="BX60" s="172" t="n"/>
      <c r="BY60" s="172" t="n"/>
      <c r="BZ60" s="172" t="n"/>
      <c r="CA60" s="172" t="n"/>
      <c r="CB60" s="172" t="n"/>
      <c r="CC60" s="172">
        <f>U60/(K60)</f>
        <v/>
      </c>
      <c r="CD60" s="213">
        <f>SUM(AP47:AP60)</f>
        <v/>
      </c>
      <c r="CE60" s="213">
        <f>SUM(AQ47:AQ60)</f>
        <v/>
      </c>
      <c r="CF60" s="213">
        <f>SUM(AR47:AR60)</f>
        <v/>
      </c>
      <c r="CG60" s="213">
        <f>SUM(AS47:AS60)</f>
        <v/>
      </c>
      <c r="CH60" s="213">
        <f>SUM(AT47:AT60)</f>
        <v/>
      </c>
      <c r="CI60" s="213">
        <f>SUM(AU47:AU60)</f>
        <v/>
      </c>
      <c r="CJ60" s="213">
        <f>SUM(AV47:AV60)</f>
        <v/>
      </c>
      <c r="CK60" s="213">
        <f>SUM(AW47:AW60)</f>
        <v/>
      </c>
      <c r="CL60" s="213">
        <f>SUM(AX47:AX60)</f>
        <v/>
      </c>
      <c r="CM60" s="213">
        <f>SUM(AY47:AY60)</f>
        <v/>
      </c>
      <c r="CN60" s="214">
        <f>B60/B$5</f>
        <v/>
      </c>
      <c r="CO60" s="214">
        <f>C60/C$5</f>
        <v/>
      </c>
      <c r="CP60" s="214">
        <f>D60/D$5</f>
        <v/>
      </c>
      <c r="CQ60" s="214">
        <f>E60/E$5</f>
        <v/>
      </c>
      <c r="CR60" s="214">
        <f>F60/F$5</f>
        <v/>
      </c>
      <c r="CS60" s="214">
        <f>G60/G$5</f>
        <v/>
      </c>
      <c r="CT60" s="214">
        <f>H60/H$5</f>
        <v/>
      </c>
      <c r="CU60" s="214">
        <f>I60/I$5</f>
        <v/>
      </c>
      <c r="CV60" s="214">
        <f>J60/J$5</f>
        <v/>
      </c>
      <c r="CW60" s="214">
        <f>K60/K$5</f>
        <v/>
      </c>
      <c r="CX60" s="215">
        <f>AF60/AF$5</f>
        <v/>
      </c>
      <c r="CY60" s="215">
        <f>AG60/AG$5</f>
        <v/>
      </c>
      <c r="CZ60" s="215">
        <f>AH60/AH$5</f>
        <v/>
      </c>
      <c r="DA60" s="215">
        <f>AI60/AI$5</f>
        <v/>
      </c>
      <c r="DB60" s="215">
        <f>AJ60/AJ$5</f>
        <v/>
      </c>
      <c r="DC60" s="215">
        <f>AK60/AK$5</f>
        <v/>
      </c>
      <c r="DD60" s="215">
        <f>AL60/AL$5</f>
        <v/>
      </c>
      <c r="DE60" s="215">
        <f>AM60/AM$5</f>
        <v/>
      </c>
      <c r="DF60" s="215">
        <f>AN60/AN$5</f>
        <v/>
      </c>
      <c r="DG60" s="215">
        <f>AO60/AO$5</f>
        <v/>
      </c>
      <c r="DI60" s="83" t="n"/>
      <c r="DJ60" s="173" t="n"/>
    </row>
    <row r="61" customFormat="1" s="173">
      <c r="A61" s="150">
        <f>A62-1</f>
        <v/>
      </c>
      <c r="B61" s="165" t="n">
        <v>630</v>
      </c>
      <c r="C61" s="165" t="n">
        <v>113</v>
      </c>
      <c r="D61" s="165" t="n">
        <v>1408</v>
      </c>
      <c r="E61" s="165" t="n">
        <v>956</v>
      </c>
      <c r="F61" s="165" t="n">
        <v>36</v>
      </c>
      <c r="G61" s="165" t="n">
        <v>31</v>
      </c>
      <c r="H61" s="165" t="n">
        <v>29</v>
      </c>
      <c r="I61" s="165" t="n">
        <v>17</v>
      </c>
      <c r="J61" s="165" t="n">
        <v>2135</v>
      </c>
      <c r="K61" s="165">
        <f>SUM(B61:J61)</f>
        <v/>
      </c>
      <c r="L61" s="166" t="n"/>
      <c r="M61" s="166" t="n"/>
      <c r="N61" s="166" t="n"/>
      <c r="O61" s="166" t="n"/>
      <c r="P61" s="166" t="n"/>
      <c r="Q61" s="166" t="n"/>
      <c r="R61" s="166" t="n"/>
      <c r="S61" s="166" t="n"/>
      <c r="T61" s="166" t="n"/>
      <c r="U61" s="166">
        <f>SUM(L61:T61)</f>
        <v/>
      </c>
      <c r="V61" s="167" t="n"/>
      <c r="W61" s="167" t="n"/>
      <c r="X61" s="167" t="n"/>
      <c r="Y61" s="167" t="n"/>
      <c r="Z61" s="167" t="n"/>
      <c r="AA61" s="167" t="n"/>
      <c r="AB61" s="167" t="n"/>
      <c r="AC61" s="167" t="n"/>
      <c r="AD61" s="167" t="n"/>
      <c r="AE61" s="167">
        <f>SUM(V61:AD61)</f>
        <v/>
      </c>
      <c r="AF61" s="168" t="n"/>
      <c r="AG61" s="168" t="n"/>
      <c r="AH61" s="168" t="n"/>
      <c r="AI61" s="168" t="n"/>
      <c r="AJ61" s="168" t="n"/>
      <c r="AK61" s="168" t="n"/>
      <c r="AL61" s="168" t="n"/>
      <c r="AM61" s="168" t="n"/>
      <c r="AN61" s="168" t="n"/>
      <c r="AO61" s="168">
        <f>SUM(AF61:AN61)</f>
        <v/>
      </c>
      <c r="AP61" s="169">
        <f>B61-B60</f>
        <v/>
      </c>
      <c r="AQ61" s="169">
        <f>C61-C60</f>
        <v/>
      </c>
      <c r="AR61" s="169">
        <f>D61-D60</f>
        <v/>
      </c>
      <c r="AS61" s="169">
        <f>E61-E60</f>
        <v/>
      </c>
      <c r="AT61" s="169">
        <f>F61-F60</f>
        <v/>
      </c>
      <c r="AU61" s="169">
        <f>G61-G60</f>
        <v/>
      </c>
      <c r="AV61" s="169">
        <f>H61-H60</f>
        <v/>
      </c>
      <c r="AW61" s="169">
        <f>I61-I60</f>
        <v/>
      </c>
      <c r="AX61" s="169">
        <f>J61-J60</f>
        <v/>
      </c>
      <c r="AY61" s="169">
        <f>SUM(AP61:AX61)</f>
        <v/>
      </c>
      <c r="AZ61" s="170" t="n"/>
      <c r="BA61" s="170" t="n"/>
      <c r="BB61" s="170" t="n"/>
      <c r="BC61" s="170" t="n"/>
      <c r="BD61" s="170" t="n"/>
      <c r="BE61" s="170" t="n"/>
      <c r="BF61" s="170" t="n"/>
      <c r="BG61" s="170" t="n"/>
      <c r="BH61" s="170" t="n"/>
      <c r="BI61" s="152">
        <f>SUM(AZ61:BH61)</f>
        <v/>
      </c>
      <c r="BJ61" s="171" t="n"/>
      <c r="BK61" s="171" t="n"/>
      <c r="BL61" s="171" t="n"/>
      <c r="BM61" s="171" t="n"/>
      <c r="BN61" s="171" t="n"/>
      <c r="BO61" s="171" t="n"/>
      <c r="BP61" s="171" t="n"/>
      <c r="BQ61" s="171" t="n"/>
      <c r="BR61" s="171" t="n"/>
      <c r="BS61" s="163">
        <f>SUM(BJ61:BR61)</f>
        <v/>
      </c>
      <c r="BT61" s="172" t="n"/>
      <c r="BU61" s="172" t="n"/>
      <c r="BV61" s="172" t="n"/>
      <c r="BW61" s="172" t="n"/>
      <c r="BX61" s="172" t="n"/>
      <c r="BY61" s="172" t="n"/>
      <c r="BZ61" s="172" t="n"/>
      <c r="CA61" s="172" t="n"/>
      <c r="CB61" s="172" t="n"/>
      <c r="CC61" s="172">
        <f>U61/(K61)</f>
        <v/>
      </c>
      <c r="CD61" s="213">
        <f>SUM(AP48:AP61)</f>
        <v/>
      </c>
      <c r="CE61" s="213">
        <f>SUM(AQ48:AQ61)</f>
        <v/>
      </c>
      <c r="CF61" s="213">
        <f>SUM(AR48:AR61)</f>
        <v/>
      </c>
      <c r="CG61" s="213">
        <f>SUM(AS48:AS61)</f>
        <v/>
      </c>
      <c r="CH61" s="213">
        <f>SUM(AT48:AT61)</f>
        <v/>
      </c>
      <c r="CI61" s="213">
        <f>SUM(AU48:AU61)</f>
        <v/>
      </c>
      <c r="CJ61" s="213">
        <f>SUM(AV48:AV61)</f>
        <v/>
      </c>
      <c r="CK61" s="213">
        <f>SUM(AW48:AW61)</f>
        <v/>
      </c>
      <c r="CL61" s="213">
        <f>SUM(AX48:AX61)</f>
        <v/>
      </c>
      <c r="CM61" s="213">
        <f>SUM(AY48:AY61)</f>
        <v/>
      </c>
      <c r="CN61" s="214">
        <f>B61/B$5</f>
        <v/>
      </c>
      <c r="CO61" s="214">
        <f>C61/C$5</f>
        <v/>
      </c>
      <c r="CP61" s="214">
        <f>D61/D$5</f>
        <v/>
      </c>
      <c r="CQ61" s="214">
        <f>E61/E$5</f>
        <v/>
      </c>
      <c r="CR61" s="214">
        <f>F61/F$5</f>
        <v/>
      </c>
      <c r="CS61" s="214">
        <f>G61/G$5</f>
        <v/>
      </c>
      <c r="CT61" s="214">
        <f>H61/H$5</f>
        <v/>
      </c>
      <c r="CU61" s="214">
        <f>I61/I$5</f>
        <v/>
      </c>
      <c r="CV61" s="214">
        <f>J61/J$5</f>
        <v/>
      </c>
      <c r="CW61" s="214">
        <f>K61/K$5</f>
        <v/>
      </c>
      <c r="CX61" s="215">
        <f>AF61/AF$5</f>
        <v/>
      </c>
      <c r="CY61" s="215">
        <f>AG61/AG$5</f>
        <v/>
      </c>
      <c r="CZ61" s="215">
        <f>AH61/AH$5</f>
        <v/>
      </c>
      <c r="DA61" s="215">
        <f>AI61/AI$5</f>
        <v/>
      </c>
      <c r="DB61" s="215">
        <f>AJ61/AJ$5</f>
        <v/>
      </c>
      <c r="DC61" s="215">
        <f>AK61/AK$5</f>
        <v/>
      </c>
      <c r="DD61" s="215">
        <f>AL61/AL$5</f>
        <v/>
      </c>
      <c r="DE61" s="215">
        <f>AM61/AM$5</f>
        <v/>
      </c>
      <c r="DF61" s="215">
        <f>AN61/AN$5</f>
        <v/>
      </c>
      <c r="DG61" s="215">
        <f>AO61/AO$5</f>
        <v/>
      </c>
      <c r="DI61" s="83" t="n"/>
      <c r="DJ61" s="173" t="n"/>
    </row>
    <row r="62" customFormat="1" s="173">
      <c r="A62" s="150">
        <f>A63-1</f>
        <v/>
      </c>
      <c r="B62" s="165" t="n">
        <v>647</v>
      </c>
      <c r="C62" s="165" t="n">
        <v>116</v>
      </c>
      <c r="D62" s="165" t="n">
        <v>1446</v>
      </c>
      <c r="E62" s="165" t="n">
        <v>980</v>
      </c>
      <c r="F62" s="165" t="n">
        <v>32</v>
      </c>
      <c r="G62" s="165" t="n">
        <v>36</v>
      </c>
      <c r="H62" s="165" t="n">
        <v>31</v>
      </c>
      <c r="I62" s="165" t="n">
        <v>17</v>
      </c>
      <c r="J62" s="165" t="n">
        <v>2342</v>
      </c>
      <c r="K62" s="165">
        <f>SUM(B62:J62)</f>
        <v/>
      </c>
      <c r="L62" s="166" t="n"/>
      <c r="M62" s="166" t="n"/>
      <c r="N62" s="166" t="n"/>
      <c r="O62" s="166" t="n"/>
      <c r="P62" s="166" t="n"/>
      <c r="Q62" s="166" t="n"/>
      <c r="R62" s="166" t="n"/>
      <c r="S62" s="166" t="n"/>
      <c r="T62" s="166" t="n"/>
      <c r="U62" s="166">
        <f>SUM(L62:T62)</f>
        <v/>
      </c>
      <c r="V62" s="167" t="n"/>
      <c r="W62" s="167" t="n"/>
      <c r="X62" s="167" t="n"/>
      <c r="Y62" s="167" t="n"/>
      <c r="Z62" s="167" t="n"/>
      <c r="AA62" s="167" t="n"/>
      <c r="AB62" s="167" t="n"/>
      <c r="AC62" s="167" t="n"/>
      <c r="AD62" s="167" t="n"/>
      <c r="AE62" s="167">
        <f>SUM(V62:AD62)</f>
        <v/>
      </c>
      <c r="AF62" s="168" t="n"/>
      <c r="AG62" s="168" t="n"/>
      <c r="AH62" s="168" t="n"/>
      <c r="AI62" s="168" t="n"/>
      <c r="AJ62" s="168" t="n"/>
      <c r="AK62" s="168" t="n"/>
      <c r="AL62" s="168" t="n"/>
      <c r="AM62" s="168" t="n"/>
      <c r="AN62" s="168" t="n"/>
      <c r="AO62" s="168">
        <f>SUM(AF62:AN62)</f>
        <v/>
      </c>
      <c r="AP62" s="169">
        <f>B62-B61</f>
        <v/>
      </c>
      <c r="AQ62" s="169">
        <f>C62-C61</f>
        <v/>
      </c>
      <c r="AR62" s="169">
        <f>D62-D61</f>
        <v/>
      </c>
      <c r="AS62" s="169">
        <f>E62-E61</f>
        <v/>
      </c>
      <c r="AT62" s="169">
        <f>F62-F61</f>
        <v/>
      </c>
      <c r="AU62" s="169">
        <f>G62-G61</f>
        <v/>
      </c>
      <c r="AV62" s="169">
        <f>H62-H61</f>
        <v/>
      </c>
      <c r="AW62" s="169">
        <f>I62-I61</f>
        <v/>
      </c>
      <c r="AX62" s="169">
        <f>J62-J61</f>
        <v/>
      </c>
      <c r="AY62" s="169">
        <f>SUM(AP62:AX62)</f>
        <v/>
      </c>
      <c r="AZ62" s="170" t="n"/>
      <c r="BA62" s="170" t="n"/>
      <c r="BB62" s="170" t="n"/>
      <c r="BC62" s="170" t="n"/>
      <c r="BD62" s="170" t="n"/>
      <c r="BE62" s="170" t="n"/>
      <c r="BF62" s="170" t="n"/>
      <c r="BG62" s="170" t="n"/>
      <c r="BH62" s="170" t="n"/>
      <c r="BI62" s="152">
        <f>SUM(AZ62:BH62)</f>
        <v/>
      </c>
      <c r="BJ62" s="171" t="n"/>
      <c r="BK62" s="171" t="n"/>
      <c r="BL62" s="171" t="n"/>
      <c r="BM62" s="171" t="n"/>
      <c r="BN62" s="171" t="n"/>
      <c r="BO62" s="171" t="n"/>
      <c r="BP62" s="171" t="n"/>
      <c r="BQ62" s="171" t="n"/>
      <c r="BR62" s="171" t="n"/>
      <c r="BS62" s="163">
        <f>SUM(BJ62:BR62)</f>
        <v/>
      </c>
      <c r="BT62" s="172" t="n"/>
      <c r="BU62" s="172" t="n"/>
      <c r="BV62" s="172" t="n"/>
      <c r="BW62" s="172" t="n"/>
      <c r="BX62" s="172" t="n"/>
      <c r="BY62" s="172" t="n"/>
      <c r="BZ62" s="172" t="n"/>
      <c r="CA62" s="172" t="n"/>
      <c r="CB62" s="172" t="n"/>
      <c r="CC62" s="172">
        <f>U62/(K62)</f>
        <v/>
      </c>
      <c r="CD62" s="213">
        <f>SUM(AP49:AP62)</f>
        <v/>
      </c>
      <c r="CE62" s="213">
        <f>SUM(AQ49:AQ62)</f>
        <v/>
      </c>
      <c r="CF62" s="213">
        <f>SUM(AR49:AR62)</f>
        <v/>
      </c>
      <c r="CG62" s="213">
        <f>SUM(AS49:AS62)</f>
        <v/>
      </c>
      <c r="CH62" s="213">
        <f>SUM(AT49:AT62)</f>
        <v/>
      </c>
      <c r="CI62" s="213">
        <f>SUM(AU49:AU62)</f>
        <v/>
      </c>
      <c r="CJ62" s="213">
        <f>SUM(AV49:AV62)</f>
        <v/>
      </c>
      <c r="CK62" s="213">
        <f>SUM(AW49:AW62)</f>
        <v/>
      </c>
      <c r="CL62" s="213">
        <f>SUM(AX49:AX62)</f>
        <v/>
      </c>
      <c r="CM62" s="213">
        <f>SUM(AY49:AY62)</f>
        <v/>
      </c>
      <c r="CN62" s="214">
        <f>B62/B$5</f>
        <v/>
      </c>
      <c r="CO62" s="214">
        <f>C62/C$5</f>
        <v/>
      </c>
      <c r="CP62" s="214">
        <f>D62/D$5</f>
        <v/>
      </c>
      <c r="CQ62" s="214">
        <f>E62/E$5</f>
        <v/>
      </c>
      <c r="CR62" s="214">
        <f>F62/F$5</f>
        <v/>
      </c>
      <c r="CS62" s="214">
        <f>G62/G$5</f>
        <v/>
      </c>
      <c r="CT62" s="214">
        <f>H62/H$5</f>
        <v/>
      </c>
      <c r="CU62" s="214">
        <f>I62/I$5</f>
        <v/>
      </c>
      <c r="CV62" s="214">
        <f>J62/J$5</f>
        <v/>
      </c>
      <c r="CW62" s="214">
        <f>K62/K$5</f>
        <v/>
      </c>
      <c r="CX62" s="215">
        <f>AF62/AF$5</f>
        <v/>
      </c>
      <c r="CY62" s="215">
        <f>AG62/AG$5</f>
        <v/>
      </c>
      <c r="CZ62" s="215">
        <f>AH62/AH$5</f>
        <v/>
      </c>
      <c r="DA62" s="215">
        <f>AI62/AI$5</f>
        <v/>
      </c>
      <c r="DB62" s="215">
        <f>AJ62/AJ$5</f>
        <v/>
      </c>
      <c r="DC62" s="215">
        <f>AK62/AK$5</f>
        <v/>
      </c>
      <c r="DD62" s="215">
        <f>AL62/AL$5</f>
        <v/>
      </c>
      <c r="DE62" s="215">
        <f>AM62/AM$5</f>
        <v/>
      </c>
      <c r="DF62" s="215">
        <f>AN62/AN$5</f>
        <v/>
      </c>
      <c r="DG62" s="215">
        <f>AO62/AO$5</f>
        <v/>
      </c>
      <c r="DI62" s="83" t="n"/>
      <c r="DJ62" s="173" t="n"/>
    </row>
    <row r="63" customFormat="1" s="173">
      <c r="A63" s="150">
        <f>A64-1</f>
        <v/>
      </c>
      <c r="B63" s="165" t="n">
        <v>691</v>
      </c>
      <c r="C63" s="165" t="n">
        <v>118</v>
      </c>
      <c r="D63" s="165" t="n">
        <v>1507</v>
      </c>
      <c r="E63" s="165" t="n">
        <v>1006</v>
      </c>
      <c r="F63" s="165" t="n">
        <v>34</v>
      </c>
      <c r="G63" s="165" t="n">
        <v>35</v>
      </c>
      <c r="H63" s="165" t="n">
        <v>35</v>
      </c>
      <c r="I63" s="165" t="n">
        <v>18</v>
      </c>
      <c r="J63" s="165" t="n">
        <v>2507</v>
      </c>
      <c r="K63" s="165">
        <f>SUM(B63:J63)</f>
        <v/>
      </c>
      <c r="L63" s="166" t="n"/>
      <c r="M63" s="166" t="n"/>
      <c r="N63" s="166" t="n"/>
      <c r="O63" s="166" t="n"/>
      <c r="P63" s="166" t="n"/>
      <c r="Q63" s="166" t="n"/>
      <c r="R63" s="166" t="n"/>
      <c r="S63" s="166" t="n"/>
      <c r="T63" s="166" t="n"/>
      <c r="U63" s="166">
        <f>SUM(L63:T63)</f>
        <v/>
      </c>
      <c r="V63" s="167" t="n"/>
      <c r="W63" s="167" t="n"/>
      <c r="X63" s="167" t="n"/>
      <c r="Y63" s="167" t="n"/>
      <c r="Z63" s="167" t="n"/>
      <c r="AA63" s="167" t="n"/>
      <c r="AB63" s="167" t="n"/>
      <c r="AC63" s="167" t="n"/>
      <c r="AD63" s="167" t="n"/>
      <c r="AE63" s="167">
        <f>SUM(V63:AD63)</f>
        <v/>
      </c>
      <c r="AF63" s="168" t="n"/>
      <c r="AG63" s="168" t="n"/>
      <c r="AH63" s="168" t="n"/>
      <c r="AI63" s="168" t="n"/>
      <c r="AJ63" s="168" t="n"/>
      <c r="AK63" s="168" t="n"/>
      <c r="AL63" s="168" t="n"/>
      <c r="AM63" s="168" t="n"/>
      <c r="AN63" s="168" t="n"/>
      <c r="AO63" s="168">
        <f>SUM(AF63:AN63)</f>
        <v/>
      </c>
      <c r="AP63" s="169">
        <f>B63-B62</f>
        <v/>
      </c>
      <c r="AQ63" s="169">
        <f>C63-C62</f>
        <v/>
      </c>
      <c r="AR63" s="169">
        <f>D63-D62</f>
        <v/>
      </c>
      <c r="AS63" s="169">
        <f>E63-E62</f>
        <v/>
      </c>
      <c r="AT63" s="169">
        <f>F63-F62</f>
        <v/>
      </c>
      <c r="AU63" s="169">
        <f>G63-G62</f>
        <v/>
      </c>
      <c r="AV63" s="169">
        <f>H63-H62</f>
        <v/>
      </c>
      <c r="AW63" s="169">
        <f>I63-I62</f>
        <v/>
      </c>
      <c r="AX63" s="169">
        <f>J63-J62</f>
        <v/>
      </c>
      <c r="AY63" s="169">
        <f>SUM(AP63:AX63)</f>
        <v/>
      </c>
      <c r="AZ63" s="170" t="n"/>
      <c r="BA63" s="170" t="n"/>
      <c r="BB63" s="170" t="n"/>
      <c r="BC63" s="170" t="n"/>
      <c r="BD63" s="170" t="n"/>
      <c r="BE63" s="170" t="n"/>
      <c r="BF63" s="170" t="n"/>
      <c r="BG63" s="170" t="n"/>
      <c r="BH63" s="170" t="n"/>
      <c r="BI63" s="152">
        <f>SUM(AZ63:BH63)</f>
        <v/>
      </c>
      <c r="BJ63" s="171" t="n"/>
      <c r="BK63" s="171" t="n"/>
      <c r="BL63" s="171" t="n"/>
      <c r="BM63" s="171" t="n"/>
      <c r="BN63" s="171" t="n"/>
      <c r="BO63" s="171" t="n"/>
      <c r="BP63" s="171" t="n"/>
      <c r="BQ63" s="171" t="n"/>
      <c r="BR63" s="171" t="n"/>
      <c r="BS63" s="163">
        <f>SUM(BJ63:BR63)</f>
        <v/>
      </c>
      <c r="BT63" s="172" t="n"/>
      <c r="BU63" s="172" t="n"/>
      <c r="BV63" s="172" t="n"/>
      <c r="BW63" s="172" t="n"/>
      <c r="BX63" s="172" t="n"/>
      <c r="BY63" s="172" t="n"/>
      <c r="BZ63" s="172" t="n"/>
      <c r="CA63" s="172" t="n"/>
      <c r="CB63" s="172" t="n"/>
      <c r="CC63" s="172">
        <f>U63/(K63)</f>
        <v/>
      </c>
      <c r="CD63" s="213">
        <f>SUM(AP50:AP63)</f>
        <v/>
      </c>
      <c r="CE63" s="213">
        <f>SUM(AQ50:AQ63)</f>
        <v/>
      </c>
      <c r="CF63" s="213">
        <f>SUM(AR50:AR63)</f>
        <v/>
      </c>
      <c r="CG63" s="213">
        <f>SUM(AS50:AS63)</f>
        <v/>
      </c>
      <c r="CH63" s="213">
        <f>SUM(AT50:AT63)</f>
        <v/>
      </c>
      <c r="CI63" s="213">
        <f>SUM(AU50:AU63)</f>
        <v/>
      </c>
      <c r="CJ63" s="213">
        <f>SUM(AV50:AV63)</f>
        <v/>
      </c>
      <c r="CK63" s="213">
        <f>SUM(AW50:AW63)</f>
        <v/>
      </c>
      <c r="CL63" s="213">
        <f>SUM(AX50:AX63)</f>
        <v/>
      </c>
      <c r="CM63" s="213">
        <f>SUM(AY50:AY63)</f>
        <v/>
      </c>
      <c r="CN63" s="214">
        <f>B63/B$5</f>
        <v/>
      </c>
      <c r="CO63" s="214">
        <f>C63/C$5</f>
        <v/>
      </c>
      <c r="CP63" s="214">
        <f>D63/D$5</f>
        <v/>
      </c>
      <c r="CQ63" s="214">
        <f>E63/E$5</f>
        <v/>
      </c>
      <c r="CR63" s="214">
        <f>F63/F$5</f>
        <v/>
      </c>
      <c r="CS63" s="214">
        <f>G63/G$5</f>
        <v/>
      </c>
      <c r="CT63" s="214">
        <f>H63/H$5</f>
        <v/>
      </c>
      <c r="CU63" s="214">
        <f>I63/I$5</f>
        <v/>
      </c>
      <c r="CV63" s="214">
        <f>J63/J$5</f>
        <v/>
      </c>
      <c r="CW63" s="214">
        <f>K63/K$5</f>
        <v/>
      </c>
      <c r="CX63" s="215">
        <f>AF63/AF$5</f>
        <v/>
      </c>
      <c r="CY63" s="215">
        <f>AG63/AG$5</f>
        <v/>
      </c>
      <c r="CZ63" s="215">
        <f>AH63/AH$5</f>
        <v/>
      </c>
      <c r="DA63" s="215">
        <f>AI63/AI$5</f>
        <v/>
      </c>
      <c r="DB63" s="215">
        <f>AJ63/AJ$5</f>
        <v/>
      </c>
      <c r="DC63" s="215">
        <f>AK63/AK$5</f>
        <v/>
      </c>
      <c r="DD63" s="215">
        <f>AL63/AL$5</f>
        <v/>
      </c>
      <c r="DE63" s="215">
        <f>AM63/AM$5</f>
        <v/>
      </c>
      <c r="DF63" s="215">
        <f>AN63/AN$5</f>
        <v/>
      </c>
      <c r="DG63" s="215">
        <f>AO63/AO$5</f>
        <v/>
      </c>
      <c r="DI63" s="83" t="n"/>
      <c r="DJ63" s="173" t="n"/>
    </row>
    <row r="64" customFormat="1" s="173">
      <c r="A64" s="150">
        <f>A65-1</f>
        <v/>
      </c>
      <c r="B64" s="165" t="n">
        <v>732</v>
      </c>
      <c r="C64" s="165" t="n">
        <v>121</v>
      </c>
      <c r="D64" s="165" t="n">
        <v>1598</v>
      </c>
      <c r="E64" s="165" t="n">
        <v>1051</v>
      </c>
      <c r="F64" s="165" t="n">
        <v>36</v>
      </c>
      <c r="G64" s="165" t="n">
        <v>40</v>
      </c>
      <c r="H64" s="165" t="n">
        <v>35</v>
      </c>
      <c r="I64" s="165" t="n">
        <v>23</v>
      </c>
      <c r="J64" s="165" t="n">
        <v>2700</v>
      </c>
      <c r="K64" s="165">
        <f>SUM(B64:J64)</f>
        <v/>
      </c>
      <c r="L64" s="166" t="n"/>
      <c r="M64" s="166" t="n"/>
      <c r="N64" s="166" t="n"/>
      <c r="O64" s="166" t="n"/>
      <c r="P64" s="166" t="n"/>
      <c r="Q64" s="166" t="n"/>
      <c r="R64" s="166" t="n"/>
      <c r="S64" s="166" t="n"/>
      <c r="T64" s="166" t="n"/>
      <c r="U64" s="166">
        <f>SUM(L64:T64)</f>
        <v/>
      </c>
      <c r="V64" s="167" t="n"/>
      <c r="W64" s="167" t="n"/>
      <c r="X64" s="167" t="n"/>
      <c r="Y64" s="167" t="n"/>
      <c r="Z64" s="167" t="n"/>
      <c r="AA64" s="167" t="n"/>
      <c r="AB64" s="167" t="n"/>
      <c r="AC64" s="167" t="n"/>
      <c r="AD64" s="167" t="n"/>
      <c r="AE64" s="167">
        <f>SUM(V64:AD64)</f>
        <v/>
      </c>
      <c r="AF64" s="168" t="n"/>
      <c r="AG64" s="168" t="n"/>
      <c r="AH64" s="168" t="n"/>
      <c r="AI64" s="168" t="n"/>
      <c r="AJ64" s="168" t="n"/>
      <c r="AK64" s="168" t="n"/>
      <c r="AL64" s="168" t="n"/>
      <c r="AM64" s="168" t="n"/>
      <c r="AN64" s="168" t="n"/>
      <c r="AO64" s="168">
        <f>SUM(AF64:AN64)</f>
        <v/>
      </c>
      <c r="AP64" s="169">
        <f>B64-B63</f>
        <v/>
      </c>
      <c r="AQ64" s="169">
        <f>C64-C63</f>
        <v/>
      </c>
      <c r="AR64" s="169">
        <f>D64-D63</f>
        <v/>
      </c>
      <c r="AS64" s="169">
        <f>E64-E63</f>
        <v/>
      </c>
      <c r="AT64" s="169">
        <f>F64-F63</f>
        <v/>
      </c>
      <c r="AU64" s="169">
        <f>G64-G63</f>
        <v/>
      </c>
      <c r="AV64" s="169">
        <f>H64-H63</f>
        <v/>
      </c>
      <c r="AW64" s="169">
        <f>I64-I63</f>
        <v/>
      </c>
      <c r="AX64" s="169">
        <f>J64-J63</f>
        <v/>
      </c>
      <c r="AY64" s="169">
        <f>SUM(AP64:AX64)</f>
        <v/>
      </c>
      <c r="AZ64" s="170" t="n"/>
      <c r="BA64" s="170" t="n"/>
      <c r="BB64" s="170" t="n"/>
      <c r="BC64" s="170" t="n"/>
      <c r="BD64" s="170" t="n"/>
      <c r="BE64" s="170" t="n"/>
      <c r="BF64" s="170" t="n"/>
      <c r="BG64" s="170" t="n"/>
      <c r="BH64" s="170" t="n"/>
      <c r="BI64" s="152">
        <f>SUM(AZ64:BH64)</f>
        <v/>
      </c>
      <c r="BJ64" s="171" t="n"/>
      <c r="BK64" s="171" t="n"/>
      <c r="BL64" s="171" t="n"/>
      <c r="BM64" s="171" t="n"/>
      <c r="BN64" s="171" t="n"/>
      <c r="BO64" s="171" t="n"/>
      <c r="BP64" s="171" t="n"/>
      <c r="BQ64" s="171" t="n"/>
      <c r="BR64" s="171" t="n"/>
      <c r="BS64" s="163">
        <f>SUM(BJ64:BR64)</f>
        <v/>
      </c>
      <c r="BT64" s="172" t="n"/>
      <c r="BU64" s="172" t="n"/>
      <c r="BV64" s="172" t="n"/>
      <c r="BW64" s="172" t="n"/>
      <c r="BX64" s="172" t="n"/>
      <c r="BY64" s="172" t="n"/>
      <c r="BZ64" s="172" t="n"/>
      <c r="CA64" s="172" t="n"/>
      <c r="CB64" s="172" t="n"/>
      <c r="CC64" s="172">
        <f>U64/(K64)</f>
        <v/>
      </c>
      <c r="CD64" s="213">
        <f>SUM(AP51:AP64)</f>
        <v/>
      </c>
      <c r="CE64" s="213">
        <f>SUM(AQ51:AQ64)</f>
        <v/>
      </c>
      <c r="CF64" s="213">
        <f>SUM(AR51:AR64)</f>
        <v/>
      </c>
      <c r="CG64" s="213">
        <f>SUM(AS51:AS64)</f>
        <v/>
      </c>
      <c r="CH64" s="213">
        <f>SUM(AT51:AT64)</f>
        <v/>
      </c>
      <c r="CI64" s="213">
        <f>SUM(AU51:AU64)</f>
        <v/>
      </c>
      <c r="CJ64" s="213">
        <f>SUM(AV51:AV64)</f>
        <v/>
      </c>
      <c r="CK64" s="213">
        <f>SUM(AW51:AW64)</f>
        <v/>
      </c>
      <c r="CL64" s="213">
        <f>SUM(AX51:AX64)</f>
        <v/>
      </c>
      <c r="CM64" s="213">
        <f>SUM(AY51:AY64)</f>
        <v/>
      </c>
      <c r="CN64" s="214">
        <f>B64/B$5</f>
        <v/>
      </c>
      <c r="CO64" s="214">
        <f>C64/C$5</f>
        <v/>
      </c>
      <c r="CP64" s="214">
        <f>D64/D$5</f>
        <v/>
      </c>
      <c r="CQ64" s="214">
        <f>E64/E$5</f>
        <v/>
      </c>
      <c r="CR64" s="214">
        <f>F64/F$5</f>
        <v/>
      </c>
      <c r="CS64" s="214">
        <f>G64/G$5</f>
        <v/>
      </c>
      <c r="CT64" s="214">
        <f>H64/H$5</f>
        <v/>
      </c>
      <c r="CU64" s="214">
        <f>I64/I$5</f>
        <v/>
      </c>
      <c r="CV64" s="214">
        <f>J64/J$5</f>
        <v/>
      </c>
      <c r="CW64" s="214">
        <f>K64/K$5</f>
        <v/>
      </c>
      <c r="CX64" s="215">
        <f>AF64/AF$5</f>
        <v/>
      </c>
      <c r="CY64" s="215">
        <f>AG64/AG$5</f>
        <v/>
      </c>
      <c r="CZ64" s="215">
        <f>AH64/AH$5</f>
        <v/>
      </c>
      <c r="DA64" s="215">
        <f>AI64/AI$5</f>
        <v/>
      </c>
      <c r="DB64" s="215">
        <f>AJ64/AJ$5</f>
        <v/>
      </c>
      <c r="DC64" s="215">
        <f>AK64/AK$5</f>
        <v/>
      </c>
      <c r="DD64" s="215">
        <f>AL64/AL$5</f>
        <v/>
      </c>
      <c r="DE64" s="215">
        <f>AM64/AM$5</f>
        <v/>
      </c>
      <c r="DF64" s="215">
        <f>AN64/AN$5</f>
        <v/>
      </c>
      <c r="DG64" s="215">
        <f>AO64/AO$5</f>
        <v/>
      </c>
      <c r="DI64" s="83" t="n"/>
      <c r="DJ64" s="173" t="n"/>
    </row>
    <row r="65" customFormat="1" s="173">
      <c r="A65" s="150">
        <f>A66-1</f>
        <v/>
      </c>
      <c r="B65" s="165" t="n">
        <v>774</v>
      </c>
      <c r="C65" s="165" t="n">
        <v>122</v>
      </c>
      <c r="D65" s="165" t="n">
        <v>1624</v>
      </c>
      <c r="E65" s="165" t="n">
        <v>1076</v>
      </c>
      <c r="F65" s="165" t="n">
        <v>37</v>
      </c>
      <c r="G65" s="165" t="n">
        <v>46</v>
      </c>
      <c r="H65" s="165" t="n">
        <v>36</v>
      </c>
      <c r="I65" s="165" t="n">
        <v>24</v>
      </c>
      <c r="J65" s="165" t="n">
        <v>3044</v>
      </c>
      <c r="K65" s="165">
        <f>SUM(B65:J65)</f>
        <v/>
      </c>
      <c r="L65" s="166" t="n"/>
      <c r="M65" s="166" t="n"/>
      <c r="N65" s="166" t="n"/>
      <c r="O65" s="166" t="n"/>
      <c r="P65" s="166" t="n"/>
      <c r="Q65" s="166" t="n"/>
      <c r="R65" s="166" t="n"/>
      <c r="S65" s="166" t="n"/>
      <c r="T65" s="166" t="n"/>
      <c r="U65" s="166">
        <f>SUM(L65:T65)</f>
        <v/>
      </c>
      <c r="V65" s="167" t="n"/>
      <c r="W65" s="167" t="n"/>
      <c r="X65" s="167" t="n"/>
      <c r="Y65" s="167" t="n"/>
      <c r="Z65" s="167" t="n"/>
      <c r="AA65" s="167" t="n"/>
      <c r="AB65" s="167" t="n"/>
      <c r="AC65" s="167" t="n"/>
      <c r="AD65" s="167" t="n"/>
      <c r="AE65" s="167">
        <f>SUM(V65:AD65)</f>
        <v/>
      </c>
      <c r="AF65" s="168" t="n"/>
      <c r="AG65" s="168" t="n"/>
      <c r="AH65" s="168" t="n"/>
      <c r="AI65" s="168" t="n"/>
      <c r="AJ65" s="168" t="n"/>
      <c r="AK65" s="168" t="n"/>
      <c r="AL65" s="168" t="n"/>
      <c r="AM65" s="168" t="n"/>
      <c r="AN65" s="168" t="n"/>
      <c r="AO65" s="168">
        <f>SUM(AF65:AN65)</f>
        <v/>
      </c>
      <c r="AP65" s="169">
        <f>B65-B64</f>
        <v/>
      </c>
      <c r="AQ65" s="169">
        <f>C65-C64</f>
        <v/>
      </c>
      <c r="AR65" s="169">
        <f>D65-D64</f>
        <v/>
      </c>
      <c r="AS65" s="169">
        <f>E65-E64</f>
        <v/>
      </c>
      <c r="AT65" s="169">
        <f>F65-F64</f>
        <v/>
      </c>
      <c r="AU65" s="169">
        <f>G65-G64</f>
        <v/>
      </c>
      <c r="AV65" s="169">
        <f>H65-H64</f>
        <v/>
      </c>
      <c r="AW65" s="169">
        <f>I65-I64</f>
        <v/>
      </c>
      <c r="AX65" s="169">
        <f>J65-J64</f>
        <v/>
      </c>
      <c r="AY65" s="169">
        <f>SUM(AP65:AX65)</f>
        <v/>
      </c>
      <c r="AZ65" s="170" t="n"/>
      <c r="BA65" s="170" t="n"/>
      <c r="BB65" s="170" t="n"/>
      <c r="BC65" s="170" t="n"/>
      <c r="BD65" s="170" t="n"/>
      <c r="BE65" s="170" t="n"/>
      <c r="BF65" s="170" t="n"/>
      <c r="BG65" s="170" t="n"/>
      <c r="BH65" s="170" t="n"/>
      <c r="BI65" s="152">
        <f>SUM(AZ65:BH65)</f>
        <v/>
      </c>
      <c r="BJ65" s="171" t="n"/>
      <c r="BK65" s="171" t="n"/>
      <c r="BL65" s="171" t="n"/>
      <c r="BM65" s="171" t="n"/>
      <c r="BN65" s="171" t="n"/>
      <c r="BO65" s="171" t="n"/>
      <c r="BP65" s="171" t="n"/>
      <c r="BQ65" s="171" t="n"/>
      <c r="BR65" s="171" t="n"/>
      <c r="BS65" s="163">
        <f>SUM(BJ65:BR65)</f>
        <v/>
      </c>
      <c r="BT65" s="172" t="n"/>
      <c r="BU65" s="172" t="n"/>
      <c r="BV65" s="172" t="n"/>
      <c r="BW65" s="172" t="n"/>
      <c r="BX65" s="172" t="n"/>
      <c r="BY65" s="172" t="n"/>
      <c r="BZ65" s="172" t="n"/>
      <c r="CA65" s="172" t="n"/>
      <c r="CB65" s="172" t="n"/>
      <c r="CC65" s="172">
        <f>U65/(K65)</f>
        <v/>
      </c>
      <c r="CD65" s="213">
        <f>SUM(AP52:AP65)</f>
        <v/>
      </c>
      <c r="CE65" s="213">
        <f>SUM(AQ52:AQ65)</f>
        <v/>
      </c>
      <c r="CF65" s="213">
        <f>SUM(AR52:AR65)</f>
        <v/>
      </c>
      <c r="CG65" s="213">
        <f>SUM(AS52:AS65)</f>
        <v/>
      </c>
      <c r="CH65" s="213">
        <f>SUM(AT52:AT65)</f>
        <v/>
      </c>
      <c r="CI65" s="213">
        <f>SUM(AU52:AU65)</f>
        <v/>
      </c>
      <c r="CJ65" s="213">
        <f>SUM(AV52:AV65)</f>
        <v/>
      </c>
      <c r="CK65" s="213">
        <f>SUM(AW52:AW65)</f>
        <v/>
      </c>
      <c r="CL65" s="213">
        <f>SUM(AX52:AX65)</f>
        <v/>
      </c>
      <c r="CM65" s="213">
        <f>SUM(AY52:AY65)</f>
        <v/>
      </c>
      <c r="CN65" s="214">
        <f>B65/B$5</f>
        <v/>
      </c>
      <c r="CO65" s="214">
        <f>C65/C$5</f>
        <v/>
      </c>
      <c r="CP65" s="214">
        <f>D65/D$5</f>
        <v/>
      </c>
      <c r="CQ65" s="214">
        <f>E65/E$5</f>
        <v/>
      </c>
      <c r="CR65" s="214">
        <f>F65/F$5</f>
        <v/>
      </c>
      <c r="CS65" s="214">
        <f>G65/G$5</f>
        <v/>
      </c>
      <c r="CT65" s="214">
        <f>H65/H$5</f>
        <v/>
      </c>
      <c r="CU65" s="214">
        <f>I65/I$5</f>
        <v/>
      </c>
      <c r="CV65" s="214">
        <f>J65/J$5</f>
        <v/>
      </c>
      <c r="CW65" s="214">
        <f>K65/K$5</f>
        <v/>
      </c>
      <c r="CX65" s="215">
        <f>AF65/AF$5</f>
        <v/>
      </c>
      <c r="CY65" s="215">
        <f>AG65/AG$5</f>
        <v/>
      </c>
      <c r="CZ65" s="215">
        <f>AH65/AH$5</f>
        <v/>
      </c>
      <c r="DA65" s="215">
        <f>AI65/AI$5</f>
        <v/>
      </c>
      <c r="DB65" s="215">
        <f>AJ65/AJ$5</f>
        <v/>
      </c>
      <c r="DC65" s="215">
        <f>AK65/AK$5</f>
        <v/>
      </c>
      <c r="DD65" s="215">
        <f>AL65/AL$5</f>
        <v/>
      </c>
      <c r="DE65" s="215">
        <f>AM65/AM$5</f>
        <v/>
      </c>
      <c r="DF65" s="215">
        <f>AN65/AN$5</f>
        <v/>
      </c>
      <c r="DG65" s="215">
        <f>AO65/AO$5</f>
        <v/>
      </c>
      <c r="DI65" s="83" t="n"/>
      <c r="DJ65" s="173" t="n"/>
    </row>
    <row r="66" customFormat="1" s="173">
      <c r="A66" s="150">
        <f>A67-1</f>
        <v/>
      </c>
      <c r="B66" s="165" t="n">
        <v>814</v>
      </c>
      <c r="C66" s="165" t="n">
        <v>125</v>
      </c>
      <c r="D66" s="165" t="n">
        <v>1661</v>
      </c>
      <c r="E66" s="165" t="n">
        <v>1106</v>
      </c>
      <c r="F66" s="165" t="n">
        <v>39</v>
      </c>
      <c r="G66" s="165" t="n">
        <v>53</v>
      </c>
      <c r="H66" s="165" t="n">
        <v>35</v>
      </c>
      <c r="I66" s="165" t="n">
        <v>25</v>
      </c>
      <c r="J66" s="165" t="n">
        <v>3362</v>
      </c>
      <c r="K66" s="165">
        <f>SUM(B66:J66)</f>
        <v/>
      </c>
      <c r="L66" s="166" t="n"/>
      <c r="M66" s="166" t="n"/>
      <c r="N66" s="166" t="n"/>
      <c r="O66" s="166" t="n"/>
      <c r="P66" s="166" t="n"/>
      <c r="Q66" s="166" t="n"/>
      <c r="R66" s="166" t="n"/>
      <c r="S66" s="166" t="n"/>
      <c r="T66" s="166" t="n"/>
      <c r="U66" s="166">
        <f>SUM(L66:T66)</f>
        <v/>
      </c>
      <c r="V66" s="167" t="n"/>
      <c r="W66" s="167" t="n"/>
      <c r="X66" s="167" t="n"/>
      <c r="Y66" s="167" t="n"/>
      <c r="Z66" s="167" t="n"/>
      <c r="AA66" s="167" t="n"/>
      <c r="AB66" s="167" t="n"/>
      <c r="AC66" s="167" t="n"/>
      <c r="AD66" s="167" t="n"/>
      <c r="AE66" s="167">
        <f>SUM(V66:AD66)</f>
        <v/>
      </c>
      <c r="AF66" s="168" t="n"/>
      <c r="AG66" s="168" t="n"/>
      <c r="AH66" s="168" t="n"/>
      <c r="AI66" s="168" t="n"/>
      <c r="AJ66" s="168" t="n"/>
      <c r="AK66" s="168" t="n"/>
      <c r="AL66" s="168" t="n"/>
      <c r="AM66" s="168" t="n"/>
      <c r="AN66" s="168" t="n"/>
      <c r="AO66" s="168">
        <f>SUM(AF66:AN66)</f>
        <v/>
      </c>
      <c r="AP66" s="169">
        <f>B66-B65</f>
        <v/>
      </c>
      <c r="AQ66" s="169">
        <f>C66-C65</f>
        <v/>
      </c>
      <c r="AR66" s="169">
        <f>D66-D65</f>
        <v/>
      </c>
      <c r="AS66" s="169">
        <f>E66-E65</f>
        <v/>
      </c>
      <c r="AT66" s="169">
        <f>F66-F65</f>
        <v/>
      </c>
      <c r="AU66" s="169">
        <f>G66-G65</f>
        <v/>
      </c>
      <c r="AV66" s="169">
        <f>H66-H65</f>
        <v/>
      </c>
      <c r="AW66" s="169">
        <f>I66-I65</f>
        <v/>
      </c>
      <c r="AX66" s="169">
        <f>J66-J65</f>
        <v/>
      </c>
      <c r="AY66" s="169">
        <f>SUM(AP66:AX66)</f>
        <v/>
      </c>
      <c r="AZ66" s="170" t="n"/>
      <c r="BA66" s="170" t="n"/>
      <c r="BB66" s="170" t="n"/>
      <c r="BC66" s="170" t="n"/>
      <c r="BD66" s="170" t="n"/>
      <c r="BE66" s="170" t="n"/>
      <c r="BF66" s="170" t="n"/>
      <c r="BG66" s="170" t="n"/>
      <c r="BH66" s="170" t="n"/>
      <c r="BI66" s="152">
        <f>SUM(AZ66:BH66)</f>
        <v/>
      </c>
      <c r="BJ66" s="171" t="n"/>
      <c r="BK66" s="171" t="n"/>
      <c r="BL66" s="171" t="n"/>
      <c r="BM66" s="171" t="n"/>
      <c r="BN66" s="171" t="n"/>
      <c r="BO66" s="171" t="n"/>
      <c r="BP66" s="171" t="n"/>
      <c r="BQ66" s="171" t="n"/>
      <c r="BR66" s="171" t="n"/>
      <c r="BS66" s="163">
        <f>SUM(BJ66:BR66)</f>
        <v/>
      </c>
      <c r="BT66" s="172" t="n"/>
      <c r="BU66" s="172" t="n"/>
      <c r="BV66" s="172" t="n"/>
      <c r="BW66" s="172" t="n"/>
      <c r="BX66" s="172" t="n"/>
      <c r="BY66" s="172" t="n"/>
      <c r="BZ66" s="172" t="n"/>
      <c r="CA66" s="172" t="n"/>
      <c r="CB66" s="172" t="n"/>
      <c r="CC66" s="172">
        <f>U66/(K66)</f>
        <v/>
      </c>
      <c r="CD66" s="213">
        <f>SUM(AP53:AP66)</f>
        <v/>
      </c>
      <c r="CE66" s="213">
        <f>SUM(AQ53:AQ66)</f>
        <v/>
      </c>
      <c r="CF66" s="213">
        <f>SUM(AR53:AR66)</f>
        <v/>
      </c>
      <c r="CG66" s="213">
        <f>SUM(AS53:AS66)</f>
        <v/>
      </c>
      <c r="CH66" s="213">
        <f>SUM(AT53:AT66)</f>
        <v/>
      </c>
      <c r="CI66" s="213">
        <f>SUM(AU53:AU66)</f>
        <v/>
      </c>
      <c r="CJ66" s="213">
        <f>SUM(AV53:AV66)</f>
        <v/>
      </c>
      <c r="CK66" s="213">
        <f>SUM(AW53:AW66)</f>
        <v/>
      </c>
      <c r="CL66" s="213">
        <f>SUM(AX53:AX66)</f>
        <v/>
      </c>
      <c r="CM66" s="213">
        <f>SUM(AY53:AY66)</f>
        <v/>
      </c>
      <c r="CN66" s="214">
        <f>B66/B$5</f>
        <v/>
      </c>
      <c r="CO66" s="214">
        <f>C66/C$5</f>
        <v/>
      </c>
      <c r="CP66" s="214">
        <f>D66/D$5</f>
        <v/>
      </c>
      <c r="CQ66" s="214">
        <f>E66/E$5</f>
        <v/>
      </c>
      <c r="CR66" s="214">
        <f>F66/F$5</f>
        <v/>
      </c>
      <c r="CS66" s="214">
        <f>G66/G$5</f>
        <v/>
      </c>
      <c r="CT66" s="214">
        <f>H66/H$5</f>
        <v/>
      </c>
      <c r="CU66" s="214">
        <f>I66/I$5</f>
        <v/>
      </c>
      <c r="CV66" s="214">
        <f>J66/J$5</f>
        <v/>
      </c>
      <c r="CW66" s="214">
        <f>K66/K$5</f>
        <v/>
      </c>
      <c r="CX66" s="215">
        <f>AF66/AF$5</f>
        <v/>
      </c>
      <c r="CY66" s="215">
        <f>AG66/AG$5</f>
        <v/>
      </c>
      <c r="CZ66" s="215">
        <f>AH66/AH$5</f>
        <v/>
      </c>
      <c r="DA66" s="215">
        <f>AI66/AI$5</f>
        <v/>
      </c>
      <c r="DB66" s="215">
        <f>AJ66/AJ$5</f>
        <v/>
      </c>
      <c r="DC66" s="215">
        <f>AK66/AK$5</f>
        <v/>
      </c>
      <c r="DD66" s="215">
        <f>AL66/AL$5</f>
        <v/>
      </c>
      <c r="DE66" s="215">
        <f>AM66/AM$5</f>
        <v/>
      </c>
      <c r="DF66" s="215">
        <f>AN66/AN$5</f>
        <v/>
      </c>
      <c r="DG66" s="215">
        <f>AO66/AO$5</f>
        <v/>
      </c>
      <c r="DI66" s="83" t="n"/>
      <c r="DJ66" s="173" t="n"/>
    </row>
    <row r="67" customFormat="1" s="173">
      <c r="A67" s="150">
        <f>A68-1</f>
        <v/>
      </c>
      <c r="B67" s="165" t="n">
        <v>838</v>
      </c>
      <c r="C67" s="165" t="n">
        <v>128</v>
      </c>
      <c r="D67" s="165" t="n">
        <v>1697</v>
      </c>
      <c r="E67" s="165" t="n">
        <v>1142</v>
      </c>
      <c r="F67" s="165" t="n">
        <v>40</v>
      </c>
      <c r="G67" s="165" t="n">
        <v>57</v>
      </c>
      <c r="H67" s="165" t="n">
        <v>35</v>
      </c>
      <c r="I67" s="165" t="n">
        <v>26</v>
      </c>
      <c r="J67" s="165" t="n">
        <v>3609</v>
      </c>
      <c r="K67" s="165">
        <f>SUM(B67:J67)</f>
        <v/>
      </c>
      <c r="L67" s="166" t="n"/>
      <c r="M67" s="166" t="n"/>
      <c r="N67" s="166" t="n"/>
      <c r="O67" s="166" t="n"/>
      <c r="P67" s="166" t="n"/>
      <c r="Q67" s="166" t="n"/>
      <c r="R67" s="166" t="n"/>
      <c r="S67" s="166" t="n"/>
      <c r="T67" s="166" t="n"/>
      <c r="U67" s="166">
        <f>SUM(L67:T67)</f>
        <v/>
      </c>
      <c r="V67" s="167" t="n"/>
      <c r="W67" s="167" t="n"/>
      <c r="X67" s="167" t="n"/>
      <c r="Y67" s="167" t="n"/>
      <c r="Z67" s="167" t="n"/>
      <c r="AA67" s="167" t="n"/>
      <c r="AB67" s="167" t="n"/>
      <c r="AC67" s="167" t="n"/>
      <c r="AD67" s="167" t="n"/>
      <c r="AE67" s="167">
        <f>SUM(V67:AD67)</f>
        <v/>
      </c>
      <c r="AF67" s="168" t="n"/>
      <c r="AG67" s="168" t="n"/>
      <c r="AH67" s="168" t="n"/>
      <c r="AI67" s="168" t="n"/>
      <c r="AJ67" s="168" t="n"/>
      <c r="AK67" s="168" t="n"/>
      <c r="AL67" s="168" t="n"/>
      <c r="AM67" s="168" t="n"/>
      <c r="AN67" s="168" t="n"/>
      <c r="AO67" s="168">
        <f>SUM(AF67:AN67)</f>
        <v/>
      </c>
      <c r="AP67" s="169">
        <f>B67-B66</f>
        <v/>
      </c>
      <c r="AQ67" s="169">
        <f>C67-C66</f>
        <v/>
      </c>
      <c r="AR67" s="169">
        <f>D67-D66</f>
        <v/>
      </c>
      <c r="AS67" s="169">
        <f>E67-E66</f>
        <v/>
      </c>
      <c r="AT67" s="169">
        <f>F67-F66</f>
        <v/>
      </c>
      <c r="AU67" s="169">
        <f>G67-G66</f>
        <v/>
      </c>
      <c r="AV67" s="169">
        <f>H67-H66</f>
        <v/>
      </c>
      <c r="AW67" s="169">
        <f>I67-I66</f>
        <v/>
      </c>
      <c r="AX67" s="169">
        <f>J67-J66</f>
        <v/>
      </c>
      <c r="AY67" s="169">
        <f>SUM(AP67:AX67)</f>
        <v/>
      </c>
      <c r="AZ67" s="170" t="n"/>
      <c r="BA67" s="170" t="n"/>
      <c r="BB67" s="170" t="n"/>
      <c r="BC67" s="170" t="n"/>
      <c r="BD67" s="170" t="n"/>
      <c r="BE67" s="170" t="n"/>
      <c r="BF67" s="170" t="n"/>
      <c r="BG67" s="170" t="n"/>
      <c r="BH67" s="170" t="n"/>
      <c r="BI67" s="152">
        <f>SUM(AZ67:BH67)</f>
        <v/>
      </c>
      <c r="BJ67" s="171" t="n"/>
      <c r="BK67" s="171" t="n"/>
      <c r="BL67" s="171" t="n"/>
      <c r="BM67" s="171" t="n"/>
      <c r="BN67" s="171" t="n"/>
      <c r="BO67" s="171" t="n"/>
      <c r="BP67" s="171" t="n"/>
      <c r="BQ67" s="171" t="n"/>
      <c r="BR67" s="171" t="n"/>
      <c r="BS67" s="163">
        <f>SUM(BJ67:BR67)</f>
        <v/>
      </c>
      <c r="BT67" s="172" t="n"/>
      <c r="BU67" s="172" t="n"/>
      <c r="BV67" s="172" t="n"/>
      <c r="BW67" s="172" t="n"/>
      <c r="BX67" s="172" t="n"/>
      <c r="BY67" s="172" t="n"/>
      <c r="BZ67" s="172" t="n"/>
      <c r="CA67" s="172" t="n"/>
      <c r="CB67" s="172" t="n"/>
      <c r="CC67" s="172">
        <f>U67/(K67)</f>
        <v/>
      </c>
      <c r="CD67" s="213">
        <f>SUM(AP54:AP67)</f>
        <v/>
      </c>
      <c r="CE67" s="213">
        <f>SUM(AQ54:AQ67)</f>
        <v/>
      </c>
      <c r="CF67" s="213">
        <f>SUM(AR54:AR67)</f>
        <v/>
      </c>
      <c r="CG67" s="213">
        <f>SUM(AS54:AS67)</f>
        <v/>
      </c>
      <c r="CH67" s="213">
        <f>SUM(AT54:AT67)</f>
        <v/>
      </c>
      <c r="CI67" s="213">
        <f>SUM(AU54:AU67)</f>
        <v/>
      </c>
      <c r="CJ67" s="213">
        <f>SUM(AV54:AV67)</f>
        <v/>
      </c>
      <c r="CK67" s="213">
        <f>SUM(AW54:AW67)</f>
        <v/>
      </c>
      <c r="CL67" s="213">
        <f>SUM(AX54:AX67)</f>
        <v/>
      </c>
      <c r="CM67" s="213">
        <f>SUM(AY54:AY67)</f>
        <v/>
      </c>
      <c r="CN67" s="214">
        <f>B67/B$5</f>
        <v/>
      </c>
      <c r="CO67" s="214">
        <f>C67/C$5</f>
        <v/>
      </c>
      <c r="CP67" s="214">
        <f>D67/D$5</f>
        <v/>
      </c>
      <c r="CQ67" s="214">
        <f>E67/E$5</f>
        <v/>
      </c>
      <c r="CR67" s="214">
        <f>F67/F$5</f>
        <v/>
      </c>
      <c r="CS67" s="214">
        <f>G67/G$5</f>
        <v/>
      </c>
      <c r="CT67" s="214">
        <f>H67/H$5</f>
        <v/>
      </c>
      <c r="CU67" s="214">
        <f>I67/I$5</f>
        <v/>
      </c>
      <c r="CV67" s="214">
        <f>J67/J$5</f>
        <v/>
      </c>
      <c r="CW67" s="214">
        <f>K67/K$5</f>
        <v/>
      </c>
      <c r="CX67" s="215">
        <f>AF67/AF$5</f>
        <v/>
      </c>
      <c r="CY67" s="215">
        <f>AG67/AG$5</f>
        <v/>
      </c>
      <c r="CZ67" s="215">
        <f>AH67/AH$5</f>
        <v/>
      </c>
      <c r="DA67" s="215">
        <f>AI67/AI$5</f>
        <v/>
      </c>
      <c r="DB67" s="215">
        <f>AJ67/AJ$5</f>
        <v/>
      </c>
      <c r="DC67" s="215">
        <f>AK67/AK$5</f>
        <v/>
      </c>
      <c r="DD67" s="215">
        <f>AL67/AL$5</f>
        <v/>
      </c>
      <c r="DE67" s="215">
        <f>AM67/AM$5</f>
        <v/>
      </c>
      <c r="DF67" s="215">
        <f>AN67/AN$5</f>
        <v/>
      </c>
      <c r="DG67" s="215">
        <f>AO67/AO$5</f>
        <v/>
      </c>
      <c r="DI67" s="83" t="n"/>
      <c r="DJ67" s="173" t="n"/>
    </row>
    <row r="68" customFormat="1" s="173">
      <c r="A68" s="150">
        <f>A69-1</f>
        <v/>
      </c>
      <c r="B68" s="165" t="n">
        <v>849</v>
      </c>
      <c r="C68" s="165" t="n">
        <v>130</v>
      </c>
      <c r="D68" s="165" t="n">
        <v>1720</v>
      </c>
      <c r="E68" s="165" t="n">
        <v>1189</v>
      </c>
      <c r="F68" s="165" t="n">
        <v>40</v>
      </c>
      <c r="G68" s="165" t="n">
        <v>57</v>
      </c>
      <c r="H68" s="165" t="n">
        <v>37</v>
      </c>
      <c r="I68" s="165" t="n">
        <v>26</v>
      </c>
      <c r="J68" s="165" t="n">
        <v>3760</v>
      </c>
      <c r="K68" s="165">
        <f>SUM(B68:J68)</f>
        <v/>
      </c>
      <c r="L68" s="166" t="n"/>
      <c r="M68" s="166" t="n"/>
      <c r="N68" s="166" t="n"/>
      <c r="O68" s="166" t="n"/>
      <c r="P68" s="166" t="n"/>
      <c r="Q68" s="166" t="n"/>
      <c r="R68" s="166" t="n"/>
      <c r="S68" s="166" t="n"/>
      <c r="T68" s="166" t="n"/>
      <c r="U68" s="166">
        <f>SUM(L68:T68)</f>
        <v/>
      </c>
      <c r="V68" s="167" t="n"/>
      <c r="W68" s="167" t="n"/>
      <c r="X68" s="167" t="n"/>
      <c r="Y68" s="167" t="n"/>
      <c r="Z68" s="167" t="n"/>
      <c r="AA68" s="167" t="n"/>
      <c r="AB68" s="167" t="n"/>
      <c r="AC68" s="167" t="n"/>
      <c r="AD68" s="167" t="n"/>
      <c r="AE68" s="167">
        <f>SUM(V68:AD68)</f>
        <v/>
      </c>
      <c r="AF68" s="168" t="n"/>
      <c r="AG68" s="168" t="n"/>
      <c r="AH68" s="168" t="n"/>
      <c r="AI68" s="168" t="n"/>
      <c r="AJ68" s="168" t="n"/>
      <c r="AK68" s="168" t="n"/>
      <c r="AL68" s="168" t="n"/>
      <c r="AM68" s="168" t="n"/>
      <c r="AN68" s="168" t="n"/>
      <c r="AO68" s="168">
        <f>SUM(AF68:AN68)</f>
        <v/>
      </c>
      <c r="AP68" s="169">
        <f>B68-B67</f>
        <v/>
      </c>
      <c r="AQ68" s="169">
        <f>C68-C67</f>
        <v/>
      </c>
      <c r="AR68" s="169">
        <f>D68-D67</f>
        <v/>
      </c>
      <c r="AS68" s="169">
        <f>E68-E67</f>
        <v/>
      </c>
      <c r="AT68" s="169">
        <f>F68-F67</f>
        <v/>
      </c>
      <c r="AU68" s="169">
        <f>G68-G67</f>
        <v/>
      </c>
      <c r="AV68" s="169">
        <f>H68-H67</f>
        <v/>
      </c>
      <c r="AW68" s="169">
        <f>I68-I67</f>
        <v/>
      </c>
      <c r="AX68" s="169">
        <f>J68-J67</f>
        <v/>
      </c>
      <c r="AY68" s="169">
        <f>SUM(AP68:AX68)</f>
        <v/>
      </c>
      <c r="AZ68" s="170" t="n"/>
      <c r="BA68" s="170" t="n"/>
      <c r="BB68" s="170" t="n"/>
      <c r="BC68" s="170" t="n"/>
      <c r="BD68" s="170" t="n"/>
      <c r="BE68" s="170" t="n"/>
      <c r="BF68" s="170" t="n"/>
      <c r="BG68" s="170" t="n"/>
      <c r="BH68" s="170" t="n"/>
      <c r="BI68" s="152">
        <f>SUM(AZ68:BH68)</f>
        <v/>
      </c>
      <c r="BJ68" s="171" t="n"/>
      <c r="BK68" s="171" t="n"/>
      <c r="BL68" s="171" t="n"/>
      <c r="BM68" s="171" t="n"/>
      <c r="BN68" s="171" t="n"/>
      <c r="BO68" s="171" t="n"/>
      <c r="BP68" s="171" t="n"/>
      <c r="BQ68" s="171" t="n"/>
      <c r="BR68" s="171" t="n"/>
      <c r="BS68" s="163">
        <f>SUM(BJ68:BR68)</f>
        <v/>
      </c>
      <c r="BT68" s="172" t="n"/>
      <c r="BU68" s="172" t="n"/>
      <c r="BV68" s="172" t="n"/>
      <c r="BW68" s="172" t="n"/>
      <c r="BX68" s="172" t="n"/>
      <c r="BY68" s="172" t="n"/>
      <c r="BZ68" s="172" t="n"/>
      <c r="CA68" s="172" t="n"/>
      <c r="CB68" s="172" t="n"/>
      <c r="CC68" s="172">
        <f>U68/(K68)</f>
        <v/>
      </c>
      <c r="CD68" s="213">
        <f>SUM(AP55:AP68)</f>
        <v/>
      </c>
      <c r="CE68" s="213">
        <f>SUM(AQ55:AQ68)</f>
        <v/>
      </c>
      <c r="CF68" s="213">
        <f>SUM(AR55:AR68)</f>
        <v/>
      </c>
      <c r="CG68" s="213">
        <f>SUM(AS55:AS68)</f>
        <v/>
      </c>
      <c r="CH68" s="213">
        <f>SUM(AT55:AT68)</f>
        <v/>
      </c>
      <c r="CI68" s="213">
        <f>SUM(AU55:AU68)</f>
        <v/>
      </c>
      <c r="CJ68" s="213">
        <f>SUM(AV55:AV68)</f>
        <v/>
      </c>
      <c r="CK68" s="213">
        <f>SUM(AW55:AW68)</f>
        <v/>
      </c>
      <c r="CL68" s="213">
        <f>SUM(AX55:AX68)</f>
        <v/>
      </c>
      <c r="CM68" s="213">
        <f>SUM(AY55:AY68)</f>
        <v/>
      </c>
      <c r="CN68" s="214">
        <f>B68/B$5</f>
        <v/>
      </c>
      <c r="CO68" s="214">
        <f>C68/C$5</f>
        <v/>
      </c>
      <c r="CP68" s="214">
        <f>D68/D$5</f>
        <v/>
      </c>
      <c r="CQ68" s="214">
        <f>E68/E$5</f>
        <v/>
      </c>
      <c r="CR68" s="214">
        <f>F68/F$5</f>
        <v/>
      </c>
      <c r="CS68" s="214">
        <f>G68/G$5</f>
        <v/>
      </c>
      <c r="CT68" s="214">
        <f>H68/H$5</f>
        <v/>
      </c>
      <c r="CU68" s="214">
        <f>I68/I$5</f>
        <v/>
      </c>
      <c r="CV68" s="214">
        <f>J68/J$5</f>
        <v/>
      </c>
      <c r="CW68" s="214">
        <f>K68/K$5</f>
        <v/>
      </c>
      <c r="CX68" s="215">
        <f>AF68/AF$5</f>
        <v/>
      </c>
      <c r="CY68" s="215">
        <f>AG68/AG$5</f>
        <v/>
      </c>
      <c r="CZ68" s="215">
        <f>AH68/AH$5</f>
        <v/>
      </c>
      <c r="DA68" s="215">
        <f>AI68/AI$5</f>
        <v/>
      </c>
      <c r="DB68" s="215">
        <f>AJ68/AJ$5</f>
        <v/>
      </c>
      <c r="DC68" s="215">
        <f>AK68/AK$5</f>
        <v/>
      </c>
      <c r="DD68" s="215">
        <f>AL68/AL$5</f>
        <v/>
      </c>
      <c r="DE68" s="215">
        <f>AM68/AM$5</f>
        <v/>
      </c>
      <c r="DF68" s="215">
        <f>AN68/AN$5</f>
        <v/>
      </c>
      <c r="DG68" s="215">
        <f>AO68/AO$5</f>
        <v/>
      </c>
      <c r="DI68" s="83" t="n"/>
      <c r="DJ68" s="173" t="n"/>
    </row>
    <row r="69" customFormat="1" s="173">
      <c r="A69" s="150">
        <f>A70-1</f>
        <v/>
      </c>
      <c r="B69" s="165" t="n">
        <v>929</v>
      </c>
      <c r="C69" s="165" t="n">
        <v>134</v>
      </c>
      <c r="D69" s="165" t="n">
        <v>1804</v>
      </c>
      <c r="E69" s="165" t="n">
        <v>1204</v>
      </c>
      <c r="F69" s="165" t="n">
        <v>41</v>
      </c>
      <c r="G69" s="165" t="n">
        <v>59</v>
      </c>
      <c r="H69" s="165" t="n">
        <v>40</v>
      </c>
      <c r="I69" s="165" t="n">
        <v>27</v>
      </c>
      <c r="J69" s="165" t="n">
        <v>3994</v>
      </c>
      <c r="K69" s="165">
        <f>SUM(B69:J69)</f>
        <v/>
      </c>
      <c r="L69" s="166" t="n"/>
      <c r="M69" s="166" t="n"/>
      <c r="N69" s="166" t="n"/>
      <c r="O69" s="166" t="n"/>
      <c r="P69" s="166" t="n"/>
      <c r="Q69" s="166" t="n"/>
      <c r="R69" s="166" t="n"/>
      <c r="S69" s="166" t="n"/>
      <c r="T69" s="166" t="n"/>
      <c r="U69" s="166">
        <f>SUM(L69:T69)</f>
        <v/>
      </c>
      <c r="V69" s="167" t="n"/>
      <c r="W69" s="167" t="n"/>
      <c r="X69" s="167" t="n"/>
      <c r="Y69" s="167" t="n"/>
      <c r="Z69" s="167" t="n"/>
      <c r="AA69" s="167" t="n"/>
      <c r="AB69" s="167" t="n"/>
      <c r="AC69" s="167" t="n"/>
      <c r="AD69" s="167" t="n"/>
      <c r="AE69" s="167">
        <f>SUM(V69:AD69)</f>
        <v/>
      </c>
      <c r="AF69" s="168" t="n"/>
      <c r="AG69" s="168" t="n"/>
      <c r="AH69" s="168" t="n"/>
      <c r="AI69" s="168" t="n"/>
      <c r="AJ69" s="168" t="n"/>
      <c r="AK69" s="168" t="n"/>
      <c r="AL69" s="168" t="n"/>
      <c r="AM69" s="168" t="n"/>
      <c r="AN69" s="168" t="n"/>
      <c r="AO69" s="168">
        <f>SUM(AF69:AN69)</f>
        <v/>
      </c>
      <c r="AP69" s="169">
        <f>B69-B68</f>
        <v/>
      </c>
      <c r="AQ69" s="169">
        <f>C69-C68</f>
        <v/>
      </c>
      <c r="AR69" s="169">
        <f>D69-D68</f>
        <v/>
      </c>
      <c r="AS69" s="169">
        <f>E69-E68</f>
        <v/>
      </c>
      <c r="AT69" s="169">
        <f>F69-F68</f>
        <v/>
      </c>
      <c r="AU69" s="169">
        <f>G69-G68</f>
        <v/>
      </c>
      <c r="AV69" s="169">
        <f>H69-H68</f>
        <v/>
      </c>
      <c r="AW69" s="169">
        <f>I69-I68</f>
        <v/>
      </c>
      <c r="AX69" s="169">
        <f>J69-J68</f>
        <v/>
      </c>
      <c r="AY69" s="169">
        <f>SUM(AP69:AX69)</f>
        <v/>
      </c>
      <c r="AZ69" s="170" t="n"/>
      <c r="BA69" s="170" t="n"/>
      <c r="BB69" s="170" t="n"/>
      <c r="BC69" s="170" t="n"/>
      <c r="BD69" s="170" t="n"/>
      <c r="BE69" s="170" t="n"/>
      <c r="BF69" s="170" t="n"/>
      <c r="BG69" s="170" t="n"/>
      <c r="BH69" s="170" t="n"/>
      <c r="BI69" s="152">
        <f>SUM(AZ69:BH69)</f>
        <v/>
      </c>
      <c r="BJ69" s="171" t="n"/>
      <c r="BK69" s="171" t="n"/>
      <c r="BL69" s="171" t="n"/>
      <c r="BM69" s="171" t="n"/>
      <c r="BN69" s="171" t="n"/>
      <c r="BO69" s="171" t="n"/>
      <c r="BP69" s="171" t="n"/>
      <c r="BQ69" s="171" t="n"/>
      <c r="BR69" s="171" t="n"/>
      <c r="BS69" s="163">
        <f>SUM(BJ69:BR69)</f>
        <v/>
      </c>
      <c r="BT69" s="172" t="n"/>
      <c r="BU69" s="172" t="n"/>
      <c r="BV69" s="172" t="n"/>
      <c r="BW69" s="172" t="n"/>
      <c r="BX69" s="172" t="n"/>
      <c r="BY69" s="172" t="n"/>
      <c r="BZ69" s="172" t="n"/>
      <c r="CA69" s="172" t="n"/>
      <c r="CB69" s="172" t="n"/>
      <c r="CC69" s="172">
        <f>U69/(K69)</f>
        <v/>
      </c>
      <c r="CD69" s="213">
        <f>SUM(AP56:AP69)</f>
        <v/>
      </c>
      <c r="CE69" s="213">
        <f>SUM(AQ56:AQ69)</f>
        <v/>
      </c>
      <c r="CF69" s="213">
        <f>SUM(AR56:AR69)</f>
        <v/>
      </c>
      <c r="CG69" s="213">
        <f>SUM(AS56:AS69)</f>
        <v/>
      </c>
      <c r="CH69" s="213">
        <f>SUM(AT56:AT69)</f>
        <v/>
      </c>
      <c r="CI69" s="213">
        <f>SUM(AU56:AU69)</f>
        <v/>
      </c>
      <c r="CJ69" s="213">
        <f>SUM(AV56:AV69)</f>
        <v/>
      </c>
      <c r="CK69" s="213">
        <f>SUM(AW56:AW69)</f>
        <v/>
      </c>
      <c r="CL69" s="213">
        <f>SUM(AX56:AX69)</f>
        <v/>
      </c>
      <c r="CM69" s="213">
        <f>SUM(AY56:AY69)</f>
        <v/>
      </c>
      <c r="CN69" s="214">
        <f>B69/B$5</f>
        <v/>
      </c>
      <c r="CO69" s="214">
        <f>C69/C$5</f>
        <v/>
      </c>
      <c r="CP69" s="214">
        <f>D69/D$5</f>
        <v/>
      </c>
      <c r="CQ69" s="214">
        <f>E69/E$5</f>
        <v/>
      </c>
      <c r="CR69" s="214">
        <f>F69/F$5</f>
        <v/>
      </c>
      <c r="CS69" s="214">
        <f>G69/G$5</f>
        <v/>
      </c>
      <c r="CT69" s="214">
        <f>H69/H$5</f>
        <v/>
      </c>
      <c r="CU69" s="214">
        <f>I69/I$5</f>
        <v/>
      </c>
      <c r="CV69" s="214">
        <f>J69/J$5</f>
        <v/>
      </c>
      <c r="CW69" s="214">
        <f>K69/K$5</f>
        <v/>
      </c>
      <c r="CX69" s="215">
        <f>AF69/AF$5</f>
        <v/>
      </c>
      <c r="CY69" s="215">
        <f>AG69/AG$5</f>
        <v/>
      </c>
      <c r="CZ69" s="215">
        <f>AH69/AH$5</f>
        <v/>
      </c>
      <c r="DA69" s="215">
        <f>AI69/AI$5</f>
        <v/>
      </c>
      <c r="DB69" s="215">
        <f>AJ69/AJ$5</f>
        <v/>
      </c>
      <c r="DC69" s="215">
        <f>AK69/AK$5</f>
        <v/>
      </c>
      <c r="DD69" s="215">
        <f>AL69/AL$5</f>
        <v/>
      </c>
      <c r="DE69" s="215">
        <f>AM69/AM$5</f>
        <v/>
      </c>
      <c r="DF69" s="215">
        <f>AN69/AN$5</f>
        <v/>
      </c>
      <c r="DG69" s="215">
        <f>AO69/AO$5</f>
        <v/>
      </c>
      <c r="DI69" s="83" t="n"/>
      <c r="DJ69" s="173" t="n"/>
    </row>
    <row r="70" customFormat="1" s="173">
      <c r="A70" s="150">
        <f>A71-1</f>
        <v/>
      </c>
      <c r="B70" s="165" t="n">
        <v>989</v>
      </c>
      <c r="C70" s="165" t="n">
        <v>133</v>
      </c>
      <c r="D70" s="165" t="n">
        <v>1851</v>
      </c>
      <c r="E70" s="165" t="n">
        <v>1253</v>
      </c>
      <c r="F70" s="165" t="n">
        <v>43</v>
      </c>
      <c r="G70" s="165" t="n">
        <v>60</v>
      </c>
      <c r="H70" s="165" t="n">
        <v>42</v>
      </c>
      <c r="I70" s="165" t="n">
        <v>27</v>
      </c>
      <c r="J70" s="165" t="n">
        <v>4497</v>
      </c>
      <c r="K70" s="165">
        <f>SUM(B70:J70)</f>
        <v/>
      </c>
      <c r="L70" s="166" t="n"/>
      <c r="M70" s="166" t="n"/>
      <c r="N70" s="166" t="n"/>
      <c r="O70" s="166" t="n"/>
      <c r="P70" s="166" t="n"/>
      <c r="Q70" s="166" t="n"/>
      <c r="R70" s="166" t="n"/>
      <c r="S70" s="166" t="n"/>
      <c r="T70" s="166" t="n"/>
      <c r="U70" s="166">
        <f>SUM(L70:T70)</f>
        <v/>
      </c>
      <c r="V70" s="167" t="n"/>
      <c r="W70" s="167" t="n"/>
      <c r="X70" s="167" t="n"/>
      <c r="Y70" s="167" t="n"/>
      <c r="Z70" s="167" t="n"/>
      <c r="AA70" s="167" t="n"/>
      <c r="AB70" s="167" t="n"/>
      <c r="AC70" s="167" t="n"/>
      <c r="AD70" s="167" t="n"/>
      <c r="AE70" s="167">
        <f>SUM(V70:AD70)</f>
        <v/>
      </c>
      <c r="AF70" s="168" t="n"/>
      <c r="AG70" s="168" t="n"/>
      <c r="AH70" s="168" t="n"/>
      <c r="AI70" s="168" t="n"/>
      <c r="AJ70" s="168" t="n"/>
      <c r="AK70" s="168" t="n"/>
      <c r="AL70" s="168" t="n"/>
      <c r="AM70" s="168" t="n"/>
      <c r="AN70" s="168" t="n"/>
      <c r="AO70" s="168">
        <f>SUM(AF70:AN70)</f>
        <v/>
      </c>
      <c r="AP70" s="169">
        <f>B70-B69</f>
        <v/>
      </c>
      <c r="AQ70" s="169">
        <f>C70-C69</f>
        <v/>
      </c>
      <c r="AR70" s="169">
        <f>D70-D69</f>
        <v/>
      </c>
      <c r="AS70" s="169">
        <f>E70-E69</f>
        <v/>
      </c>
      <c r="AT70" s="169">
        <f>F70-F69</f>
        <v/>
      </c>
      <c r="AU70" s="169">
        <f>G70-G69</f>
        <v/>
      </c>
      <c r="AV70" s="169">
        <f>H70-H69</f>
        <v/>
      </c>
      <c r="AW70" s="169">
        <f>I70-I69</f>
        <v/>
      </c>
      <c r="AX70" s="169">
        <f>J70-J69</f>
        <v/>
      </c>
      <c r="AY70" s="169">
        <f>SUM(AP70:AX70)</f>
        <v/>
      </c>
      <c r="AZ70" s="170" t="n"/>
      <c r="BA70" s="170" t="n"/>
      <c r="BB70" s="170" t="n"/>
      <c r="BC70" s="170" t="n"/>
      <c r="BD70" s="170" t="n"/>
      <c r="BE70" s="170" t="n"/>
      <c r="BF70" s="170" t="n"/>
      <c r="BG70" s="170" t="n"/>
      <c r="BH70" s="170" t="n"/>
      <c r="BI70" s="152">
        <f>SUM(AZ70:BH70)</f>
        <v/>
      </c>
      <c r="BJ70" s="171" t="n"/>
      <c r="BK70" s="171" t="n"/>
      <c r="BL70" s="171" t="n"/>
      <c r="BM70" s="171" t="n"/>
      <c r="BN70" s="171" t="n"/>
      <c r="BO70" s="171" t="n"/>
      <c r="BP70" s="171" t="n"/>
      <c r="BQ70" s="171" t="n"/>
      <c r="BR70" s="171" t="n"/>
      <c r="BS70" s="163">
        <f>SUM(BJ70:BR70)</f>
        <v/>
      </c>
      <c r="BT70" s="172" t="n"/>
      <c r="BU70" s="172" t="n"/>
      <c r="BV70" s="172" t="n"/>
      <c r="BW70" s="172" t="n"/>
      <c r="BX70" s="172" t="n"/>
      <c r="BY70" s="172" t="n"/>
      <c r="BZ70" s="172" t="n"/>
      <c r="CA70" s="172" t="n"/>
      <c r="CB70" s="172" t="n"/>
      <c r="CC70" s="172">
        <f>U70/(K70)</f>
        <v/>
      </c>
      <c r="CD70" s="213">
        <f>SUM(AP57:AP70)</f>
        <v/>
      </c>
      <c r="CE70" s="213">
        <f>SUM(AQ57:AQ70)</f>
        <v/>
      </c>
      <c r="CF70" s="213">
        <f>SUM(AR57:AR70)</f>
        <v/>
      </c>
      <c r="CG70" s="213">
        <f>SUM(AS57:AS70)</f>
        <v/>
      </c>
      <c r="CH70" s="213">
        <f>SUM(AT57:AT70)</f>
        <v/>
      </c>
      <c r="CI70" s="213">
        <f>SUM(AU57:AU70)</f>
        <v/>
      </c>
      <c r="CJ70" s="213">
        <f>SUM(AV57:AV70)</f>
        <v/>
      </c>
      <c r="CK70" s="213">
        <f>SUM(AW57:AW70)</f>
        <v/>
      </c>
      <c r="CL70" s="213">
        <f>SUM(AX57:AX70)</f>
        <v/>
      </c>
      <c r="CM70" s="213">
        <f>SUM(AY57:AY70)</f>
        <v/>
      </c>
      <c r="CN70" s="214">
        <f>B70/B$5</f>
        <v/>
      </c>
      <c r="CO70" s="214">
        <f>C70/C$5</f>
        <v/>
      </c>
      <c r="CP70" s="214">
        <f>D70/D$5</f>
        <v/>
      </c>
      <c r="CQ70" s="214">
        <f>E70/E$5</f>
        <v/>
      </c>
      <c r="CR70" s="214">
        <f>F70/F$5</f>
        <v/>
      </c>
      <c r="CS70" s="214">
        <f>G70/G$5</f>
        <v/>
      </c>
      <c r="CT70" s="214">
        <f>H70/H$5</f>
        <v/>
      </c>
      <c r="CU70" s="214">
        <f>I70/I$5</f>
        <v/>
      </c>
      <c r="CV70" s="214">
        <f>J70/J$5</f>
        <v/>
      </c>
      <c r="CW70" s="214">
        <f>K70/K$5</f>
        <v/>
      </c>
      <c r="CX70" s="215">
        <f>AF70/AF$5</f>
        <v/>
      </c>
      <c r="CY70" s="215">
        <f>AG70/AG$5</f>
        <v/>
      </c>
      <c r="CZ70" s="215">
        <f>AH70/AH$5</f>
        <v/>
      </c>
      <c r="DA70" s="215">
        <f>AI70/AI$5</f>
        <v/>
      </c>
      <c r="DB70" s="215">
        <f>AJ70/AJ$5</f>
        <v/>
      </c>
      <c r="DC70" s="215">
        <f>AK70/AK$5</f>
        <v/>
      </c>
      <c r="DD70" s="215">
        <f>AL70/AL$5</f>
        <v/>
      </c>
      <c r="DE70" s="215">
        <f>AM70/AM$5</f>
        <v/>
      </c>
      <c r="DF70" s="215">
        <f>AN70/AN$5</f>
        <v/>
      </c>
      <c r="DG70" s="215">
        <f>AO70/AO$5</f>
        <v/>
      </c>
      <c r="DI70" s="83" t="n"/>
      <c r="DJ70" s="173" t="n"/>
    </row>
    <row r="71" customFormat="1" s="173">
      <c r="A71" s="150">
        <f>A72-1</f>
        <v/>
      </c>
      <c r="B71" s="165" t="n">
        <v>1078</v>
      </c>
      <c r="C71" s="165" t="n">
        <v>134</v>
      </c>
      <c r="D71" s="165" t="n">
        <v>1910</v>
      </c>
      <c r="E71" s="165" t="n">
        <v>1308</v>
      </c>
      <c r="F71" s="165" t="n">
        <v>51</v>
      </c>
      <c r="G71" s="165" t="n">
        <v>61</v>
      </c>
      <c r="H71" s="165" t="n">
        <v>41</v>
      </c>
      <c r="I71" s="165" t="n">
        <v>28</v>
      </c>
      <c r="J71" s="165" t="n">
        <v>4809</v>
      </c>
      <c r="K71" s="165">
        <f>SUM(B71:J71)</f>
        <v/>
      </c>
      <c r="L71" s="166" t="n"/>
      <c r="M71" s="166" t="n"/>
      <c r="N71" s="166" t="n"/>
      <c r="O71" s="166" t="n"/>
      <c r="P71" s="166" t="n"/>
      <c r="Q71" s="166" t="n"/>
      <c r="R71" s="166" t="n"/>
      <c r="S71" s="166" t="n"/>
      <c r="T71" s="166" t="n"/>
      <c r="U71" s="166">
        <f>SUM(L71:T71)</f>
        <v/>
      </c>
      <c r="V71" s="167" t="n"/>
      <c r="W71" s="167" t="n"/>
      <c r="X71" s="167" t="n"/>
      <c r="Y71" s="167" t="n"/>
      <c r="Z71" s="167" t="n"/>
      <c r="AA71" s="167" t="n"/>
      <c r="AB71" s="167" t="n"/>
      <c r="AC71" s="167" t="n"/>
      <c r="AD71" s="167" t="n"/>
      <c r="AE71" s="167">
        <f>SUM(V71:AD71)</f>
        <v/>
      </c>
      <c r="AF71" s="168" t="n"/>
      <c r="AG71" s="168" t="n"/>
      <c r="AH71" s="168" t="n"/>
      <c r="AI71" s="168" t="n"/>
      <c r="AJ71" s="168" t="n"/>
      <c r="AK71" s="168" t="n"/>
      <c r="AL71" s="168" t="n"/>
      <c r="AM71" s="168" t="n"/>
      <c r="AN71" s="168" t="n"/>
      <c r="AO71" s="168">
        <f>SUM(AF71:AN71)</f>
        <v/>
      </c>
      <c r="AP71" s="169">
        <f>B71-B70</f>
        <v/>
      </c>
      <c r="AQ71" s="169">
        <f>C71-C70</f>
        <v/>
      </c>
      <c r="AR71" s="169">
        <f>D71-D70</f>
        <v/>
      </c>
      <c r="AS71" s="169">
        <f>E71-E70</f>
        <v/>
      </c>
      <c r="AT71" s="169">
        <f>F71-F70</f>
        <v/>
      </c>
      <c r="AU71" s="169">
        <f>G71-G70</f>
        <v/>
      </c>
      <c r="AV71" s="169">
        <f>H71-H70</f>
        <v/>
      </c>
      <c r="AW71" s="169">
        <f>I71-I70</f>
        <v/>
      </c>
      <c r="AX71" s="169">
        <f>J71-J70</f>
        <v/>
      </c>
      <c r="AY71" s="169">
        <f>SUM(AP71:AX71)</f>
        <v/>
      </c>
      <c r="AZ71" s="170" t="n"/>
      <c r="BA71" s="170" t="n"/>
      <c r="BB71" s="170" t="n"/>
      <c r="BC71" s="170" t="n"/>
      <c r="BD71" s="170" t="n"/>
      <c r="BE71" s="170" t="n"/>
      <c r="BF71" s="170" t="n"/>
      <c r="BG71" s="170" t="n"/>
      <c r="BH71" s="170" t="n"/>
      <c r="BI71" s="152">
        <f>SUM(AZ71:BH71)</f>
        <v/>
      </c>
      <c r="BJ71" s="171" t="n"/>
      <c r="BK71" s="171" t="n"/>
      <c r="BL71" s="171" t="n"/>
      <c r="BM71" s="171" t="n"/>
      <c r="BN71" s="171" t="n"/>
      <c r="BO71" s="171" t="n"/>
      <c r="BP71" s="171" t="n"/>
      <c r="BQ71" s="171" t="n"/>
      <c r="BR71" s="171" t="n"/>
      <c r="BS71" s="163">
        <f>SUM(BJ71:BR71)</f>
        <v/>
      </c>
      <c r="BT71" s="172" t="n"/>
      <c r="BU71" s="172" t="n"/>
      <c r="BV71" s="172" t="n"/>
      <c r="BW71" s="172" t="n"/>
      <c r="BX71" s="172" t="n"/>
      <c r="BY71" s="172" t="n"/>
      <c r="BZ71" s="172" t="n"/>
      <c r="CA71" s="172" t="n"/>
      <c r="CB71" s="172" t="n"/>
      <c r="CC71" s="172">
        <f>U71/(K71)</f>
        <v/>
      </c>
      <c r="CD71" s="213">
        <f>SUM(AP58:AP71)</f>
        <v/>
      </c>
      <c r="CE71" s="213">
        <f>SUM(AQ58:AQ71)</f>
        <v/>
      </c>
      <c r="CF71" s="213">
        <f>SUM(AR58:AR71)</f>
        <v/>
      </c>
      <c r="CG71" s="213">
        <f>SUM(AS58:AS71)</f>
        <v/>
      </c>
      <c r="CH71" s="213">
        <f>SUM(AT58:AT71)</f>
        <v/>
      </c>
      <c r="CI71" s="213">
        <f>SUM(AU58:AU71)</f>
        <v/>
      </c>
      <c r="CJ71" s="213">
        <f>SUM(AV58:AV71)</f>
        <v/>
      </c>
      <c r="CK71" s="213">
        <f>SUM(AW58:AW71)</f>
        <v/>
      </c>
      <c r="CL71" s="213">
        <f>SUM(AX58:AX71)</f>
        <v/>
      </c>
      <c r="CM71" s="213">
        <f>SUM(AY58:AY71)</f>
        <v/>
      </c>
      <c r="CN71" s="214">
        <f>B71/B$5</f>
        <v/>
      </c>
      <c r="CO71" s="214">
        <f>C71/C$5</f>
        <v/>
      </c>
      <c r="CP71" s="214">
        <f>D71/D$5</f>
        <v/>
      </c>
      <c r="CQ71" s="214">
        <f>E71/E$5</f>
        <v/>
      </c>
      <c r="CR71" s="214">
        <f>F71/F$5</f>
        <v/>
      </c>
      <c r="CS71" s="214">
        <f>G71/G$5</f>
        <v/>
      </c>
      <c r="CT71" s="214">
        <f>H71/H$5</f>
        <v/>
      </c>
      <c r="CU71" s="214">
        <f>I71/I$5</f>
        <v/>
      </c>
      <c r="CV71" s="214">
        <f>J71/J$5</f>
        <v/>
      </c>
      <c r="CW71" s="214">
        <f>K71/K$5</f>
        <v/>
      </c>
      <c r="CX71" s="215">
        <f>AF71/AF$5</f>
        <v/>
      </c>
      <c r="CY71" s="215">
        <f>AG71/AG$5</f>
        <v/>
      </c>
      <c r="CZ71" s="215">
        <f>AH71/AH$5</f>
        <v/>
      </c>
      <c r="DA71" s="215">
        <f>AI71/AI$5</f>
        <v/>
      </c>
      <c r="DB71" s="215">
        <f>AJ71/AJ$5</f>
        <v/>
      </c>
      <c r="DC71" s="215">
        <f>AK71/AK$5</f>
        <v/>
      </c>
      <c r="DD71" s="215">
        <f>AL71/AL$5</f>
        <v/>
      </c>
      <c r="DE71" s="215">
        <f>AM71/AM$5</f>
        <v/>
      </c>
      <c r="DF71" s="215">
        <f>AN71/AN$5</f>
        <v/>
      </c>
      <c r="DG71" s="215">
        <f>AO71/AO$5</f>
        <v/>
      </c>
      <c r="DI71" s="83" t="n"/>
      <c r="DJ71" s="173" t="n"/>
    </row>
    <row r="72" customFormat="1" s="173">
      <c r="A72" s="150">
        <f>A73-1</f>
        <v/>
      </c>
      <c r="B72" s="165" t="n">
        <v>1218</v>
      </c>
      <c r="C72" s="165" t="n">
        <v>135</v>
      </c>
      <c r="D72" s="165" t="n">
        <v>1952</v>
      </c>
      <c r="E72" s="165" t="n">
        <v>1353</v>
      </c>
      <c r="F72" s="165" t="n">
        <v>54</v>
      </c>
      <c r="G72" s="165" t="n">
        <v>61</v>
      </c>
      <c r="H72" s="165" t="n">
        <v>45</v>
      </c>
      <c r="I72" s="165" t="n">
        <v>29</v>
      </c>
      <c r="J72" s="165" t="n">
        <v>5168</v>
      </c>
      <c r="K72" s="165">
        <f>SUM(B72:J72)</f>
        <v/>
      </c>
      <c r="L72" s="166" t="n"/>
      <c r="M72" s="166" t="n"/>
      <c r="N72" s="166" t="n"/>
      <c r="O72" s="166" t="n"/>
      <c r="P72" s="166" t="n"/>
      <c r="Q72" s="166" t="n"/>
      <c r="R72" s="166" t="n"/>
      <c r="S72" s="166" t="n"/>
      <c r="T72" s="166" t="n"/>
      <c r="U72" s="166">
        <f>SUM(L72:T72)</f>
        <v/>
      </c>
      <c r="V72" s="167" t="n"/>
      <c r="W72" s="167" t="n"/>
      <c r="X72" s="167" t="n"/>
      <c r="Y72" s="167" t="n"/>
      <c r="Z72" s="167" t="n"/>
      <c r="AA72" s="167" t="n"/>
      <c r="AB72" s="167" t="n"/>
      <c r="AC72" s="167" t="n"/>
      <c r="AD72" s="167" t="n"/>
      <c r="AE72" s="167">
        <f>SUM(V72:AD72)</f>
        <v/>
      </c>
      <c r="AF72" s="168" t="n"/>
      <c r="AG72" s="168" t="n"/>
      <c r="AH72" s="168" t="n"/>
      <c r="AI72" s="168" t="n"/>
      <c r="AJ72" s="168" t="n"/>
      <c r="AK72" s="168" t="n"/>
      <c r="AL72" s="168" t="n"/>
      <c r="AM72" s="168" t="n"/>
      <c r="AN72" s="168" t="n"/>
      <c r="AO72" s="168">
        <f>SUM(AF72:AN72)</f>
        <v/>
      </c>
      <c r="AP72" s="169">
        <f>B72-B71</f>
        <v/>
      </c>
      <c r="AQ72" s="169">
        <f>C72-C71</f>
        <v/>
      </c>
      <c r="AR72" s="169">
        <f>D72-D71</f>
        <v/>
      </c>
      <c r="AS72" s="169">
        <f>E72-E71</f>
        <v/>
      </c>
      <c r="AT72" s="169">
        <f>F72-F71</f>
        <v/>
      </c>
      <c r="AU72" s="169">
        <f>G72-G71</f>
        <v/>
      </c>
      <c r="AV72" s="169">
        <f>H72-H71</f>
        <v/>
      </c>
      <c r="AW72" s="169">
        <f>I72-I71</f>
        <v/>
      </c>
      <c r="AX72" s="169">
        <f>J72-J71</f>
        <v/>
      </c>
      <c r="AY72" s="169">
        <f>SUM(AP72:AX72)</f>
        <v/>
      </c>
      <c r="AZ72" s="170" t="n"/>
      <c r="BA72" s="170" t="n"/>
      <c r="BB72" s="170" t="n"/>
      <c r="BC72" s="170" t="n"/>
      <c r="BD72" s="170" t="n"/>
      <c r="BE72" s="170" t="n"/>
      <c r="BF72" s="170" t="n"/>
      <c r="BG72" s="170" t="n"/>
      <c r="BH72" s="170" t="n"/>
      <c r="BI72" s="152">
        <f>SUM(AZ72:BH72)</f>
        <v/>
      </c>
      <c r="BJ72" s="171" t="n"/>
      <c r="BK72" s="171" t="n"/>
      <c r="BL72" s="171" t="n"/>
      <c r="BM72" s="171" t="n"/>
      <c r="BN72" s="171" t="n"/>
      <c r="BO72" s="171" t="n"/>
      <c r="BP72" s="171" t="n"/>
      <c r="BQ72" s="171" t="n"/>
      <c r="BR72" s="171" t="n"/>
      <c r="BS72" s="163">
        <f>SUM(BJ72:BR72)</f>
        <v/>
      </c>
      <c r="BT72" s="172" t="n"/>
      <c r="BU72" s="172" t="n"/>
      <c r="BV72" s="172" t="n"/>
      <c r="BW72" s="172" t="n"/>
      <c r="BX72" s="172" t="n"/>
      <c r="BY72" s="172" t="n"/>
      <c r="BZ72" s="172" t="n"/>
      <c r="CA72" s="172" t="n"/>
      <c r="CB72" s="172" t="n"/>
      <c r="CC72" s="172">
        <f>U72/(K72)</f>
        <v/>
      </c>
      <c r="CD72" s="213">
        <f>SUM(AP59:AP72)</f>
        <v/>
      </c>
      <c r="CE72" s="213">
        <f>SUM(AQ59:AQ72)</f>
        <v/>
      </c>
      <c r="CF72" s="213">
        <f>SUM(AR59:AR72)</f>
        <v/>
      </c>
      <c r="CG72" s="213">
        <f>SUM(AS59:AS72)</f>
        <v/>
      </c>
      <c r="CH72" s="213">
        <f>SUM(AT59:AT72)</f>
        <v/>
      </c>
      <c r="CI72" s="213">
        <f>SUM(AU59:AU72)</f>
        <v/>
      </c>
      <c r="CJ72" s="213">
        <f>SUM(AV59:AV72)</f>
        <v/>
      </c>
      <c r="CK72" s="213">
        <f>SUM(AW59:AW72)</f>
        <v/>
      </c>
      <c r="CL72" s="213">
        <f>SUM(AX59:AX72)</f>
        <v/>
      </c>
      <c r="CM72" s="213">
        <f>SUM(AY59:AY72)</f>
        <v/>
      </c>
      <c r="CN72" s="214">
        <f>B72/B$5</f>
        <v/>
      </c>
      <c r="CO72" s="214">
        <f>C72/C$5</f>
        <v/>
      </c>
      <c r="CP72" s="214">
        <f>D72/D$5</f>
        <v/>
      </c>
      <c r="CQ72" s="214">
        <f>E72/E$5</f>
        <v/>
      </c>
      <c r="CR72" s="214">
        <f>F72/F$5</f>
        <v/>
      </c>
      <c r="CS72" s="214">
        <f>G72/G$5</f>
        <v/>
      </c>
      <c r="CT72" s="214">
        <f>H72/H$5</f>
        <v/>
      </c>
      <c r="CU72" s="214">
        <f>I72/I$5</f>
        <v/>
      </c>
      <c r="CV72" s="214">
        <f>J72/J$5</f>
        <v/>
      </c>
      <c r="CW72" s="214">
        <f>K72/K$5</f>
        <v/>
      </c>
      <c r="CX72" s="215">
        <f>AF72/AF$5</f>
        <v/>
      </c>
      <c r="CY72" s="215">
        <f>AG72/AG$5</f>
        <v/>
      </c>
      <c r="CZ72" s="215">
        <f>AH72/AH$5</f>
        <v/>
      </c>
      <c r="DA72" s="215">
        <f>AI72/AI$5</f>
        <v/>
      </c>
      <c r="DB72" s="215">
        <f>AJ72/AJ$5</f>
        <v/>
      </c>
      <c r="DC72" s="215">
        <f>AK72/AK$5</f>
        <v/>
      </c>
      <c r="DD72" s="215">
        <f>AL72/AL$5</f>
        <v/>
      </c>
      <c r="DE72" s="215">
        <f>AM72/AM$5</f>
        <v/>
      </c>
      <c r="DF72" s="215">
        <f>AN72/AN$5</f>
        <v/>
      </c>
      <c r="DG72" s="215">
        <f>AO72/AO$5</f>
        <v/>
      </c>
      <c r="DI72" s="83" t="n"/>
      <c r="DJ72" s="173" t="n"/>
    </row>
    <row r="73" customFormat="1" s="173">
      <c r="A73" s="150">
        <f>A74-1</f>
        <v/>
      </c>
      <c r="B73" s="165" t="n">
        <v>1356</v>
      </c>
      <c r="C73" s="165" t="n">
        <v>135</v>
      </c>
      <c r="D73" s="165" t="n">
        <v>1971</v>
      </c>
      <c r="E73" s="165" t="n">
        <v>1372</v>
      </c>
      <c r="F73" s="165" t="n">
        <v>54</v>
      </c>
      <c r="G73" s="165" t="n">
        <v>63</v>
      </c>
      <c r="H73" s="165" t="n">
        <v>50</v>
      </c>
      <c r="I73" s="165" t="n">
        <v>30</v>
      </c>
      <c r="J73" s="165" t="n">
        <v>5621</v>
      </c>
      <c r="K73" s="165">
        <f>SUM(B73:J73)</f>
        <v/>
      </c>
      <c r="L73" s="166" t="n"/>
      <c r="M73" s="166" t="n"/>
      <c r="N73" s="166" t="n"/>
      <c r="O73" s="166" t="n"/>
      <c r="P73" s="166" t="n"/>
      <c r="Q73" s="166" t="n"/>
      <c r="R73" s="166" t="n"/>
      <c r="S73" s="166" t="n"/>
      <c r="T73" s="166" t="n"/>
      <c r="U73" s="166">
        <f>SUM(L73:T73)</f>
        <v/>
      </c>
      <c r="V73" s="167" t="n"/>
      <c r="W73" s="167" t="n"/>
      <c r="X73" s="167" t="n"/>
      <c r="Y73" s="167" t="n"/>
      <c r="Z73" s="167" t="n"/>
      <c r="AA73" s="167" t="n"/>
      <c r="AB73" s="167" t="n"/>
      <c r="AC73" s="167" t="n"/>
      <c r="AD73" s="167" t="n"/>
      <c r="AE73" s="167">
        <f>SUM(V73:AD73)</f>
        <v/>
      </c>
      <c r="AF73" s="168" t="n"/>
      <c r="AG73" s="168" t="n"/>
      <c r="AH73" s="168" t="n"/>
      <c r="AI73" s="168" t="n"/>
      <c r="AJ73" s="168" t="n"/>
      <c r="AK73" s="168" t="n"/>
      <c r="AL73" s="168" t="n"/>
      <c r="AM73" s="168" t="n"/>
      <c r="AN73" s="168" t="n"/>
      <c r="AO73" s="168">
        <f>SUM(AF73:AN73)</f>
        <v/>
      </c>
      <c r="AP73" s="169">
        <f>B73-B72</f>
        <v/>
      </c>
      <c r="AQ73" s="169">
        <f>C73-C72</f>
        <v/>
      </c>
      <c r="AR73" s="169">
        <f>D73-D72</f>
        <v/>
      </c>
      <c r="AS73" s="169">
        <f>E73-E72</f>
        <v/>
      </c>
      <c r="AT73" s="169">
        <f>F73-F72</f>
        <v/>
      </c>
      <c r="AU73" s="169">
        <f>G73-G72</f>
        <v/>
      </c>
      <c r="AV73" s="169">
        <f>H73-H72</f>
        <v/>
      </c>
      <c r="AW73" s="169">
        <f>I73-I72</f>
        <v/>
      </c>
      <c r="AX73" s="169">
        <f>J73-J72</f>
        <v/>
      </c>
      <c r="AY73" s="169">
        <f>SUM(AP73:AX73)</f>
        <v/>
      </c>
      <c r="AZ73" s="170" t="n"/>
      <c r="BA73" s="170" t="n"/>
      <c r="BB73" s="170" t="n"/>
      <c r="BC73" s="170" t="n"/>
      <c r="BD73" s="170" t="n"/>
      <c r="BE73" s="170" t="n"/>
      <c r="BF73" s="170" t="n"/>
      <c r="BG73" s="170" t="n"/>
      <c r="BH73" s="170" t="n"/>
      <c r="BI73" s="152">
        <f>SUM(AZ73:BH73)</f>
        <v/>
      </c>
      <c r="BJ73" s="171" t="n"/>
      <c r="BK73" s="171" t="n"/>
      <c r="BL73" s="171" t="n"/>
      <c r="BM73" s="171" t="n"/>
      <c r="BN73" s="171" t="n"/>
      <c r="BO73" s="171" t="n"/>
      <c r="BP73" s="171" t="n"/>
      <c r="BQ73" s="171" t="n"/>
      <c r="BR73" s="171" t="n"/>
      <c r="BS73" s="163">
        <f>SUM(BJ73:BR73)</f>
        <v/>
      </c>
      <c r="BT73" s="172" t="n"/>
      <c r="BU73" s="172" t="n"/>
      <c r="BV73" s="172" t="n"/>
      <c r="BW73" s="172" t="n"/>
      <c r="BX73" s="172" t="n"/>
      <c r="BY73" s="172" t="n"/>
      <c r="BZ73" s="172" t="n"/>
      <c r="CA73" s="172" t="n"/>
      <c r="CB73" s="172" t="n"/>
      <c r="CC73" s="172">
        <f>U73/(K73)</f>
        <v/>
      </c>
      <c r="CD73" s="213">
        <f>SUM(AP60:AP73)</f>
        <v/>
      </c>
      <c r="CE73" s="213">
        <f>SUM(AQ60:AQ73)</f>
        <v/>
      </c>
      <c r="CF73" s="213">
        <f>SUM(AR60:AR73)</f>
        <v/>
      </c>
      <c r="CG73" s="213">
        <f>SUM(AS60:AS73)</f>
        <v/>
      </c>
      <c r="CH73" s="213">
        <f>SUM(AT60:AT73)</f>
        <v/>
      </c>
      <c r="CI73" s="213">
        <f>SUM(AU60:AU73)</f>
        <v/>
      </c>
      <c r="CJ73" s="213">
        <f>SUM(AV60:AV73)</f>
        <v/>
      </c>
      <c r="CK73" s="213">
        <f>SUM(AW60:AW73)</f>
        <v/>
      </c>
      <c r="CL73" s="213">
        <f>SUM(AX60:AX73)</f>
        <v/>
      </c>
      <c r="CM73" s="213">
        <f>SUM(AY60:AY73)</f>
        <v/>
      </c>
      <c r="CN73" s="214">
        <f>B73/B$5</f>
        <v/>
      </c>
      <c r="CO73" s="214">
        <f>C73/C$5</f>
        <v/>
      </c>
      <c r="CP73" s="214">
        <f>D73/D$5</f>
        <v/>
      </c>
      <c r="CQ73" s="214">
        <f>E73/E$5</f>
        <v/>
      </c>
      <c r="CR73" s="214">
        <f>F73/F$5</f>
        <v/>
      </c>
      <c r="CS73" s="214">
        <f>G73/G$5</f>
        <v/>
      </c>
      <c r="CT73" s="214">
        <f>H73/H$5</f>
        <v/>
      </c>
      <c r="CU73" s="214">
        <f>I73/I$5</f>
        <v/>
      </c>
      <c r="CV73" s="214">
        <f>J73/J$5</f>
        <v/>
      </c>
      <c r="CW73" s="214">
        <f>K73/K$5</f>
        <v/>
      </c>
      <c r="CX73" s="215">
        <f>AF73/AF$5</f>
        <v/>
      </c>
      <c r="CY73" s="215">
        <f>AG73/AG$5</f>
        <v/>
      </c>
      <c r="CZ73" s="215">
        <f>AH73/AH$5</f>
        <v/>
      </c>
      <c r="DA73" s="215">
        <f>AI73/AI$5</f>
        <v/>
      </c>
      <c r="DB73" s="215">
        <f>AJ73/AJ$5</f>
        <v/>
      </c>
      <c r="DC73" s="215">
        <f>AK73/AK$5</f>
        <v/>
      </c>
      <c r="DD73" s="215">
        <f>AL73/AL$5</f>
        <v/>
      </c>
      <c r="DE73" s="215">
        <f>AM73/AM$5</f>
        <v/>
      </c>
      <c r="DF73" s="215">
        <f>AN73/AN$5</f>
        <v/>
      </c>
      <c r="DG73" s="215">
        <f>AO73/AO$5</f>
        <v/>
      </c>
      <c r="DI73" s="83" t="n"/>
      <c r="DJ73" s="173" t="n"/>
    </row>
    <row r="74" customFormat="1" s="173">
      <c r="A74" s="150">
        <f>A75-1</f>
        <v/>
      </c>
      <c r="B74" s="165" t="n">
        <v>1504</v>
      </c>
      <c r="C74" s="165" t="n">
        <v>135</v>
      </c>
      <c r="D74" s="165" t="n">
        <v>2014</v>
      </c>
      <c r="E74" s="165" t="n">
        <v>1394</v>
      </c>
      <c r="F74" s="165" t="n">
        <v>54</v>
      </c>
      <c r="G74" s="165" t="n">
        <v>63</v>
      </c>
      <c r="H74" s="165" t="n">
        <v>51</v>
      </c>
      <c r="I74" s="165" t="n">
        <v>30</v>
      </c>
      <c r="J74" s="165" t="n">
        <v>6105</v>
      </c>
      <c r="K74" s="165">
        <f>SUM(B74:J74)</f>
        <v/>
      </c>
      <c r="L74" s="166" t="n"/>
      <c r="M74" s="166" t="n"/>
      <c r="N74" s="166" t="n"/>
      <c r="O74" s="166" t="n"/>
      <c r="P74" s="166" t="n"/>
      <c r="Q74" s="166" t="n"/>
      <c r="R74" s="166" t="n"/>
      <c r="S74" s="166" t="n"/>
      <c r="T74" s="166" t="n"/>
      <c r="U74" s="166">
        <f>SUM(L74:T74)</f>
        <v/>
      </c>
      <c r="V74" s="167" t="n"/>
      <c r="W74" s="167" t="n"/>
      <c r="X74" s="167" t="n"/>
      <c r="Y74" s="167" t="n"/>
      <c r="Z74" s="167" t="n"/>
      <c r="AA74" s="167" t="n"/>
      <c r="AB74" s="167" t="n"/>
      <c r="AC74" s="167" t="n"/>
      <c r="AD74" s="167" t="n"/>
      <c r="AE74" s="167">
        <f>SUM(V74:AD74)</f>
        <v/>
      </c>
      <c r="AF74" s="168" t="n"/>
      <c r="AG74" s="168" t="n"/>
      <c r="AH74" s="168" t="n"/>
      <c r="AI74" s="168" t="n"/>
      <c r="AJ74" s="168" t="n"/>
      <c r="AK74" s="168" t="n"/>
      <c r="AL74" s="168" t="n"/>
      <c r="AM74" s="168" t="n"/>
      <c r="AN74" s="168" t="n"/>
      <c r="AO74" s="168">
        <f>SUM(AF74:AN74)</f>
        <v/>
      </c>
      <c r="AP74" s="169">
        <f>B74-B73</f>
        <v/>
      </c>
      <c r="AQ74" s="169">
        <f>C74-C73</f>
        <v/>
      </c>
      <c r="AR74" s="169">
        <f>D74-D73</f>
        <v/>
      </c>
      <c r="AS74" s="169">
        <f>E74-E73</f>
        <v/>
      </c>
      <c r="AT74" s="169">
        <f>F74-F73</f>
        <v/>
      </c>
      <c r="AU74" s="169">
        <f>G74-G73</f>
        <v/>
      </c>
      <c r="AV74" s="169">
        <f>H74-H73</f>
        <v/>
      </c>
      <c r="AW74" s="169">
        <f>I74-I73</f>
        <v/>
      </c>
      <c r="AX74" s="169">
        <f>J74-J73</f>
        <v/>
      </c>
      <c r="AY74" s="169">
        <f>SUM(AP74:AX74)</f>
        <v/>
      </c>
      <c r="AZ74" s="170" t="n"/>
      <c r="BA74" s="170" t="n"/>
      <c r="BB74" s="170" t="n"/>
      <c r="BC74" s="170" t="n"/>
      <c r="BD74" s="170" t="n"/>
      <c r="BE74" s="170" t="n"/>
      <c r="BF74" s="170" t="n"/>
      <c r="BG74" s="170" t="n"/>
      <c r="BH74" s="170" t="n"/>
      <c r="BI74" s="152">
        <f>SUM(AZ74:BH74)</f>
        <v/>
      </c>
      <c r="BJ74" s="171" t="n"/>
      <c r="BK74" s="171" t="n"/>
      <c r="BL74" s="171" t="n"/>
      <c r="BM74" s="171" t="n"/>
      <c r="BN74" s="171" t="n"/>
      <c r="BO74" s="171" t="n"/>
      <c r="BP74" s="171" t="n"/>
      <c r="BQ74" s="171" t="n"/>
      <c r="BR74" s="171" t="n"/>
      <c r="BS74" s="163">
        <f>SUM(BJ74:BR74)</f>
        <v/>
      </c>
      <c r="BT74" s="172" t="n"/>
      <c r="BU74" s="172" t="n"/>
      <c r="BV74" s="172" t="n"/>
      <c r="BW74" s="172" t="n"/>
      <c r="BX74" s="172" t="n"/>
      <c r="BY74" s="172" t="n"/>
      <c r="BZ74" s="172" t="n"/>
      <c r="CA74" s="172" t="n"/>
      <c r="CB74" s="172" t="n"/>
      <c r="CC74" s="172">
        <f>U74/(K74)</f>
        <v/>
      </c>
      <c r="CD74" s="213">
        <f>SUM(AP61:AP74)</f>
        <v/>
      </c>
      <c r="CE74" s="213">
        <f>SUM(AQ61:AQ74)</f>
        <v/>
      </c>
      <c r="CF74" s="213">
        <f>SUM(AR61:AR74)</f>
        <v/>
      </c>
      <c r="CG74" s="213">
        <f>SUM(AS61:AS74)</f>
        <v/>
      </c>
      <c r="CH74" s="213">
        <f>SUM(AT61:AT74)</f>
        <v/>
      </c>
      <c r="CI74" s="213">
        <f>SUM(AU61:AU74)</f>
        <v/>
      </c>
      <c r="CJ74" s="213">
        <f>SUM(AV61:AV74)</f>
        <v/>
      </c>
      <c r="CK74" s="213">
        <f>SUM(AW61:AW74)</f>
        <v/>
      </c>
      <c r="CL74" s="213">
        <f>SUM(AX61:AX74)</f>
        <v/>
      </c>
      <c r="CM74" s="213">
        <f>SUM(AY61:AY74)</f>
        <v/>
      </c>
      <c r="CN74" s="214">
        <f>B74/B$5</f>
        <v/>
      </c>
      <c r="CO74" s="214">
        <f>C74/C$5</f>
        <v/>
      </c>
      <c r="CP74" s="214">
        <f>D74/D$5</f>
        <v/>
      </c>
      <c r="CQ74" s="214">
        <f>E74/E$5</f>
        <v/>
      </c>
      <c r="CR74" s="214">
        <f>F74/F$5</f>
        <v/>
      </c>
      <c r="CS74" s="214">
        <f>G74/G$5</f>
        <v/>
      </c>
      <c r="CT74" s="214">
        <f>H74/H$5</f>
        <v/>
      </c>
      <c r="CU74" s="214">
        <f>I74/I$5</f>
        <v/>
      </c>
      <c r="CV74" s="214">
        <f>J74/J$5</f>
        <v/>
      </c>
      <c r="CW74" s="214">
        <f>K74/K$5</f>
        <v/>
      </c>
      <c r="CX74" s="215">
        <f>AF74/AF$5</f>
        <v/>
      </c>
      <c r="CY74" s="215">
        <f>AG74/AG$5</f>
        <v/>
      </c>
      <c r="CZ74" s="215">
        <f>AH74/AH$5</f>
        <v/>
      </c>
      <c r="DA74" s="215">
        <f>AI74/AI$5</f>
        <v/>
      </c>
      <c r="DB74" s="215">
        <f>AJ74/AJ$5</f>
        <v/>
      </c>
      <c r="DC74" s="215">
        <f>AK74/AK$5</f>
        <v/>
      </c>
      <c r="DD74" s="215">
        <f>AL74/AL$5</f>
        <v/>
      </c>
      <c r="DE74" s="215">
        <f>AM74/AM$5</f>
        <v/>
      </c>
      <c r="DF74" s="215">
        <f>AN74/AN$5</f>
        <v/>
      </c>
      <c r="DG74" s="215">
        <f>AO74/AO$5</f>
        <v/>
      </c>
      <c r="DI74" s="83" t="n"/>
      <c r="DJ74" s="173" t="n"/>
    </row>
    <row r="75" customFormat="1" s="173">
      <c r="A75" s="150">
        <f>A76-1</f>
        <v/>
      </c>
      <c r="B75" s="165" t="n">
        <v>1534</v>
      </c>
      <c r="C75" s="165" t="n">
        <v>138</v>
      </c>
      <c r="D75" s="165" t="n">
        <v>2074</v>
      </c>
      <c r="E75" s="165" t="n">
        <v>1413</v>
      </c>
      <c r="F75" s="165" t="n">
        <v>54</v>
      </c>
      <c r="G75" s="165" t="n">
        <v>66</v>
      </c>
      <c r="H75" s="165" t="n">
        <v>52</v>
      </c>
      <c r="I75" s="165" t="n">
        <v>30</v>
      </c>
      <c r="J75" s="165" t="n">
        <v>6713</v>
      </c>
      <c r="K75" s="165">
        <f>SUM(B75:J75)</f>
        <v/>
      </c>
      <c r="L75" s="166" t="n"/>
      <c r="M75" s="166" t="n"/>
      <c r="N75" s="166" t="n"/>
      <c r="O75" s="166" t="n"/>
      <c r="P75" s="166" t="n"/>
      <c r="Q75" s="166" t="n"/>
      <c r="R75" s="166" t="n"/>
      <c r="S75" s="166" t="n"/>
      <c r="T75" s="166" t="n"/>
      <c r="U75" s="166">
        <f>SUM(L75:T75)</f>
        <v/>
      </c>
      <c r="V75" s="167" t="n"/>
      <c r="W75" s="167" t="n"/>
      <c r="X75" s="167" t="n"/>
      <c r="Y75" s="167" t="n"/>
      <c r="Z75" s="167" t="n"/>
      <c r="AA75" s="167" t="n"/>
      <c r="AB75" s="167" t="n"/>
      <c r="AC75" s="167" t="n"/>
      <c r="AD75" s="167" t="n"/>
      <c r="AE75" s="167">
        <f>SUM(V75:AD75)</f>
        <v/>
      </c>
      <c r="AF75" s="168" t="n"/>
      <c r="AG75" s="168" t="n"/>
      <c r="AH75" s="168" t="n"/>
      <c r="AI75" s="168" t="n"/>
      <c r="AJ75" s="168" t="n"/>
      <c r="AK75" s="168" t="n"/>
      <c r="AL75" s="168" t="n"/>
      <c r="AM75" s="168" t="n"/>
      <c r="AN75" s="168" t="n"/>
      <c r="AO75" s="168">
        <f>SUM(AF75:AN75)</f>
        <v/>
      </c>
      <c r="AP75" s="169">
        <f>B75-B74</f>
        <v/>
      </c>
      <c r="AQ75" s="169">
        <f>C75-C74</f>
        <v/>
      </c>
      <c r="AR75" s="169">
        <f>D75-D74</f>
        <v/>
      </c>
      <c r="AS75" s="169">
        <f>E75-E74</f>
        <v/>
      </c>
      <c r="AT75" s="169">
        <f>F75-F74</f>
        <v/>
      </c>
      <c r="AU75" s="169">
        <f>G75-G74</f>
        <v/>
      </c>
      <c r="AV75" s="169">
        <f>H75-H74</f>
        <v/>
      </c>
      <c r="AW75" s="169">
        <f>I75-I74</f>
        <v/>
      </c>
      <c r="AX75" s="169">
        <f>J75-J74</f>
        <v/>
      </c>
      <c r="AY75" s="169">
        <f>SUM(AP75:AX75)</f>
        <v/>
      </c>
      <c r="AZ75" s="170" t="n"/>
      <c r="BA75" s="170" t="n"/>
      <c r="BB75" s="170" t="n"/>
      <c r="BC75" s="170" t="n"/>
      <c r="BD75" s="170" t="n"/>
      <c r="BE75" s="170" t="n"/>
      <c r="BF75" s="170" t="n"/>
      <c r="BG75" s="170" t="n"/>
      <c r="BH75" s="170" t="n"/>
      <c r="BI75" s="152">
        <f>SUM(AZ75:BH75)</f>
        <v/>
      </c>
      <c r="BJ75" s="171" t="n"/>
      <c r="BK75" s="171" t="n"/>
      <c r="BL75" s="171" t="n"/>
      <c r="BM75" s="171" t="n"/>
      <c r="BN75" s="171" t="n"/>
      <c r="BO75" s="171" t="n"/>
      <c r="BP75" s="171" t="n"/>
      <c r="BQ75" s="171" t="n"/>
      <c r="BR75" s="171" t="n"/>
      <c r="BS75" s="163">
        <f>SUM(BJ75:BR75)</f>
        <v/>
      </c>
      <c r="BT75" s="172" t="n"/>
      <c r="BU75" s="172" t="n"/>
      <c r="BV75" s="172" t="n"/>
      <c r="BW75" s="172" t="n"/>
      <c r="BX75" s="172" t="n"/>
      <c r="BY75" s="172" t="n"/>
      <c r="BZ75" s="172" t="n"/>
      <c r="CA75" s="172" t="n"/>
      <c r="CB75" s="172" t="n"/>
      <c r="CC75" s="172">
        <f>U75/(K75)</f>
        <v/>
      </c>
      <c r="CD75" s="213">
        <f>SUM(AP62:AP75)</f>
        <v/>
      </c>
      <c r="CE75" s="213">
        <f>SUM(AQ62:AQ75)</f>
        <v/>
      </c>
      <c r="CF75" s="213">
        <f>SUM(AR62:AR75)</f>
        <v/>
      </c>
      <c r="CG75" s="213">
        <f>SUM(AS62:AS75)</f>
        <v/>
      </c>
      <c r="CH75" s="213">
        <f>SUM(AT62:AT75)</f>
        <v/>
      </c>
      <c r="CI75" s="213">
        <f>SUM(AU62:AU75)</f>
        <v/>
      </c>
      <c r="CJ75" s="213">
        <f>SUM(AV62:AV75)</f>
        <v/>
      </c>
      <c r="CK75" s="213">
        <f>SUM(AW62:AW75)</f>
        <v/>
      </c>
      <c r="CL75" s="213">
        <f>SUM(AX62:AX75)</f>
        <v/>
      </c>
      <c r="CM75" s="213">
        <f>SUM(AY62:AY75)</f>
        <v/>
      </c>
      <c r="CN75" s="214">
        <f>B75/B$5</f>
        <v/>
      </c>
      <c r="CO75" s="214">
        <f>C75/C$5</f>
        <v/>
      </c>
      <c r="CP75" s="214">
        <f>D75/D$5</f>
        <v/>
      </c>
      <c r="CQ75" s="214">
        <f>E75/E$5</f>
        <v/>
      </c>
      <c r="CR75" s="214">
        <f>F75/F$5</f>
        <v/>
      </c>
      <c r="CS75" s="214">
        <f>G75/G$5</f>
        <v/>
      </c>
      <c r="CT75" s="214">
        <f>H75/H$5</f>
        <v/>
      </c>
      <c r="CU75" s="214">
        <f>I75/I$5</f>
        <v/>
      </c>
      <c r="CV75" s="214">
        <f>J75/J$5</f>
        <v/>
      </c>
      <c r="CW75" s="214">
        <f>K75/K$5</f>
        <v/>
      </c>
      <c r="CX75" s="215">
        <f>AF75/AF$5</f>
        <v/>
      </c>
      <c r="CY75" s="215">
        <f>AG75/AG$5</f>
        <v/>
      </c>
      <c r="CZ75" s="215">
        <f>AH75/AH$5</f>
        <v/>
      </c>
      <c r="DA75" s="215">
        <f>AI75/AI$5</f>
        <v/>
      </c>
      <c r="DB75" s="215">
        <f>AJ75/AJ$5</f>
        <v/>
      </c>
      <c r="DC75" s="215">
        <f>AK75/AK$5</f>
        <v/>
      </c>
      <c r="DD75" s="215">
        <f>AL75/AL$5</f>
        <v/>
      </c>
      <c r="DE75" s="215">
        <f>AM75/AM$5</f>
        <v/>
      </c>
      <c r="DF75" s="215">
        <f>AN75/AN$5</f>
        <v/>
      </c>
      <c r="DG75" s="215">
        <f>AO75/AO$5</f>
        <v/>
      </c>
      <c r="DI75" s="83" t="n"/>
      <c r="DJ75" s="173" t="n"/>
    </row>
    <row r="76" customFormat="1" s="173">
      <c r="A76" s="150">
        <f>A77-1</f>
        <v/>
      </c>
      <c r="B76" s="165" t="n">
        <v>1569</v>
      </c>
      <c r="C76" s="165" t="n">
        <v>145</v>
      </c>
      <c r="D76" s="165" t="n">
        <v>2135</v>
      </c>
      <c r="E76" s="165" t="n">
        <v>1444</v>
      </c>
      <c r="F76" s="165" t="n">
        <v>55</v>
      </c>
      <c r="G76" s="165" t="n">
        <v>67</v>
      </c>
      <c r="H76" s="165" t="n">
        <v>58</v>
      </c>
      <c r="I76" s="165" t="n">
        <v>31</v>
      </c>
      <c r="J76" s="165" t="n">
        <v>7235</v>
      </c>
      <c r="K76" s="165">
        <f>SUM(B76:J76)</f>
        <v/>
      </c>
      <c r="L76" s="166" t="n"/>
      <c r="M76" s="166" t="n"/>
      <c r="N76" s="166" t="n"/>
      <c r="O76" s="166" t="n"/>
      <c r="P76" s="166" t="n"/>
      <c r="Q76" s="166" t="n"/>
      <c r="R76" s="166" t="n"/>
      <c r="S76" s="166" t="n"/>
      <c r="T76" s="166" t="n"/>
      <c r="U76" s="166">
        <f>SUM(L76:T76)</f>
        <v/>
      </c>
      <c r="V76" s="167" t="n"/>
      <c r="W76" s="167" t="n"/>
      <c r="X76" s="167" t="n"/>
      <c r="Y76" s="167" t="n"/>
      <c r="Z76" s="167" t="n"/>
      <c r="AA76" s="167" t="n"/>
      <c r="AB76" s="167" t="n"/>
      <c r="AC76" s="167" t="n"/>
      <c r="AD76" s="167" t="n"/>
      <c r="AE76" s="167">
        <f>SUM(V76:AD76)</f>
        <v/>
      </c>
      <c r="AF76" s="168" t="n"/>
      <c r="AG76" s="168" t="n"/>
      <c r="AH76" s="168" t="n"/>
      <c r="AI76" s="168" t="n"/>
      <c r="AJ76" s="168" t="n"/>
      <c r="AK76" s="168" t="n"/>
      <c r="AL76" s="168" t="n"/>
      <c r="AM76" s="168" t="n"/>
      <c r="AN76" s="168" t="n"/>
      <c r="AO76" s="168">
        <f>SUM(AF76:AN76)</f>
        <v/>
      </c>
      <c r="AP76" s="169">
        <f>B76-B75</f>
        <v/>
      </c>
      <c r="AQ76" s="169">
        <f>C76-C75</f>
        <v/>
      </c>
      <c r="AR76" s="169">
        <f>D76-D75</f>
        <v/>
      </c>
      <c r="AS76" s="169">
        <f>E76-E75</f>
        <v/>
      </c>
      <c r="AT76" s="169">
        <f>F76-F75</f>
        <v/>
      </c>
      <c r="AU76" s="169">
        <f>G76-G75</f>
        <v/>
      </c>
      <c r="AV76" s="169">
        <f>H76-H75</f>
        <v/>
      </c>
      <c r="AW76" s="169">
        <f>I76-I75</f>
        <v/>
      </c>
      <c r="AX76" s="169">
        <f>J76-J75</f>
        <v/>
      </c>
      <c r="AY76" s="169">
        <f>SUM(AP76:AX76)</f>
        <v/>
      </c>
      <c r="AZ76" s="170" t="n"/>
      <c r="BA76" s="170" t="n"/>
      <c r="BB76" s="170" t="n"/>
      <c r="BC76" s="170" t="n"/>
      <c r="BD76" s="170" t="n"/>
      <c r="BE76" s="170" t="n"/>
      <c r="BF76" s="170" t="n"/>
      <c r="BG76" s="170" t="n"/>
      <c r="BH76" s="170" t="n"/>
      <c r="BI76" s="152">
        <f>SUM(AZ76:BH76)</f>
        <v/>
      </c>
      <c r="BJ76" s="171" t="n"/>
      <c r="BK76" s="171" t="n"/>
      <c r="BL76" s="171" t="n"/>
      <c r="BM76" s="171" t="n"/>
      <c r="BN76" s="171" t="n"/>
      <c r="BO76" s="171" t="n"/>
      <c r="BP76" s="171" t="n"/>
      <c r="BQ76" s="171" t="n"/>
      <c r="BR76" s="171" t="n"/>
      <c r="BS76" s="163">
        <f>SUM(BJ76:BR76)</f>
        <v/>
      </c>
      <c r="BT76" s="172" t="n"/>
      <c r="BU76" s="172" t="n"/>
      <c r="BV76" s="172" t="n"/>
      <c r="BW76" s="172" t="n"/>
      <c r="BX76" s="172" t="n"/>
      <c r="BY76" s="172" t="n"/>
      <c r="BZ76" s="172" t="n"/>
      <c r="CA76" s="172" t="n"/>
      <c r="CB76" s="172" t="n"/>
      <c r="CC76" s="172">
        <f>U76/(K76)</f>
        <v/>
      </c>
      <c r="CD76" s="213">
        <f>SUM(AP63:AP76)</f>
        <v/>
      </c>
      <c r="CE76" s="213">
        <f>SUM(AQ63:AQ76)</f>
        <v/>
      </c>
      <c r="CF76" s="213">
        <f>SUM(AR63:AR76)</f>
        <v/>
      </c>
      <c r="CG76" s="213">
        <f>SUM(AS63:AS76)</f>
        <v/>
      </c>
      <c r="CH76" s="213">
        <f>SUM(AT63:AT76)</f>
        <v/>
      </c>
      <c r="CI76" s="213">
        <f>SUM(AU63:AU76)</f>
        <v/>
      </c>
      <c r="CJ76" s="213">
        <f>SUM(AV63:AV76)</f>
        <v/>
      </c>
      <c r="CK76" s="213">
        <f>SUM(AW63:AW76)</f>
        <v/>
      </c>
      <c r="CL76" s="213">
        <f>SUM(AX63:AX76)</f>
        <v/>
      </c>
      <c r="CM76" s="213">
        <f>SUM(AY63:AY76)</f>
        <v/>
      </c>
      <c r="CN76" s="214">
        <f>B76/B$5</f>
        <v/>
      </c>
      <c r="CO76" s="214">
        <f>C76/C$5</f>
        <v/>
      </c>
      <c r="CP76" s="214">
        <f>D76/D$5</f>
        <v/>
      </c>
      <c r="CQ76" s="214">
        <f>E76/E$5</f>
        <v/>
      </c>
      <c r="CR76" s="214">
        <f>F76/F$5</f>
        <v/>
      </c>
      <c r="CS76" s="214">
        <f>G76/G$5</f>
        <v/>
      </c>
      <c r="CT76" s="214">
        <f>H76/H$5</f>
        <v/>
      </c>
      <c r="CU76" s="214">
        <f>I76/I$5</f>
        <v/>
      </c>
      <c r="CV76" s="214">
        <f>J76/J$5</f>
        <v/>
      </c>
      <c r="CW76" s="214">
        <f>K76/K$5</f>
        <v/>
      </c>
      <c r="CX76" s="215">
        <f>AF76/AF$5</f>
        <v/>
      </c>
      <c r="CY76" s="215">
        <f>AG76/AG$5</f>
        <v/>
      </c>
      <c r="CZ76" s="215">
        <f>AH76/AH$5</f>
        <v/>
      </c>
      <c r="DA76" s="215">
        <f>AI76/AI$5</f>
        <v/>
      </c>
      <c r="DB76" s="215">
        <f>AJ76/AJ$5</f>
        <v/>
      </c>
      <c r="DC76" s="215">
        <f>AK76/AK$5</f>
        <v/>
      </c>
      <c r="DD76" s="215">
        <f>AL76/AL$5</f>
        <v/>
      </c>
      <c r="DE76" s="215">
        <f>AM76/AM$5</f>
        <v/>
      </c>
      <c r="DF76" s="215">
        <f>AN76/AN$5</f>
        <v/>
      </c>
      <c r="DG76" s="215">
        <f>AO76/AO$5</f>
        <v/>
      </c>
      <c r="DI76" s="83" t="n"/>
      <c r="DJ76" s="173" t="n"/>
    </row>
    <row r="77" customFormat="1" s="173">
      <c r="A77" s="150">
        <f>A78-1</f>
        <v/>
      </c>
      <c r="B77" s="165" t="n">
        <v>1662</v>
      </c>
      <c r="C77" s="165" t="n">
        <v>151</v>
      </c>
      <c r="D77" s="165" t="n">
        <v>2210</v>
      </c>
      <c r="E77" s="165" t="n">
        <v>1482</v>
      </c>
      <c r="F77" s="165" t="n">
        <v>57</v>
      </c>
      <c r="G77" s="165" t="n">
        <v>67</v>
      </c>
      <c r="H77" s="165" t="n">
        <v>63</v>
      </c>
      <c r="I77" s="165" t="n">
        <v>34</v>
      </c>
      <c r="J77" s="165" t="n">
        <v>7798</v>
      </c>
      <c r="K77" s="165">
        <f>SUM(B77:J77)</f>
        <v/>
      </c>
      <c r="L77" s="166" t="n"/>
      <c r="M77" s="166" t="n"/>
      <c r="N77" s="166" t="n"/>
      <c r="O77" s="166" t="n"/>
      <c r="P77" s="166" t="n"/>
      <c r="Q77" s="166" t="n"/>
      <c r="R77" s="166" t="n"/>
      <c r="S77" s="166" t="n"/>
      <c r="T77" s="166" t="n"/>
      <c r="U77" s="166">
        <f>SUM(L77:T77)</f>
        <v/>
      </c>
      <c r="V77" s="167" t="n"/>
      <c r="W77" s="167" t="n"/>
      <c r="X77" s="167" t="n"/>
      <c r="Y77" s="167" t="n"/>
      <c r="Z77" s="167" t="n"/>
      <c r="AA77" s="167" t="n"/>
      <c r="AB77" s="167" t="n"/>
      <c r="AC77" s="167" t="n"/>
      <c r="AD77" s="167" t="n"/>
      <c r="AE77" s="167">
        <f>SUM(V77:AD77)</f>
        <v/>
      </c>
      <c r="AF77" s="168" t="n"/>
      <c r="AG77" s="168" t="n"/>
      <c r="AH77" s="168" t="n"/>
      <c r="AI77" s="168" t="n"/>
      <c r="AJ77" s="168" t="n"/>
      <c r="AK77" s="168" t="n"/>
      <c r="AL77" s="168" t="n"/>
      <c r="AM77" s="168" t="n"/>
      <c r="AN77" s="168" t="n"/>
      <c r="AO77" s="168">
        <f>SUM(AF77:AN77)</f>
        <v/>
      </c>
      <c r="AP77" s="169">
        <f>B77-B76</f>
        <v/>
      </c>
      <c r="AQ77" s="169">
        <f>C77-C76</f>
        <v/>
      </c>
      <c r="AR77" s="169">
        <f>D77-D76</f>
        <v/>
      </c>
      <c r="AS77" s="169">
        <f>E77-E76</f>
        <v/>
      </c>
      <c r="AT77" s="169">
        <f>F77-F76</f>
        <v/>
      </c>
      <c r="AU77" s="169">
        <f>G77-G76</f>
        <v/>
      </c>
      <c r="AV77" s="169">
        <f>H77-H76</f>
        <v/>
      </c>
      <c r="AW77" s="169">
        <f>I77-I76</f>
        <v/>
      </c>
      <c r="AX77" s="169">
        <f>J77-J76</f>
        <v/>
      </c>
      <c r="AY77" s="169">
        <f>SUM(AP77:AX77)</f>
        <v/>
      </c>
      <c r="AZ77" s="170" t="n"/>
      <c r="BA77" s="170" t="n"/>
      <c r="BB77" s="170" t="n"/>
      <c r="BC77" s="170" t="n"/>
      <c r="BD77" s="170" t="n"/>
      <c r="BE77" s="170" t="n"/>
      <c r="BF77" s="170" t="n"/>
      <c r="BG77" s="170" t="n"/>
      <c r="BH77" s="170" t="n"/>
      <c r="BI77" s="152">
        <f>SUM(AZ77:BH77)</f>
        <v/>
      </c>
      <c r="BJ77" s="171" t="n"/>
      <c r="BK77" s="171" t="n"/>
      <c r="BL77" s="171" t="n"/>
      <c r="BM77" s="171" t="n"/>
      <c r="BN77" s="171" t="n"/>
      <c r="BO77" s="171" t="n"/>
      <c r="BP77" s="171" t="n"/>
      <c r="BQ77" s="171" t="n"/>
      <c r="BR77" s="171" t="n"/>
      <c r="BS77" s="163">
        <f>SUM(BJ77:BR77)</f>
        <v/>
      </c>
      <c r="BT77" s="172" t="n"/>
      <c r="BU77" s="172" t="n"/>
      <c r="BV77" s="172" t="n"/>
      <c r="BW77" s="172" t="n"/>
      <c r="BX77" s="172" t="n"/>
      <c r="BY77" s="172" t="n"/>
      <c r="BZ77" s="172" t="n"/>
      <c r="CA77" s="172" t="n"/>
      <c r="CB77" s="172" t="n"/>
      <c r="CC77" s="172">
        <f>U77/(K77)</f>
        <v/>
      </c>
      <c r="CD77" s="213">
        <f>SUM(AP64:AP77)</f>
        <v/>
      </c>
      <c r="CE77" s="213">
        <f>SUM(AQ64:AQ77)</f>
        <v/>
      </c>
      <c r="CF77" s="213">
        <f>SUM(AR64:AR77)</f>
        <v/>
      </c>
      <c r="CG77" s="213">
        <f>SUM(AS64:AS77)</f>
        <v/>
      </c>
      <c r="CH77" s="213">
        <f>SUM(AT64:AT77)</f>
        <v/>
      </c>
      <c r="CI77" s="213">
        <f>SUM(AU64:AU77)</f>
        <v/>
      </c>
      <c r="CJ77" s="213">
        <f>SUM(AV64:AV77)</f>
        <v/>
      </c>
      <c r="CK77" s="213">
        <f>SUM(AW64:AW77)</f>
        <v/>
      </c>
      <c r="CL77" s="213">
        <f>SUM(AX64:AX77)</f>
        <v/>
      </c>
      <c r="CM77" s="213">
        <f>SUM(AY64:AY77)</f>
        <v/>
      </c>
      <c r="CN77" s="214">
        <f>B77/B$5</f>
        <v/>
      </c>
      <c r="CO77" s="214">
        <f>C77/C$5</f>
        <v/>
      </c>
      <c r="CP77" s="214">
        <f>D77/D$5</f>
        <v/>
      </c>
      <c r="CQ77" s="214">
        <f>E77/E$5</f>
        <v/>
      </c>
      <c r="CR77" s="214">
        <f>F77/F$5</f>
        <v/>
      </c>
      <c r="CS77" s="214">
        <f>G77/G$5</f>
        <v/>
      </c>
      <c r="CT77" s="214">
        <f>H77/H$5</f>
        <v/>
      </c>
      <c r="CU77" s="214">
        <f>I77/I$5</f>
        <v/>
      </c>
      <c r="CV77" s="214">
        <f>J77/J$5</f>
        <v/>
      </c>
      <c r="CW77" s="214">
        <f>K77/K$5</f>
        <v/>
      </c>
      <c r="CX77" s="215">
        <f>AF77/AF$5</f>
        <v/>
      </c>
      <c r="CY77" s="215">
        <f>AG77/AG$5</f>
        <v/>
      </c>
      <c r="CZ77" s="215">
        <f>AH77/AH$5</f>
        <v/>
      </c>
      <c r="DA77" s="215">
        <f>AI77/AI$5</f>
        <v/>
      </c>
      <c r="DB77" s="215">
        <f>AJ77/AJ$5</f>
        <v/>
      </c>
      <c r="DC77" s="215">
        <f>AK77/AK$5</f>
        <v/>
      </c>
      <c r="DD77" s="215">
        <f>AL77/AL$5</f>
        <v/>
      </c>
      <c r="DE77" s="215">
        <f>AM77/AM$5</f>
        <v/>
      </c>
      <c r="DF77" s="215">
        <f>AN77/AN$5</f>
        <v/>
      </c>
      <c r="DG77" s="215">
        <f>AO77/AO$5</f>
        <v/>
      </c>
      <c r="DI77" s="83" t="n"/>
      <c r="DJ77" s="173" t="n"/>
    </row>
    <row r="78" customFormat="1" s="173">
      <c r="A78" s="150">
        <f>A79-1</f>
        <v/>
      </c>
      <c r="B78" s="165" t="n">
        <v>1812</v>
      </c>
      <c r="C78" s="165" t="n">
        <v>153</v>
      </c>
      <c r="D78" s="165" t="n">
        <v>2262</v>
      </c>
      <c r="E78" s="165" t="n">
        <v>1498</v>
      </c>
      <c r="F78" s="165" t="n">
        <v>59</v>
      </c>
      <c r="G78" s="165" t="n">
        <v>68</v>
      </c>
      <c r="H78" s="165" t="n">
        <v>64</v>
      </c>
      <c r="I78" s="165" t="n">
        <v>35</v>
      </c>
      <c r="J78" s="165" t="n">
        <v>8404</v>
      </c>
      <c r="K78" s="165">
        <f>SUM(B78:J78)</f>
        <v/>
      </c>
      <c r="L78" s="166" t="n"/>
      <c r="M78" s="166" t="n"/>
      <c r="N78" s="166" t="n"/>
      <c r="O78" s="166" t="n"/>
      <c r="P78" s="166" t="n"/>
      <c r="Q78" s="166" t="n"/>
      <c r="R78" s="166" t="n"/>
      <c r="S78" s="166" t="n"/>
      <c r="T78" s="166" t="n"/>
      <c r="U78" s="166">
        <f>SUM(L78:T78)</f>
        <v/>
      </c>
      <c r="V78" s="167" t="n"/>
      <c r="W78" s="167" t="n"/>
      <c r="X78" s="167" t="n"/>
      <c r="Y78" s="167" t="n"/>
      <c r="Z78" s="167" t="n"/>
      <c r="AA78" s="167" t="n"/>
      <c r="AB78" s="167" t="n"/>
      <c r="AC78" s="167" t="n"/>
      <c r="AD78" s="167" t="n"/>
      <c r="AE78" s="167">
        <f>SUM(V78:AD78)</f>
        <v/>
      </c>
      <c r="AF78" s="168" t="n"/>
      <c r="AG78" s="168" t="n"/>
      <c r="AH78" s="168" t="n"/>
      <c r="AI78" s="168" t="n"/>
      <c r="AJ78" s="168" t="n"/>
      <c r="AK78" s="168" t="n"/>
      <c r="AL78" s="168" t="n"/>
      <c r="AM78" s="168" t="n"/>
      <c r="AN78" s="168" t="n"/>
      <c r="AO78" s="168">
        <f>SUM(AF78:AN78)</f>
        <v/>
      </c>
      <c r="AP78" s="169">
        <f>B78-B77</f>
        <v/>
      </c>
      <c r="AQ78" s="169">
        <f>C78-C77</f>
        <v/>
      </c>
      <c r="AR78" s="169">
        <f>D78-D77</f>
        <v/>
      </c>
      <c r="AS78" s="169">
        <f>E78-E77</f>
        <v/>
      </c>
      <c r="AT78" s="169">
        <f>F78-F77</f>
        <v/>
      </c>
      <c r="AU78" s="169">
        <f>G78-G77</f>
        <v/>
      </c>
      <c r="AV78" s="169">
        <f>H78-H77</f>
        <v/>
      </c>
      <c r="AW78" s="169">
        <f>I78-I77</f>
        <v/>
      </c>
      <c r="AX78" s="169">
        <f>J78-J77</f>
        <v/>
      </c>
      <c r="AY78" s="169">
        <f>SUM(AP78:AX78)</f>
        <v/>
      </c>
      <c r="AZ78" s="170" t="n"/>
      <c r="BA78" s="170" t="n"/>
      <c r="BB78" s="170" t="n"/>
      <c r="BC78" s="170" t="n"/>
      <c r="BD78" s="170" t="n"/>
      <c r="BE78" s="170" t="n"/>
      <c r="BF78" s="170" t="n"/>
      <c r="BG78" s="170" t="n"/>
      <c r="BH78" s="170" t="n"/>
      <c r="BI78" s="152">
        <f>SUM(AZ78:BH78)</f>
        <v/>
      </c>
      <c r="BJ78" s="171" t="n"/>
      <c r="BK78" s="171" t="n"/>
      <c r="BL78" s="171" t="n"/>
      <c r="BM78" s="171" t="n"/>
      <c r="BN78" s="171" t="n"/>
      <c r="BO78" s="171" t="n"/>
      <c r="BP78" s="171" t="n"/>
      <c r="BQ78" s="171" t="n"/>
      <c r="BR78" s="171" t="n"/>
      <c r="BS78" s="163">
        <f>SUM(BJ78:BR78)</f>
        <v/>
      </c>
      <c r="BT78" s="172" t="n"/>
      <c r="BU78" s="172" t="n"/>
      <c r="BV78" s="172" t="n"/>
      <c r="BW78" s="172" t="n"/>
      <c r="BX78" s="172" t="n"/>
      <c r="BY78" s="172" t="n"/>
      <c r="BZ78" s="172" t="n"/>
      <c r="CA78" s="172" t="n"/>
      <c r="CB78" s="172" t="n"/>
      <c r="CC78" s="172">
        <f>U78/(K78)</f>
        <v/>
      </c>
      <c r="CD78" s="213">
        <f>SUM(AP65:AP78)</f>
        <v/>
      </c>
      <c r="CE78" s="213">
        <f>SUM(AQ65:AQ78)</f>
        <v/>
      </c>
      <c r="CF78" s="213">
        <f>SUM(AR65:AR78)</f>
        <v/>
      </c>
      <c r="CG78" s="213">
        <f>SUM(AS65:AS78)</f>
        <v/>
      </c>
      <c r="CH78" s="213">
        <f>SUM(AT65:AT78)</f>
        <v/>
      </c>
      <c r="CI78" s="213">
        <f>SUM(AU65:AU78)</f>
        <v/>
      </c>
      <c r="CJ78" s="213">
        <f>SUM(AV65:AV78)</f>
        <v/>
      </c>
      <c r="CK78" s="213">
        <f>SUM(AW65:AW78)</f>
        <v/>
      </c>
      <c r="CL78" s="213">
        <f>SUM(AX65:AX78)</f>
        <v/>
      </c>
      <c r="CM78" s="213">
        <f>SUM(AY65:AY78)</f>
        <v/>
      </c>
      <c r="CN78" s="214">
        <f>B78/B$5</f>
        <v/>
      </c>
      <c r="CO78" s="214">
        <f>C78/C$5</f>
        <v/>
      </c>
      <c r="CP78" s="214">
        <f>D78/D$5</f>
        <v/>
      </c>
      <c r="CQ78" s="214">
        <f>E78/E$5</f>
        <v/>
      </c>
      <c r="CR78" s="214">
        <f>F78/F$5</f>
        <v/>
      </c>
      <c r="CS78" s="214">
        <f>G78/G$5</f>
        <v/>
      </c>
      <c r="CT78" s="214">
        <f>H78/H$5</f>
        <v/>
      </c>
      <c r="CU78" s="214">
        <f>I78/I$5</f>
        <v/>
      </c>
      <c r="CV78" s="214">
        <f>J78/J$5</f>
        <v/>
      </c>
      <c r="CW78" s="214">
        <f>K78/K$5</f>
        <v/>
      </c>
      <c r="CX78" s="215">
        <f>AF78/AF$5</f>
        <v/>
      </c>
      <c r="CY78" s="215">
        <f>AG78/AG$5</f>
        <v/>
      </c>
      <c r="CZ78" s="215">
        <f>AH78/AH$5</f>
        <v/>
      </c>
      <c r="DA78" s="215">
        <f>AI78/AI$5</f>
        <v/>
      </c>
      <c r="DB78" s="215">
        <f>AJ78/AJ$5</f>
        <v/>
      </c>
      <c r="DC78" s="215">
        <f>AK78/AK$5</f>
        <v/>
      </c>
      <c r="DD78" s="215">
        <f>AL78/AL$5</f>
        <v/>
      </c>
      <c r="DE78" s="215">
        <f>AM78/AM$5</f>
        <v/>
      </c>
      <c r="DF78" s="215">
        <f>AN78/AN$5</f>
        <v/>
      </c>
      <c r="DG78" s="215">
        <f>AO78/AO$5</f>
        <v/>
      </c>
      <c r="DI78" s="83" t="n"/>
      <c r="DJ78" s="173" t="n"/>
    </row>
    <row r="79" customFormat="1" s="173">
      <c r="A79" s="150">
        <f>A80-1</f>
        <v/>
      </c>
      <c r="B79" s="165" t="n">
        <v>1936</v>
      </c>
      <c r="C79" s="165" t="n">
        <v>158</v>
      </c>
      <c r="D79" s="165" t="n">
        <v>2329</v>
      </c>
      <c r="E79" s="165" t="n">
        <v>1543</v>
      </c>
      <c r="F79" s="165" t="n">
        <v>77</v>
      </c>
      <c r="G79" s="165" t="n">
        <v>71</v>
      </c>
      <c r="H79" s="165" t="n">
        <v>70</v>
      </c>
      <c r="I79" s="165" t="n">
        <v>37</v>
      </c>
      <c r="J79" s="165" t="n">
        <v>9294</v>
      </c>
      <c r="K79" s="165">
        <f>SUM(B79:J79)</f>
        <v/>
      </c>
      <c r="L79" s="166" t="n"/>
      <c r="M79" s="166" t="n"/>
      <c r="N79" s="166" t="n"/>
      <c r="O79" s="166" t="n"/>
      <c r="P79" s="166" t="n"/>
      <c r="Q79" s="166" t="n"/>
      <c r="R79" s="166" t="n"/>
      <c r="S79" s="166" t="n"/>
      <c r="T79" s="166" t="n"/>
      <c r="U79" s="166">
        <f>SUM(L79:T79)</f>
        <v/>
      </c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>
        <f>SUM(V79:AD79)</f>
        <v/>
      </c>
      <c r="AF79" s="168" t="n"/>
      <c r="AG79" s="168" t="n"/>
      <c r="AH79" s="168" t="n"/>
      <c r="AI79" s="168" t="n"/>
      <c r="AJ79" s="168" t="n"/>
      <c r="AK79" s="168" t="n"/>
      <c r="AL79" s="168" t="n"/>
      <c r="AM79" s="168" t="n"/>
      <c r="AN79" s="168" t="n"/>
      <c r="AO79" s="168">
        <f>SUM(AF79:AN79)</f>
        <v/>
      </c>
      <c r="AP79" s="169">
        <f>B79-B78</f>
        <v/>
      </c>
      <c r="AQ79" s="169">
        <f>C79-C78</f>
        <v/>
      </c>
      <c r="AR79" s="169">
        <f>D79-D78</f>
        <v/>
      </c>
      <c r="AS79" s="169">
        <f>E79-E78</f>
        <v/>
      </c>
      <c r="AT79" s="169">
        <f>F79-F78</f>
        <v/>
      </c>
      <c r="AU79" s="169">
        <f>G79-G78</f>
        <v/>
      </c>
      <c r="AV79" s="169">
        <f>H79-H78</f>
        <v/>
      </c>
      <c r="AW79" s="169">
        <f>I79-I78</f>
        <v/>
      </c>
      <c r="AX79" s="169">
        <f>J79-J78</f>
        <v/>
      </c>
      <c r="AY79" s="169">
        <f>SUM(AP79:AX79)</f>
        <v/>
      </c>
      <c r="AZ79" s="170" t="n"/>
      <c r="BA79" s="170" t="n"/>
      <c r="BB79" s="170" t="n"/>
      <c r="BC79" s="170" t="n"/>
      <c r="BD79" s="170" t="n"/>
      <c r="BE79" s="170" t="n"/>
      <c r="BF79" s="170" t="n"/>
      <c r="BG79" s="170" t="n"/>
      <c r="BH79" s="170" t="n"/>
      <c r="BI79" s="152">
        <f>SUM(AZ79:BH79)</f>
        <v/>
      </c>
      <c r="BJ79" s="171" t="n"/>
      <c r="BK79" s="171" t="n"/>
      <c r="BL79" s="171" t="n"/>
      <c r="BM79" s="171" t="n"/>
      <c r="BN79" s="171" t="n"/>
      <c r="BO79" s="171" t="n"/>
      <c r="BP79" s="171" t="n"/>
      <c r="BQ79" s="171" t="n"/>
      <c r="BR79" s="171" t="n"/>
      <c r="BS79" s="163">
        <f>SUM(BJ79:BR79)</f>
        <v/>
      </c>
      <c r="BT79" s="172" t="n"/>
      <c r="BU79" s="172" t="n"/>
      <c r="BV79" s="172" t="n"/>
      <c r="BW79" s="172" t="n"/>
      <c r="BX79" s="172" t="n"/>
      <c r="BY79" s="172" t="n"/>
      <c r="BZ79" s="172" t="n"/>
      <c r="CA79" s="172" t="n"/>
      <c r="CB79" s="172" t="n"/>
      <c r="CC79" s="172">
        <f>U79/(K79)</f>
        <v/>
      </c>
      <c r="CD79" s="213">
        <f>SUM(AP66:AP79)</f>
        <v/>
      </c>
      <c r="CE79" s="213">
        <f>SUM(AQ66:AQ79)</f>
        <v/>
      </c>
      <c r="CF79" s="213">
        <f>SUM(AR66:AR79)</f>
        <v/>
      </c>
      <c r="CG79" s="213">
        <f>SUM(AS66:AS79)</f>
        <v/>
      </c>
      <c r="CH79" s="213">
        <f>SUM(AT66:AT79)</f>
        <v/>
      </c>
      <c r="CI79" s="213">
        <f>SUM(AU66:AU79)</f>
        <v/>
      </c>
      <c r="CJ79" s="213">
        <f>SUM(AV66:AV79)</f>
        <v/>
      </c>
      <c r="CK79" s="213">
        <f>SUM(AW66:AW79)</f>
        <v/>
      </c>
      <c r="CL79" s="213">
        <f>SUM(AX66:AX79)</f>
        <v/>
      </c>
      <c r="CM79" s="213">
        <f>SUM(AY66:AY79)</f>
        <v/>
      </c>
      <c r="CN79" s="214">
        <f>B79/B$5</f>
        <v/>
      </c>
      <c r="CO79" s="214">
        <f>C79/C$5</f>
        <v/>
      </c>
      <c r="CP79" s="214">
        <f>D79/D$5</f>
        <v/>
      </c>
      <c r="CQ79" s="214">
        <f>E79/E$5</f>
        <v/>
      </c>
      <c r="CR79" s="214">
        <f>F79/F$5</f>
        <v/>
      </c>
      <c r="CS79" s="214">
        <f>G79/G$5</f>
        <v/>
      </c>
      <c r="CT79" s="214">
        <f>H79/H$5</f>
        <v/>
      </c>
      <c r="CU79" s="214">
        <f>I79/I$5</f>
        <v/>
      </c>
      <c r="CV79" s="214">
        <f>J79/J$5</f>
        <v/>
      </c>
      <c r="CW79" s="214">
        <f>K79/K$5</f>
        <v/>
      </c>
      <c r="CX79" s="215">
        <f>AF79/AF$5</f>
        <v/>
      </c>
      <c r="CY79" s="215">
        <f>AG79/AG$5</f>
        <v/>
      </c>
      <c r="CZ79" s="215">
        <f>AH79/AH$5</f>
        <v/>
      </c>
      <c r="DA79" s="215">
        <f>AI79/AI$5</f>
        <v/>
      </c>
      <c r="DB79" s="215">
        <f>AJ79/AJ$5</f>
        <v/>
      </c>
      <c r="DC79" s="215">
        <f>AK79/AK$5</f>
        <v/>
      </c>
      <c r="DD79" s="215">
        <f>AL79/AL$5</f>
        <v/>
      </c>
      <c r="DE79" s="215">
        <f>AM79/AM$5</f>
        <v/>
      </c>
      <c r="DF79" s="215">
        <f>AN79/AN$5</f>
        <v/>
      </c>
      <c r="DG79" s="215">
        <f>AO79/AO$5</f>
        <v/>
      </c>
      <c r="DI79" s="83" t="n"/>
      <c r="DJ79" s="173" t="n"/>
    </row>
    <row r="80">
      <c r="A80" s="150" t="n">
        <v>43969</v>
      </c>
      <c r="B80" s="165" t="n">
        <v>2052</v>
      </c>
      <c r="C80" s="165" t="n">
        <v>163</v>
      </c>
      <c r="D80" s="165" t="n">
        <v>2343</v>
      </c>
      <c r="E80" s="165" t="n">
        <v>1567</v>
      </c>
      <c r="F80" s="165" t="n">
        <v>88</v>
      </c>
      <c r="G80" s="165" t="n">
        <v>76</v>
      </c>
      <c r="H80" s="165" t="n">
        <v>72</v>
      </c>
      <c r="I80" s="165" t="n">
        <v>37</v>
      </c>
      <c r="J80" s="165" t="n">
        <v>10035</v>
      </c>
      <c r="K80" s="165">
        <f>SUM(B80:J80)</f>
        <v/>
      </c>
      <c r="L80" s="166" t="n">
        <v>39</v>
      </c>
      <c r="M80" s="166" t="n">
        <v>6</v>
      </c>
      <c r="N80" s="166" t="n">
        <v>26</v>
      </c>
      <c r="O80" s="166" t="n">
        <v>45</v>
      </c>
      <c r="P80" s="166" t="n">
        <v>3</v>
      </c>
      <c r="Q80" s="166" t="n">
        <v>0</v>
      </c>
      <c r="R80" s="166" t="n">
        <v>1</v>
      </c>
      <c r="S80" s="166" t="n">
        <v>0</v>
      </c>
      <c r="T80" s="166" t="n">
        <v>166</v>
      </c>
      <c r="U80" s="166">
        <f>SUM(L80:T80)</f>
        <v/>
      </c>
      <c r="V80" s="167" t="n">
        <v>839</v>
      </c>
      <c r="W80" s="167" t="n">
        <v>108</v>
      </c>
      <c r="X80" s="167" t="n">
        <v>1657</v>
      </c>
      <c r="Y80" s="167" t="n">
        <v>818</v>
      </c>
      <c r="Z80" s="167" t="n">
        <v>37</v>
      </c>
      <c r="AA80" s="167" t="n">
        <v>53</v>
      </c>
      <c r="AB80" s="167" t="n">
        <v>28</v>
      </c>
      <c r="AC80" s="167" t="n">
        <v>27</v>
      </c>
      <c r="AD80" s="167" t="n">
        <v>3731</v>
      </c>
      <c r="AE80" s="167">
        <f>SUM(V80:AD80)</f>
        <v/>
      </c>
      <c r="AF80" s="151">
        <f>B80-L80-V80</f>
        <v/>
      </c>
      <c r="AG80" s="151">
        <f>C80-M80-W80</f>
        <v/>
      </c>
      <c r="AH80" s="151">
        <f>D80-N80-X80</f>
        <v/>
      </c>
      <c r="AI80" s="151">
        <f>E80-O80-Y80</f>
        <v/>
      </c>
      <c r="AJ80" s="151">
        <f>F80-P80-Z80</f>
        <v/>
      </c>
      <c r="AK80" s="151">
        <f>G80-Q80-AA80</f>
        <v/>
      </c>
      <c r="AL80" s="151">
        <f>H80-R80-AB80</f>
        <v/>
      </c>
      <c r="AM80" s="151">
        <f>I80-S80-AC80</f>
        <v/>
      </c>
      <c r="AN80" s="151">
        <f>J80-T80-AD80</f>
        <v/>
      </c>
      <c r="AO80" s="151">
        <f>SUM(AF80:AN80)</f>
        <v/>
      </c>
      <c r="AP80" s="169">
        <f>B80-B79</f>
        <v/>
      </c>
      <c r="AQ80" s="169">
        <f>C80-C79</f>
        <v/>
      </c>
      <c r="AR80" s="169">
        <f>D80-D79</f>
        <v/>
      </c>
      <c r="AS80" s="169">
        <f>E80-E79</f>
        <v/>
      </c>
      <c r="AT80" s="169">
        <f>F80-F79</f>
        <v/>
      </c>
      <c r="AU80" s="169">
        <f>G80-G79</f>
        <v/>
      </c>
      <c r="AV80" s="169">
        <f>H80-H79</f>
        <v/>
      </c>
      <c r="AW80" s="169">
        <f>I80-I79</f>
        <v/>
      </c>
      <c r="AX80" s="169">
        <f>J80-J79</f>
        <v/>
      </c>
      <c r="AY80" s="169">
        <f>SUM(AP80:AX80)</f>
        <v/>
      </c>
      <c r="AZ80" s="152">
        <f>L80/AZ$6-B80</f>
        <v/>
      </c>
      <c r="BA80" s="152">
        <f>M80/BA$6-C80</f>
        <v/>
      </c>
      <c r="BB80" s="152">
        <f>N80/BB$6-D80</f>
        <v/>
      </c>
      <c r="BC80" s="152">
        <f>O80/BC$6-E80</f>
        <v/>
      </c>
      <c r="BD80" s="152">
        <f>P80/BD$6-F80</f>
        <v/>
      </c>
      <c r="BE80" s="152">
        <f>Q80/BE$6-G80</f>
        <v/>
      </c>
      <c r="BF80" s="152">
        <f>R80/BF$6-H80</f>
        <v/>
      </c>
      <c r="BG80" s="152">
        <f>S80/BG$6-I80</f>
        <v/>
      </c>
      <c r="BH80" s="152">
        <f>T80/BH$6-J80</f>
        <v/>
      </c>
      <c r="BI80" s="152">
        <f>SUM(AZ80:BH80)</f>
        <v/>
      </c>
      <c r="BJ80" s="163">
        <f>AZ80*AF80/B80</f>
        <v/>
      </c>
      <c r="BK80" s="163">
        <f>BA80*AG80/C80</f>
        <v/>
      </c>
      <c r="BL80" s="163">
        <f>BB80*AH80/D80</f>
        <v/>
      </c>
      <c r="BM80" s="163">
        <f>BC80*AI80/E80</f>
        <v/>
      </c>
      <c r="BN80" s="163">
        <f>BD80*AJ80/F80</f>
        <v/>
      </c>
      <c r="BO80" s="163">
        <f>BE80*AK80/G80</f>
        <v/>
      </c>
      <c r="BP80" s="163">
        <f>BF80*AL80/H80</f>
        <v/>
      </c>
      <c r="BQ80" s="163">
        <f>BG80*AM80/I80</f>
        <v/>
      </c>
      <c r="BR80" s="163">
        <f>BH80*AN80/J80</f>
        <v/>
      </c>
      <c r="BS80" s="163">
        <f>SUM(BJ80:BR80)</f>
        <v/>
      </c>
      <c r="BT80" s="172">
        <f>L80/(B80)</f>
        <v/>
      </c>
      <c r="BU80" s="172">
        <f>M80/(C80)</f>
        <v/>
      </c>
      <c r="BV80" s="172">
        <f>N80/(D80)</f>
        <v/>
      </c>
      <c r="BW80" s="172">
        <f>O80/(E80)</f>
        <v/>
      </c>
      <c r="BX80" s="172">
        <f>P80/(F80)</f>
        <v/>
      </c>
      <c r="BY80" s="172">
        <f>Q80/(G80)</f>
        <v/>
      </c>
      <c r="BZ80" s="172">
        <f>R80/(H80)</f>
        <v/>
      </c>
      <c r="CA80" s="172">
        <f>S80/(I80)</f>
        <v/>
      </c>
      <c r="CB80" s="172">
        <f>T80/(J80)</f>
        <v/>
      </c>
      <c r="CC80" s="172">
        <f>U80/(K80)</f>
        <v/>
      </c>
      <c r="CD80" s="213">
        <f>SUM(AP67:AP80)</f>
        <v/>
      </c>
      <c r="CE80" s="213">
        <f>SUM(AQ67:AQ80)</f>
        <v/>
      </c>
      <c r="CF80" s="213">
        <f>SUM(AR67:AR80)</f>
        <v/>
      </c>
      <c r="CG80" s="213">
        <f>SUM(AS67:AS80)</f>
        <v/>
      </c>
      <c r="CH80" s="213">
        <f>SUM(AT67:AT80)</f>
        <v/>
      </c>
      <c r="CI80" s="213">
        <f>SUM(AU67:AU80)</f>
        <v/>
      </c>
      <c r="CJ80" s="213">
        <f>SUM(AV67:AV80)</f>
        <v/>
      </c>
      <c r="CK80" s="213">
        <f>SUM(AW67:AW80)</f>
        <v/>
      </c>
      <c r="CL80" s="213">
        <f>SUM(AX67:AX80)</f>
        <v/>
      </c>
      <c r="CM80" s="213">
        <f>SUM(AY67:AY80)</f>
        <v/>
      </c>
      <c r="CN80" s="214">
        <f>B80/B$5</f>
        <v/>
      </c>
      <c r="CO80" s="214">
        <f>C80/C$5</f>
        <v/>
      </c>
      <c r="CP80" s="214">
        <f>D80/D$5</f>
        <v/>
      </c>
      <c r="CQ80" s="214">
        <f>E80/E$5</f>
        <v/>
      </c>
      <c r="CR80" s="214">
        <f>F80/F$5</f>
        <v/>
      </c>
      <c r="CS80" s="214">
        <f>G80/G$5</f>
        <v/>
      </c>
      <c r="CT80" s="214">
        <f>H80/H$5</f>
        <v/>
      </c>
      <c r="CU80" s="214">
        <f>I80/I$5</f>
        <v/>
      </c>
      <c r="CV80" s="214">
        <f>J80/J$5</f>
        <v/>
      </c>
      <c r="CW80" s="214">
        <f>K80/K$5</f>
        <v/>
      </c>
      <c r="CX80" s="215">
        <f>AF80/AF$5</f>
        <v/>
      </c>
      <c r="CY80" s="215">
        <f>AG80/AG$5</f>
        <v/>
      </c>
      <c r="CZ80" s="215">
        <f>AH80/AH$5</f>
        <v/>
      </c>
      <c r="DA80" s="215">
        <f>AI80/AI$5</f>
        <v/>
      </c>
      <c r="DB80" s="215">
        <f>AJ80/AJ$5</f>
        <v/>
      </c>
      <c r="DC80" s="215">
        <f>AK80/AK$5</f>
        <v/>
      </c>
      <c r="DD80" s="215">
        <f>AL80/AL$5</f>
        <v/>
      </c>
      <c r="DE80" s="215">
        <f>AM80/AM$5</f>
        <v/>
      </c>
      <c r="DF80" s="215">
        <f>AN80/AN$5</f>
        <v/>
      </c>
      <c r="DG80" s="215">
        <f>AO80/AO$5</f>
        <v/>
      </c>
      <c r="DI80" s="83" t="n"/>
    </row>
    <row r="81">
      <c r="A81" s="150" t="n">
        <v>43970</v>
      </c>
      <c r="B81" s="165" t="n">
        <v>2135</v>
      </c>
      <c r="C81" s="165" t="n">
        <v>165</v>
      </c>
      <c r="D81" s="165" t="n">
        <v>2361</v>
      </c>
      <c r="E81" s="165" t="n">
        <v>1616</v>
      </c>
      <c r="F81" s="165" t="n">
        <v>94</v>
      </c>
      <c r="G81" s="165" t="n">
        <v>78</v>
      </c>
      <c r="H81" s="165" t="n">
        <v>72</v>
      </c>
      <c r="I81" s="165" t="n">
        <v>37</v>
      </c>
      <c r="J81" s="165" t="n">
        <v>10639</v>
      </c>
      <c r="K81" s="165">
        <f>SUM(B81:J81)</f>
        <v/>
      </c>
      <c r="L81" s="166" t="n">
        <v>41</v>
      </c>
      <c r="M81" s="166" t="n">
        <v>6</v>
      </c>
      <c r="N81" s="166" t="n">
        <v>27</v>
      </c>
      <c r="O81" s="166" t="n">
        <v>46</v>
      </c>
      <c r="P81" s="166" t="n">
        <v>3</v>
      </c>
      <c r="Q81" s="166" t="n">
        <v>0</v>
      </c>
      <c r="R81" s="166" t="n">
        <v>1</v>
      </c>
      <c r="S81" s="166" t="n">
        <v>1</v>
      </c>
      <c r="T81" s="166" t="n">
        <v>187</v>
      </c>
      <c r="U81" s="166">
        <f>SUM(L81:T81)</f>
        <v/>
      </c>
      <c r="V81" s="167" t="n">
        <v>839</v>
      </c>
      <c r="W81" s="167" t="n">
        <v>118</v>
      </c>
      <c r="X81" s="167" t="n">
        <v>1694</v>
      </c>
      <c r="Y81" s="167" t="n">
        <v>818</v>
      </c>
      <c r="Z81" s="167" t="n">
        <v>39</v>
      </c>
      <c r="AA81" s="167" t="n">
        <v>57</v>
      </c>
      <c r="AB81" s="167" t="n">
        <v>28</v>
      </c>
      <c r="AC81" s="167" t="n">
        <v>27</v>
      </c>
      <c r="AD81" s="167" t="n">
        <v>4363</v>
      </c>
      <c r="AE81" s="167">
        <f>SUM(V81:AD81)</f>
        <v/>
      </c>
      <c r="AF81" s="151">
        <f>B81-L81-V81</f>
        <v/>
      </c>
      <c r="AG81" s="151">
        <f>C81-M81-W81</f>
        <v/>
      </c>
      <c r="AH81" s="151">
        <f>D81-N81-X81</f>
        <v/>
      </c>
      <c r="AI81" s="151">
        <f>E81-O81-Y81</f>
        <v/>
      </c>
      <c r="AJ81" s="151">
        <f>F81-P81-Z81</f>
        <v/>
      </c>
      <c r="AK81" s="151">
        <f>G81-Q81-AA81</f>
        <v/>
      </c>
      <c r="AL81" s="151">
        <f>H81-R81-AB81</f>
        <v/>
      </c>
      <c r="AM81" s="151">
        <f>I81-S81-AC81</f>
        <v/>
      </c>
      <c r="AN81" s="151">
        <f>J81-T81-AD81</f>
        <v/>
      </c>
      <c r="AO81" s="151">
        <f>SUM(AF81:AN81)</f>
        <v/>
      </c>
      <c r="AP81" s="169">
        <f>B81-B80</f>
        <v/>
      </c>
      <c r="AQ81" s="169">
        <f>C81-C80</f>
        <v/>
      </c>
      <c r="AR81" s="169">
        <f>D81-D80</f>
        <v/>
      </c>
      <c r="AS81" s="169">
        <f>E81-E80</f>
        <v/>
      </c>
      <c r="AT81" s="169">
        <f>F81-F80</f>
        <v/>
      </c>
      <c r="AU81" s="169">
        <f>G81-G80</f>
        <v/>
      </c>
      <c r="AV81" s="169">
        <f>H81-H80</f>
        <v/>
      </c>
      <c r="AW81" s="169">
        <f>I81-I80</f>
        <v/>
      </c>
      <c r="AX81" s="169">
        <f>J81-J80</f>
        <v/>
      </c>
      <c r="AY81" s="169">
        <f>SUM(AP81:AX81)</f>
        <v/>
      </c>
      <c r="AZ81" s="152">
        <f>L81/AZ$6-B81</f>
        <v/>
      </c>
      <c r="BA81" s="152">
        <f>M81/BA$6-C81</f>
        <v/>
      </c>
      <c r="BB81" s="152">
        <f>N81/BB$6-D81</f>
        <v/>
      </c>
      <c r="BC81" s="152">
        <f>O81/BC$6-E81</f>
        <v/>
      </c>
      <c r="BD81" s="152">
        <f>P81/BD$6-F81</f>
        <v/>
      </c>
      <c r="BE81" s="152">
        <f>Q81/BE$6-G81</f>
        <v/>
      </c>
      <c r="BF81" s="152">
        <f>R81/BF$6-H81</f>
        <v/>
      </c>
      <c r="BG81" s="152">
        <f>S81/BG$6-I81</f>
        <v/>
      </c>
      <c r="BH81" s="152">
        <f>T81/BH$6-J81</f>
        <v/>
      </c>
      <c r="BI81" s="152">
        <f>SUM(AZ81:BH81)</f>
        <v/>
      </c>
      <c r="BJ81" s="163">
        <f>AZ81*AF81/B81</f>
        <v/>
      </c>
      <c r="BK81" s="163">
        <f>BA81*AG81/C81</f>
        <v/>
      </c>
      <c r="BL81" s="163">
        <f>BB81*AH81/D81</f>
        <v/>
      </c>
      <c r="BM81" s="163">
        <f>BC81*AI81/E81</f>
        <v/>
      </c>
      <c r="BN81" s="163">
        <f>BD81*AJ81/F81</f>
        <v/>
      </c>
      <c r="BO81" s="163">
        <f>BE81*AK81/G81</f>
        <v/>
      </c>
      <c r="BP81" s="163">
        <f>BF81*AL81/H81</f>
        <v/>
      </c>
      <c r="BQ81" s="163">
        <f>BG81*AM81/I81</f>
        <v/>
      </c>
      <c r="BR81" s="163">
        <f>BH81*AN81/J81</f>
        <v/>
      </c>
      <c r="BS81" s="163">
        <f>SUM(BJ81:BR81)</f>
        <v/>
      </c>
      <c r="BT81" s="172">
        <f>L81/(B81)</f>
        <v/>
      </c>
      <c r="BU81" s="172">
        <f>M81/(C81)</f>
        <v/>
      </c>
      <c r="BV81" s="172">
        <f>N81/(D81)</f>
        <v/>
      </c>
      <c r="BW81" s="172">
        <f>O81/(E81)</f>
        <v/>
      </c>
      <c r="BX81" s="172">
        <f>P81/(F81)</f>
        <v/>
      </c>
      <c r="BY81" s="172">
        <f>Q81/(G81)</f>
        <v/>
      </c>
      <c r="BZ81" s="172">
        <f>R81/(H81)</f>
        <v/>
      </c>
      <c r="CA81" s="172">
        <f>S81/(I81)</f>
        <v/>
      </c>
      <c r="CB81" s="172">
        <f>T81/(J81)</f>
        <v/>
      </c>
      <c r="CC81" s="172">
        <f>U81/(K81)</f>
        <v/>
      </c>
      <c r="CD81" s="213">
        <f>SUM(AP68:AP81)</f>
        <v/>
      </c>
      <c r="CE81" s="213">
        <f>SUM(AQ68:AQ81)</f>
        <v/>
      </c>
      <c r="CF81" s="213">
        <f>SUM(AR68:AR81)</f>
        <v/>
      </c>
      <c r="CG81" s="213">
        <f>SUM(AS68:AS81)</f>
        <v/>
      </c>
      <c r="CH81" s="213">
        <f>SUM(AT68:AT81)</f>
        <v/>
      </c>
      <c r="CI81" s="213">
        <f>SUM(AU68:AU81)</f>
        <v/>
      </c>
      <c r="CJ81" s="213">
        <f>SUM(AV68:AV81)</f>
        <v/>
      </c>
      <c r="CK81" s="213">
        <f>SUM(AW68:AW81)</f>
        <v/>
      </c>
      <c r="CL81" s="213">
        <f>SUM(AX68:AX81)</f>
        <v/>
      </c>
      <c r="CM81" s="213">
        <f>SUM(AY68:AY81)</f>
        <v/>
      </c>
      <c r="CN81" s="214">
        <f>B81/B$5</f>
        <v/>
      </c>
      <c r="CO81" s="214">
        <f>C81/C$5</f>
        <v/>
      </c>
      <c r="CP81" s="214">
        <f>D81/D$5</f>
        <v/>
      </c>
      <c r="CQ81" s="214">
        <f>E81/E$5</f>
        <v/>
      </c>
      <c r="CR81" s="214">
        <f>F81/F$5</f>
        <v/>
      </c>
      <c r="CS81" s="214">
        <f>G81/G$5</f>
        <v/>
      </c>
      <c r="CT81" s="214">
        <f>H81/H$5</f>
        <v/>
      </c>
      <c r="CU81" s="214">
        <f>I81/I$5</f>
        <v/>
      </c>
      <c r="CV81" s="214">
        <f>J81/J$5</f>
        <v/>
      </c>
      <c r="CW81" s="214">
        <f>K81/K$5</f>
        <v/>
      </c>
      <c r="CX81" s="215">
        <f>AF81/AF$5</f>
        <v/>
      </c>
      <c r="CY81" s="215">
        <f>AG81/AG$5</f>
        <v/>
      </c>
      <c r="CZ81" s="215">
        <f>AH81/AH$5</f>
        <v/>
      </c>
      <c r="DA81" s="215">
        <f>AI81/AI$5</f>
        <v/>
      </c>
      <c r="DB81" s="215">
        <f>AJ81/AJ$5</f>
        <v/>
      </c>
      <c r="DC81" s="215">
        <f>AK81/AK$5</f>
        <v/>
      </c>
      <c r="DD81" s="215">
        <f>AL81/AL$5</f>
        <v/>
      </c>
      <c r="DE81" s="215">
        <f>AM81/AM$5</f>
        <v/>
      </c>
      <c r="DF81" s="215">
        <f>AN81/AN$5</f>
        <v/>
      </c>
      <c r="DG81" s="215">
        <f>AO81/AO$5</f>
        <v/>
      </c>
      <c r="DI81" s="83" t="n"/>
    </row>
    <row r="82">
      <c r="A82" s="150" t="n">
        <v>43971</v>
      </c>
      <c r="B82" s="165" t="n">
        <v>2215</v>
      </c>
      <c r="C82" s="165" t="n">
        <v>180</v>
      </c>
      <c r="D82" s="165" t="n">
        <v>2400</v>
      </c>
      <c r="E82" s="165" t="n">
        <v>1650</v>
      </c>
      <c r="F82" s="165" t="n">
        <v>93</v>
      </c>
      <c r="G82" s="165" t="n">
        <v>93</v>
      </c>
      <c r="H82" s="165" t="n">
        <v>72</v>
      </c>
      <c r="I82" s="165" t="n">
        <v>38</v>
      </c>
      <c r="J82" s="165" t="n">
        <v>11072</v>
      </c>
      <c r="K82" s="165">
        <f>SUM(B82:J82)</f>
        <v/>
      </c>
      <c r="L82" s="166" t="n">
        <v>45</v>
      </c>
      <c r="M82" s="166" t="n">
        <v>6</v>
      </c>
      <c r="N82" s="166" t="n">
        <v>27</v>
      </c>
      <c r="O82" s="166" t="n">
        <v>46</v>
      </c>
      <c r="P82" s="166" t="n">
        <v>3</v>
      </c>
      <c r="Q82" s="166" t="n">
        <v>0</v>
      </c>
      <c r="R82" s="166" t="n">
        <v>1</v>
      </c>
      <c r="S82" s="166" t="n">
        <v>1</v>
      </c>
      <c r="T82" s="166" t="n">
        <v>210</v>
      </c>
      <c r="U82" s="166">
        <f>SUM(L82:T82)</f>
        <v/>
      </c>
      <c r="V82" s="167" t="n">
        <v>1063</v>
      </c>
      <c r="W82" s="167" t="n">
        <v>118</v>
      </c>
      <c r="X82" s="167" t="n">
        <v>1694</v>
      </c>
      <c r="Y82" s="167" t="n">
        <v>842</v>
      </c>
      <c r="Z82" s="167" t="n">
        <v>42</v>
      </c>
      <c r="AA82" s="167" t="n">
        <v>58</v>
      </c>
      <c r="AB82" s="167" t="n">
        <v>28</v>
      </c>
      <c r="AC82" s="167" t="n">
        <v>27</v>
      </c>
      <c r="AD82" s="167" t="n">
        <v>5105</v>
      </c>
      <c r="AE82" s="167">
        <f>SUM(V82:AD82)</f>
        <v/>
      </c>
      <c r="AF82" s="151">
        <f>B82-L82-V82</f>
        <v/>
      </c>
      <c r="AG82" s="151">
        <f>C82-M82-W82</f>
        <v/>
      </c>
      <c r="AH82" s="151">
        <f>D82-N82-X82</f>
        <v/>
      </c>
      <c r="AI82" s="151">
        <f>E82-O82-Y82</f>
        <v/>
      </c>
      <c r="AJ82" s="151">
        <f>F82-P82-Z82</f>
        <v/>
      </c>
      <c r="AK82" s="151">
        <f>G82-Q82-AA82</f>
        <v/>
      </c>
      <c r="AL82" s="151">
        <f>H82-R82-AB82</f>
        <v/>
      </c>
      <c r="AM82" s="151">
        <f>I82-S82-AC82</f>
        <v/>
      </c>
      <c r="AN82" s="151">
        <f>J82-T82-AD82</f>
        <v/>
      </c>
      <c r="AO82" s="151">
        <f>SUM(AF82:AN82)</f>
        <v/>
      </c>
      <c r="AP82" s="169">
        <f>B82-B81</f>
        <v/>
      </c>
      <c r="AQ82" s="169">
        <f>C82-C81</f>
        <v/>
      </c>
      <c r="AR82" s="169">
        <f>D82-D81</f>
        <v/>
      </c>
      <c r="AS82" s="169">
        <f>E82-E81</f>
        <v/>
      </c>
      <c r="AT82" s="169">
        <f>F82-F81</f>
        <v/>
      </c>
      <c r="AU82" s="169">
        <f>G82-G81</f>
        <v/>
      </c>
      <c r="AV82" s="169">
        <f>H82-H81</f>
        <v/>
      </c>
      <c r="AW82" s="169">
        <f>I82-I81</f>
        <v/>
      </c>
      <c r="AX82" s="169">
        <f>J82-J81</f>
        <v/>
      </c>
      <c r="AY82" s="169">
        <f>SUM(AP82:AX82)</f>
        <v/>
      </c>
      <c r="AZ82" s="152">
        <f>L82/AZ$6-B82</f>
        <v/>
      </c>
      <c r="BA82" s="152">
        <f>M82/BA$6-C82</f>
        <v/>
      </c>
      <c r="BB82" s="152">
        <f>N82/BB$6-D82</f>
        <v/>
      </c>
      <c r="BC82" s="152">
        <f>O82/BC$6-E82</f>
        <v/>
      </c>
      <c r="BD82" s="152">
        <f>P82/BD$6-F82</f>
        <v/>
      </c>
      <c r="BE82" s="152">
        <f>Q82/BE$6-G82</f>
        <v/>
      </c>
      <c r="BF82" s="152">
        <f>R82/BF$6-H82</f>
        <v/>
      </c>
      <c r="BG82" s="152">
        <f>S82/BG$6-I82</f>
        <v/>
      </c>
      <c r="BH82" s="152">
        <f>T82/BH$6-J82</f>
        <v/>
      </c>
      <c r="BI82" s="152">
        <f>SUM(AZ82:BH82)</f>
        <v/>
      </c>
      <c r="BJ82" s="163">
        <f>AZ82*AF82/B82</f>
        <v/>
      </c>
      <c r="BK82" s="163">
        <f>BA82*AG82/C82</f>
        <v/>
      </c>
      <c r="BL82" s="163">
        <f>BB82*AH82/D82</f>
        <v/>
      </c>
      <c r="BM82" s="163">
        <f>BC82*AI82/E82</f>
        <v/>
      </c>
      <c r="BN82" s="163">
        <f>BD82*AJ82/F82</f>
        <v/>
      </c>
      <c r="BO82" s="163">
        <f>BE82*AK82/G82</f>
        <v/>
      </c>
      <c r="BP82" s="163">
        <f>BF82*AL82/H82</f>
        <v/>
      </c>
      <c r="BQ82" s="163">
        <f>BG82*AM82/I82</f>
        <v/>
      </c>
      <c r="BR82" s="163">
        <f>BH82*AN82/J82</f>
        <v/>
      </c>
      <c r="BS82" s="163">
        <f>SUM(BJ82:BR82)</f>
        <v/>
      </c>
      <c r="BT82" s="172">
        <f>L82/(B82)</f>
        <v/>
      </c>
      <c r="BU82" s="172">
        <f>M82/(C82)</f>
        <v/>
      </c>
      <c r="BV82" s="172">
        <f>N82/(D82)</f>
        <v/>
      </c>
      <c r="BW82" s="172">
        <f>O82/(E82)</f>
        <v/>
      </c>
      <c r="BX82" s="172">
        <f>P82/(F82)</f>
        <v/>
      </c>
      <c r="BY82" s="172">
        <f>Q82/(G82)</f>
        <v/>
      </c>
      <c r="BZ82" s="172">
        <f>R82/(H82)</f>
        <v/>
      </c>
      <c r="CA82" s="172">
        <f>S82/(I82)</f>
        <v/>
      </c>
      <c r="CB82" s="172">
        <f>T82/(J82)</f>
        <v/>
      </c>
      <c r="CC82" s="172">
        <f>U82/(K82)</f>
        <v/>
      </c>
      <c r="CD82" s="213">
        <f>SUM(AP69:AP82)</f>
        <v/>
      </c>
      <c r="CE82" s="213">
        <f>SUM(AQ69:AQ82)</f>
        <v/>
      </c>
      <c r="CF82" s="213">
        <f>SUM(AR69:AR82)</f>
        <v/>
      </c>
      <c r="CG82" s="213">
        <f>SUM(AS69:AS82)</f>
        <v/>
      </c>
      <c r="CH82" s="213">
        <f>SUM(AT69:AT82)</f>
        <v/>
      </c>
      <c r="CI82" s="213">
        <f>SUM(AU69:AU82)</f>
        <v/>
      </c>
      <c r="CJ82" s="213">
        <f>SUM(AV69:AV82)</f>
        <v/>
      </c>
      <c r="CK82" s="213">
        <f>SUM(AW69:AW82)</f>
        <v/>
      </c>
      <c r="CL82" s="213">
        <f>SUM(AX69:AX82)</f>
        <v/>
      </c>
      <c r="CM82" s="213">
        <f>SUM(AY69:AY82)</f>
        <v/>
      </c>
      <c r="CN82" s="214">
        <f>B82/B$5</f>
        <v/>
      </c>
      <c r="CO82" s="214">
        <f>C82/C$5</f>
        <v/>
      </c>
      <c r="CP82" s="214">
        <f>D82/D$5</f>
        <v/>
      </c>
      <c r="CQ82" s="214">
        <f>E82/E$5</f>
        <v/>
      </c>
      <c r="CR82" s="214">
        <f>F82/F$5</f>
        <v/>
      </c>
      <c r="CS82" s="214">
        <f>G82/G$5</f>
        <v/>
      </c>
      <c r="CT82" s="214">
        <f>H82/H$5</f>
        <v/>
      </c>
      <c r="CU82" s="214">
        <f>I82/I$5</f>
        <v/>
      </c>
      <c r="CV82" s="214">
        <f>J82/J$5</f>
        <v/>
      </c>
      <c r="CW82" s="214">
        <f>K82/K$5</f>
        <v/>
      </c>
      <c r="CX82" s="215">
        <f>AF82/AF$5</f>
        <v/>
      </c>
      <c r="CY82" s="215">
        <f>AG82/AG$5</f>
        <v/>
      </c>
      <c r="CZ82" s="215">
        <f>AH82/AH$5</f>
        <v/>
      </c>
      <c r="DA82" s="215">
        <f>AI82/AI$5</f>
        <v/>
      </c>
      <c r="DB82" s="215">
        <f>AJ82/AJ$5</f>
        <v/>
      </c>
      <c r="DC82" s="215">
        <f>AK82/AK$5</f>
        <v/>
      </c>
      <c r="DD82" s="215">
        <f>AL82/AL$5</f>
        <v/>
      </c>
      <c r="DE82" s="215">
        <f>AM82/AM$5</f>
        <v/>
      </c>
      <c r="DF82" s="215">
        <f>AN82/AN$5</f>
        <v/>
      </c>
      <c r="DG82" s="215">
        <f>AO82/AO$5</f>
        <v/>
      </c>
      <c r="DI82" s="83" t="n"/>
    </row>
    <row r="83">
      <c r="A83" s="150" t="n">
        <v>43972</v>
      </c>
      <c r="B83" s="165" t="n">
        <v>2324</v>
      </c>
      <c r="C83" s="165" t="n">
        <v>183</v>
      </c>
      <c r="D83" s="165" t="n">
        <v>2453</v>
      </c>
      <c r="E83" s="165" t="n">
        <v>1693</v>
      </c>
      <c r="F83" s="165" t="n">
        <v>121</v>
      </c>
      <c r="G83" s="165" t="n">
        <v>95</v>
      </c>
      <c r="H83" s="165" t="n">
        <v>77</v>
      </c>
      <c r="I83" s="165" t="n">
        <v>37</v>
      </c>
      <c r="J83" s="165" t="n">
        <v>12153</v>
      </c>
      <c r="K83" s="165">
        <f>SUM(B83:J83)</f>
        <v/>
      </c>
      <c r="L83" s="166" t="n">
        <v>50</v>
      </c>
      <c r="M83" s="166" t="n">
        <v>6</v>
      </c>
      <c r="N83" s="166" t="n">
        <v>27</v>
      </c>
      <c r="O83" s="166" t="n">
        <v>46</v>
      </c>
      <c r="P83" s="166" t="n">
        <v>3</v>
      </c>
      <c r="Q83" s="166" t="n">
        <v>0</v>
      </c>
      <c r="R83" s="166" t="n">
        <v>1</v>
      </c>
      <c r="S83" s="166" t="n">
        <v>1</v>
      </c>
      <c r="T83" s="166" t="n">
        <v>235</v>
      </c>
      <c r="U83" s="166">
        <f>SUM(L83:T83)</f>
        <v/>
      </c>
      <c r="V83" s="167" t="n">
        <v>1063</v>
      </c>
      <c r="W83" s="167" t="n">
        <v>118</v>
      </c>
      <c r="X83" s="167" t="n">
        <v>1694</v>
      </c>
      <c r="Y83" s="167" t="n">
        <v>842</v>
      </c>
      <c r="Z83" s="167" t="n">
        <v>42</v>
      </c>
      <c r="AA83" s="167" t="n">
        <v>58</v>
      </c>
      <c r="AB83" s="167" t="n">
        <v>28</v>
      </c>
      <c r="AC83" s="167" t="n">
        <v>27</v>
      </c>
      <c r="AD83" s="167" t="n">
        <v>5677</v>
      </c>
      <c r="AE83" s="167">
        <f>SUM(V83:AD83)</f>
        <v/>
      </c>
      <c r="AF83" s="151">
        <f>B83-L83-V83</f>
        <v/>
      </c>
      <c r="AG83" s="151">
        <f>C83-M83-W83</f>
        <v/>
      </c>
      <c r="AH83" s="151">
        <f>D83-N83-X83</f>
        <v/>
      </c>
      <c r="AI83" s="151">
        <f>E83-O83-Y83</f>
        <v/>
      </c>
      <c r="AJ83" s="151">
        <f>F83-P83-Z83</f>
        <v/>
      </c>
      <c r="AK83" s="151">
        <f>G83-Q83-AA83</f>
        <v/>
      </c>
      <c r="AL83" s="151">
        <f>H83-R83-AB83</f>
        <v/>
      </c>
      <c r="AM83" s="151">
        <f>I83-S83-AC83</f>
        <v/>
      </c>
      <c r="AN83" s="151">
        <f>J83-T83-AD83</f>
        <v/>
      </c>
      <c r="AO83" s="151">
        <f>SUM(AF83:AN83)</f>
        <v/>
      </c>
      <c r="AP83" s="169">
        <f>B83-B82</f>
        <v/>
      </c>
      <c r="AQ83" s="169">
        <f>C83-C82</f>
        <v/>
      </c>
      <c r="AR83" s="169">
        <f>D83-D82</f>
        <v/>
      </c>
      <c r="AS83" s="169">
        <f>E83-E82</f>
        <v/>
      </c>
      <c r="AT83" s="169">
        <f>F83-F82</f>
        <v/>
      </c>
      <c r="AU83" s="169">
        <f>G83-G82</f>
        <v/>
      </c>
      <c r="AV83" s="169">
        <f>H83-H82</f>
        <v/>
      </c>
      <c r="AW83" s="169">
        <f>I83-I82</f>
        <v/>
      </c>
      <c r="AX83" s="169">
        <f>J83-J82</f>
        <v/>
      </c>
      <c r="AY83" s="169">
        <f>SUM(AP83:AX83)</f>
        <v/>
      </c>
      <c r="AZ83" s="152">
        <f>L83/AZ$6-B83</f>
        <v/>
      </c>
      <c r="BA83" s="152">
        <f>M83/BA$6-C83</f>
        <v/>
      </c>
      <c r="BB83" s="152">
        <f>N83/BB$6-D83</f>
        <v/>
      </c>
      <c r="BC83" s="152">
        <f>O83/BC$6-E83</f>
        <v/>
      </c>
      <c r="BD83" s="152">
        <f>P83/BD$6-F83</f>
        <v/>
      </c>
      <c r="BE83" s="152">
        <f>Q83/BE$6-G83</f>
        <v/>
      </c>
      <c r="BF83" s="152">
        <f>R83/BF$6-H83</f>
        <v/>
      </c>
      <c r="BG83" s="152">
        <f>S83/BG$6-I83</f>
        <v/>
      </c>
      <c r="BH83" s="152">
        <f>T83/BH$6-J83</f>
        <v/>
      </c>
      <c r="BI83" s="152">
        <f>SUM(AZ83:BH83)</f>
        <v/>
      </c>
      <c r="BJ83" s="163">
        <f>AZ83*AF83/B83</f>
        <v/>
      </c>
      <c r="BK83" s="163">
        <f>BA83*AG83/C83</f>
        <v/>
      </c>
      <c r="BL83" s="163">
        <f>BB83*AH83/D83</f>
        <v/>
      </c>
      <c r="BM83" s="163">
        <f>BC83*AI83/E83</f>
        <v/>
      </c>
      <c r="BN83" s="163">
        <f>BD83*AJ83/F83</f>
        <v/>
      </c>
      <c r="BO83" s="163">
        <f>BE83*AK83/G83</f>
        <v/>
      </c>
      <c r="BP83" s="163">
        <f>BF83*AL83/H83</f>
        <v/>
      </c>
      <c r="BQ83" s="163">
        <f>BG83*AM83/I83</f>
        <v/>
      </c>
      <c r="BR83" s="163">
        <f>BH83*AN83/J83</f>
        <v/>
      </c>
      <c r="BS83" s="163">
        <f>SUM(BJ83:BR83)</f>
        <v/>
      </c>
      <c r="BT83" s="172">
        <f>L83/(B83)</f>
        <v/>
      </c>
      <c r="BU83" s="172">
        <f>M83/(C83)</f>
        <v/>
      </c>
      <c r="BV83" s="172">
        <f>N83/(D83)</f>
        <v/>
      </c>
      <c r="BW83" s="172">
        <f>O83/(E83)</f>
        <v/>
      </c>
      <c r="BX83" s="172">
        <f>P83/(F83)</f>
        <v/>
      </c>
      <c r="BY83" s="172">
        <f>Q83/(G83)</f>
        <v/>
      </c>
      <c r="BZ83" s="172">
        <f>R83/(H83)</f>
        <v/>
      </c>
      <c r="CA83" s="172">
        <f>S83/(I83)</f>
        <v/>
      </c>
      <c r="CB83" s="172">
        <f>T83/(J83)</f>
        <v/>
      </c>
      <c r="CC83" s="172">
        <f>U83/(K83)</f>
        <v/>
      </c>
      <c r="CD83" s="213">
        <f>SUM(AP70:AP83)</f>
        <v/>
      </c>
      <c r="CE83" s="213">
        <f>SUM(AQ70:AQ83)</f>
        <v/>
      </c>
      <c r="CF83" s="213">
        <f>SUM(AR70:AR83)</f>
        <v/>
      </c>
      <c r="CG83" s="213">
        <f>SUM(AS70:AS83)</f>
        <v/>
      </c>
      <c r="CH83" s="213">
        <f>SUM(AT70:AT83)</f>
        <v/>
      </c>
      <c r="CI83" s="213">
        <f>SUM(AU70:AU83)</f>
        <v/>
      </c>
      <c r="CJ83" s="213">
        <f>SUM(AV70:AV83)</f>
        <v/>
      </c>
      <c r="CK83" s="213">
        <f>SUM(AW70:AW83)</f>
        <v/>
      </c>
      <c r="CL83" s="213">
        <f>SUM(AX70:AX83)</f>
        <v/>
      </c>
      <c r="CM83" s="213">
        <f>SUM(AY70:AY83)</f>
        <v/>
      </c>
      <c r="CN83" s="214">
        <f>B83/B$5</f>
        <v/>
      </c>
      <c r="CO83" s="214">
        <f>C83/C$5</f>
        <v/>
      </c>
      <c r="CP83" s="214">
        <f>D83/D$5</f>
        <v/>
      </c>
      <c r="CQ83" s="214">
        <f>E83/E$5</f>
        <v/>
      </c>
      <c r="CR83" s="214">
        <f>F83/F$5</f>
        <v/>
      </c>
      <c r="CS83" s="214">
        <f>G83/G$5</f>
        <v/>
      </c>
      <c r="CT83" s="214">
        <f>H83/H$5</f>
        <v/>
      </c>
      <c r="CU83" s="214">
        <f>I83/I$5</f>
        <v/>
      </c>
      <c r="CV83" s="214">
        <f>J83/J$5</f>
        <v/>
      </c>
      <c r="CW83" s="214">
        <f>K83/K$5</f>
        <v/>
      </c>
      <c r="CX83" s="215">
        <f>AF83/AF$5</f>
        <v/>
      </c>
      <c r="CY83" s="215">
        <f>AG83/AG$5</f>
        <v/>
      </c>
      <c r="CZ83" s="215">
        <f>AH83/AH$5</f>
        <v/>
      </c>
      <c r="DA83" s="215">
        <f>AI83/AI$5</f>
        <v/>
      </c>
      <c r="DB83" s="215">
        <f>AJ83/AJ$5</f>
        <v/>
      </c>
      <c r="DC83" s="215">
        <f>AK83/AK$5</f>
        <v/>
      </c>
      <c r="DD83" s="215">
        <f>AL83/AL$5</f>
        <v/>
      </c>
      <c r="DE83" s="215">
        <f>AM83/AM$5</f>
        <v/>
      </c>
      <c r="DF83" s="215">
        <f>AN83/AN$5</f>
        <v/>
      </c>
      <c r="DG83" s="215">
        <f>AO83/AO$5</f>
        <v/>
      </c>
      <c r="DI83" s="83" t="n"/>
    </row>
    <row r="84">
      <c r="A84" s="150" t="n">
        <v>43973</v>
      </c>
      <c r="B84" s="165" t="n">
        <v>2459</v>
      </c>
      <c r="C84" s="165" t="n">
        <v>185</v>
      </c>
      <c r="D84" s="165" t="n">
        <v>2521</v>
      </c>
      <c r="E84" s="165" t="n">
        <v>1735</v>
      </c>
      <c r="F84" s="165" t="n">
        <v>120</v>
      </c>
      <c r="G84" s="165" t="n">
        <v>98</v>
      </c>
      <c r="H84" s="165" t="n">
        <v>80</v>
      </c>
      <c r="I84" s="165" t="n">
        <v>39</v>
      </c>
      <c r="J84" s="165" t="n">
        <v>12888</v>
      </c>
      <c r="K84" s="165">
        <f>SUM(B84:J84)</f>
        <v/>
      </c>
      <c r="L84" s="166" t="n">
        <v>53</v>
      </c>
      <c r="M84" s="166" t="n">
        <v>6</v>
      </c>
      <c r="N84" s="166" t="n">
        <v>29</v>
      </c>
      <c r="O84" s="166" t="n">
        <v>47</v>
      </c>
      <c r="P84" s="166" t="n">
        <v>3</v>
      </c>
      <c r="Q84" s="166" t="n">
        <v>0</v>
      </c>
      <c r="R84" s="166" t="n">
        <v>1</v>
      </c>
      <c r="S84" s="166" t="n">
        <v>1</v>
      </c>
      <c r="T84" s="166" t="n">
        <v>257</v>
      </c>
      <c r="U84" s="166">
        <f>SUM(L84:T84)</f>
        <v/>
      </c>
      <c r="V84" s="167" t="n">
        <v>1063</v>
      </c>
      <c r="W84" s="167" t="n">
        <v>121</v>
      </c>
      <c r="X84" s="167" t="n">
        <v>1776</v>
      </c>
      <c r="Y84" s="167" t="n">
        <v>880</v>
      </c>
      <c r="Z84" s="167" t="n">
        <v>51</v>
      </c>
      <c r="AA84" s="167" t="n">
        <v>58</v>
      </c>
      <c r="AB84" s="167" t="n">
        <v>29</v>
      </c>
      <c r="AC84" s="167" t="n">
        <v>27</v>
      </c>
      <c r="AD84" s="167" t="n">
        <v>6126</v>
      </c>
      <c r="AE84" s="167">
        <f>SUM(V84:AD84)</f>
        <v/>
      </c>
      <c r="AF84" s="151">
        <f>B84-L84-V84</f>
        <v/>
      </c>
      <c r="AG84" s="151">
        <f>C84-M84-W84</f>
        <v/>
      </c>
      <c r="AH84" s="151">
        <f>D84-N84-X84</f>
        <v/>
      </c>
      <c r="AI84" s="151">
        <f>E84-O84-Y84</f>
        <v/>
      </c>
      <c r="AJ84" s="151">
        <f>F84-P84-Z84</f>
        <v/>
      </c>
      <c r="AK84" s="151">
        <f>G84-Q84-AA84</f>
        <v/>
      </c>
      <c r="AL84" s="151">
        <f>H84-R84-AB84</f>
        <v/>
      </c>
      <c r="AM84" s="151">
        <f>I84-S84-AC84</f>
        <v/>
      </c>
      <c r="AN84" s="151">
        <f>J84-T84-AD84</f>
        <v/>
      </c>
      <c r="AO84" s="151">
        <f>SUM(AF84:AN84)</f>
        <v/>
      </c>
      <c r="AP84" s="169">
        <f>B84-B83</f>
        <v/>
      </c>
      <c r="AQ84" s="169">
        <f>C84-C83</f>
        <v/>
      </c>
      <c r="AR84" s="169">
        <f>D84-D83</f>
        <v/>
      </c>
      <c r="AS84" s="169">
        <f>E84-E83</f>
        <v/>
      </c>
      <c r="AT84" s="169">
        <f>F84-F83</f>
        <v/>
      </c>
      <c r="AU84" s="169">
        <f>G84-G83</f>
        <v/>
      </c>
      <c r="AV84" s="169">
        <f>H84-H83</f>
        <v/>
      </c>
      <c r="AW84" s="169">
        <f>I84-I83</f>
        <v/>
      </c>
      <c r="AX84" s="169">
        <f>J84-J83</f>
        <v/>
      </c>
      <c r="AY84" s="169">
        <f>SUM(AP84:AX84)</f>
        <v/>
      </c>
      <c r="AZ84" s="152">
        <f>L84/AZ$6-B84</f>
        <v/>
      </c>
      <c r="BA84" s="152">
        <f>M84/BA$6-C84</f>
        <v/>
      </c>
      <c r="BB84" s="152">
        <f>N84/BB$6-D84</f>
        <v/>
      </c>
      <c r="BC84" s="152">
        <f>O84/BC$6-E84</f>
        <v/>
      </c>
      <c r="BD84" s="152">
        <f>P84/BD$6-F84</f>
        <v/>
      </c>
      <c r="BE84" s="152">
        <f>Q84/BE$6-G84</f>
        <v/>
      </c>
      <c r="BF84" s="152">
        <f>R84/BF$6-H84</f>
        <v/>
      </c>
      <c r="BG84" s="152">
        <f>S84/BG$6-I84</f>
        <v/>
      </c>
      <c r="BH84" s="152">
        <f>T84/BH$6-J84</f>
        <v/>
      </c>
      <c r="BI84" s="152">
        <f>SUM(AZ84:BH84)</f>
        <v/>
      </c>
      <c r="BJ84" s="163">
        <f>AZ84*AF84/B84</f>
        <v/>
      </c>
      <c r="BK84" s="163">
        <f>BA84*AG84/C84</f>
        <v/>
      </c>
      <c r="BL84" s="163">
        <f>BB84*AH84/D84</f>
        <v/>
      </c>
      <c r="BM84" s="163">
        <f>BC84*AI84/E84</f>
        <v/>
      </c>
      <c r="BN84" s="163">
        <f>BD84*AJ84/F84</f>
        <v/>
      </c>
      <c r="BO84" s="163">
        <f>BE84*AK84/G84</f>
        <v/>
      </c>
      <c r="BP84" s="163">
        <f>BF84*AL84/H84</f>
        <v/>
      </c>
      <c r="BQ84" s="163">
        <f>BG84*AM84/I84</f>
        <v/>
      </c>
      <c r="BR84" s="163">
        <f>BH84*AN84/J84</f>
        <v/>
      </c>
      <c r="BS84" s="163">
        <f>SUM(BJ84:BR84)</f>
        <v/>
      </c>
      <c r="BT84" s="172">
        <f>L84/(B84)</f>
        <v/>
      </c>
      <c r="BU84" s="172">
        <f>M84/(C84)</f>
        <v/>
      </c>
      <c r="BV84" s="172">
        <f>N84/(D84)</f>
        <v/>
      </c>
      <c r="BW84" s="172">
        <f>O84/(E84)</f>
        <v/>
      </c>
      <c r="BX84" s="172">
        <f>P84/(F84)</f>
        <v/>
      </c>
      <c r="BY84" s="172">
        <f>Q84/(G84)</f>
        <v/>
      </c>
      <c r="BZ84" s="172">
        <f>R84/(H84)</f>
        <v/>
      </c>
      <c r="CA84" s="172">
        <f>S84/(I84)</f>
        <v/>
      </c>
      <c r="CB84" s="172">
        <f>T84/(J84)</f>
        <v/>
      </c>
      <c r="CC84" s="172">
        <f>U84/(K84)</f>
        <v/>
      </c>
      <c r="CD84" s="213">
        <f>SUM(AP71:AP84)</f>
        <v/>
      </c>
      <c r="CE84" s="213">
        <f>SUM(AQ71:AQ84)</f>
        <v/>
      </c>
      <c r="CF84" s="213">
        <f>SUM(AR71:AR84)</f>
        <v/>
      </c>
      <c r="CG84" s="213">
        <f>SUM(AS71:AS84)</f>
        <v/>
      </c>
      <c r="CH84" s="213">
        <f>SUM(AT71:AT84)</f>
        <v/>
      </c>
      <c r="CI84" s="213">
        <f>SUM(AU71:AU84)</f>
        <v/>
      </c>
      <c r="CJ84" s="213">
        <f>SUM(AV71:AV84)</f>
        <v/>
      </c>
      <c r="CK84" s="213">
        <f>SUM(AW71:AW84)</f>
        <v/>
      </c>
      <c r="CL84" s="213">
        <f>SUM(AX71:AX84)</f>
        <v/>
      </c>
      <c r="CM84" s="213">
        <f>SUM(AY71:AY84)</f>
        <v/>
      </c>
      <c r="CN84" s="214">
        <f>B84/B$5</f>
        <v/>
      </c>
      <c r="CO84" s="214">
        <f>C84/C$5</f>
        <v/>
      </c>
      <c r="CP84" s="214">
        <f>D84/D$5</f>
        <v/>
      </c>
      <c r="CQ84" s="214">
        <f>E84/E$5</f>
        <v/>
      </c>
      <c r="CR84" s="214">
        <f>F84/F$5</f>
        <v/>
      </c>
      <c r="CS84" s="214">
        <f>G84/G$5</f>
        <v/>
      </c>
      <c r="CT84" s="214">
        <f>H84/H$5</f>
        <v/>
      </c>
      <c r="CU84" s="214">
        <f>I84/I$5</f>
        <v/>
      </c>
      <c r="CV84" s="214">
        <f>J84/J$5</f>
        <v/>
      </c>
      <c r="CW84" s="214">
        <f>K84/K$5</f>
        <v/>
      </c>
      <c r="CX84" s="215">
        <f>AF84/AF$5</f>
        <v/>
      </c>
      <c r="CY84" s="215">
        <f>AG84/AG$5</f>
        <v/>
      </c>
      <c r="CZ84" s="215">
        <f>AH84/AH$5</f>
        <v/>
      </c>
      <c r="DA84" s="215">
        <f>AI84/AI$5</f>
        <v/>
      </c>
      <c r="DB84" s="215">
        <f>AJ84/AJ$5</f>
        <v/>
      </c>
      <c r="DC84" s="215">
        <f>AK84/AK$5</f>
        <v/>
      </c>
      <c r="DD84" s="215">
        <f>AL84/AL$5</f>
        <v/>
      </c>
      <c r="DE84" s="215">
        <f>AM84/AM$5</f>
        <v/>
      </c>
      <c r="DF84" s="215">
        <f>AN84/AN$5</f>
        <v/>
      </c>
      <c r="DG84" s="215">
        <f>AO84/AO$5</f>
        <v/>
      </c>
      <c r="DI84" s="83" t="n"/>
    </row>
    <row r="85">
      <c r="A85" s="150" t="n">
        <v>43974</v>
      </c>
      <c r="B85" s="165" t="n">
        <v>2569</v>
      </c>
      <c r="C85" s="165" t="n">
        <v>196</v>
      </c>
      <c r="D85" s="165" t="n">
        <v>2633</v>
      </c>
      <c r="E85" s="165" t="n">
        <v>1777</v>
      </c>
      <c r="F85" s="165" t="n">
        <v>124</v>
      </c>
      <c r="G85" s="165" t="n">
        <v>97</v>
      </c>
      <c r="H85" s="165" t="n">
        <v>81</v>
      </c>
      <c r="I85" s="165" t="n">
        <v>40</v>
      </c>
      <c r="J85" s="165" t="n">
        <v>13826</v>
      </c>
      <c r="K85" s="165">
        <f>SUM(B85:J85)</f>
        <v/>
      </c>
      <c r="L85" s="166" t="n">
        <v>58</v>
      </c>
      <c r="M85" s="166" t="n">
        <v>6</v>
      </c>
      <c r="N85" s="166" t="n">
        <v>29</v>
      </c>
      <c r="O85" s="166" t="n">
        <v>48</v>
      </c>
      <c r="P85" s="166" t="n">
        <v>3</v>
      </c>
      <c r="Q85" s="166" t="n">
        <v>0</v>
      </c>
      <c r="R85" s="166" t="n">
        <v>1</v>
      </c>
      <c r="S85" s="166" t="n">
        <v>1</v>
      </c>
      <c r="T85" s="166" t="n">
        <v>261</v>
      </c>
      <c r="U85" s="166">
        <f>SUM(L85:T85)</f>
        <v/>
      </c>
      <c r="V85" s="167" t="n">
        <v>1063</v>
      </c>
      <c r="W85" s="167" t="n">
        <v>121</v>
      </c>
      <c r="X85" s="167" t="n">
        <v>1880</v>
      </c>
      <c r="Y85" s="167" t="n">
        <v>880</v>
      </c>
      <c r="Z85" s="167" t="n">
        <v>51</v>
      </c>
      <c r="AA85" s="167" t="n">
        <v>58</v>
      </c>
      <c r="AB85" s="167" t="n">
        <v>29</v>
      </c>
      <c r="AC85" s="167" t="n">
        <v>27</v>
      </c>
      <c r="AD85" s="167" t="n">
        <v>6126</v>
      </c>
      <c r="AE85" s="167">
        <f>SUM(V85:AD85)</f>
        <v/>
      </c>
      <c r="AF85" s="151">
        <f>B85-L85-V85</f>
        <v/>
      </c>
      <c r="AG85" s="151">
        <f>C85-M85-W85</f>
        <v/>
      </c>
      <c r="AH85" s="151">
        <f>D85-N85-X85</f>
        <v/>
      </c>
      <c r="AI85" s="151">
        <f>E85-O85-Y85</f>
        <v/>
      </c>
      <c r="AJ85" s="151">
        <f>F85-P85-Z85</f>
        <v/>
      </c>
      <c r="AK85" s="151">
        <f>G85-Q85-AA85</f>
        <v/>
      </c>
      <c r="AL85" s="151">
        <f>H85-R85-AB85</f>
        <v/>
      </c>
      <c r="AM85" s="151">
        <f>I85-S85-AC85</f>
        <v/>
      </c>
      <c r="AN85" s="151">
        <f>J85-T85-AD85</f>
        <v/>
      </c>
      <c r="AO85" s="151">
        <f>SUM(AF85:AN85)</f>
        <v/>
      </c>
      <c r="AP85" s="169">
        <f>B85-B84</f>
        <v/>
      </c>
      <c r="AQ85" s="169">
        <f>C85-C84</f>
        <v/>
      </c>
      <c r="AR85" s="169">
        <f>D85-D84</f>
        <v/>
      </c>
      <c r="AS85" s="169">
        <f>E85-E84</f>
        <v/>
      </c>
      <c r="AT85" s="169">
        <f>F85-F84</f>
        <v/>
      </c>
      <c r="AU85" s="169">
        <f>G85-G84</f>
        <v/>
      </c>
      <c r="AV85" s="169">
        <f>H85-H84</f>
        <v/>
      </c>
      <c r="AW85" s="169">
        <f>I85-I84</f>
        <v/>
      </c>
      <c r="AX85" s="169">
        <f>J85-J84</f>
        <v/>
      </c>
      <c r="AY85" s="169">
        <f>SUM(AP85:AX85)</f>
        <v/>
      </c>
      <c r="AZ85" s="152">
        <f>L85/AZ$6-B85</f>
        <v/>
      </c>
      <c r="BA85" s="152">
        <f>M85/BA$6-C85</f>
        <v/>
      </c>
      <c r="BB85" s="152">
        <f>N85/BB$6-D85</f>
        <v/>
      </c>
      <c r="BC85" s="152">
        <f>O85/BC$6-E85</f>
        <v/>
      </c>
      <c r="BD85" s="152">
        <f>P85/BD$6-F85</f>
        <v/>
      </c>
      <c r="BE85" s="152">
        <f>Q85/BE$6-G85</f>
        <v/>
      </c>
      <c r="BF85" s="152">
        <f>R85/BF$6-H85</f>
        <v/>
      </c>
      <c r="BG85" s="152">
        <f>S85/BG$6-I85</f>
        <v/>
      </c>
      <c r="BH85" s="152">
        <f>T85/BH$6-J85</f>
        <v/>
      </c>
      <c r="BI85" s="152">
        <f>SUM(AZ85:BH85)</f>
        <v/>
      </c>
      <c r="BJ85" s="163">
        <f>AZ85*AF85/B85</f>
        <v/>
      </c>
      <c r="BK85" s="163">
        <f>BA85*AG85/C85</f>
        <v/>
      </c>
      <c r="BL85" s="163">
        <f>BB85*AH85/D85</f>
        <v/>
      </c>
      <c r="BM85" s="163">
        <f>BC85*AI85/E85</f>
        <v/>
      </c>
      <c r="BN85" s="163">
        <f>BD85*AJ85/F85</f>
        <v/>
      </c>
      <c r="BO85" s="163">
        <f>BE85*AK85/G85</f>
        <v/>
      </c>
      <c r="BP85" s="163">
        <f>BF85*AL85/H85</f>
        <v/>
      </c>
      <c r="BQ85" s="163">
        <f>BG85*AM85/I85</f>
        <v/>
      </c>
      <c r="BR85" s="163">
        <f>BH85*AN85/J85</f>
        <v/>
      </c>
      <c r="BS85" s="163">
        <f>SUM(BJ85:BR85)</f>
        <v/>
      </c>
      <c r="BT85" s="172">
        <f>L85/(B85)</f>
        <v/>
      </c>
      <c r="BU85" s="172">
        <f>M85/(C85)</f>
        <v/>
      </c>
      <c r="BV85" s="172">
        <f>N85/(D85)</f>
        <v/>
      </c>
      <c r="BW85" s="172">
        <f>O85/(E85)</f>
        <v/>
      </c>
      <c r="BX85" s="172">
        <f>P85/(F85)</f>
        <v/>
      </c>
      <c r="BY85" s="172">
        <f>Q85/(G85)</f>
        <v/>
      </c>
      <c r="BZ85" s="172">
        <f>R85/(H85)</f>
        <v/>
      </c>
      <c r="CA85" s="172">
        <f>S85/(I85)</f>
        <v/>
      </c>
      <c r="CB85" s="172">
        <f>T85/(J85)</f>
        <v/>
      </c>
      <c r="CC85" s="172">
        <f>U85/(K85)</f>
        <v/>
      </c>
      <c r="CD85" s="213">
        <f>SUM(AP72:AP85)</f>
        <v/>
      </c>
      <c r="CE85" s="213">
        <f>SUM(AQ72:AQ85)</f>
        <v/>
      </c>
      <c r="CF85" s="213">
        <f>SUM(AR72:AR85)</f>
        <v/>
      </c>
      <c r="CG85" s="213">
        <f>SUM(AS72:AS85)</f>
        <v/>
      </c>
      <c r="CH85" s="213">
        <f>SUM(AT72:AT85)</f>
        <v/>
      </c>
      <c r="CI85" s="213">
        <f>SUM(AU72:AU85)</f>
        <v/>
      </c>
      <c r="CJ85" s="213">
        <f>SUM(AV72:AV85)</f>
        <v/>
      </c>
      <c r="CK85" s="213">
        <f>SUM(AW72:AW85)</f>
        <v/>
      </c>
      <c r="CL85" s="213">
        <f>SUM(AX72:AX85)</f>
        <v/>
      </c>
      <c r="CM85" s="213">
        <f>SUM(AY72:AY85)</f>
        <v/>
      </c>
      <c r="CN85" s="214">
        <f>B85/B$5</f>
        <v/>
      </c>
      <c r="CO85" s="214">
        <f>C85/C$5</f>
        <v/>
      </c>
      <c r="CP85" s="214">
        <f>D85/D$5</f>
        <v/>
      </c>
      <c r="CQ85" s="214">
        <f>E85/E$5</f>
        <v/>
      </c>
      <c r="CR85" s="214">
        <f>F85/F$5</f>
        <v/>
      </c>
      <c r="CS85" s="214">
        <f>G85/G$5</f>
        <v/>
      </c>
      <c r="CT85" s="214">
        <f>H85/H$5</f>
        <v/>
      </c>
      <c r="CU85" s="214">
        <f>I85/I$5</f>
        <v/>
      </c>
      <c r="CV85" s="214">
        <f>J85/J$5</f>
        <v/>
      </c>
      <c r="CW85" s="214">
        <f>K85/K$5</f>
        <v/>
      </c>
      <c r="CX85" s="215">
        <f>AF85/AF$5</f>
        <v/>
      </c>
      <c r="CY85" s="215">
        <f>AG85/AG$5</f>
        <v/>
      </c>
      <c r="CZ85" s="215">
        <f>AH85/AH$5</f>
        <v/>
      </c>
      <c r="DA85" s="215">
        <f>AI85/AI$5</f>
        <v/>
      </c>
      <c r="DB85" s="215">
        <f>AJ85/AJ$5</f>
        <v/>
      </c>
      <c r="DC85" s="215">
        <f>AK85/AK$5</f>
        <v/>
      </c>
      <c r="DD85" s="215">
        <f>AL85/AL$5</f>
        <v/>
      </c>
      <c r="DE85" s="215">
        <f>AM85/AM$5</f>
        <v/>
      </c>
      <c r="DF85" s="215">
        <f>AN85/AN$5</f>
        <v/>
      </c>
      <c r="DG85" s="215">
        <f>AO85/AO$5</f>
        <v/>
      </c>
      <c r="DI85" s="83" t="n"/>
    </row>
    <row r="86">
      <c r="A86" s="150" t="n">
        <v>43975</v>
      </c>
      <c r="B86" s="165" t="n">
        <v>2690</v>
      </c>
      <c r="C86" s="165" t="n">
        <v>202</v>
      </c>
      <c r="D86" s="165" t="n">
        <v>2772</v>
      </c>
      <c r="E86" s="165" t="n">
        <v>1815</v>
      </c>
      <c r="F86" s="165" t="n">
        <v>128</v>
      </c>
      <c r="G86" s="165" t="n">
        <v>101</v>
      </c>
      <c r="H86" s="165" t="n">
        <v>94</v>
      </c>
      <c r="I86" s="165" t="n">
        <v>40</v>
      </c>
      <c r="J86" s="165" t="n">
        <v>14740</v>
      </c>
      <c r="K86" s="165">
        <f>SUM(B86:J86)</f>
        <v/>
      </c>
      <c r="L86" s="166" t="n">
        <v>59</v>
      </c>
      <c r="M86" s="166" t="n">
        <v>6</v>
      </c>
      <c r="N86" s="166" t="n">
        <v>29</v>
      </c>
      <c r="O86" s="166" t="n">
        <v>49</v>
      </c>
      <c r="P86" s="166" t="n">
        <v>3</v>
      </c>
      <c r="Q86" s="166" t="n">
        <v>0</v>
      </c>
      <c r="R86" s="166" t="n">
        <v>1</v>
      </c>
      <c r="S86" s="166" t="n">
        <v>1</v>
      </c>
      <c r="T86" s="166" t="n">
        <v>281</v>
      </c>
      <c r="U86" s="166">
        <f>SUM(L86:T86)</f>
        <v/>
      </c>
      <c r="V86" s="167" t="n">
        <v>1335</v>
      </c>
      <c r="W86" s="167" t="n">
        <v>121</v>
      </c>
      <c r="X86" s="167" t="n">
        <v>1840</v>
      </c>
      <c r="Y86" s="167" t="n">
        <v>1111</v>
      </c>
      <c r="Z86" s="167" t="n">
        <v>53</v>
      </c>
      <c r="AA86" s="167" t="n">
        <v>58</v>
      </c>
      <c r="AB86" s="167" t="n">
        <v>29</v>
      </c>
      <c r="AC86" s="167" t="n">
        <v>28</v>
      </c>
      <c r="AD86" s="167" t="n">
        <v>6525</v>
      </c>
      <c r="AE86" s="167">
        <f>SUM(V86:AD86)</f>
        <v/>
      </c>
      <c r="AF86" s="151">
        <f>B86-L86-V86</f>
        <v/>
      </c>
      <c r="AG86" s="151">
        <f>C86-M86-W86</f>
        <v/>
      </c>
      <c r="AH86" s="151">
        <f>D86-N86-X86</f>
        <v/>
      </c>
      <c r="AI86" s="151">
        <f>E86-O86-Y86</f>
        <v/>
      </c>
      <c r="AJ86" s="151">
        <f>F86-P86-Z86</f>
        <v/>
      </c>
      <c r="AK86" s="151">
        <f>G86-Q86-AA86</f>
        <v/>
      </c>
      <c r="AL86" s="151">
        <f>H86-R86-AB86</f>
        <v/>
      </c>
      <c r="AM86" s="151">
        <f>I86-S86-AC86</f>
        <v/>
      </c>
      <c r="AN86" s="151">
        <f>J86-T86-AD86</f>
        <v/>
      </c>
      <c r="AO86" s="151">
        <f>SUM(AF86:AN86)</f>
        <v/>
      </c>
      <c r="AP86" s="169">
        <f>B86-B85</f>
        <v/>
      </c>
      <c r="AQ86" s="169">
        <f>C86-C85</f>
        <v/>
      </c>
      <c r="AR86" s="169">
        <f>D86-D85</f>
        <v/>
      </c>
      <c r="AS86" s="169">
        <f>E86-E85</f>
        <v/>
      </c>
      <c r="AT86" s="169">
        <f>F86-F85</f>
        <v/>
      </c>
      <c r="AU86" s="169">
        <f>G86-G85</f>
        <v/>
      </c>
      <c r="AV86" s="169">
        <f>H86-H85</f>
        <v/>
      </c>
      <c r="AW86" s="169">
        <f>I86-I85</f>
        <v/>
      </c>
      <c r="AX86" s="169">
        <f>J86-J85</f>
        <v/>
      </c>
      <c r="AY86" s="169">
        <f>SUM(AP86:AX86)</f>
        <v/>
      </c>
      <c r="AZ86" s="152">
        <f>L86/AZ$6-B86</f>
        <v/>
      </c>
      <c r="BA86" s="152">
        <f>M86/BA$6-C86</f>
        <v/>
      </c>
      <c r="BB86" s="152">
        <f>N86/BB$6-D86</f>
        <v/>
      </c>
      <c r="BC86" s="152">
        <f>O86/BC$6-E86</f>
        <v/>
      </c>
      <c r="BD86" s="152">
        <f>P86/BD$6-F86</f>
        <v/>
      </c>
      <c r="BE86" s="152">
        <f>Q86/BE$6-G86</f>
        <v/>
      </c>
      <c r="BF86" s="152">
        <f>R86/BF$6-H86</f>
        <v/>
      </c>
      <c r="BG86" s="152">
        <f>S86/BG$6-I86</f>
        <v/>
      </c>
      <c r="BH86" s="152">
        <f>T86/BH$6-J86</f>
        <v/>
      </c>
      <c r="BI86" s="152">
        <f>SUM(AZ86:BH86)</f>
        <v/>
      </c>
      <c r="BJ86" s="163">
        <f>AZ86*AF86/B86</f>
        <v/>
      </c>
      <c r="BK86" s="163">
        <f>BA86*AG86/C86</f>
        <v/>
      </c>
      <c r="BL86" s="163">
        <f>BB86*AH86/D86</f>
        <v/>
      </c>
      <c r="BM86" s="163">
        <f>BC86*AI86/E86</f>
        <v/>
      </c>
      <c r="BN86" s="163">
        <f>BD86*AJ86/F86</f>
        <v/>
      </c>
      <c r="BO86" s="163">
        <f>BE86*AK86/G86</f>
        <v/>
      </c>
      <c r="BP86" s="163">
        <f>BF86*AL86/H86</f>
        <v/>
      </c>
      <c r="BQ86" s="163">
        <f>BG86*AM86/I86</f>
        <v/>
      </c>
      <c r="BR86" s="163">
        <f>BH86*AN86/J86</f>
        <v/>
      </c>
      <c r="BS86" s="163">
        <f>SUM(BJ86:BR86)</f>
        <v/>
      </c>
      <c r="BT86" s="172">
        <f>L86/(B86)</f>
        <v/>
      </c>
      <c r="BU86" s="172">
        <f>M86/(C86)</f>
        <v/>
      </c>
      <c r="BV86" s="172">
        <f>N86/(D86)</f>
        <v/>
      </c>
      <c r="BW86" s="172">
        <f>O86/(E86)</f>
        <v/>
      </c>
      <c r="BX86" s="172">
        <f>P86/(F86)</f>
        <v/>
      </c>
      <c r="BY86" s="172">
        <f>Q86/(G86)</f>
        <v/>
      </c>
      <c r="BZ86" s="172">
        <f>R86/(H86)</f>
        <v/>
      </c>
      <c r="CA86" s="172">
        <f>S86/(I86)</f>
        <v/>
      </c>
      <c r="CB86" s="172">
        <f>T86/(J86)</f>
        <v/>
      </c>
      <c r="CC86" s="172">
        <f>U86/(K86)</f>
        <v/>
      </c>
      <c r="CD86" s="213">
        <f>SUM(AP73:AP86)</f>
        <v/>
      </c>
      <c r="CE86" s="213">
        <f>SUM(AQ73:AQ86)</f>
        <v/>
      </c>
      <c r="CF86" s="213">
        <f>SUM(AR73:AR86)</f>
        <v/>
      </c>
      <c r="CG86" s="213">
        <f>SUM(AS73:AS86)</f>
        <v/>
      </c>
      <c r="CH86" s="213">
        <f>SUM(AT73:AT86)</f>
        <v/>
      </c>
      <c r="CI86" s="213">
        <f>SUM(AU73:AU86)</f>
        <v/>
      </c>
      <c r="CJ86" s="213">
        <f>SUM(AV73:AV86)</f>
        <v/>
      </c>
      <c r="CK86" s="213">
        <f>SUM(AW73:AW86)</f>
        <v/>
      </c>
      <c r="CL86" s="213">
        <f>SUM(AX73:AX86)</f>
        <v/>
      </c>
      <c r="CM86" s="213">
        <f>SUM(AY73:AY86)</f>
        <v/>
      </c>
      <c r="CN86" s="214">
        <f>B86/B$5</f>
        <v/>
      </c>
      <c r="CO86" s="214">
        <f>C86/C$5</f>
        <v/>
      </c>
      <c r="CP86" s="214">
        <f>D86/D$5</f>
        <v/>
      </c>
      <c r="CQ86" s="214">
        <f>E86/E$5</f>
        <v/>
      </c>
      <c r="CR86" s="214">
        <f>F86/F$5</f>
        <v/>
      </c>
      <c r="CS86" s="214">
        <f>G86/G$5</f>
        <v/>
      </c>
      <c r="CT86" s="214">
        <f>H86/H$5</f>
        <v/>
      </c>
      <c r="CU86" s="214">
        <f>I86/I$5</f>
        <v/>
      </c>
      <c r="CV86" s="214">
        <f>J86/J$5</f>
        <v/>
      </c>
      <c r="CW86" s="214">
        <f>K86/K$5</f>
        <v/>
      </c>
      <c r="CX86" s="215">
        <f>AF86/AF$5</f>
        <v/>
      </c>
      <c r="CY86" s="215">
        <f>AG86/AG$5</f>
        <v/>
      </c>
      <c r="CZ86" s="215">
        <f>AH86/AH$5</f>
        <v/>
      </c>
      <c r="DA86" s="215">
        <f>AI86/AI$5</f>
        <v/>
      </c>
      <c r="DB86" s="215">
        <f>AJ86/AJ$5</f>
        <v/>
      </c>
      <c r="DC86" s="215">
        <f>AK86/AK$5</f>
        <v/>
      </c>
      <c r="DD86" s="215">
        <f>AL86/AL$5</f>
        <v/>
      </c>
      <c r="DE86" s="215">
        <f>AM86/AM$5</f>
        <v/>
      </c>
      <c r="DF86" s="215">
        <f>AN86/AN$5</f>
        <v/>
      </c>
      <c r="DG86" s="215">
        <f>AO86/AO$5</f>
        <v/>
      </c>
      <c r="DI86" s="83" t="n"/>
    </row>
    <row r="87">
      <c r="A87" s="150" t="n">
        <v>43976</v>
      </c>
      <c r="B87" s="165" t="n">
        <v>2748</v>
      </c>
      <c r="C87" s="165" t="n">
        <v>208</v>
      </c>
      <c r="D87" s="165" t="n">
        <v>2993</v>
      </c>
      <c r="E87" s="165" t="n">
        <v>1882</v>
      </c>
      <c r="F87" s="165" t="n">
        <v>132</v>
      </c>
      <c r="G87" s="165" t="n">
        <v>102</v>
      </c>
      <c r="H87" s="165" t="n">
        <v>109</v>
      </c>
      <c r="I87" s="165" t="n">
        <v>45</v>
      </c>
      <c r="J87" s="165" t="n">
        <v>15396</v>
      </c>
      <c r="K87" s="165">
        <f>SUM(B87:J87)</f>
        <v/>
      </c>
      <c r="L87" s="166" t="n">
        <v>61</v>
      </c>
      <c r="M87" s="166" t="n">
        <v>6</v>
      </c>
      <c r="N87" s="166" t="n">
        <v>30</v>
      </c>
      <c r="O87" s="166" t="n">
        <v>49</v>
      </c>
      <c r="P87" s="166" t="n">
        <v>3</v>
      </c>
      <c r="Q87" s="166" t="n">
        <v>0</v>
      </c>
      <c r="R87" s="166" t="n">
        <v>1</v>
      </c>
      <c r="S87" s="166" t="n">
        <v>1</v>
      </c>
      <c r="T87" s="166" t="n">
        <v>330</v>
      </c>
      <c r="U87" s="166">
        <f>SUM(L87:T87)</f>
        <v/>
      </c>
      <c r="V87" s="167" t="n">
        <v>1335</v>
      </c>
      <c r="W87" s="167" t="n">
        <v>121</v>
      </c>
      <c r="X87" s="167" t="n">
        <v>1919</v>
      </c>
      <c r="Y87" s="167" t="n">
        <v>1168</v>
      </c>
      <c r="Z87" s="167" t="n">
        <v>55</v>
      </c>
      <c r="AA87" s="167" t="n">
        <v>61</v>
      </c>
      <c r="AB87" s="167" t="n">
        <v>29</v>
      </c>
      <c r="AC87" s="167" t="n">
        <v>28</v>
      </c>
      <c r="AD87" s="167" t="n">
        <v>7221</v>
      </c>
      <c r="AE87" s="167">
        <f>SUM(V87:AD87)</f>
        <v/>
      </c>
      <c r="AF87" s="151">
        <f>B87-L87-V87</f>
        <v/>
      </c>
      <c r="AG87" s="151">
        <f>C87-M87-W87</f>
        <v/>
      </c>
      <c r="AH87" s="151">
        <f>D87-N87-X87</f>
        <v/>
      </c>
      <c r="AI87" s="151">
        <f>E87-O87-Y87</f>
        <v/>
      </c>
      <c r="AJ87" s="151">
        <f>F87-P87-Z87</f>
        <v/>
      </c>
      <c r="AK87" s="151">
        <f>G87-Q87-AA87</f>
        <v/>
      </c>
      <c r="AL87" s="151">
        <f>H87-R87-AB87</f>
        <v/>
      </c>
      <c r="AM87" s="151">
        <f>I87-S87-AC87</f>
        <v/>
      </c>
      <c r="AN87" s="151">
        <f>J87-T87-AD87</f>
        <v/>
      </c>
      <c r="AO87" s="151">
        <f>SUM(AF87:AN87)</f>
        <v/>
      </c>
      <c r="AP87" s="169">
        <f>B87-B86</f>
        <v/>
      </c>
      <c r="AQ87" s="169">
        <f>C87-C86</f>
        <v/>
      </c>
      <c r="AR87" s="169">
        <f>D87-D86</f>
        <v/>
      </c>
      <c r="AS87" s="169">
        <f>E87-E86</f>
        <v/>
      </c>
      <c r="AT87" s="169">
        <f>F87-F86</f>
        <v/>
      </c>
      <c r="AU87" s="169">
        <f>G87-G86</f>
        <v/>
      </c>
      <c r="AV87" s="169">
        <f>H87-H86</f>
        <v/>
      </c>
      <c r="AW87" s="169">
        <f>I87-I86</f>
        <v/>
      </c>
      <c r="AX87" s="169">
        <f>J87-J86</f>
        <v/>
      </c>
      <c r="AY87" s="169">
        <f>SUM(AP87:AX87)</f>
        <v/>
      </c>
      <c r="AZ87" s="152">
        <f>L87/AZ$6-B87</f>
        <v/>
      </c>
      <c r="BA87" s="152">
        <f>M87/BA$6-C87</f>
        <v/>
      </c>
      <c r="BB87" s="152">
        <f>N87/BB$6-D87</f>
        <v/>
      </c>
      <c r="BC87" s="152">
        <f>O87/BC$6-E87</f>
        <v/>
      </c>
      <c r="BD87" s="152">
        <f>P87/BD$6-F87</f>
        <v/>
      </c>
      <c r="BE87" s="152">
        <f>Q87/BE$6-G87</f>
        <v/>
      </c>
      <c r="BF87" s="152">
        <f>R87/BF$6-H87</f>
        <v/>
      </c>
      <c r="BG87" s="152">
        <f>S87/BG$6-I87</f>
        <v/>
      </c>
      <c r="BH87" s="152">
        <f>T87/BH$6-J87</f>
        <v/>
      </c>
      <c r="BI87" s="152">
        <f>SUM(AZ87:BH87)</f>
        <v/>
      </c>
      <c r="BJ87" s="163">
        <f>AZ87*AF87/B87</f>
        <v/>
      </c>
      <c r="BK87" s="163">
        <f>BA87*AG87/C87</f>
        <v/>
      </c>
      <c r="BL87" s="163">
        <f>BB87*AH87/D87</f>
        <v/>
      </c>
      <c r="BM87" s="163">
        <f>BC87*AI87/E87</f>
        <v/>
      </c>
      <c r="BN87" s="163">
        <f>BD87*AJ87/F87</f>
        <v/>
      </c>
      <c r="BO87" s="163">
        <f>BE87*AK87/G87</f>
        <v/>
      </c>
      <c r="BP87" s="163">
        <f>BF87*AL87/H87</f>
        <v/>
      </c>
      <c r="BQ87" s="163">
        <f>BG87*AM87/I87</f>
        <v/>
      </c>
      <c r="BR87" s="163">
        <f>BH87*AN87/J87</f>
        <v/>
      </c>
      <c r="BS87" s="163">
        <f>SUM(BJ87:BR87)</f>
        <v/>
      </c>
      <c r="BT87" s="172">
        <f>L87/(B87)</f>
        <v/>
      </c>
      <c r="BU87" s="172">
        <f>M87/(C87)</f>
        <v/>
      </c>
      <c r="BV87" s="172">
        <f>N87/(D87)</f>
        <v/>
      </c>
      <c r="BW87" s="172">
        <f>O87/(E87)</f>
        <v/>
      </c>
      <c r="BX87" s="172">
        <f>P87/(F87)</f>
        <v/>
      </c>
      <c r="BY87" s="172">
        <f>Q87/(G87)</f>
        <v/>
      </c>
      <c r="BZ87" s="172">
        <f>R87/(H87)</f>
        <v/>
      </c>
      <c r="CA87" s="172">
        <f>S87/(I87)</f>
        <v/>
      </c>
      <c r="CB87" s="172">
        <f>T87/(J87)</f>
        <v/>
      </c>
      <c r="CC87" s="172">
        <f>U87/(K87)</f>
        <v/>
      </c>
      <c r="CD87" s="213">
        <f>SUM(AP74:AP87)</f>
        <v/>
      </c>
      <c r="CE87" s="213">
        <f>SUM(AQ74:AQ87)</f>
        <v/>
      </c>
      <c r="CF87" s="213">
        <f>SUM(AR74:AR87)</f>
        <v/>
      </c>
      <c r="CG87" s="213">
        <f>SUM(AS74:AS87)</f>
        <v/>
      </c>
      <c r="CH87" s="213">
        <f>SUM(AT74:AT87)</f>
        <v/>
      </c>
      <c r="CI87" s="213">
        <f>SUM(AU74:AU87)</f>
        <v/>
      </c>
      <c r="CJ87" s="213">
        <f>SUM(AV74:AV87)</f>
        <v/>
      </c>
      <c r="CK87" s="213">
        <f>SUM(AW74:AW87)</f>
        <v/>
      </c>
      <c r="CL87" s="213">
        <f>SUM(AX74:AX87)</f>
        <v/>
      </c>
      <c r="CM87" s="213">
        <f>SUM(AY74:AY87)</f>
        <v/>
      </c>
      <c r="CN87" s="214">
        <f>B87/B$5</f>
        <v/>
      </c>
      <c r="CO87" s="214">
        <f>C87/C$5</f>
        <v/>
      </c>
      <c r="CP87" s="214">
        <f>D87/D$5</f>
        <v/>
      </c>
      <c r="CQ87" s="214">
        <f>E87/E$5</f>
        <v/>
      </c>
      <c r="CR87" s="214">
        <f>F87/F$5</f>
        <v/>
      </c>
      <c r="CS87" s="214">
        <f>G87/G$5</f>
        <v/>
      </c>
      <c r="CT87" s="214">
        <f>H87/H$5</f>
        <v/>
      </c>
      <c r="CU87" s="214">
        <f>I87/I$5</f>
        <v/>
      </c>
      <c r="CV87" s="214">
        <f>J87/J$5</f>
        <v/>
      </c>
      <c r="CW87" s="214">
        <f>K87/K$5</f>
        <v/>
      </c>
      <c r="CX87" s="215">
        <f>AF87/AF$5</f>
        <v/>
      </c>
      <c r="CY87" s="215">
        <f>AG87/AG$5</f>
        <v/>
      </c>
      <c r="CZ87" s="215">
        <f>AH87/AH$5</f>
        <v/>
      </c>
      <c r="DA87" s="215">
        <f>AI87/AI$5</f>
        <v/>
      </c>
      <c r="DB87" s="215">
        <f>AJ87/AJ$5</f>
        <v/>
      </c>
      <c r="DC87" s="215">
        <f>AK87/AK$5</f>
        <v/>
      </c>
      <c r="DD87" s="215">
        <f>AL87/AL$5</f>
        <v/>
      </c>
      <c r="DE87" s="215">
        <f>AM87/AM$5</f>
        <v/>
      </c>
      <c r="DF87" s="215">
        <f>AN87/AN$5</f>
        <v/>
      </c>
      <c r="DG87" s="215">
        <f>AO87/AO$5</f>
        <v/>
      </c>
      <c r="DI87" s="83" t="n"/>
    </row>
    <row r="88">
      <c r="A88" s="150" t="n">
        <v>43977</v>
      </c>
      <c r="B88" s="165" t="n">
        <v>2864</v>
      </c>
      <c r="C88" s="165" t="n">
        <v>206</v>
      </c>
      <c r="D88" s="165" t="n">
        <v>3043</v>
      </c>
      <c r="E88" s="165" t="n">
        <v>1927</v>
      </c>
      <c r="F88" s="165" t="n">
        <v>132</v>
      </c>
      <c r="G88" s="165" t="n">
        <v>103</v>
      </c>
      <c r="H88" s="165" t="n">
        <v>115</v>
      </c>
      <c r="I88" s="165" t="n">
        <v>45</v>
      </c>
      <c r="J88" s="165" t="n">
        <v>15829</v>
      </c>
      <c r="K88" s="165">
        <f>SUM(B88:J88)</f>
        <v/>
      </c>
      <c r="L88" s="166" t="n">
        <v>70</v>
      </c>
      <c r="M88" s="166" t="n">
        <v>6</v>
      </c>
      <c r="N88" s="166" t="n">
        <v>30</v>
      </c>
      <c r="O88" s="166" t="n">
        <v>49</v>
      </c>
      <c r="P88" s="166" t="n">
        <v>3</v>
      </c>
      <c r="Q88" s="166" t="n">
        <v>0</v>
      </c>
      <c r="R88" s="166" t="n">
        <v>1</v>
      </c>
      <c r="S88" s="166" t="n">
        <v>1</v>
      </c>
      <c r="T88" s="166" t="n">
        <v>363</v>
      </c>
      <c r="U88" s="166">
        <f>SUM(L88:T88)</f>
        <v/>
      </c>
      <c r="V88" s="167" t="n">
        <v>1491</v>
      </c>
      <c r="W88" s="167" t="n">
        <v>123</v>
      </c>
      <c r="X88" s="167" t="n">
        <v>1919</v>
      </c>
      <c r="Y88" s="167" t="n">
        <v>1180</v>
      </c>
      <c r="Z88" s="167" t="n">
        <v>65</v>
      </c>
      <c r="AA88" s="167" t="n">
        <v>61</v>
      </c>
      <c r="AB88" s="167" t="n">
        <v>29</v>
      </c>
      <c r="AC88" s="167" t="n">
        <v>29</v>
      </c>
      <c r="AD88" s="167" t="n">
        <v>7844</v>
      </c>
      <c r="AE88" s="167">
        <f>SUM(V88:AD88)</f>
        <v/>
      </c>
      <c r="AF88" s="151">
        <f>B88-L88-V88</f>
        <v/>
      </c>
      <c r="AG88" s="151">
        <f>C88-M88-W88</f>
        <v/>
      </c>
      <c r="AH88" s="151">
        <f>D88-N88-X88</f>
        <v/>
      </c>
      <c r="AI88" s="151">
        <f>E88-O88-Y88</f>
        <v/>
      </c>
      <c r="AJ88" s="151">
        <f>F88-P88-Z88</f>
        <v/>
      </c>
      <c r="AK88" s="151">
        <f>G88-Q88-AA88</f>
        <v/>
      </c>
      <c r="AL88" s="151">
        <f>H88-R88-AB88</f>
        <v/>
      </c>
      <c r="AM88" s="151">
        <f>I88-S88-AC88</f>
        <v/>
      </c>
      <c r="AN88" s="151">
        <f>J88-T88-AD88</f>
        <v/>
      </c>
      <c r="AO88" s="151">
        <f>SUM(AF88:AN88)</f>
        <v/>
      </c>
      <c r="AP88" s="169">
        <f>B88-B87</f>
        <v/>
      </c>
      <c r="AQ88" s="169">
        <f>C88-C87</f>
        <v/>
      </c>
      <c r="AR88" s="169">
        <f>D88-D87</f>
        <v/>
      </c>
      <c r="AS88" s="169">
        <f>E88-E87</f>
        <v/>
      </c>
      <c r="AT88" s="169">
        <f>F88-F87</f>
        <v/>
      </c>
      <c r="AU88" s="169">
        <f>G88-G87</f>
        <v/>
      </c>
      <c r="AV88" s="169">
        <f>H88-H87</f>
        <v/>
      </c>
      <c r="AW88" s="169">
        <f>I88-I87</f>
        <v/>
      </c>
      <c r="AX88" s="169">
        <f>J88-J87</f>
        <v/>
      </c>
      <c r="AY88" s="169">
        <f>SUM(AP88:AX88)</f>
        <v/>
      </c>
      <c r="AZ88" s="152">
        <f>L88/AZ$6-B88</f>
        <v/>
      </c>
      <c r="BA88" s="152">
        <f>M88/BA$6-C88</f>
        <v/>
      </c>
      <c r="BB88" s="152">
        <f>N88/BB$6-D88</f>
        <v/>
      </c>
      <c r="BC88" s="152">
        <f>O88/BC$6-E88</f>
        <v/>
      </c>
      <c r="BD88" s="152">
        <f>P88/BD$6-F88</f>
        <v/>
      </c>
      <c r="BE88" s="152">
        <f>Q88/BE$6-G88</f>
        <v/>
      </c>
      <c r="BF88" s="152">
        <f>R88/BF$6-H88</f>
        <v/>
      </c>
      <c r="BG88" s="152">
        <f>S88/BG$6-I88</f>
        <v/>
      </c>
      <c r="BH88" s="152">
        <f>T88/BH$6-J88</f>
        <v/>
      </c>
      <c r="BI88" s="152">
        <f>SUM(AZ88:BH88)</f>
        <v/>
      </c>
      <c r="BJ88" s="163">
        <f>AZ88*AF88/B88</f>
        <v/>
      </c>
      <c r="BK88" s="163">
        <f>BA88*AG88/C88</f>
        <v/>
      </c>
      <c r="BL88" s="163">
        <f>BB88*AH88/D88</f>
        <v/>
      </c>
      <c r="BM88" s="163">
        <f>BC88*AI88/E88</f>
        <v/>
      </c>
      <c r="BN88" s="163">
        <f>BD88*AJ88/F88</f>
        <v/>
      </c>
      <c r="BO88" s="163">
        <f>BE88*AK88/G88</f>
        <v/>
      </c>
      <c r="BP88" s="163">
        <f>BF88*AL88/H88</f>
        <v/>
      </c>
      <c r="BQ88" s="163">
        <f>BG88*AM88/I88</f>
        <v/>
      </c>
      <c r="BR88" s="163">
        <f>BH88*AN88/J88</f>
        <v/>
      </c>
      <c r="BS88" s="163">
        <f>SUM(BJ88:BR88)</f>
        <v/>
      </c>
      <c r="BT88" s="172">
        <f>L88/(B88)</f>
        <v/>
      </c>
      <c r="BU88" s="172">
        <f>M88/(C88)</f>
        <v/>
      </c>
      <c r="BV88" s="172">
        <f>N88/(D88)</f>
        <v/>
      </c>
      <c r="BW88" s="172">
        <f>O88/(E88)</f>
        <v/>
      </c>
      <c r="BX88" s="172">
        <f>P88/(F88)</f>
        <v/>
      </c>
      <c r="BY88" s="172">
        <f>Q88/(G88)</f>
        <v/>
      </c>
      <c r="BZ88" s="172">
        <f>R88/(H88)</f>
        <v/>
      </c>
      <c r="CA88" s="172">
        <f>S88/(I88)</f>
        <v/>
      </c>
      <c r="CB88" s="172">
        <f>T88/(J88)</f>
        <v/>
      </c>
      <c r="CC88" s="172">
        <f>U88/(K88)</f>
        <v/>
      </c>
      <c r="CD88" s="213">
        <f>SUM(AP75:AP88)</f>
        <v/>
      </c>
      <c r="CE88" s="213">
        <f>SUM(AQ75:AQ88)</f>
        <v/>
      </c>
      <c r="CF88" s="213">
        <f>SUM(AR75:AR88)</f>
        <v/>
      </c>
      <c r="CG88" s="213">
        <f>SUM(AS75:AS88)</f>
        <v/>
      </c>
      <c r="CH88" s="213">
        <f>SUM(AT75:AT88)</f>
        <v/>
      </c>
      <c r="CI88" s="213">
        <f>SUM(AU75:AU88)</f>
        <v/>
      </c>
      <c r="CJ88" s="213">
        <f>SUM(AV75:AV88)</f>
        <v/>
      </c>
      <c r="CK88" s="213">
        <f>SUM(AW75:AW88)</f>
        <v/>
      </c>
      <c r="CL88" s="213">
        <f>SUM(AX75:AX88)</f>
        <v/>
      </c>
      <c r="CM88" s="213">
        <f>SUM(AY75:AY88)</f>
        <v/>
      </c>
      <c r="CN88" s="214">
        <f>B88/B$5</f>
        <v/>
      </c>
      <c r="CO88" s="214">
        <f>C88/C$5</f>
        <v/>
      </c>
      <c r="CP88" s="214">
        <f>D88/D$5</f>
        <v/>
      </c>
      <c r="CQ88" s="214">
        <f>E88/E$5</f>
        <v/>
      </c>
      <c r="CR88" s="214">
        <f>F88/F$5</f>
        <v/>
      </c>
      <c r="CS88" s="214">
        <f>G88/G$5</f>
        <v/>
      </c>
      <c r="CT88" s="214">
        <f>H88/H$5</f>
        <v/>
      </c>
      <c r="CU88" s="214">
        <f>I88/I$5</f>
        <v/>
      </c>
      <c r="CV88" s="214">
        <f>J88/J$5</f>
        <v/>
      </c>
      <c r="CW88" s="214">
        <f>K88/K$5</f>
        <v/>
      </c>
      <c r="CX88" s="215">
        <f>AF88/AF$5</f>
        <v/>
      </c>
      <c r="CY88" s="215">
        <f>AG88/AG$5</f>
        <v/>
      </c>
      <c r="CZ88" s="215">
        <f>AH88/AH$5</f>
        <v/>
      </c>
      <c r="DA88" s="215">
        <f>AI88/AI$5</f>
        <v/>
      </c>
      <c r="DB88" s="215">
        <f>AJ88/AJ$5</f>
        <v/>
      </c>
      <c r="DC88" s="215">
        <f>AK88/AK$5</f>
        <v/>
      </c>
      <c r="DD88" s="215">
        <f>AL88/AL$5</f>
        <v/>
      </c>
      <c r="DE88" s="215">
        <f>AM88/AM$5</f>
        <v/>
      </c>
      <c r="DF88" s="215">
        <f>AN88/AN$5</f>
        <v/>
      </c>
      <c r="DG88" s="215">
        <f>AO88/AO$5</f>
        <v/>
      </c>
      <c r="DI88" s="83" t="n"/>
    </row>
    <row r="89">
      <c r="A89" s="150" t="n">
        <v>43978</v>
      </c>
      <c r="B89" s="165" t="n">
        <v>3047</v>
      </c>
      <c r="C89" s="165" t="n">
        <v>221</v>
      </c>
      <c r="D89" s="165" t="n">
        <v>3167</v>
      </c>
      <c r="E89" s="165" t="n">
        <v>2186</v>
      </c>
      <c r="F89" s="165" t="n">
        <v>141</v>
      </c>
      <c r="G89" s="165" t="n">
        <v>106</v>
      </c>
      <c r="H89" s="165" t="n">
        <v>128</v>
      </c>
      <c r="I89" s="165" t="n">
        <v>48</v>
      </c>
      <c r="J89" s="165" t="n">
        <v>16983</v>
      </c>
      <c r="K89" s="165">
        <f>SUM(B89:J89)</f>
        <v/>
      </c>
      <c r="L89" s="166" t="n">
        <v>70</v>
      </c>
      <c r="M89" s="166" t="n">
        <v>6</v>
      </c>
      <c r="N89" s="166" t="n">
        <v>31</v>
      </c>
      <c r="O89" s="166" t="n">
        <v>49</v>
      </c>
      <c r="P89" s="166" t="n">
        <v>3</v>
      </c>
      <c r="Q89" s="166" t="n">
        <v>0</v>
      </c>
      <c r="R89" s="166" t="n">
        <v>1</v>
      </c>
      <c r="S89" s="166" t="n">
        <v>1</v>
      </c>
      <c r="T89" s="166" t="n">
        <v>391</v>
      </c>
      <c r="U89" s="166">
        <f>SUM(L89:T89)</f>
        <v/>
      </c>
      <c r="V89" s="167" t="n">
        <v>1491</v>
      </c>
      <c r="W89" s="167" t="n">
        <v>123</v>
      </c>
      <c r="X89" s="167" t="n">
        <v>1955</v>
      </c>
      <c r="Y89" s="167" t="n">
        <v>1180</v>
      </c>
      <c r="Z89" s="167" t="n">
        <v>67</v>
      </c>
      <c r="AA89" s="167" t="n">
        <v>62</v>
      </c>
      <c r="AB89" s="167" t="n">
        <v>39</v>
      </c>
      <c r="AC89" s="167" t="n">
        <v>30</v>
      </c>
      <c r="AD89" s="167" t="n">
        <v>8504</v>
      </c>
      <c r="AE89" s="167">
        <f>SUM(V89:AD89)</f>
        <v/>
      </c>
      <c r="AF89" s="151">
        <f>B89-L89-V89</f>
        <v/>
      </c>
      <c r="AG89" s="151">
        <f>C89-M89-W89</f>
        <v/>
      </c>
      <c r="AH89" s="151">
        <f>D89-N89-X89</f>
        <v/>
      </c>
      <c r="AI89" s="151">
        <f>E89-O89-Y89</f>
        <v/>
      </c>
      <c r="AJ89" s="151">
        <f>F89-P89-Z89</f>
        <v/>
      </c>
      <c r="AK89" s="151">
        <f>G89-Q89-AA89</f>
        <v/>
      </c>
      <c r="AL89" s="151">
        <f>H89-R89-AB89</f>
        <v/>
      </c>
      <c r="AM89" s="151">
        <f>I89-S89-AC89</f>
        <v/>
      </c>
      <c r="AN89" s="151">
        <f>J89-T89-AD89</f>
        <v/>
      </c>
      <c r="AO89" s="151">
        <f>SUM(AF89:AN89)</f>
        <v/>
      </c>
      <c r="AP89" s="169">
        <f>B89-B88</f>
        <v/>
      </c>
      <c r="AQ89" s="169">
        <f>C89-C88</f>
        <v/>
      </c>
      <c r="AR89" s="169">
        <f>D89-D88</f>
        <v/>
      </c>
      <c r="AS89" s="169">
        <f>E89-E88</f>
        <v/>
      </c>
      <c r="AT89" s="169">
        <f>F89-F88</f>
        <v/>
      </c>
      <c r="AU89" s="169">
        <f>G89-G88</f>
        <v/>
      </c>
      <c r="AV89" s="169">
        <f>H89-H88</f>
        <v/>
      </c>
      <c r="AW89" s="169">
        <f>I89-I88</f>
        <v/>
      </c>
      <c r="AX89" s="169">
        <f>J89-J88</f>
        <v/>
      </c>
      <c r="AY89" s="169">
        <f>SUM(AP89:AX89)</f>
        <v/>
      </c>
      <c r="AZ89" s="152">
        <f>L89/AZ$6-B89</f>
        <v/>
      </c>
      <c r="BA89" s="152">
        <f>M89/BA$6-C89</f>
        <v/>
      </c>
      <c r="BB89" s="152">
        <f>N89/BB$6-D89</f>
        <v/>
      </c>
      <c r="BC89" s="152">
        <f>O89/BC$6-E89</f>
        <v/>
      </c>
      <c r="BD89" s="152">
        <f>P89/BD$6-F89</f>
        <v/>
      </c>
      <c r="BE89" s="152">
        <f>Q89/BE$6-G89</f>
        <v/>
      </c>
      <c r="BF89" s="152">
        <f>R89/BF$6-H89</f>
        <v/>
      </c>
      <c r="BG89" s="152">
        <f>S89/BG$6-I89</f>
        <v/>
      </c>
      <c r="BH89" s="152">
        <f>T89/BH$6-J89</f>
        <v/>
      </c>
      <c r="BI89" s="152">
        <f>SUM(AZ89:BH89)</f>
        <v/>
      </c>
      <c r="BJ89" s="163">
        <f>AZ89*AF89/B89</f>
        <v/>
      </c>
      <c r="BK89" s="163">
        <f>BA89*AG89/C89</f>
        <v/>
      </c>
      <c r="BL89" s="163">
        <f>BB89*AH89/D89</f>
        <v/>
      </c>
      <c r="BM89" s="163">
        <f>BC89*AI89/E89</f>
        <v/>
      </c>
      <c r="BN89" s="163">
        <f>BD89*AJ89/F89</f>
        <v/>
      </c>
      <c r="BO89" s="163">
        <f>BE89*AK89/G89</f>
        <v/>
      </c>
      <c r="BP89" s="163">
        <f>BF89*AL89/H89</f>
        <v/>
      </c>
      <c r="BQ89" s="163">
        <f>BG89*AM89/I89</f>
        <v/>
      </c>
      <c r="BR89" s="163">
        <f>BH89*AN89/J89</f>
        <v/>
      </c>
      <c r="BS89" s="163">
        <f>SUM(BJ89:BR89)</f>
        <v/>
      </c>
      <c r="BT89" s="172">
        <f>L89/(B89)</f>
        <v/>
      </c>
      <c r="BU89" s="172">
        <f>M89/(C89)</f>
        <v/>
      </c>
      <c r="BV89" s="172">
        <f>N89/(D89)</f>
        <v/>
      </c>
      <c r="BW89" s="172">
        <f>O89/(E89)</f>
        <v/>
      </c>
      <c r="BX89" s="172">
        <f>P89/(F89)</f>
        <v/>
      </c>
      <c r="BY89" s="172">
        <f>Q89/(G89)</f>
        <v/>
      </c>
      <c r="BZ89" s="172">
        <f>R89/(H89)</f>
        <v/>
      </c>
      <c r="CA89" s="172">
        <f>S89/(I89)</f>
        <v/>
      </c>
      <c r="CB89" s="172">
        <f>T89/(J89)</f>
        <v/>
      </c>
      <c r="CC89" s="172">
        <f>U89/(K89)</f>
        <v/>
      </c>
      <c r="CD89" s="213">
        <f>SUM(AP76:AP89)</f>
        <v/>
      </c>
      <c r="CE89" s="213">
        <f>SUM(AQ76:AQ89)</f>
        <v/>
      </c>
      <c r="CF89" s="213">
        <f>SUM(AR76:AR89)</f>
        <v/>
      </c>
      <c r="CG89" s="213">
        <f>SUM(AS76:AS89)</f>
        <v/>
      </c>
      <c r="CH89" s="213">
        <f>SUM(AT76:AT89)</f>
        <v/>
      </c>
      <c r="CI89" s="213">
        <f>SUM(AU76:AU89)</f>
        <v/>
      </c>
      <c r="CJ89" s="213">
        <f>SUM(AV76:AV89)</f>
        <v/>
      </c>
      <c r="CK89" s="213">
        <f>SUM(AW76:AW89)</f>
        <v/>
      </c>
      <c r="CL89" s="213">
        <f>SUM(AX76:AX89)</f>
        <v/>
      </c>
      <c r="CM89" s="213">
        <f>SUM(AY76:AY89)</f>
        <v/>
      </c>
      <c r="CN89" s="214">
        <f>B89/B$5</f>
        <v/>
      </c>
      <c r="CO89" s="214">
        <f>C89/C$5</f>
        <v/>
      </c>
      <c r="CP89" s="214">
        <f>D89/D$5</f>
        <v/>
      </c>
      <c r="CQ89" s="214">
        <f>E89/E$5</f>
        <v/>
      </c>
      <c r="CR89" s="214">
        <f>F89/F$5</f>
        <v/>
      </c>
      <c r="CS89" s="214">
        <f>G89/G$5</f>
        <v/>
      </c>
      <c r="CT89" s="214">
        <f>H89/H$5</f>
        <v/>
      </c>
      <c r="CU89" s="214">
        <f>I89/I$5</f>
        <v/>
      </c>
      <c r="CV89" s="214">
        <f>J89/J$5</f>
        <v/>
      </c>
      <c r="CW89" s="214">
        <f>K89/K$5</f>
        <v/>
      </c>
      <c r="CX89" s="215">
        <f>AF89/AF$5</f>
        <v/>
      </c>
      <c r="CY89" s="215">
        <f>AG89/AG$5</f>
        <v/>
      </c>
      <c r="CZ89" s="215">
        <f>AH89/AH$5</f>
        <v/>
      </c>
      <c r="DA89" s="215">
        <f>AI89/AI$5</f>
        <v/>
      </c>
      <c r="DB89" s="215">
        <f>AJ89/AJ$5</f>
        <v/>
      </c>
      <c r="DC89" s="215">
        <f>AK89/AK$5</f>
        <v/>
      </c>
      <c r="DD89" s="215">
        <f>AL89/AL$5</f>
        <v/>
      </c>
      <c r="DE89" s="215">
        <f>AM89/AM$5</f>
        <v/>
      </c>
      <c r="DF89" s="215">
        <f>AN89/AN$5</f>
        <v/>
      </c>
      <c r="DG89" s="215">
        <f>AO89/AO$5</f>
        <v/>
      </c>
      <c r="DI89" s="83" t="n"/>
    </row>
    <row r="90">
      <c r="A90" s="150" t="n">
        <v>43979</v>
      </c>
      <c r="B90" s="165" t="n">
        <v>3306</v>
      </c>
      <c r="C90" s="165" t="n">
        <v>225</v>
      </c>
      <c r="D90" s="165" t="n">
        <v>3329</v>
      </c>
      <c r="E90" s="165" t="n">
        <v>2349</v>
      </c>
      <c r="F90" s="165" t="n">
        <v>144</v>
      </c>
      <c r="G90" s="165" t="n">
        <v>111</v>
      </c>
      <c r="H90" s="165" t="n">
        <v>134</v>
      </c>
      <c r="I90" s="165" t="n">
        <v>51</v>
      </c>
      <c r="J90" s="165" t="n">
        <v>17754</v>
      </c>
      <c r="K90" s="165">
        <f>SUM(B90:J90)</f>
        <v/>
      </c>
      <c r="L90" s="166" t="n">
        <v>77</v>
      </c>
      <c r="M90" s="166" t="n">
        <v>8</v>
      </c>
      <c r="N90" s="166" t="n">
        <v>31</v>
      </c>
      <c r="O90" s="166" t="n">
        <v>50</v>
      </c>
      <c r="P90" s="166" t="n">
        <v>3</v>
      </c>
      <c r="Q90" s="166" t="n">
        <v>0</v>
      </c>
      <c r="R90" s="166" t="n">
        <v>1</v>
      </c>
      <c r="S90" s="166" t="n">
        <v>1</v>
      </c>
      <c r="T90" s="166" t="n">
        <v>406</v>
      </c>
      <c r="U90" s="166">
        <f>SUM(L90:T90)</f>
        <v/>
      </c>
      <c r="V90" s="167" t="n">
        <v>1700</v>
      </c>
      <c r="W90" s="167" t="n">
        <v>123</v>
      </c>
      <c r="X90" s="167" t="n">
        <v>1993</v>
      </c>
      <c r="Y90" s="167" t="n">
        <v>1180</v>
      </c>
      <c r="Z90" s="167" t="n">
        <v>75</v>
      </c>
      <c r="AA90" s="167" t="n">
        <v>67</v>
      </c>
      <c r="AB90" s="167" t="n">
        <v>45</v>
      </c>
      <c r="AC90" s="167" t="n">
        <v>30</v>
      </c>
      <c r="AD90" s="167" t="n">
        <v>8504</v>
      </c>
      <c r="AE90" s="167">
        <f>SUM(V90:AD90)</f>
        <v/>
      </c>
      <c r="AF90" s="151">
        <f>B90-L90-V90</f>
        <v/>
      </c>
      <c r="AG90" s="151">
        <f>C90-M90-W90</f>
        <v/>
      </c>
      <c r="AH90" s="151">
        <f>D90-N90-X90</f>
        <v/>
      </c>
      <c r="AI90" s="151">
        <f>E90-O90-Y90</f>
        <v/>
      </c>
      <c r="AJ90" s="151">
        <f>F90-P90-Z90</f>
        <v/>
      </c>
      <c r="AK90" s="151">
        <f>G90-Q90-AA90</f>
        <v/>
      </c>
      <c r="AL90" s="151">
        <f>H90-R90-AB90</f>
        <v/>
      </c>
      <c r="AM90" s="151">
        <f>I90-S90-AC90</f>
        <v/>
      </c>
      <c r="AN90" s="151">
        <f>J90-T90-AD90</f>
        <v/>
      </c>
      <c r="AO90" s="151">
        <f>SUM(AF90:AN90)</f>
        <v/>
      </c>
      <c r="AP90" s="169">
        <f>B90-B89</f>
        <v/>
      </c>
      <c r="AQ90" s="169">
        <f>C90-C89</f>
        <v/>
      </c>
      <c r="AR90" s="169">
        <f>D90-D89</f>
        <v/>
      </c>
      <c r="AS90" s="169">
        <f>E90-E89</f>
        <v/>
      </c>
      <c r="AT90" s="169">
        <f>F90-F89</f>
        <v/>
      </c>
      <c r="AU90" s="169">
        <f>G90-G89</f>
        <v/>
      </c>
      <c r="AV90" s="169">
        <f>H90-H89</f>
        <v/>
      </c>
      <c r="AW90" s="169">
        <f>I90-I89</f>
        <v/>
      </c>
      <c r="AX90" s="169">
        <f>J90-J89</f>
        <v/>
      </c>
      <c r="AY90" s="169">
        <f>SUM(AP90:AX90)</f>
        <v/>
      </c>
      <c r="AZ90" s="152">
        <f>L90/AZ$6-B90</f>
        <v/>
      </c>
      <c r="BA90" s="152">
        <f>M90/BA$6-C90</f>
        <v/>
      </c>
      <c r="BB90" s="152">
        <f>N90/BB$6-D90</f>
        <v/>
      </c>
      <c r="BC90" s="152">
        <f>O90/BC$6-E90</f>
        <v/>
      </c>
      <c r="BD90" s="152">
        <f>P90/BD$6-F90</f>
        <v/>
      </c>
      <c r="BE90" s="152">
        <f>Q90/BE$6-G90</f>
        <v/>
      </c>
      <c r="BF90" s="152">
        <f>R90/BF$6-H90</f>
        <v/>
      </c>
      <c r="BG90" s="152">
        <f>S90/BG$6-I90</f>
        <v/>
      </c>
      <c r="BH90" s="152">
        <f>T90/BH$6-J90</f>
        <v/>
      </c>
      <c r="BI90" s="152">
        <f>SUM(AZ90:BH90)</f>
        <v/>
      </c>
      <c r="BJ90" s="163">
        <f>AZ90*AF90/B90</f>
        <v/>
      </c>
      <c r="BK90" s="163">
        <f>BA90*AG90/C90</f>
        <v/>
      </c>
      <c r="BL90" s="163">
        <f>BB90*AH90/D90</f>
        <v/>
      </c>
      <c r="BM90" s="163">
        <f>BC90*AI90/E90</f>
        <v/>
      </c>
      <c r="BN90" s="163">
        <f>BD90*AJ90/F90</f>
        <v/>
      </c>
      <c r="BO90" s="163">
        <f>BE90*AK90/G90</f>
        <v/>
      </c>
      <c r="BP90" s="163">
        <f>BF90*AL90/H90</f>
        <v/>
      </c>
      <c r="BQ90" s="163">
        <f>BG90*AM90/I90</f>
        <v/>
      </c>
      <c r="BR90" s="163">
        <f>BH90*AN90/J90</f>
        <v/>
      </c>
      <c r="BS90" s="163">
        <f>SUM(BJ90:BR90)</f>
        <v/>
      </c>
      <c r="BT90" s="172">
        <f>L90/(B90)</f>
        <v/>
      </c>
      <c r="BU90" s="172">
        <f>M90/(C90)</f>
        <v/>
      </c>
      <c r="BV90" s="172">
        <f>N90/(D90)</f>
        <v/>
      </c>
      <c r="BW90" s="172">
        <f>O90/(E90)</f>
        <v/>
      </c>
      <c r="BX90" s="172">
        <f>P90/(F90)</f>
        <v/>
      </c>
      <c r="BY90" s="172">
        <f>Q90/(G90)</f>
        <v/>
      </c>
      <c r="BZ90" s="172">
        <f>R90/(H90)</f>
        <v/>
      </c>
      <c r="CA90" s="172">
        <f>S90/(I90)</f>
        <v/>
      </c>
      <c r="CB90" s="172">
        <f>T90/(J90)</f>
        <v/>
      </c>
      <c r="CC90" s="172">
        <f>U90/(K90)</f>
        <v/>
      </c>
      <c r="CD90" s="213">
        <f>SUM(AP77:AP90)</f>
        <v/>
      </c>
      <c r="CE90" s="213">
        <f>SUM(AQ77:AQ90)</f>
        <v/>
      </c>
      <c r="CF90" s="213">
        <f>SUM(AR77:AR90)</f>
        <v/>
      </c>
      <c r="CG90" s="213">
        <f>SUM(AS77:AS90)</f>
        <v/>
      </c>
      <c r="CH90" s="213">
        <f>SUM(AT77:AT90)</f>
        <v/>
      </c>
      <c r="CI90" s="213">
        <f>SUM(AU77:AU90)</f>
        <v/>
      </c>
      <c r="CJ90" s="213">
        <f>SUM(AV77:AV90)</f>
        <v/>
      </c>
      <c r="CK90" s="213">
        <f>SUM(AW77:AW90)</f>
        <v/>
      </c>
      <c r="CL90" s="213">
        <f>SUM(AX77:AX90)</f>
        <v/>
      </c>
      <c r="CM90" s="213">
        <f>SUM(AY77:AY90)</f>
        <v/>
      </c>
      <c r="CN90" s="214">
        <f>B90/B$5</f>
        <v/>
      </c>
      <c r="CO90" s="214">
        <f>C90/C$5</f>
        <v/>
      </c>
      <c r="CP90" s="214">
        <f>D90/D$5</f>
        <v/>
      </c>
      <c r="CQ90" s="214">
        <f>E90/E$5</f>
        <v/>
      </c>
      <c r="CR90" s="214">
        <f>F90/F$5</f>
        <v/>
      </c>
      <c r="CS90" s="214">
        <f>G90/G$5</f>
        <v/>
      </c>
      <c r="CT90" s="214">
        <f>H90/H$5</f>
        <v/>
      </c>
      <c r="CU90" s="214">
        <f>I90/I$5</f>
        <v/>
      </c>
      <c r="CV90" s="214">
        <f>J90/J$5</f>
        <v/>
      </c>
      <c r="CW90" s="214">
        <f>K90/K$5</f>
        <v/>
      </c>
      <c r="CX90" s="215">
        <f>AF90/AF$5</f>
        <v/>
      </c>
      <c r="CY90" s="215">
        <f>AG90/AG$5</f>
        <v/>
      </c>
      <c r="CZ90" s="215">
        <f>AH90/AH$5</f>
        <v/>
      </c>
      <c r="DA90" s="215">
        <f>AI90/AI$5</f>
        <v/>
      </c>
      <c r="DB90" s="215">
        <f>AJ90/AJ$5</f>
        <v/>
      </c>
      <c r="DC90" s="215">
        <f>AK90/AK$5</f>
        <v/>
      </c>
      <c r="DD90" s="215">
        <f>AL90/AL$5</f>
        <v/>
      </c>
      <c r="DE90" s="215">
        <f>AM90/AM$5</f>
        <v/>
      </c>
      <c r="DF90" s="215">
        <f>AN90/AN$5</f>
        <v/>
      </c>
      <c r="DG90" s="215">
        <f>AO90/AO$5</f>
        <v/>
      </c>
      <c r="DI90" s="83" t="n"/>
    </row>
    <row r="91">
      <c r="A91" s="150" t="n">
        <v>43980</v>
      </c>
      <c r="B91" s="165" t="n">
        <v>3583</v>
      </c>
      <c r="C91" s="165" t="n">
        <v>231</v>
      </c>
      <c r="D91" s="165" t="n">
        <v>3583</v>
      </c>
      <c r="E91" s="165" t="n">
        <v>2428</v>
      </c>
      <c r="F91" s="165" t="n">
        <v>170</v>
      </c>
      <c r="G91" s="165" t="n">
        <v>112</v>
      </c>
      <c r="H91" s="165" t="n">
        <v>143</v>
      </c>
      <c r="I91" s="165" t="n">
        <v>52</v>
      </c>
      <c r="J91" s="165" t="n">
        <v>18906</v>
      </c>
      <c r="K91" s="165">
        <f>SUM(B91:J91)</f>
        <v/>
      </c>
      <c r="L91" s="166" t="n">
        <v>80</v>
      </c>
      <c r="M91" s="166" t="n">
        <v>8</v>
      </c>
      <c r="N91" s="166" t="n">
        <v>31</v>
      </c>
      <c r="O91" s="166" t="n">
        <v>50</v>
      </c>
      <c r="P91" s="166" t="n">
        <v>3</v>
      </c>
      <c r="Q91" s="166" t="n">
        <v>0</v>
      </c>
      <c r="R91" s="166" t="n">
        <v>1</v>
      </c>
      <c r="S91" s="166" t="n">
        <v>1</v>
      </c>
      <c r="T91" s="166" t="n">
        <v>437</v>
      </c>
      <c r="U91" s="166">
        <f>SUM(L91:T91)</f>
        <v/>
      </c>
      <c r="V91" s="167" t="n">
        <v>1700</v>
      </c>
      <c r="W91" s="167" t="n">
        <v>123</v>
      </c>
      <c r="X91" s="167" t="n">
        <v>2019</v>
      </c>
      <c r="Y91" s="167" t="n">
        <v>1180</v>
      </c>
      <c r="Z91" s="167" t="n">
        <v>67</v>
      </c>
      <c r="AA91" s="167" t="n">
        <v>62</v>
      </c>
      <c r="AB91" s="167" t="n">
        <v>39</v>
      </c>
      <c r="AC91" s="167" t="n">
        <v>30</v>
      </c>
      <c r="AD91" s="167" t="n">
        <v>9830</v>
      </c>
      <c r="AE91" s="167">
        <f>SUM(V91:AD91)</f>
        <v/>
      </c>
      <c r="AF91" s="151">
        <f>B91-L91-V91</f>
        <v/>
      </c>
      <c r="AG91" s="151">
        <f>C91-M91-W91</f>
        <v/>
      </c>
      <c r="AH91" s="151">
        <f>D91-N91-X91</f>
        <v/>
      </c>
      <c r="AI91" s="151">
        <f>E91-O91-Y91</f>
        <v/>
      </c>
      <c r="AJ91" s="151">
        <f>F91-P91-Z91</f>
        <v/>
      </c>
      <c r="AK91" s="151">
        <f>G91-Q91-AA91</f>
        <v/>
      </c>
      <c r="AL91" s="151">
        <f>H91-R91-AB91</f>
        <v/>
      </c>
      <c r="AM91" s="151">
        <f>I91-S91-AC91</f>
        <v/>
      </c>
      <c r="AN91" s="151">
        <f>J91-T91-AD91</f>
        <v/>
      </c>
      <c r="AO91" s="151">
        <f>SUM(AF91:AN91)</f>
        <v/>
      </c>
      <c r="AP91" s="169">
        <f>B91-B90</f>
        <v/>
      </c>
      <c r="AQ91" s="169">
        <f>C91-C90</f>
        <v/>
      </c>
      <c r="AR91" s="169">
        <f>D91-D90</f>
        <v/>
      </c>
      <c r="AS91" s="169">
        <f>E91-E90</f>
        <v/>
      </c>
      <c r="AT91" s="169">
        <f>F91-F90</f>
        <v/>
      </c>
      <c r="AU91" s="169">
        <f>G91-G90</f>
        <v/>
      </c>
      <c r="AV91" s="169">
        <f>H91-H90</f>
        <v/>
      </c>
      <c r="AW91" s="169">
        <f>I91-I90</f>
        <v/>
      </c>
      <c r="AX91" s="169">
        <f>J91-J90</f>
        <v/>
      </c>
      <c r="AY91" s="169">
        <f>SUM(AP91:AX91)</f>
        <v/>
      </c>
      <c r="AZ91" s="152">
        <f>L91/AZ$6-B91</f>
        <v/>
      </c>
      <c r="BA91" s="152">
        <f>M91/BA$6-C91</f>
        <v/>
      </c>
      <c r="BB91" s="152">
        <f>N91/BB$6-D91</f>
        <v/>
      </c>
      <c r="BC91" s="152">
        <f>O91/BC$6-E91</f>
        <v/>
      </c>
      <c r="BD91" s="152">
        <f>P91/BD$6-F91</f>
        <v/>
      </c>
      <c r="BE91" s="152">
        <f>Q91/BE$6-G91</f>
        <v/>
      </c>
      <c r="BF91" s="152">
        <f>R91/BF$6-H91</f>
        <v/>
      </c>
      <c r="BG91" s="152">
        <f>S91/BG$6-I91</f>
        <v/>
      </c>
      <c r="BH91" s="152">
        <f>T91/BH$6-J91</f>
        <v/>
      </c>
      <c r="BI91" s="152">
        <f>SUM(AZ91:BH91)</f>
        <v/>
      </c>
      <c r="BJ91" s="163">
        <f>AZ91*AF91/B91</f>
        <v/>
      </c>
      <c r="BK91" s="163">
        <f>BA91*AG91/C91</f>
        <v/>
      </c>
      <c r="BL91" s="163">
        <f>BB91*AH91/D91</f>
        <v/>
      </c>
      <c r="BM91" s="163">
        <f>BC91*AI91/E91</f>
        <v/>
      </c>
      <c r="BN91" s="163">
        <f>BD91*AJ91/F91</f>
        <v/>
      </c>
      <c r="BO91" s="163">
        <f>BE91*AK91/G91</f>
        <v/>
      </c>
      <c r="BP91" s="163">
        <f>BF91*AL91/H91</f>
        <v/>
      </c>
      <c r="BQ91" s="163">
        <f>BG91*AM91/I91</f>
        <v/>
      </c>
      <c r="BR91" s="163">
        <f>BH91*AN91/J91</f>
        <v/>
      </c>
      <c r="BS91" s="163">
        <f>SUM(BJ91:BR91)</f>
        <v/>
      </c>
      <c r="BT91" s="172">
        <f>L91/(B91)</f>
        <v/>
      </c>
      <c r="BU91" s="172">
        <f>M91/(C91)</f>
        <v/>
      </c>
      <c r="BV91" s="172">
        <f>N91/(D91)</f>
        <v/>
      </c>
      <c r="BW91" s="172">
        <f>O91/(E91)</f>
        <v/>
      </c>
      <c r="BX91" s="172">
        <f>P91/(F91)</f>
        <v/>
      </c>
      <c r="BY91" s="172">
        <f>Q91/(G91)</f>
        <v/>
      </c>
      <c r="BZ91" s="172">
        <f>R91/(H91)</f>
        <v/>
      </c>
      <c r="CA91" s="172">
        <f>S91/(I91)</f>
        <v/>
      </c>
      <c r="CB91" s="172">
        <f>T91/(J91)</f>
        <v/>
      </c>
      <c r="CC91" s="172">
        <f>U91/(K91)</f>
        <v/>
      </c>
      <c r="CD91" s="213">
        <f>SUM(AP78:AP91)</f>
        <v/>
      </c>
      <c r="CE91" s="213">
        <f>SUM(AQ78:AQ91)</f>
        <v/>
      </c>
      <c r="CF91" s="213">
        <f>SUM(AR78:AR91)</f>
        <v/>
      </c>
      <c r="CG91" s="213">
        <f>SUM(AS78:AS91)</f>
        <v/>
      </c>
      <c r="CH91" s="213">
        <f>SUM(AT78:AT91)</f>
        <v/>
      </c>
      <c r="CI91" s="213">
        <f>SUM(AU78:AU91)</f>
        <v/>
      </c>
      <c r="CJ91" s="213">
        <f>SUM(AV78:AV91)</f>
        <v/>
      </c>
      <c r="CK91" s="213">
        <f>SUM(AW78:AW91)</f>
        <v/>
      </c>
      <c r="CL91" s="213">
        <f>SUM(AX78:AX91)</f>
        <v/>
      </c>
      <c r="CM91" s="213">
        <f>SUM(AY78:AY91)</f>
        <v/>
      </c>
      <c r="CN91" s="214">
        <f>B91/B$5</f>
        <v/>
      </c>
      <c r="CO91" s="214">
        <f>C91/C$5</f>
        <v/>
      </c>
      <c r="CP91" s="214">
        <f>D91/D$5</f>
        <v/>
      </c>
      <c r="CQ91" s="214">
        <f>E91/E$5</f>
        <v/>
      </c>
      <c r="CR91" s="214">
        <f>F91/F$5</f>
        <v/>
      </c>
      <c r="CS91" s="214">
        <f>G91/G$5</f>
        <v/>
      </c>
      <c r="CT91" s="214">
        <f>H91/H$5</f>
        <v/>
      </c>
      <c r="CU91" s="214">
        <f>I91/I$5</f>
        <v/>
      </c>
      <c r="CV91" s="214">
        <f>J91/J$5</f>
        <v/>
      </c>
      <c r="CW91" s="214">
        <f>K91/K$5</f>
        <v/>
      </c>
      <c r="CX91" s="215">
        <f>AF91/AF$5</f>
        <v/>
      </c>
      <c r="CY91" s="215">
        <f>AG91/AG$5</f>
        <v/>
      </c>
      <c r="CZ91" s="215">
        <f>AH91/AH$5</f>
        <v/>
      </c>
      <c r="DA91" s="215">
        <f>AI91/AI$5</f>
        <v/>
      </c>
      <c r="DB91" s="215">
        <f>AJ91/AJ$5</f>
        <v/>
      </c>
      <c r="DC91" s="215">
        <f>AK91/AK$5</f>
        <v/>
      </c>
      <c r="DD91" s="215">
        <f>AL91/AL$5</f>
        <v/>
      </c>
      <c r="DE91" s="215">
        <f>AM91/AM$5</f>
        <v/>
      </c>
      <c r="DF91" s="215">
        <f>AN91/AN$5</f>
        <v/>
      </c>
      <c r="DG91" s="215">
        <f>AO91/AO$5</f>
        <v/>
      </c>
      <c r="DI91" s="83" t="n"/>
    </row>
    <row r="92">
      <c r="A92" s="150" t="n">
        <v>43981</v>
      </c>
      <c r="B92" s="165" t="n">
        <v>3759</v>
      </c>
      <c r="C92" s="165" t="n">
        <v>261</v>
      </c>
      <c r="D92" s="165" t="n">
        <v>3773</v>
      </c>
      <c r="E92" s="165" t="n">
        <v>2476</v>
      </c>
      <c r="F92" s="165" t="n">
        <v>173</v>
      </c>
      <c r="G92" s="165" t="n">
        <v>113</v>
      </c>
      <c r="H92" s="165" t="n">
        <v>162</v>
      </c>
      <c r="I92" s="165" t="n">
        <v>57</v>
      </c>
      <c r="J92" s="165" t="n">
        <v>20160</v>
      </c>
      <c r="K92" s="165">
        <f>SUM(B92:J92)</f>
        <v/>
      </c>
      <c r="L92" s="166" t="n">
        <v>82</v>
      </c>
      <c r="M92" s="166" t="n">
        <v>8</v>
      </c>
      <c r="N92" s="166" t="n">
        <v>31</v>
      </c>
      <c r="O92" s="166" t="n">
        <v>52</v>
      </c>
      <c r="P92" s="166" t="n">
        <v>3</v>
      </c>
      <c r="Q92" s="166" t="n">
        <v>0</v>
      </c>
      <c r="R92" s="166" t="n">
        <v>1</v>
      </c>
      <c r="S92" s="166" t="n">
        <v>1</v>
      </c>
      <c r="T92" s="166" t="n">
        <v>465</v>
      </c>
      <c r="U92" s="166">
        <f>SUM(L92:T92)</f>
        <v/>
      </c>
      <c r="V92" s="167" t="n">
        <v>1987</v>
      </c>
      <c r="W92" s="167" t="n">
        <v>123</v>
      </c>
      <c r="X92" s="167" t="n">
        <v>2035</v>
      </c>
      <c r="Y92" s="167" t="n">
        <v>1180</v>
      </c>
      <c r="Z92" s="167" t="n">
        <v>140</v>
      </c>
      <c r="AA92" s="167" t="n">
        <v>67</v>
      </c>
      <c r="AB92" s="167" t="n">
        <v>45</v>
      </c>
      <c r="AC92" s="167" t="n">
        <v>31</v>
      </c>
      <c r="AD92" s="167" t="n">
        <v>10508</v>
      </c>
      <c r="AE92" s="167">
        <f>SUM(V92:AD92)</f>
        <v/>
      </c>
      <c r="AF92" s="151">
        <f>B92-L92-V92</f>
        <v/>
      </c>
      <c r="AG92" s="151">
        <f>C92-M92-W92</f>
        <v/>
      </c>
      <c r="AH92" s="151">
        <f>D92-N92-X92</f>
        <v/>
      </c>
      <c r="AI92" s="151">
        <f>E92-O92-Y92</f>
        <v/>
      </c>
      <c r="AJ92" s="151">
        <f>F92-P92-Z92</f>
        <v/>
      </c>
      <c r="AK92" s="151">
        <f>G92-Q92-AA92</f>
        <v/>
      </c>
      <c r="AL92" s="151">
        <f>H92-R92-AB92</f>
        <v/>
      </c>
      <c r="AM92" s="151">
        <f>I92-S92-AC92</f>
        <v/>
      </c>
      <c r="AN92" s="151">
        <f>J92-T92-AD92</f>
        <v/>
      </c>
      <c r="AO92" s="151">
        <f>SUM(AF92:AN92)</f>
        <v/>
      </c>
      <c r="AP92" s="169">
        <f>B92-B91</f>
        <v/>
      </c>
      <c r="AQ92" s="169">
        <f>C92-C91</f>
        <v/>
      </c>
      <c r="AR92" s="169">
        <f>D92-D91</f>
        <v/>
      </c>
      <c r="AS92" s="169">
        <f>E92-E91</f>
        <v/>
      </c>
      <c r="AT92" s="169">
        <f>F92-F91</f>
        <v/>
      </c>
      <c r="AU92" s="169">
        <f>G92-G91</f>
        <v/>
      </c>
      <c r="AV92" s="169">
        <f>H92-H91</f>
        <v/>
      </c>
      <c r="AW92" s="169">
        <f>I92-I91</f>
        <v/>
      </c>
      <c r="AX92" s="169">
        <f>J92-J91</f>
        <v/>
      </c>
      <c r="AY92" s="169">
        <f>SUM(AP92:AX92)</f>
        <v/>
      </c>
      <c r="AZ92" s="152">
        <f>L92/AZ$6-B92</f>
        <v/>
      </c>
      <c r="BA92" s="152">
        <f>M92/BA$6-C92</f>
        <v/>
      </c>
      <c r="BB92" s="152">
        <f>N92/BB$6-D92</f>
        <v/>
      </c>
      <c r="BC92" s="152">
        <f>O92/BC$6-E92</f>
        <v/>
      </c>
      <c r="BD92" s="152">
        <f>P92/BD$6-F92</f>
        <v/>
      </c>
      <c r="BE92" s="152">
        <f>Q92/BE$6-G92</f>
        <v/>
      </c>
      <c r="BF92" s="152">
        <f>R92/BF$6-H92</f>
        <v/>
      </c>
      <c r="BG92" s="152">
        <f>S92/BG$6-I92</f>
        <v/>
      </c>
      <c r="BH92" s="152">
        <f>T92/BH$6-J92</f>
        <v/>
      </c>
      <c r="BI92" s="152">
        <f>SUM(AZ92:BH92)</f>
        <v/>
      </c>
      <c r="BJ92" s="163">
        <f>AZ92*AF92/B92</f>
        <v/>
      </c>
      <c r="BK92" s="163">
        <f>BA92*AG92/C92</f>
        <v/>
      </c>
      <c r="BL92" s="163">
        <f>BB92*AH92/D92</f>
        <v/>
      </c>
      <c r="BM92" s="163">
        <f>BC92*AI92/E92</f>
        <v/>
      </c>
      <c r="BN92" s="163">
        <f>BD92*AJ92/F92</f>
        <v/>
      </c>
      <c r="BO92" s="163">
        <f>BE92*AK92/G92</f>
        <v/>
      </c>
      <c r="BP92" s="163">
        <f>BF92*AL92/H92</f>
        <v/>
      </c>
      <c r="BQ92" s="163">
        <f>BG92*AM92/I92</f>
        <v/>
      </c>
      <c r="BR92" s="163">
        <f>BH92*AN92/J92</f>
        <v/>
      </c>
      <c r="BS92" s="163">
        <f>SUM(BJ92:BR92)</f>
        <v/>
      </c>
      <c r="BT92" s="172">
        <f>L92/(B92)</f>
        <v/>
      </c>
      <c r="BU92" s="172">
        <f>M92/(C92)</f>
        <v/>
      </c>
      <c r="BV92" s="172">
        <f>N92/(D92)</f>
        <v/>
      </c>
      <c r="BW92" s="172">
        <f>O92/(E92)</f>
        <v/>
      </c>
      <c r="BX92" s="172">
        <f>P92/(F92)</f>
        <v/>
      </c>
      <c r="BY92" s="172">
        <f>Q92/(G92)</f>
        <v/>
      </c>
      <c r="BZ92" s="172">
        <f>R92/(H92)</f>
        <v/>
      </c>
      <c r="CA92" s="172">
        <f>S92/(I92)</f>
        <v/>
      </c>
      <c r="CB92" s="172">
        <f>T92/(J92)</f>
        <v/>
      </c>
      <c r="CC92" s="172">
        <f>U92/(K92)</f>
        <v/>
      </c>
      <c r="CD92" s="213">
        <f>SUM(AP79:AP92)</f>
        <v/>
      </c>
      <c r="CE92" s="213">
        <f>SUM(AQ79:AQ92)</f>
        <v/>
      </c>
      <c r="CF92" s="213">
        <f>SUM(AR79:AR92)</f>
        <v/>
      </c>
      <c r="CG92" s="213">
        <f>SUM(AS79:AS92)</f>
        <v/>
      </c>
      <c r="CH92" s="213">
        <f>SUM(AT79:AT92)</f>
        <v/>
      </c>
      <c r="CI92" s="213">
        <f>SUM(AU79:AU92)</f>
        <v/>
      </c>
      <c r="CJ92" s="213">
        <f>SUM(AV79:AV92)</f>
        <v/>
      </c>
      <c r="CK92" s="213">
        <f>SUM(AW79:AW92)</f>
        <v/>
      </c>
      <c r="CL92" s="213">
        <f>SUM(AX79:AX92)</f>
        <v/>
      </c>
      <c r="CM92" s="213">
        <f>SUM(AY79:AY92)</f>
        <v/>
      </c>
      <c r="CN92" s="214">
        <f>B92/B$5</f>
        <v/>
      </c>
      <c r="CO92" s="214">
        <f>C92/C$5</f>
        <v/>
      </c>
      <c r="CP92" s="214">
        <f>D92/D$5</f>
        <v/>
      </c>
      <c r="CQ92" s="214">
        <f>E92/E$5</f>
        <v/>
      </c>
      <c r="CR92" s="214">
        <f>F92/F$5</f>
        <v/>
      </c>
      <c r="CS92" s="214">
        <f>G92/G$5</f>
        <v/>
      </c>
      <c r="CT92" s="214">
        <f>H92/H$5</f>
        <v/>
      </c>
      <c r="CU92" s="214">
        <f>I92/I$5</f>
        <v/>
      </c>
      <c r="CV92" s="214">
        <f>J92/J$5</f>
        <v/>
      </c>
      <c r="CW92" s="214">
        <f>K92/K$5</f>
        <v/>
      </c>
      <c r="CX92" s="215">
        <f>AF92/AF$5</f>
        <v/>
      </c>
      <c r="CY92" s="215">
        <f>AG92/AG$5</f>
        <v/>
      </c>
      <c r="CZ92" s="215">
        <f>AH92/AH$5</f>
        <v/>
      </c>
      <c r="DA92" s="215">
        <f>AI92/AI$5</f>
        <v/>
      </c>
      <c r="DB92" s="215">
        <f>AJ92/AJ$5</f>
        <v/>
      </c>
      <c r="DC92" s="215">
        <f>AK92/AK$5</f>
        <v/>
      </c>
      <c r="DD92" s="215">
        <f>AL92/AL$5</f>
        <v/>
      </c>
      <c r="DE92" s="215">
        <f>AM92/AM$5</f>
        <v/>
      </c>
      <c r="DF92" s="215">
        <f>AN92/AN$5</f>
        <v/>
      </c>
      <c r="DG92" s="215">
        <f>AO92/AO$5</f>
        <v/>
      </c>
      <c r="DI92" s="83" t="n"/>
    </row>
    <row r="93">
      <c r="A93" s="150" t="n">
        <v>43982</v>
      </c>
      <c r="B93" s="165" t="n">
        <v>3927</v>
      </c>
      <c r="C93" s="165" t="n">
        <v>278</v>
      </c>
      <c r="D93" s="165" t="n">
        <v>4003</v>
      </c>
      <c r="E93" s="165" t="n">
        <v>2545</v>
      </c>
      <c r="F93" s="165" t="n">
        <v>177</v>
      </c>
      <c r="G93" s="165" t="n">
        <v>121</v>
      </c>
      <c r="H93" s="165" t="n">
        <v>175</v>
      </c>
      <c r="I93" s="165" t="n">
        <v>69</v>
      </c>
      <c r="J93" s="165" t="n">
        <v>21382</v>
      </c>
      <c r="K93" s="165">
        <f>SUM(B93:J93)</f>
        <v/>
      </c>
      <c r="L93" s="166" t="n">
        <v>82</v>
      </c>
      <c r="M93" s="166" t="n">
        <v>8</v>
      </c>
      <c r="N93" s="166" t="n">
        <v>31</v>
      </c>
      <c r="O93" s="166" t="n">
        <v>49</v>
      </c>
      <c r="P93" s="166" t="n">
        <v>3</v>
      </c>
      <c r="Q93" s="166" t="n">
        <v>0</v>
      </c>
      <c r="R93" s="166" t="n">
        <v>1</v>
      </c>
      <c r="S93" s="166" t="n">
        <v>1</v>
      </c>
      <c r="T93" s="166" t="n">
        <v>495</v>
      </c>
      <c r="U93" s="166">
        <f>SUM(L93:T93)</f>
        <v/>
      </c>
      <c r="V93" s="167" t="n">
        <v>1491</v>
      </c>
      <c r="W93" s="167" t="n">
        <v>123</v>
      </c>
      <c r="X93" s="167" t="n">
        <v>1955</v>
      </c>
      <c r="Y93" s="167" t="n">
        <v>1180</v>
      </c>
      <c r="Z93" s="167" t="n">
        <v>67</v>
      </c>
      <c r="AA93" s="167" t="n">
        <v>62</v>
      </c>
      <c r="AB93" s="167" t="n">
        <v>39</v>
      </c>
      <c r="AC93" s="167" t="n">
        <v>30</v>
      </c>
      <c r="AD93" s="167" t="n">
        <v>8504</v>
      </c>
      <c r="AE93" s="167">
        <f>SUM(V93:AD93)</f>
        <v/>
      </c>
      <c r="AF93" s="151">
        <f>B93-L93-V93</f>
        <v/>
      </c>
      <c r="AG93" s="151">
        <f>C93-M93-W93</f>
        <v/>
      </c>
      <c r="AH93" s="151">
        <f>D93-N93-X93</f>
        <v/>
      </c>
      <c r="AI93" s="151">
        <f>E93-O93-Y93</f>
        <v/>
      </c>
      <c r="AJ93" s="151">
        <f>F93-P93-Z93</f>
        <v/>
      </c>
      <c r="AK93" s="151">
        <f>G93-Q93-AA93</f>
        <v/>
      </c>
      <c r="AL93" s="151">
        <f>H93-R93-AB93</f>
        <v/>
      </c>
      <c r="AM93" s="151">
        <f>I93-S93-AC93</f>
        <v/>
      </c>
      <c r="AN93" s="151">
        <f>J93-T93-AD93</f>
        <v/>
      </c>
      <c r="AO93" s="151">
        <f>SUM(AF93:AN93)</f>
        <v/>
      </c>
      <c r="AP93" s="169">
        <f>B93-B92</f>
        <v/>
      </c>
      <c r="AQ93" s="169">
        <f>C93-C92</f>
        <v/>
      </c>
      <c r="AR93" s="169">
        <f>D93-D92</f>
        <v/>
      </c>
      <c r="AS93" s="169">
        <f>E93-E92</f>
        <v/>
      </c>
      <c r="AT93" s="169">
        <f>F93-F92</f>
        <v/>
      </c>
      <c r="AU93" s="169">
        <f>G93-G92</f>
        <v/>
      </c>
      <c r="AV93" s="169">
        <f>H93-H92</f>
        <v/>
      </c>
      <c r="AW93" s="169">
        <f>I93-I92</f>
        <v/>
      </c>
      <c r="AX93" s="169">
        <f>J93-J92</f>
        <v/>
      </c>
      <c r="AY93" s="169">
        <f>SUM(AP93:AX93)</f>
        <v/>
      </c>
      <c r="AZ93" s="152">
        <f>L93/AZ$6-B93</f>
        <v/>
      </c>
      <c r="BA93" s="152">
        <f>M93/BA$6-C93</f>
        <v/>
      </c>
      <c r="BB93" s="152">
        <f>N93/BB$6-D93</f>
        <v/>
      </c>
      <c r="BC93" s="152">
        <f>O93/BC$6-E93</f>
        <v/>
      </c>
      <c r="BD93" s="152">
        <f>P93/BD$6-F93</f>
        <v/>
      </c>
      <c r="BE93" s="152">
        <f>Q93/BE$6-G93</f>
        <v/>
      </c>
      <c r="BF93" s="152">
        <f>R93/BF$6-H93</f>
        <v/>
      </c>
      <c r="BG93" s="152">
        <f>S93/BG$6-I93</f>
        <v/>
      </c>
      <c r="BH93" s="152">
        <f>T93/BH$6-J93</f>
        <v/>
      </c>
      <c r="BI93" s="152">
        <f>SUM(AZ93:BH93)</f>
        <v/>
      </c>
      <c r="BJ93" s="163">
        <f>AZ93*AF93/B93</f>
        <v/>
      </c>
      <c r="BK93" s="163">
        <f>BA93*AG93/C93</f>
        <v/>
      </c>
      <c r="BL93" s="163">
        <f>BB93*AH93/D93</f>
        <v/>
      </c>
      <c r="BM93" s="163">
        <f>BC93*AI93/E93</f>
        <v/>
      </c>
      <c r="BN93" s="163">
        <f>BD93*AJ93/F93</f>
        <v/>
      </c>
      <c r="BO93" s="163">
        <f>BE93*AK93/G93</f>
        <v/>
      </c>
      <c r="BP93" s="163">
        <f>BF93*AL93/H93</f>
        <v/>
      </c>
      <c r="BQ93" s="163">
        <f>BG93*AM93/I93</f>
        <v/>
      </c>
      <c r="BR93" s="163">
        <f>BH93*AN93/J93</f>
        <v/>
      </c>
      <c r="BS93" s="163">
        <f>SUM(BJ93:BR93)</f>
        <v/>
      </c>
      <c r="BT93" s="172">
        <f>L93/(B93)</f>
        <v/>
      </c>
      <c r="BU93" s="172">
        <f>M93/(C93)</f>
        <v/>
      </c>
      <c r="BV93" s="172">
        <f>N93/(D93)</f>
        <v/>
      </c>
      <c r="BW93" s="172">
        <f>O93/(E93)</f>
        <v/>
      </c>
      <c r="BX93" s="172">
        <f>P93/(F93)</f>
        <v/>
      </c>
      <c r="BY93" s="172">
        <f>Q93/(G93)</f>
        <v/>
      </c>
      <c r="BZ93" s="172">
        <f>R93/(H93)</f>
        <v/>
      </c>
      <c r="CA93" s="172">
        <f>S93/(I93)</f>
        <v/>
      </c>
      <c r="CB93" s="172">
        <f>T93/(J93)</f>
        <v/>
      </c>
      <c r="CC93" s="172">
        <f>U93/(K93)</f>
        <v/>
      </c>
      <c r="CD93" s="213">
        <f>SUM(AP80:AP93)</f>
        <v/>
      </c>
      <c r="CE93" s="213">
        <f>SUM(AQ80:AQ93)</f>
        <v/>
      </c>
      <c r="CF93" s="213">
        <f>SUM(AR80:AR93)</f>
        <v/>
      </c>
      <c r="CG93" s="213">
        <f>SUM(AS80:AS93)</f>
        <v/>
      </c>
      <c r="CH93" s="213">
        <f>SUM(AT80:AT93)</f>
        <v/>
      </c>
      <c r="CI93" s="213">
        <f>SUM(AU80:AU93)</f>
        <v/>
      </c>
      <c r="CJ93" s="213">
        <f>SUM(AV80:AV93)</f>
        <v/>
      </c>
      <c r="CK93" s="213">
        <f>SUM(AW80:AW93)</f>
        <v/>
      </c>
      <c r="CL93" s="213">
        <f>SUM(AX80:AX93)</f>
        <v/>
      </c>
      <c r="CM93" s="213">
        <f>SUM(AY80:AY93)</f>
        <v/>
      </c>
      <c r="CN93" s="214">
        <f>B93/B$5</f>
        <v/>
      </c>
      <c r="CO93" s="214">
        <f>C93/C$5</f>
        <v/>
      </c>
      <c r="CP93" s="214">
        <f>D93/D$5</f>
        <v/>
      </c>
      <c r="CQ93" s="214">
        <f>E93/E$5</f>
        <v/>
      </c>
      <c r="CR93" s="214">
        <f>F93/F$5</f>
        <v/>
      </c>
      <c r="CS93" s="214">
        <f>G93/G$5</f>
        <v/>
      </c>
      <c r="CT93" s="214">
        <f>H93/H$5</f>
        <v/>
      </c>
      <c r="CU93" s="214">
        <f>I93/I$5</f>
        <v/>
      </c>
      <c r="CV93" s="214">
        <f>J93/J$5</f>
        <v/>
      </c>
      <c r="CW93" s="214">
        <f>K93/K$5</f>
        <v/>
      </c>
      <c r="CX93" s="215">
        <f>AF93/AF$5</f>
        <v/>
      </c>
      <c r="CY93" s="215">
        <f>AG93/AG$5</f>
        <v/>
      </c>
      <c r="CZ93" s="215">
        <f>AH93/AH$5</f>
        <v/>
      </c>
      <c r="DA93" s="215">
        <f>AI93/AI$5</f>
        <v/>
      </c>
      <c r="DB93" s="215">
        <f>AJ93/AJ$5</f>
        <v/>
      </c>
      <c r="DC93" s="215">
        <f>AK93/AK$5</f>
        <v/>
      </c>
      <c r="DD93" s="215">
        <f>AL93/AL$5</f>
        <v/>
      </c>
      <c r="DE93" s="215">
        <f>AM93/AM$5</f>
        <v/>
      </c>
      <c r="DF93" s="215">
        <f>AN93/AN$5</f>
        <v/>
      </c>
      <c r="DG93" s="215">
        <f>AO93/AO$5</f>
        <v/>
      </c>
      <c r="DI93" s="83" t="n"/>
    </row>
    <row r="94">
      <c r="A94" s="150" t="n">
        <v>43983</v>
      </c>
      <c r="B94" s="165" t="n">
        <v>4111</v>
      </c>
      <c r="C94" s="165" t="n">
        <v>285</v>
      </c>
      <c r="D94" s="165" t="n">
        <v>4231</v>
      </c>
      <c r="E94" s="165" t="n">
        <v>2565</v>
      </c>
      <c r="F94" s="165" t="n">
        <v>192</v>
      </c>
      <c r="G94" s="165" t="n">
        <v>131</v>
      </c>
      <c r="H94" s="165" t="n">
        <v>187</v>
      </c>
      <c r="I94" s="165" t="n">
        <v>82</v>
      </c>
      <c r="J94" s="165" t="n">
        <v>22567</v>
      </c>
      <c r="K94" s="165">
        <f>SUM(B94:J94)</f>
        <v/>
      </c>
      <c r="L94" s="166" t="n">
        <v>82</v>
      </c>
      <c r="M94" s="166" t="n">
        <v>8</v>
      </c>
      <c r="N94" s="166" t="n">
        <v>33</v>
      </c>
      <c r="O94" s="166" t="n">
        <v>52</v>
      </c>
      <c r="P94" s="166" t="n">
        <v>3</v>
      </c>
      <c r="Q94" s="166" t="n">
        <v>0</v>
      </c>
      <c r="R94" s="166" t="n">
        <v>1</v>
      </c>
      <c r="S94" s="166" t="n">
        <v>1</v>
      </c>
      <c r="T94" s="166" t="n">
        <v>525</v>
      </c>
      <c r="U94" s="166">
        <f>SUM(L94:T94)</f>
        <v/>
      </c>
      <c r="V94" s="167" t="n">
        <v>2123</v>
      </c>
      <c r="W94" s="167" t="n">
        <v>123</v>
      </c>
      <c r="X94" s="167" t="n">
        <v>2060</v>
      </c>
      <c r="Y94" s="167" t="n">
        <v>1248</v>
      </c>
      <c r="Z94" s="167" t="n">
        <v>144</v>
      </c>
      <c r="AA94" s="167" t="n">
        <v>86</v>
      </c>
      <c r="AB94" s="167" t="n">
        <v>45</v>
      </c>
      <c r="AC94" s="167" t="n">
        <v>31</v>
      </c>
      <c r="AD94" s="167" t="n">
        <v>11431</v>
      </c>
      <c r="AE94" s="167">
        <f>SUM(V94:AD94)</f>
        <v/>
      </c>
      <c r="AF94" s="151">
        <f>B94-L94-V94</f>
        <v/>
      </c>
      <c r="AG94" s="151">
        <f>C94-M94-W94</f>
        <v/>
      </c>
      <c r="AH94" s="151">
        <f>D94-N94-X94</f>
        <v/>
      </c>
      <c r="AI94" s="151">
        <f>E94-O94-Y94</f>
        <v/>
      </c>
      <c r="AJ94" s="151">
        <f>F94-P94-Z94</f>
        <v/>
      </c>
      <c r="AK94" s="151">
        <f>G94-Q94-AA94</f>
        <v/>
      </c>
      <c r="AL94" s="151">
        <f>H94-R94-AB94</f>
        <v/>
      </c>
      <c r="AM94" s="151">
        <f>I94-S94-AC94</f>
        <v/>
      </c>
      <c r="AN94" s="151">
        <f>J94-T94-AD94</f>
        <v/>
      </c>
      <c r="AO94" s="151">
        <f>SUM(AF94:AN94)</f>
        <v/>
      </c>
      <c r="AP94" s="169">
        <f>B94-B93</f>
        <v/>
      </c>
      <c r="AQ94" s="169">
        <f>C94-C93</f>
        <v/>
      </c>
      <c r="AR94" s="169">
        <f>D94-D93</f>
        <v/>
      </c>
      <c r="AS94" s="169">
        <f>E94-E93</f>
        <v/>
      </c>
      <c r="AT94" s="169">
        <f>F94-F93</f>
        <v/>
      </c>
      <c r="AU94" s="169">
        <f>G94-G93</f>
        <v/>
      </c>
      <c r="AV94" s="169">
        <f>H94-H93</f>
        <v/>
      </c>
      <c r="AW94" s="169">
        <f>I94-I93</f>
        <v/>
      </c>
      <c r="AX94" s="169">
        <f>J94-J93</f>
        <v/>
      </c>
      <c r="AY94" s="169">
        <f>SUM(AP94:AX94)</f>
        <v/>
      </c>
      <c r="AZ94" s="152">
        <f>L94/AZ$6-B94</f>
        <v/>
      </c>
      <c r="BA94" s="152">
        <f>M94/BA$6-C94</f>
        <v/>
      </c>
      <c r="BB94" s="152">
        <f>N94/BB$6-D94</f>
        <v/>
      </c>
      <c r="BC94" s="152">
        <f>O94/BC$6-E94</f>
        <v/>
      </c>
      <c r="BD94" s="152">
        <f>P94/BD$6-F94</f>
        <v/>
      </c>
      <c r="BE94" s="152">
        <f>Q94/BE$6-G94</f>
        <v/>
      </c>
      <c r="BF94" s="152">
        <f>R94/BF$6-H94</f>
        <v/>
      </c>
      <c r="BG94" s="152">
        <f>S94/BG$6-I94</f>
        <v/>
      </c>
      <c r="BH94" s="152">
        <f>T94/BH$6-J94</f>
        <v/>
      </c>
      <c r="BI94" s="152">
        <f>SUM(AZ94:BH94)</f>
        <v/>
      </c>
      <c r="BJ94" s="163">
        <f>AZ94*AF94/B94</f>
        <v/>
      </c>
      <c r="BK94" s="163">
        <f>BA94*AG94/C94</f>
        <v/>
      </c>
      <c r="BL94" s="163">
        <f>BB94*AH94/D94</f>
        <v/>
      </c>
      <c r="BM94" s="163">
        <f>BC94*AI94/E94</f>
        <v/>
      </c>
      <c r="BN94" s="163">
        <f>BD94*AJ94/F94</f>
        <v/>
      </c>
      <c r="BO94" s="163">
        <f>BE94*AK94/G94</f>
        <v/>
      </c>
      <c r="BP94" s="163">
        <f>BF94*AL94/H94</f>
        <v/>
      </c>
      <c r="BQ94" s="163">
        <f>BG94*AM94/I94</f>
        <v/>
      </c>
      <c r="BR94" s="163">
        <f>BH94*AN94/J94</f>
        <v/>
      </c>
      <c r="BS94" s="163">
        <f>SUM(BJ94:BR94)</f>
        <v/>
      </c>
      <c r="BT94" s="172">
        <f>L94/(B94)</f>
        <v/>
      </c>
      <c r="BU94" s="172">
        <f>M94/(C94)</f>
        <v/>
      </c>
      <c r="BV94" s="172">
        <f>N94/(D94)</f>
        <v/>
      </c>
      <c r="BW94" s="172">
        <f>O94/(E94)</f>
        <v/>
      </c>
      <c r="BX94" s="172">
        <f>P94/(F94)</f>
        <v/>
      </c>
      <c r="BY94" s="172">
        <f>Q94/(G94)</f>
        <v/>
      </c>
      <c r="BZ94" s="172">
        <f>R94/(H94)</f>
        <v/>
      </c>
      <c r="CA94" s="172">
        <f>S94/(I94)</f>
        <v/>
      </c>
      <c r="CB94" s="172">
        <f>T94/(J94)</f>
        <v/>
      </c>
      <c r="CC94" s="172">
        <f>U94/(K94)</f>
        <v/>
      </c>
      <c r="CD94" s="213">
        <f>SUM(AP81:AP94)</f>
        <v/>
      </c>
      <c r="CE94" s="213">
        <f>SUM(AQ81:AQ94)</f>
        <v/>
      </c>
      <c r="CF94" s="213">
        <f>SUM(AR81:AR94)</f>
        <v/>
      </c>
      <c r="CG94" s="213">
        <f>SUM(AS81:AS94)</f>
        <v/>
      </c>
      <c r="CH94" s="213">
        <f>SUM(AT81:AT94)</f>
        <v/>
      </c>
      <c r="CI94" s="213">
        <f>SUM(AU81:AU94)</f>
        <v/>
      </c>
      <c r="CJ94" s="213">
        <f>SUM(AV81:AV94)</f>
        <v/>
      </c>
      <c r="CK94" s="213">
        <f>SUM(AW81:AW94)</f>
        <v/>
      </c>
      <c r="CL94" s="213">
        <f>SUM(AX81:AX94)</f>
        <v/>
      </c>
      <c r="CM94" s="213">
        <f>SUM(AY81:AY94)</f>
        <v/>
      </c>
      <c r="CN94" s="214">
        <f>B94/B$5</f>
        <v/>
      </c>
      <c r="CO94" s="214">
        <f>C94/C$5</f>
        <v/>
      </c>
      <c r="CP94" s="214">
        <f>D94/D$5</f>
        <v/>
      </c>
      <c r="CQ94" s="214">
        <f>E94/E$5</f>
        <v/>
      </c>
      <c r="CR94" s="214">
        <f>F94/F$5</f>
        <v/>
      </c>
      <c r="CS94" s="214">
        <f>G94/G$5</f>
        <v/>
      </c>
      <c r="CT94" s="214">
        <f>H94/H$5</f>
        <v/>
      </c>
      <c r="CU94" s="214">
        <f>I94/I$5</f>
        <v/>
      </c>
      <c r="CV94" s="214">
        <f>J94/J$5</f>
        <v/>
      </c>
      <c r="CW94" s="214">
        <f>K94/K$5</f>
        <v/>
      </c>
      <c r="CX94" s="215">
        <f>AF94/AF$5</f>
        <v/>
      </c>
      <c r="CY94" s="215">
        <f>AG94/AG$5</f>
        <v/>
      </c>
      <c r="CZ94" s="215">
        <f>AH94/AH$5</f>
        <v/>
      </c>
      <c r="DA94" s="215">
        <f>AI94/AI$5</f>
        <v/>
      </c>
      <c r="DB94" s="215">
        <f>AJ94/AJ$5</f>
        <v/>
      </c>
      <c r="DC94" s="215">
        <f>AK94/AK$5</f>
        <v/>
      </c>
      <c r="DD94" s="215">
        <f>AL94/AL$5</f>
        <v/>
      </c>
      <c r="DE94" s="215">
        <f>AM94/AM$5</f>
        <v/>
      </c>
      <c r="DF94" s="215">
        <f>AN94/AN$5</f>
        <v/>
      </c>
      <c r="DG94" s="215">
        <f>AO94/AO$5</f>
        <v/>
      </c>
      <c r="DI94" s="83" t="n"/>
    </row>
    <row r="95">
      <c r="A95" s="150" t="n">
        <v>43984</v>
      </c>
      <c r="B95" s="165" t="n">
        <v>4324</v>
      </c>
      <c r="C95" s="165" t="n">
        <v>299</v>
      </c>
      <c r="D95" s="165" t="n">
        <v>4276</v>
      </c>
      <c r="E95" s="165" t="n">
        <v>2637</v>
      </c>
      <c r="F95" s="165" t="n">
        <v>193</v>
      </c>
      <c r="G95" s="165" t="n">
        <v>132</v>
      </c>
      <c r="H95" s="165" t="n">
        <v>271</v>
      </c>
      <c r="I95" s="165" t="n">
        <v>91</v>
      </c>
      <c r="J95" s="165" t="n">
        <v>23583</v>
      </c>
      <c r="K95" s="165">
        <f>SUM(B95:J95)</f>
        <v/>
      </c>
      <c r="L95" s="166" t="n">
        <v>88</v>
      </c>
      <c r="M95" s="166" t="n">
        <v>8</v>
      </c>
      <c r="N95" s="166" t="n">
        <v>33</v>
      </c>
      <c r="O95" s="166" t="n">
        <v>53</v>
      </c>
      <c r="P95" s="166" t="n">
        <v>3</v>
      </c>
      <c r="Q95" s="166" t="n">
        <v>0</v>
      </c>
      <c r="R95" s="166" t="n">
        <v>1</v>
      </c>
      <c r="S95" s="166" t="n">
        <v>1</v>
      </c>
      <c r="T95" s="166" t="n">
        <v>568</v>
      </c>
      <c r="U95" s="166">
        <f>SUM(L95:T95)</f>
        <v/>
      </c>
      <c r="V95" s="167" t="n">
        <v>2123</v>
      </c>
      <c r="W95" s="167" t="n">
        <v>123</v>
      </c>
      <c r="X95" s="167" t="n">
        <v>2060</v>
      </c>
      <c r="Y95" s="167" t="n">
        <v>1248</v>
      </c>
      <c r="Z95" s="167" t="n">
        <v>145</v>
      </c>
      <c r="AA95" s="167" t="n">
        <v>86</v>
      </c>
      <c r="AB95" s="167" t="n">
        <v>59</v>
      </c>
      <c r="AC95" s="167" t="n">
        <v>33</v>
      </c>
      <c r="AD95" s="167" t="n">
        <v>12436</v>
      </c>
      <c r="AE95" s="167">
        <f>SUM(V95:AD95)</f>
        <v/>
      </c>
      <c r="AF95" s="151">
        <f>B95-L95-V95</f>
        <v/>
      </c>
      <c r="AG95" s="151">
        <f>C95-M95-W95</f>
        <v/>
      </c>
      <c r="AH95" s="151">
        <f>D95-N95-X95</f>
        <v/>
      </c>
      <c r="AI95" s="151">
        <f>E95-O95-Y95</f>
        <v/>
      </c>
      <c r="AJ95" s="151">
        <f>F95-P95-Z95</f>
        <v/>
      </c>
      <c r="AK95" s="151">
        <f>G95-Q95-AA95</f>
        <v/>
      </c>
      <c r="AL95" s="151">
        <f>H95-R95-AB95</f>
        <v/>
      </c>
      <c r="AM95" s="151">
        <f>I95-S95-AC95</f>
        <v/>
      </c>
      <c r="AN95" s="151">
        <f>J95-T95-AD95</f>
        <v/>
      </c>
      <c r="AO95" s="151">
        <f>SUM(AF95:AN95)</f>
        <v/>
      </c>
      <c r="AP95" s="169">
        <f>B95-B94</f>
        <v/>
      </c>
      <c r="AQ95" s="169">
        <f>C95-C94</f>
        <v/>
      </c>
      <c r="AR95" s="169">
        <f>D95-D94</f>
        <v/>
      </c>
      <c r="AS95" s="169">
        <f>E95-E94</f>
        <v/>
      </c>
      <c r="AT95" s="169">
        <f>F95-F94</f>
        <v/>
      </c>
      <c r="AU95" s="169">
        <f>G95-G94</f>
        <v/>
      </c>
      <c r="AV95" s="169">
        <f>H95-H94</f>
        <v/>
      </c>
      <c r="AW95" s="169">
        <f>I95-I94</f>
        <v/>
      </c>
      <c r="AX95" s="169">
        <f>J95-J94</f>
        <v/>
      </c>
      <c r="AY95" s="169">
        <f>SUM(AP95:AX95)</f>
        <v/>
      </c>
      <c r="AZ95" s="152">
        <f>L95/AZ$6-B95</f>
        <v/>
      </c>
      <c r="BA95" s="152">
        <f>M95/BA$6-C95</f>
        <v/>
      </c>
      <c r="BB95" s="152">
        <f>N95/BB$6-D95</f>
        <v/>
      </c>
      <c r="BC95" s="152">
        <f>O95/BC$6-E95</f>
        <v/>
      </c>
      <c r="BD95" s="152">
        <f>P95/BD$6-F95</f>
        <v/>
      </c>
      <c r="BE95" s="152">
        <f>Q95/BE$6-G95</f>
        <v/>
      </c>
      <c r="BF95" s="152">
        <f>R95/BF$6-H95</f>
        <v/>
      </c>
      <c r="BG95" s="152">
        <f>S95/BG$6-I95</f>
        <v/>
      </c>
      <c r="BH95" s="152">
        <f>T95/BH$6-J95</f>
        <v/>
      </c>
      <c r="BI95" s="152">
        <f>SUM(AZ95:BH95)</f>
        <v/>
      </c>
      <c r="BJ95" s="163">
        <f>AZ95*AF95/B95</f>
        <v/>
      </c>
      <c r="BK95" s="163">
        <f>BA95*AG95/C95</f>
        <v/>
      </c>
      <c r="BL95" s="163">
        <f>BB95*AH95/D95</f>
        <v/>
      </c>
      <c r="BM95" s="163">
        <f>BC95*AI95/E95</f>
        <v/>
      </c>
      <c r="BN95" s="163">
        <f>BD95*AJ95/F95</f>
        <v/>
      </c>
      <c r="BO95" s="163">
        <f>BE95*AK95/G95</f>
        <v/>
      </c>
      <c r="BP95" s="163">
        <f>BF95*AL95/H95</f>
        <v/>
      </c>
      <c r="BQ95" s="163">
        <f>BG95*AM95/I95</f>
        <v/>
      </c>
      <c r="BR95" s="163">
        <f>BH95*AN95/J95</f>
        <v/>
      </c>
      <c r="BS95" s="163">
        <f>SUM(BJ95:BR95)</f>
        <v/>
      </c>
      <c r="BT95" s="172">
        <f>L95/(B95)</f>
        <v/>
      </c>
      <c r="BU95" s="172">
        <f>M95/(C95)</f>
        <v/>
      </c>
      <c r="BV95" s="172">
        <f>N95/(D95)</f>
        <v/>
      </c>
      <c r="BW95" s="172">
        <f>O95/(E95)</f>
        <v/>
      </c>
      <c r="BX95" s="172">
        <f>P95/(F95)</f>
        <v/>
      </c>
      <c r="BY95" s="172">
        <f>Q95/(G95)</f>
        <v/>
      </c>
      <c r="BZ95" s="172">
        <f>R95/(H95)</f>
        <v/>
      </c>
      <c r="CA95" s="172">
        <f>S95/(I95)</f>
        <v/>
      </c>
      <c r="CB95" s="172">
        <f>T95/(J95)</f>
        <v/>
      </c>
      <c r="CC95" s="172">
        <f>U95/(K95)</f>
        <v/>
      </c>
      <c r="CD95" s="213">
        <f>SUM(AP82:AP95)</f>
        <v/>
      </c>
      <c r="CE95" s="213">
        <f>SUM(AQ82:AQ95)</f>
        <v/>
      </c>
      <c r="CF95" s="213">
        <f>SUM(AR82:AR95)</f>
        <v/>
      </c>
      <c r="CG95" s="213">
        <f>SUM(AS82:AS95)</f>
        <v/>
      </c>
      <c r="CH95" s="213">
        <f>SUM(AT82:AT95)</f>
        <v/>
      </c>
      <c r="CI95" s="213">
        <f>SUM(AU82:AU95)</f>
        <v/>
      </c>
      <c r="CJ95" s="213">
        <f>SUM(AV82:AV95)</f>
        <v/>
      </c>
      <c r="CK95" s="213">
        <f>SUM(AW82:AW95)</f>
        <v/>
      </c>
      <c r="CL95" s="213">
        <f>SUM(AX82:AX95)</f>
        <v/>
      </c>
      <c r="CM95" s="213">
        <f>SUM(AY82:AY95)</f>
        <v/>
      </c>
      <c r="CN95" s="214">
        <f>B95/B$5</f>
        <v/>
      </c>
      <c r="CO95" s="214">
        <f>C95/C$5</f>
        <v/>
      </c>
      <c r="CP95" s="214">
        <f>D95/D$5</f>
        <v/>
      </c>
      <c r="CQ95" s="214">
        <f>E95/E$5</f>
        <v/>
      </c>
      <c r="CR95" s="214">
        <f>F95/F$5</f>
        <v/>
      </c>
      <c r="CS95" s="214">
        <f>G95/G$5</f>
        <v/>
      </c>
      <c r="CT95" s="214">
        <f>H95/H$5</f>
        <v/>
      </c>
      <c r="CU95" s="214">
        <f>I95/I$5</f>
        <v/>
      </c>
      <c r="CV95" s="214">
        <f>J95/J$5</f>
        <v/>
      </c>
      <c r="CW95" s="214">
        <f>K95/K$5</f>
        <v/>
      </c>
      <c r="CX95" s="215">
        <f>AF95/AF$5</f>
        <v/>
      </c>
      <c r="CY95" s="215">
        <f>AG95/AG$5</f>
        <v/>
      </c>
      <c r="CZ95" s="215">
        <f>AH95/AH$5</f>
        <v/>
      </c>
      <c r="DA95" s="215">
        <f>AI95/AI$5</f>
        <v/>
      </c>
      <c r="DB95" s="215">
        <f>AJ95/AJ$5</f>
        <v/>
      </c>
      <c r="DC95" s="215">
        <f>AK95/AK$5</f>
        <v/>
      </c>
      <c r="DD95" s="215">
        <f>AL95/AL$5</f>
        <v/>
      </c>
      <c r="DE95" s="215">
        <f>AM95/AM$5</f>
        <v/>
      </c>
      <c r="DF95" s="215">
        <f>AN95/AN$5</f>
        <v/>
      </c>
      <c r="DG95" s="215">
        <f>AO95/AO$5</f>
        <v/>
      </c>
      <c r="DI95" s="83" t="n"/>
    </row>
    <row r="96">
      <c r="A96" s="150" t="n">
        <v>43985</v>
      </c>
      <c r="B96" s="165" t="n">
        <v>4526</v>
      </c>
      <c r="C96" s="165" t="n">
        <v>319</v>
      </c>
      <c r="D96" s="165" t="n">
        <v>4567</v>
      </c>
      <c r="E96" s="165" t="n">
        <v>2707</v>
      </c>
      <c r="F96" s="165" t="n">
        <v>200</v>
      </c>
      <c r="G96" s="165" t="n">
        <v>137</v>
      </c>
      <c r="H96" s="165" t="n">
        <v>314</v>
      </c>
      <c r="I96" s="165" t="n">
        <v>93</v>
      </c>
      <c r="J96" s="165" t="n">
        <v>24657</v>
      </c>
      <c r="K96" s="165">
        <f>SUM(B96:J96)</f>
        <v/>
      </c>
      <c r="L96" s="166" t="n">
        <v>95</v>
      </c>
      <c r="M96" s="166" t="n">
        <v>8</v>
      </c>
      <c r="N96" s="166" t="n">
        <v>33</v>
      </c>
      <c r="O96" s="166" t="n">
        <v>54</v>
      </c>
      <c r="P96" s="166" t="n">
        <v>3</v>
      </c>
      <c r="Q96" s="166" t="n">
        <v>0</v>
      </c>
      <c r="R96" s="166" t="n">
        <v>1</v>
      </c>
      <c r="S96" s="166" t="n">
        <v>1</v>
      </c>
      <c r="T96" s="166" t="n">
        <v>597</v>
      </c>
      <c r="U96" s="166">
        <f>SUM(L96:T96)</f>
        <v/>
      </c>
      <c r="V96" s="167" t="n">
        <v>2123</v>
      </c>
      <c r="W96" s="167" t="n">
        <v>123</v>
      </c>
      <c r="X96" s="167" t="n">
        <v>2169</v>
      </c>
      <c r="Y96" s="167" t="n">
        <v>1248</v>
      </c>
      <c r="Z96" s="167" t="n">
        <v>145</v>
      </c>
      <c r="AA96" s="167" t="n">
        <v>86</v>
      </c>
      <c r="AB96" s="167" t="n">
        <v>59</v>
      </c>
      <c r="AC96" s="167" t="n">
        <v>33</v>
      </c>
      <c r="AD96" s="167" t="n">
        <v>13696</v>
      </c>
      <c r="AE96" s="167">
        <f>SUM(V96:AD96)</f>
        <v/>
      </c>
      <c r="AF96" s="151">
        <f>B96-L96-V96</f>
        <v/>
      </c>
      <c r="AG96" s="151">
        <f>C96-M96-W96</f>
        <v/>
      </c>
      <c r="AH96" s="151">
        <f>D96-N96-X96</f>
        <v/>
      </c>
      <c r="AI96" s="151">
        <f>E96-O96-Y96</f>
        <v/>
      </c>
      <c r="AJ96" s="151">
        <f>F96-P96-Z96</f>
        <v/>
      </c>
      <c r="AK96" s="151">
        <f>G96-Q96-AA96</f>
        <v/>
      </c>
      <c r="AL96" s="151">
        <f>H96-R96-AB96</f>
        <v/>
      </c>
      <c r="AM96" s="151">
        <f>I96-S96-AC96</f>
        <v/>
      </c>
      <c r="AN96" s="151">
        <f>J96-T96-AD96</f>
        <v/>
      </c>
      <c r="AO96" s="151">
        <f>SUM(AF96:AN96)</f>
        <v/>
      </c>
      <c r="AP96" s="169">
        <f>B96-B95</f>
        <v/>
      </c>
      <c r="AQ96" s="169">
        <f>C96-C95</f>
        <v/>
      </c>
      <c r="AR96" s="169">
        <f>D96-D95</f>
        <v/>
      </c>
      <c r="AS96" s="169">
        <f>E96-E95</f>
        <v/>
      </c>
      <c r="AT96" s="169">
        <f>F96-F95</f>
        <v/>
      </c>
      <c r="AU96" s="169">
        <f>G96-G95</f>
        <v/>
      </c>
      <c r="AV96" s="169">
        <f>H96-H95</f>
        <v/>
      </c>
      <c r="AW96" s="169">
        <f>I96-I95</f>
        <v/>
      </c>
      <c r="AX96" s="169">
        <f>J96-J95</f>
        <v/>
      </c>
      <c r="AY96" s="169">
        <f>SUM(AP96:AX96)</f>
        <v/>
      </c>
      <c r="AZ96" s="152">
        <f>L96/AZ$6-B96</f>
        <v/>
      </c>
      <c r="BA96" s="152">
        <f>M96/BA$6-C96</f>
        <v/>
      </c>
      <c r="BB96" s="152">
        <f>N96/BB$6-D96</f>
        <v/>
      </c>
      <c r="BC96" s="152">
        <f>O96/BC$6-E96</f>
        <v/>
      </c>
      <c r="BD96" s="152">
        <f>P96/BD$6-F96</f>
        <v/>
      </c>
      <c r="BE96" s="152">
        <f>Q96/BE$6-G96</f>
        <v/>
      </c>
      <c r="BF96" s="152">
        <f>R96/BF$6-H96</f>
        <v/>
      </c>
      <c r="BG96" s="152">
        <f>S96/BG$6-I96</f>
        <v/>
      </c>
      <c r="BH96" s="152">
        <f>T96/BH$6-J96</f>
        <v/>
      </c>
      <c r="BI96" s="152">
        <f>SUM(AZ96:BH96)</f>
        <v/>
      </c>
      <c r="BJ96" s="163">
        <f>AZ96*AF96/B96</f>
        <v/>
      </c>
      <c r="BK96" s="163">
        <f>BA96*AG96/C96</f>
        <v/>
      </c>
      <c r="BL96" s="163">
        <f>BB96*AH96/D96</f>
        <v/>
      </c>
      <c r="BM96" s="163">
        <f>BC96*AI96/E96</f>
        <v/>
      </c>
      <c r="BN96" s="163">
        <f>BD96*AJ96/F96</f>
        <v/>
      </c>
      <c r="BO96" s="163">
        <f>BE96*AK96/G96</f>
        <v/>
      </c>
      <c r="BP96" s="163">
        <f>BF96*AL96/H96</f>
        <v/>
      </c>
      <c r="BQ96" s="163">
        <f>BG96*AM96/I96</f>
        <v/>
      </c>
      <c r="BR96" s="163">
        <f>BH96*AN96/J96</f>
        <v/>
      </c>
      <c r="BS96" s="163">
        <f>SUM(BJ96:BR96)</f>
        <v/>
      </c>
      <c r="BT96" s="172">
        <f>L96/(B96)</f>
        <v/>
      </c>
      <c r="BU96" s="172">
        <f>M96/(C96)</f>
        <v/>
      </c>
      <c r="BV96" s="172">
        <f>N96/(D96)</f>
        <v/>
      </c>
      <c r="BW96" s="172">
        <f>O96/(E96)</f>
        <v/>
      </c>
      <c r="BX96" s="172">
        <f>P96/(F96)</f>
        <v/>
      </c>
      <c r="BY96" s="172">
        <f>Q96/(G96)</f>
        <v/>
      </c>
      <c r="BZ96" s="172">
        <f>R96/(H96)</f>
        <v/>
      </c>
      <c r="CA96" s="172">
        <f>S96/(I96)</f>
        <v/>
      </c>
      <c r="CB96" s="172">
        <f>T96/(J96)</f>
        <v/>
      </c>
      <c r="CC96" s="172">
        <f>U96/(K96)</f>
        <v/>
      </c>
      <c r="CD96" s="213">
        <f>SUM(AP83:AP96)</f>
        <v/>
      </c>
      <c r="CE96" s="213">
        <f>SUM(AQ83:AQ96)</f>
        <v/>
      </c>
      <c r="CF96" s="213">
        <f>SUM(AR83:AR96)</f>
        <v/>
      </c>
      <c r="CG96" s="213">
        <f>SUM(AS83:AS96)</f>
        <v/>
      </c>
      <c r="CH96" s="213">
        <f>SUM(AT83:AT96)</f>
        <v/>
      </c>
      <c r="CI96" s="213">
        <f>SUM(AU83:AU96)</f>
        <v/>
      </c>
      <c r="CJ96" s="213">
        <f>SUM(AV83:AV96)</f>
        <v/>
      </c>
      <c r="CK96" s="213">
        <f>SUM(AW83:AW96)</f>
        <v/>
      </c>
      <c r="CL96" s="213">
        <f>SUM(AX83:AX96)</f>
        <v/>
      </c>
      <c r="CM96" s="213">
        <f>SUM(AY83:AY96)</f>
        <v/>
      </c>
      <c r="CN96" s="214">
        <f>B96/B$5</f>
        <v/>
      </c>
      <c r="CO96" s="214">
        <f>C96/C$5</f>
        <v/>
      </c>
      <c r="CP96" s="214">
        <f>D96/D$5</f>
        <v/>
      </c>
      <c r="CQ96" s="214">
        <f>E96/E$5</f>
        <v/>
      </c>
      <c r="CR96" s="214">
        <f>F96/F$5</f>
        <v/>
      </c>
      <c r="CS96" s="214">
        <f>G96/G$5</f>
        <v/>
      </c>
      <c r="CT96" s="214">
        <f>H96/H$5</f>
        <v/>
      </c>
      <c r="CU96" s="214">
        <f>I96/I$5</f>
        <v/>
      </c>
      <c r="CV96" s="214">
        <f>J96/J$5</f>
        <v/>
      </c>
      <c r="CW96" s="214">
        <f>K96/K$5</f>
        <v/>
      </c>
      <c r="CX96" s="215">
        <f>AF96/AF$5</f>
        <v/>
      </c>
      <c r="CY96" s="215">
        <f>AG96/AG$5</f>
        <v/>
      </c>
      <c r="CZ96" s="215">
        <f>AH96/AH$5</f>
        <v/>
      </c>
      <c r="DA96" s="215">
        <f>AI96/AI$5</f>
        <v/>
      </c>
      <c r="DB96" s="215">
        <f>AJ96/AJ$5</f>
        <v/>
      </c>
      <c r="DC96" s="215">
        <f>AK96/AK$5</f>
        <v/>
      </c>
      <c r="DD96" s="215">
        <f>AL96/AL$5</f>
        <v/>
      </c>
      <c r="DE96" s="215">
        <f>AM96/AM$5</f>
        <v/>
      </c>
      <c r="DF96" s="215">
        <f>AN96/AN$5</f>
        <v/>
      </c>
      <c r="DG96" s="215">
        <f>AO96/AO$5</f>
        <v/>
      </c>
      <c r="DI96" s="83" t="n"/>
    </row>
    <row r="97">
      <c r="A97" s="150" t="n">
        <v>43986</v>
      </c>
      <c r="B97" s="165" t="n">
        <v>4936</v>
      </c>
      <c r="C97" s="165" t="n">
        <v>322</v>
      </c>
      <c r="D97" s="165" t="n">
        <v>4845</v>
      </c>
      <c r="E97" s="165" t="n">
        <v>2869</v>
      </c>
      <c r="F97" s="165" t="n">
        <v>206</v>
      </c>
      <c r="G97" s="165" t="n">
        <v>144</v>
      </c>
      <c r="H97" s="165" t="n">
        <v>364</v>
      </c>
      <c r="I97" s="165" t="n">
        <v>95</v>
      </c>
      <c r="J97" s="165" t="n">
        <v>27006</v>
      </c>
      <c r="K97" s="165">
        <f>SUM(B97:J97)</f>
        <v/>
      </c>
      <c r="L97" s="166" t="n">
        <v>95</v>
      </c>
      <c r="M97" s="166" t="n">
        <v>9</v>
      </c>
      <c r="N97" s="166" t="n">
        <v>33</v>
      </c>
      <c r="O97" s="166" t="n">
        <v>55</v>
      </c>
      <c r="P97" s="166" t="n">
        <v>3</v>
      </c>
      <c r="Q97" s="166" t="n">
        <v>0</v>
      </c>
      <c r="R97" s="166" t="n">
        <v>1</v>
      </c>
      <c r="S97" s="166" t="n">
        <v>1</v>
      </c>
      <c r="T97" s="166" t="n">
        <v>651</v>
      </c>
      <c r="U97" s="166">
        <f>SUM(L97:T97)</f>
        <v/>
      </c>
      <c r="V97" s="167" t="n">
        <v>2460</v>
      </c>
      <c r="W97" s="167" t="n">
        <v>128</v>
      </c>
      <c r="X97" s="167" t="n">
        <v>2222</v>
      </c>
      <c r="Y97" s="167" t="n">
        <v>1260</v>
      </c>
      <c r="Z97" s="167" t="n">
        <v>146</v>
      </c>
      <c r="AA97" s="167" t="n">
        <v>86</v>
      </c>
      <c r="AB97" s="167" t="n">
        <v>59</v>
      </c>
      <c r="AC97" s="167" t="n">
        <v>33</v>
      </c>
      <c r="AD97" s="167" t="n">
        <v>14197</v>
      </c>
      <c r="AE97" s="167">
        <f>SUM(V97:AD97)</f>
        <v/>
      </c>
      <c r="AF97" s="151">
        <f>B97-L97-V97</f>
        <v/>
      </c>
      <c r="AG97" s="151">
        <f>C97-M97-W97</f>
        <v/>
      </c>
      <c r="AH97" s="151">
        <f>D97-N97-X97</f>
        <v/>
      </c>
      <c r="AI97" s="151">
        <f>E97-O97-Y97</f>
        <v/>
      </c>
      <c r="AJ97" s="151">
        <f>F97-P97-Z97</f>
        <v/>
      </c>
      <c r="AK97" s="151">
        <f>G97-Q97-AA97</f>
        <v/>
      </c>
      <c r="AL97" s="151">
        <f>H97-R97-AB97</f>
        <v/>
      </c>
      <c r="AM97" s="151">
        <f>I97-S97-AC97</f>
        <v/>
      </c>
      <c r="AN97" s="151">
        <f>J97-T97-AD97</f>
        <v/>
      </c>
      <c r="AO97" s="151">
        <f>SUM(AF97:AN97)</f>
        <v/>
      </c>
      <c r="AP97" s="169">
        <f>B97-B96</f>
        <v/>
      </c>
      <c r="AQ97" s="169">
        <f>C97-C96</f>
        <v/>
      </c>
      <c r="AR97" s="169">
        <f>D97-D96</f>
        <v/>
      </c>
      <c r="AS97" s="169">
        <f>E97-E96</f>
        <v/>
      </c>
      <c r="AT97" s="169">
        <f>F97-F96</f>
        <v/>
      </c>
      <c r="AU97" s="169">
        <f>G97-G96</f>
        <v/>
      </c>
      <c r="AV97" s="169">
        <f>H97-H96</f>
        <v/>
      </c>
      <c r="AW97" s="169">
        <f>I97-I96</f>
        <v/>
      </c>
      <c r="AX97" s="169">
        <f>J97-J96</f>
        <v/>
      </c>
      <c r="AY97" s="169">
        <f>SUM(AP97:AX97)</f>
        <v/>
      </c>
      <c r="AZ97" s="152">
        <f>L97/AZ$6-B97</f>
        <v/>
      </c>
      <c r="BA97" s="152">
        <f>M97/BA$6-C97</f>
        <v/>
      </c>
      <c r="BB97" s="152">
        <f>N97/BB$6-D97</f>
        <v/>
      </c>
      <c r="BC97" s="152">
        <f>O97/BC$6-E97</f>
        <v/>
      </c>
      <c r="BD97" s="152">
        <f>P97/BD$6-F97</f>
        <v/>
      </c>
      <c r="BE97" s="152">
        <f>Q97/BE$6-G97</f>
        <v/>
      </c>
      <c r="BF97" s="152">
        <f>R97/BF$6-H97</f>
        <v/>
      </c>
      <c r="BG97" s="152">
        <f>S97/BG$6-I97</f>
        <v/>
      </c>
      <c r="BH97" s="152">
        <f>T97/BH$6-J97</f>
        <v/>
      </c>
      <c r="BI97" s="152">
        <f>SUM(AZ97:BH97)</f>
        <v/>
      </c>
      <c r="BJ97" s="163">
        <f>AZ97*AF97/B97</f>
        <v/>
      </c>
      <c r="BK97" s="163">
        <f>BA97*AG97/C97</f>
        <v/>
      </c>
      <c r="BL97" s="163">
        <f>BB97*AH97/D97</f>
        <v/>
      </c>
      <c r="BM97" s="163">
        <f>BC97*AI97/E97</f>
        <v/>
      </c>
      <c r="BN97" s="163">
        <f>BD97*AJ97/F97</f>
        <v/>
      </c>
      <c r="BO97" s="163">
        <f>BE97*AK97/G97</f>
        <v/>
      </c>
      <c r="BP97" s="163">
        <f>BF97*AL97/H97</f>
        <v/>
      </c>
      <c r="BQ97" s="163">
        <f>BG97*AM97/I97</f>
        <v/>
      </c>
      <c r="BR97" s="163">
        <f>BH97*AN97/J97</f>
        <v/>
      </c>
      <c r="BS97" s="163">
        <f>SUM(BJ97:BR97)</f>
        <v/>
      </c>
      <c r="BT97" s="172">
        <f>L97/(B97)</f>
        <v/>
      </c>
      <c r="BU97" s="172">
        <f>M97/(C97)</f>
        <v/>
      </c>
      <c r="BV97" s="172">
        <f>N97/(D97)</f>
        <v/>
      </c>
      <c r="BW97" s="172">
        <f>O97/(E97)</f>
        <v/>
      </c>
      <c r="BX97" s="172">
        <f>P97/(F97)</f>
        <v/>
      </c>
      <c r="BY97" s="172">
        <f>Q97/(G97)</f>
        <v/>
      </c>
      <c r="BZ97" s="172">
        <f>R97/(H97)</f>
        <v/>
      </c>
      <c r="CA97" s="172">
        <f>S97/(I97)</f>
        <v/>
      </c>
      <c r="CB97" s="172">
        <f>T97/(J97)</f>
        <v/>
      </c>
      <c r="CC97" s="172">
        <f>U97/(K97)</f>
        <v/>
      </c>
      <c r="CD97" s="213">
        <f>SUM(AP84:AP97)</f>
        <v/>
      </c>
      <c r="CE97" s="213">
        <f>SUM(AQ84:AQ97)</f>
        <v/>
      </c>
      <c r="CF97" s="213">
        <f>SUM(AR84:AR97)</f>
        <v/>
      </c>
      <c r="CG97" s="213">
        <f>SUM(AS84:AS97)</f>
        <v/>
      </c>
      <c r="CH97" s="213">
        <f>SUM(AT84:AT97)</f>
        <v/>
      </c>
      <c r="CI97" s="213">
        <f>SUM(AU84:AU97)</f>
        <v/>
      </c>
      <c r="CJ97" s="213">
        <f>SUM(AV84:AV97)</f>
        <v/>
      </c>
      <c r="CK97" s="213">
        <f>SUM(AW84:AW97)</f>
        <v/>
      </c>
      <c r="CL97" s="213">
        <f>SUM(AX84:AX97)</f>
        <v/>
      </c>
      <c r="CM97" s="213">
        <f>SUM(AY84:AY97)</f>
        <v/>
      </c>
      <c r="CN97" s="214">
        <f>B97/B$5</f>
        <v/>
      </c>
      <c r="CO97" s="214">
        <f>C97/C$5</f>
        <v/>
      </c>
      <c r="CP97" s="214">
        <f>D97/D$5</f>
        <v/>
      </c>
      <c r="CQ97" s="214">
        <f>E97/E$5</f>
        <v/>
      </c>
      <c r="CR97" s="214">
        <f>F97/F$5</f>
        <v/>
      </c>
      <c r="CS97" s="214">
        <f>G97/G$5</f>
        <v/>
      </c>
      <c r="CT97" s="214">
        <f>H97/H$5</f>
        <v/>
      </c>
      <c r="CU97" s="214">
        <f>I97/I$5</f>
        <v/>
      </c>
      <c r="CV97" s="214">
        <f>J97/J$5</f>
        <v/>
      </c>
      <c r="CW97" s="214">
        <f>K97/K$5</f>
        <v/>
      </c>
      <c r="CX97" s="215">
        <f>AF97/AF$5</f>
        <v/>
      </c>
      <c r="CY97" s="215">
        <f>AG97/AG$5</f>
        <v/>
      </c>
      <c r="CZ97" s="215">
        <f>AH97/AH$5</f>
        <v/>
      </c>
      <c r="DA97" s="215">
        <f>AI97/AI$5</f>
        <v/>
      </c>
      <c r="DB97" s="215">
        <f>AJ97/AJ$5</f>
        <v/>
      </c>
      <c r="DC97" s="215">
        <f>AK97/AK$5</f>
        <v/>
      </c>
      <c r="DD97" s="215">
        <f>AL97/AL$5</f>
        <v/>
      </c>
      <c r="DE97" s="215">
        <f>AM97/AM$5</f>
        <v/>
      </c>
      <c r="DF97" s="215">
        <f>AN97/AN$5</f>
        <v/>
      </c>
      <c r="DG97" s="215">
        <f>AO97/AO$5</f>
        <v/>
      </c>
      <c r="DI97" s="83" t="n"/>
    </row>
    <row r="98">
      <c r="A98" s="150" t="n">
        <v>43987</v>
      </c>
      <c r="B98" s="165" t="n">
        <v>5240</v>
      </c>
      <c r="C98" s="165" t="n">
        <v>336</v>
      </c>
      <c r="D98" s="165" t="n">
        <v>5215</v>
      </c>
      <c r="E98" s="165" t="n">
        <v>2936</v>
      </c>
      <c r="F98" s="165" t="n">
        <v>215</v>
      </c>
      <c r="G98" s="165" t="n">
        <v>169</v>
      </c>
      <c r="H98" s="165" t="n">
        <v>409</v>
      </c>
      <c r="I98" s="165" t="n">
        <v>102</v>
      </c>
      <c r="J98" s="165" t="n">
        <v>28807</v>
      </c>
      <c r="K98" s="165">
        <f>SUM(B98:J98)</f>
        <v/>
      </c>
      <c r="L98" s="166" t="n">
        <v>95</v>
      </c>
      <c r="M98" s="166" t="n">
        <v>9</v>
      </c>
      <c r="N98" s="166" t="n">
        <v>40</v>
      </c>
      <c r="O98" s="166" t="n">
        <v>55</v>
      </c>
      <c r="P98" s="166" t="n">
        <v>3</v>
      </c>
      <c r="Q98" s="166" t="n">
        <v>0</v>
      </c>
      <c r="R98" s="166" t="n">
        <v>1</v>
      </c>
      <c r="S98" s="166" t="n">
        <v>1</v>
      </c>
      <c r="T98" s="166" t="n">
        <v>704</v>
      </c>
      <c r="U98" s="166">
        <f>SUM(L98:T98)</f>
        <v/>
      </c>
      <c r="V98" s="167" t="n">
        <v>2460</v>
      </c>
      <c r="W98" s="167" t="n">
        <v>123</v>
      </c>
      <c r="X98" s="167" t="n">
        <v>2344</v>
      </c>
      <c r="Y98" s="167" t="n">
        <v>1378</v>
      </c>
      <c r="Z98" s="167" t="n">
        <v>149</v>
      </c>
      <c r="AA98" s="167" t="n">
        <v>94</v>
      </c>
      <c r="AB98" s="167" t="n">
        <v>73</v>
      </c>
      <c r="AC98" s="167" t="n">
        <v>34</v>
      </c>
      <c r="AD98" s="167" t="n">
        <v>16433</v>
      </c>
      <c r="AE98" s="167">
        <f>SUM(V98:AD98)</f>
        <v/>
      </c>
      <c r="AF98" s="151">
        <f>B98-L98-V98</f>
        <v/>
      </c>
      <c r="AG98" s="151">
        <f>C98-M98-W98</f>
        <v/>
      </c>
      <c r="AH98" s="151">
        <f>D98-N98-X98</f>
        <v/>
      </c>
      <c r="AI98" s="151">
        <f>E98-O98-Y98</f>
        <v/>
      </c>
      <c r="AJ98" s="151">
        <f>F98-P98-Z98</f>
        <v/>
      </c>
      <c r="AK98" s="151">
        <f>G98-Q98-AA98</f>
        <v/>
      </c>
      <c r="AL98" s="151">
        <f>H98-R98-AB98</f>
        <v/>
      </c>
      <c r="AM98" s="151">
        <f>I98-S98-AC98</f>
        <v/>
      </c>
      <c r="AN98" s="151">
        <f>J98-T98-AD98</f>
        <v/>
      </c>
      <c r="AO98" s="151">
        <f>SUM(AF98:AN98)</f>
        <v/>
      </c>
      <c r="AP98" s="169">
        <f>B98-B97</f>
        <v/>
      </c>
      <c r="AQ98" s="169">
        <f>C98-C97</f>
        <v/>
      </c>
      <c r="AR98" s="169">
        <f>D98-D97</f>
        <v/>
      </c>
      <c r="AS98" s="169">
        <f>E98-E97</f>
        <v/>
      </c>
      <c r="AT98" s="169">
        <f>F98-F97</f>
        <v/>
      </c>
      <c r="AU98" s="169">
        <f>G98-G97</f>
        <v/>
      </c>
      <c r="AV98" s="169">
        <f>H98-H97</f>
        <v/>
      </c>
      <c r="AW98" s="169">
        <f>I98-I97</f>
        <v/>
      </c>
      <c r="AX98" s="169">
        <f>J98-J97</f>
        <v/>
      </c>
      <c r="AY98" s="169">
        <f>SUM(AP98:AX98)</f>
        <v/>
      </c>
      <c r="AZ98" s="152">
        <f>L98/AZ$6-B98</f>
        <v/>
      </c>
      <c r="BA98" s="152">
        <f>M98/BA$6-C98</f>
        <v/>
      </c>
      <c r="BB98" s="152">
        <f>N98/BB$6-D98</f>
        <v/>
      </c>
      <c r="BC98" s="152">
        <f>O98/BC$6-E98</f>
        <v/>
      </c>
      <c r="BD98" s="152">
        <f>P98/BD$6-F98</f>
        <v/>
      </c>
      <c r="BE98" s="152">
        <f>Q98/BE$6-G98</f>
        <v/>
      </c>
      <c r="BF98" s="152">
        <f>R98/BF$6-H98</f>
        <v/>
      </c>
      <c r="BG98" s="152">
        <f>S98/BG$6-I98</f>
        <v/>
      </c>
      <c r="BH98" s="152">
        <f>T98/BH$6-J98</f>
        <v/>
      </c>
      <c r="BI98" s="152">
        <f>SUM(AZ98:BH98)</f>
        <v/>
      </c>
      <c r="BJ98" s="163">
        <f>AZ98*AF98/B98</f>
        <v/>
      </c>
      <c r="BK98" s="163">
        <f>BA98*AG98/C98</f>
        <v/>
      </c>
      <c r="BL98" s="163">
        <f>BB98*AH98/D98</f>
        <v/>
      </c>
      <c r="BM98" s="163">
        <f>BC98*AI98/E98</f>
        <v/>
      </c>
      <c r="BN98" s="163">
        <f>BD98*AJ98/F98</f>
        <v/>
      </c>
      <c r="BO98" s="163">
        <f>BE98*AK98/G98</f>
        <v/>
      </c>
      <c r="BP98" s="163">
        <f>BF98*AL98/H98</f>
        <v/>
      </c>
      <c r="BQ98" s="163">
        <f>BG98*AM98/I98</f>
        <v/>
      </c>
      <c r="BR98" s="163">
        <f>BH98*AN98/J98</f>
        <v/>
      </c>
      <c r="BS98" s="163">
        <f>SUM(BJ98:BR98)</f>
        <v/>
      </c>
      <c r="BT98" s="172">
        <f>L98/(B98)</f>
        <v/>
      </c>
      <c r="BU98" s="172">
        <f>M98/(C98)</f>
        <v/>
      </c>
      <c r="BV98" s="172">
        <f>N98/(D98)</f>
        <v/>
      </c>
      <c r="BW98" s="172">
        <f>O98/(E98)</f>
        <v/>
      </c>
      <c r="BX98" s="172">
        <f>P98/(F98)</f>
        <v/>
      </c>
      <c r="BY98" s="172">
        <f>Q98/(G98)</f>
        <v/>
      </c>
      <c r="BZ98" s="172">
        <f>R98/(H98)</f>
        <v/>
      </c>
      <c r="CA98" s="172">
        <f>S98/(I98)</f>
        <v/>
      </c>
      <c r="CB98" s="172">
        <f>T98/(J98)</f>
        <v/>
      </c>
      <c r="CC98" s="172">
        <f>U98/(K98)</f>
        <v/>
      </c>
      <c r="CD98" s="213">
        <f>SUM(AP85:AP98)</f>
        <v/>
      </c>
      <c r="CE98" s="213">
        <f>SUM(AQ85:AQ98)</f>
        <v/>
      </c>
      <c r="CF98" s="213">
        <f>SUM(AR85:AR98)</f>
        <v/>
      </c>
      <c r="CG98" s="213">
        <f>SUM(AS85:AS98)</f>
        <v/>
      </c>
      <c r="CH98" s="213">
        <f>SUM(AT85:AT98)</f>
        <v/>
      </c>
      <c r="CI98" s="213">
        <f>SUM(AU85:AU98)</f>
        <v/>
      </c>
      <c r="CJ98" s="213">
        <f>SUM(AV85:AV98)</f>
        <v/>
      </c>
      <c r="CK98" s="213">
        <f>SUM(AW85:AW98)</f>
        <v/>
      </c>
      <c r="CL98" s="213">
        <f>SUM(AX85:AX98)</f>
        <v/>
      </c>
      <c r="CM98" s="213">
        <f>SUM(AY85:AY98)</f>
        <v/>
      </c>
      <c r="CN98" s="214">
        <f>B98/B$5</f>
        <v/>
      </c>
      <c r="CO98" s="214">
        <f>C98/C$5</f>
        <v/>
      </c>
      <c r="CP98" s="214">
        <f>D98/D$5</f>
        <v/>
      </c>
      <c r="CQ98" s="214">
        <f>E98/E$5</f>
        <v/>
      </c>
      <c r="CR98" s="214">
        <f>F98/F$5</f>
        <v/>
      </c>
      <c r="CS98" s="214">
        <f>G98/G$5</f>
        <v/>
      </c>
      <c r="CT98" s="214">
        <f>H98/H$5</f>
        <v/>
      </c>
      <c r="CU98" s="214">
        <f>I98/I$5</f>
        <v/>
      </c>
      <c r="CV98" s="214">
        <f>J98/J$5</f>
        <v/>
      </c>
      <c r="CW98" s="214">
        <f>K98/K$5</f>
        <v/>
      </c>
      <c r="CX98" s="215">
        <f>AF98/AF$5</f>
        <v/>
      </c>
      <c r="CY98" s="215">
        <f>AG98/AG$5</f>
        <v/>
      </c>
      <c r="CZ98" s="215">
        <f>AH98/AH$5</f>
        <v/>
      </c>
      <c r="DA98" s="215">
        <f>AI98/AI$5</f>
        <v/>
      </c>
      <c r="DB98" s="215">
        <f>AJ98/AJ$5</f>
        <v/>
      </c>
      <c r="DC98" s="215">
        <f>AK98/AK$5</f>
        <v/>
      </c>
      <c r="DD98" s="215">
        <f>AL98/AL$5</f>
        <v/>
      </c>
      <c r="DE98" s="215">
        <f>AM98/AM$5</f>
        <v/>
      </c>
      <c r="DF98" s="215">
        <f>AN98/AN$5</f>
        <v/>
      </c>
      <c r="DG98" s="215">
        <f>AO98/AO$5</f>
        <v/>
      </c>
      <c r="DI98" s="83" t="n"/>
    </row>
    <row r="99">
      <c r="A99" s="150" t="n">
        <v>43988</v>
      </c>
      <c r="B99" s="165" t="n">
        <v>5629</v>
      </c>
      <c r="C99" s="165" t="n">
        <v>348</v>
      </c>
      <c r="D99" s="165" t="n">
        <v>5626</v>
      </c>
      <c r="E99" s="165" t="n">
        <v>3016</v>
      </c>
      <c r="F99" s="165" t="n">
        <v>216</v>
      </c>
      <c r="G99" s="165" t="n">
        <v>181</v>
      </c>
      <c r="H99" s="165" t="n">
        <v>468</v>
      </c>
      <c r="I99" s="165" t="n">
        <v>105</v>
      </c>
      <c r="J99" s="165" t="n">
        <v>30379</v>
      </c>
      <c r="K99" s="165">
        <f>SUM(B99:J99)</f>
        <v/>
      </c>
      <c r="L99" s="166" t="n">
        <v>101</v>
      </c>
      <c r="M99" s="166" t="n">
        <v>9</v>
      </c>
      <c r="N99" s="166" t="n">
        <v>47</v>
      </c>
      <c r="O99" s="166" t="n">
        <v>61</v>
      </c>
      <c r="P99" s="166" t="n">
        <v>3</v>
      </c>
      <c r="Q99" s="166" t="n">
        <v>0</v>
      </c>
      <c r="R99" s="166" t="n">
        <v>1</v>
      </c>
      <c r="S99" s="166" t="n">
        <v>1</v>
      </c>
      <c r="T99" s="166" t="n">
        <v>729</v>
      </c>
      <c r="U99" s="166">
        <f>SUM(L99:T99)</f>
        <v/>
      </c>
      <c r="V99" s="167" t="n">
        <v>2666</v>
      </c>
      <c r="W99" s="167" t="n">
        <v>152</v>
      </c>
      <c r="X99" s="167" t="n">
        <v>2344</v>
      </c>
      <c r="Y99" s="167" t="n">
        <v>1378</v>
      </c>
      <c r="Z99" s="167" t="n">
        <v>158</v>
      </c>
      <c r="AA99" s="167" t="n">
        <v>94</v>
      </c>
      <c r="AB99" s="167" t="n">
        <v>73</v>
      </c>
      <c r="AC99" s="167" t="n">
        <v>38</v>
      </c>
      <c r="AD99" s="167" t="n">
        <v>17355</v>
      </c>
      <c r="AE99" s="167">
        <f>SUM(V99:AD99)</f>
        <v/>
      </c>
      <c r="AF99" s="151">
        <f>B99-L99-V99</f>
        <v/>
      </c>
      <c r="AG99" s="151">
        <f>C99-M99-W99</f>
        <v/>
      </c>
      <c r="AH99" s="151">
        <f>D99-N99-X99</f>
        <v/>
      </c>
      <c r="AI99" s="151">
        <f>E99-O99-Y99</f>
        <v/>
      </c>
      <c r="AJ99" s="151">
        <f>F99-P99-Z99</f>
        <v/>
      </c>
      <c r="AK99" s="151">
        <f>G99-Q99-AA99</f>
        <v/>
      </c>
      <c r="AL99" s="151">
        <f>H99-R99-AB99</f>
        <v/>
      </c>
      <c r="AM99" s="151">
        <f>I99-S99-AC99</f>
        <v/>
      </c>
      <c r="AN99" s="151">
        <f>J99-T99-AD99</f>
        <v/>
      </c>
      <c r="AO99" s="151">
        <f>SUM(AF99:AN99)</f>
        <v/>
      </c>
      <c r="AP99" s="169">
        <f>B99-B98</f>
        <v/>
      </c>
      <c r="AQ99" s="169">
        <f>C99-C98</f>
        <v/>
      </c>
      <c r="AR99" s="169">
        <f>D99-D98</f>
        <v/>
      </c>
      <c r="AS99" s="169">
        <f>E99-E98</f>
        <v/>
      </c>
      <c r="AT99" s="169">
        <f>F99-F98</f>
        <v/>
      </c>
      <c r="AU99" s="169">
        <f>G99-G98</f>
        <v/>
      </c>
      <c r="AV99" s="169">
        <f>H99-H98</f>
        <v/>
      </c>
      <c r="AW99" s="169">
        <f>I99-I98</f>
        <v/>
      </c>
      <c r="AX99" s="169">
        <f>J99-J98</f>
        <v/>
      </c>
      <c r="AY99" s="169">
        <f>SUM(AP99:AX99)</f>
        <v/>
      </c>
      <c r="AZ99" s="152">
        <f>L99/AZ$6-B99</f>
        <v/>
      </c>
      <c r="BA99" s="152">
        <f>M99/BA$6-C99</f>
        <v/>
      </c>
      <c r="BB99" s="152">
        <f>N99/BB$6-D99</f>
        <v/>
      </c>
      <c r="BC99" s="152">
        <f>O99/BC$6-E99</f>
        <v/>
      </c>
      <c r="BD99" s="152">
        <f>P99/BD$6-F99</f>
        <v/>
      </c>
      <c r="BE99" s="152">
        <f>Q99/BE$6-G99</f>
        <v/>
      </c>
      <c r="BF99" s="152">
        <f>R99/BF$6-H99</f>
        <v/>
      </c>
      <c r="BG99" s="152">
        <f>S99/BG$6-I99</f>
        <v/>
      </c>
      <c r="BH99" s="152">
        <f>T99/BH$6-J99</f>
        <v/>
      </c>
      <c r="BI99" s="152">
        <f>SUM(AZ99:BH99)</f>
        <v/>
      </c>
      <c r="BJ99" s="163">
        <f>AZ99*AF99/B99</f>
        <v/>
      </c>
      <c r="BK99" s="163">
        <f>BA99*AG99/C99</f>
        <v/>
      </c>
      <c r="BL99" s="163">
        <f>BB99*AH99/D99</f>
        <v/>
      </c>
      <c r="BM99" s="163">
        <f>BC99*AI99/E99</f>
        <v/>
      </c>
      <c r="BN99" s="163">
        <f>BD99*AJ99/F99</f>
        <v/>
      </c>
      <c r="BO99" s="163">
        <f>BE99*AK99/G99</f>
        <v/>
      </c>
      <c r="BP99" s="163">
        <f>BF99*AL99/H99</f>
        <v/>
      </c>
      <c r="BQ99" s="163">
        <f>BG99*AM99/I99</f>
        <v/>
      </c>
      <c r="BR99" s="163">
        <f>BH99*AN99/J99</f>
        <v/>
      </c>
      <c r="BS99" s="163">
        <f>SUM(BJ99:BR99)</f>
        <v/>
      </c>
      <c r="BT99" s="172">
        <f>L99/(B99)</f>
        <v/>
      </c>
      <c r="BU99" s="172">
        <f>M99/(C99)</f>
        <v/>
      </c>
      <c r="BV99" s="172">
        <f>N99/(D99)</f>
        <v/>
      </c>
      <c r="BW99" s="172">
        <f>O99/(E99)</f>
        <v/>
      </c>
      <c r="BX99" s="172">
        <f>P99/(F99)</f>
        <v/>
      </c>
      <c r="BY99" s="172">
        <f>Q99/(G99)</f>
        <v/>
      </c>
      <c r="BZ99" s="172">
        <f>R99/(H99)</f>
        <v/>
      </c>
      <c r="CA99" s="172">
        <f>S99/(I99)</f>
        <v/>
      </c>
      <c r="CB99" s="172">
        <f>T99/(J99)</f>
        <v/>
      </c>
      <c r="CC99" s="172">
        <f>U99/(K99)</f>
        <v/>
      </c>
      <c r="CD99" s="213">
        <f>SUM(AP86:AP99)</f>
        <v/>
      </c>
      <c r="CE99" s="213">
        <f>SUM(AQ86:AQ99)</f>
        <v/>
      </c>
      <c r="CF99" s="213">
        <f>SUM(AR86:AR99)</f>
        <v/>
      </c>
      <c r="CG99" s="213">
        <f>SUM(AS86:AS99)</f>
        <v/>
      </c>
      <c r="CH99" s="213">
        <f>SUM(AT86:AT99)</f>
        <v/>
      </c>
      <c r="CI99" s="213">
        <f>SUM(AU86:AU99)</f>
        <v/>
      </c>
      <c r="CJ99" s="213">
        <f>SUM(AV86:AV99)</f>
        <v/>
      </c>
      <c r="CK99" s="213">
        <f>SUM(AW86:AW99)</f>
        <v/>
      </c>
      <c r="CL99" s="213">
        <f>SUM(AX86:AX99)</f>
        <v/>
      </c>
      <c r="CM99" s="213">
        <f>SUM(AY86:AY99)</f>
        <v/>
      </c>
      <c r="CN99" s="214">
        <f>B99/B$5</f>
        <v/>
      </c>
      <c r="CO99" s="214">
        <f>C99/C$5</f>
        <v/>
      </c>
      <c r="CP99" s="214">
        <f>D99/D$5</f>
        <v/>
      </c>
      <c r="CQ99" s="214">
        <f>E99/E$5</f>
        <v/>
      </c>
      <c r="CR99" s="214">
        <f>F99/F$5</f>
        <v/>
      </c>
      <c r="CS99" s="214">
        <f>G99/G$5</f>
        <v/>
      </c>
      <c r="CT99" s="214">
        <f>H99/H$5</f>
        <v/>
      </c>
      <c r="CU99" s="214">
        <f>I99/I$5</f>
        <v/>
      </c>
      <c r="CV99" s="214">
        <f>J99/J$5</f>
        <v/>
      </c>
      <c r="CW99" s="214">
        <f>K99/K$5</f>
        <v/>
      </c>
      <c r="CX99" s="215">
        <f>AF99/AF$5</f>
        <v/>
      </c>
      <c r="CY99" s="215">
        <f>AG99/AG$5</f>
        <v/>
      </c>
      <c r="CZ99" s="215">
        <f>AH99/AH$5</f>
        <v/>
      </c>
      <c r="DA99" s="215">
        <f>AI99/AI$5</f>
        <v/>
      </c>
      <c r="DB99" s="215">
        <f>AJ99/AJ$5</f>
        <v/>
      </c>
      <c r="DC99" s="215">
        <f>AK99/AK$5</f>
        <v/>
      </c>
      <c r="DD99" s="215">
        <f>AL99/AL$5</f>
        <v/>
      </c>
      <c r="DE99" s="215">
        <f>AM99/AM$5</f>
        <v/>
      </c>
      <c r="DF99" s="215">
        <f>AN99/AN$5</f>
        <v/>
      </c>
      <c r="DG99" s="215">
        <f>AO99/AO$5</f>
        <v/>
      </c>
      <c r="DI99" s="83" t="n"/>
    </row>
    <row r="100">
      <c r="A100" s="150" t="n">
        <v>43989</v>
      </c>
      <c r="B100" s="165" t="n">
        <v>5974</v>
      </c>
      <c r="C100" s="165" t="n">
        <v>361</v>
      </c>
      <c r="D100" s="165" t="n">
        <v>5946</v>
      </c>
      <c r="E100" s="165" t="n">
        <v>3108</v>
      </c>
      <c r="F100" s="165" t="n">
        <v>227</v>
      </c>
      <c r="G100" s="165" t="n">
        <v>189</v>
      </c>
      <c r="H100" s="165" t="n">
        <v>523</v>
      </c>
      <c r="I100" s="165" t="n">
        <v>114</v>
      </c>
      <c r="J100" s="165" t="n">
        <v>31824</v>
      </c>
      <c r="K100" s="165">
        <f>SUM(B100:J100)</f>
        <v/>
      </c>
      <c r="L100" s="166" t="n">
        <v>101</v>
      </c>
      <c r="M100" s="166" t="n">
        <v>9</v>
      </c>
      <c r="N100" s="166" t="n">
        <v>47</v>
      </c>
      <c r="O100" s="166" t="n">
        <v>61</v>
      </c>
      <c r="P100" s="166" t="n">
        <v>3</v>
      </c>
      <c r="Q100" s="166" t="n">
        <v>1</v>
      </c>
      <c r="R100" s="166" t="n">
        <v>1</v>
      </c>
      <c r="S100" s="166" t="n">
        <v>1</v>
      </c>
      <c r="T100" s="166" t="n">
        <v>774</v>
      </c>
      <c r="U100" s="166">
        <f>SUM(L100:T100)</f>
        <v/>
      </c>
      <c r="V100" s="167" t="n">
        <v>2666</v>
      </c>
      <c r="W100" s="167" t="n">
        <v>152</v>
      </c>
      <c r="X100" s="167" t="n">
        <v>2428</v>
      </c>
      <c r="Y100" s="167" t="n">
        <v>1378</v>
      </c>
      <c r="Z100" s="167" t="n">
        <v>158</v>
      </c>
      <c r="AA100" s="167" t="n">
        <v>102</v>
      </c>
      <c r="AB100" s="167" t="n">
        <v>73</v>
      </c>
      <c r="AC100" s="167" t="n">
        <v>41</v>
      </c>
      <c r="AD100" s="167" t="n">
        <v>17366</v>
      </c>
      <c r="AE100" s="167">
        <f>SUM(V100:AD100)</f>
        <v/>
      </c>
      <c r="AF100" s="151">
        <f>B100-L100-V100</f>
        <v/>
      </c>
      <c r="AG100" s="151">
        <f>C100-M100-W100</f>
        <v/>
      </c>
      <c r="AH100" s="151">
        <f>D100-N100-X100</f>
        <v/>
      </c>
      <c r="AI100" s="151">
        <f>E100-O100-Y100</f>
        <v/>
      </c>
      <c r="AJ100" s="151">
        <f>F100-P100-Z100</f>
        <v/>
      </c>
      <c r="AK100" s="151">
        <f>G100-Q100-AA100</f>
        <v/>
      </c>
      <c r="AL100" s="151">
        <f>H100-R100-AB100</f>
        <v/>
      </c>
      <c r="AM100" s="151">
        <f>I100-S100-AC100</f>
        <v/>
      </c>
      <c r="AN100" s="151">
        <f>J100-T100-AD100</f>
        <v/>
      </c>
      <c r="AO100" s="151">
        <f>SUM(AF100:AN100)</f>
        <v/>
      </c>
      <c r="AP100" s="169">
        <f>B100-B99</f>
        <v/>
      </c>
      <c r="AQ100" s="169">
        <f>C100-C99</f>
        <v/>
      </c>
      <c r="AR100" s="169">
        <f>D100-D99</f>
        <v/>
      </c>
      <c r="AS100" s="169">
        <f>E100-E99</f>
        <v/>
      </c>
      <c r="AT100" s="169">
        <f>F100-F99</f>
        <v/>
      </c>
      <c r="AU100" s="169">
        <f>G100-G99</f>
        <v/>
      </c>
      <c r="AV100" s="169">
        <f>H100-H99</f>
        <v/>
      </c>
      <c r="AW100" s="169">
        <f>I100-I99</f>
        <v/>
      </c>
      <c r="AX100" s="169">
        <f>J100-J99</f>
        <v/>
      </c>
      <c r="AY100" s="169">
        <f>SUM(AP100:AX100)</f>
        <v/>
      </c>
      <c r="AZ100" s="152">
        <f>L100/AZ$6-B100</f>
        <v/>
      </c>
      <c r="BA100" s="152">
        <f>M100/BA$6-C100</f>
        <v/>
      </c>
      <c r="BB100" s="152">
        <f>N100/BB$6-D100</f>
        <v/>
      </c>
      <c r="BC100" s="152">
        <f>O100/BC$6-E100</f>
        <v/>
      </c>
      <c r="BD100" s="152">
        <f>P100/BD$6-F100</f>
        <v/>
      </c>
      <c r="BE100" s="152">
        <f>Q100/BE$6-G100</f>
        <v/>
      </c>
      <c r="BF100" s="152">
        <f>R100/BF$6-H100</f>
        <v/>
      </c>
      <c r="BG100" s="152">
        <f>S100/BG$6-I100</f>
        <v/>
      </c>
      <c r="BH100" s="152">
        <f>T100/BH$6-J100</f>
        <v/>
      </c>
      <c r="BI100" s="152">
        <f>SUM(AZ100:BH100)</f>
        <v/>
      </c>
      <c r="BJ100" s="163">
        <f>AZ100*AF100/B100</f>
        <v/>
      </c>
      <c r="BK100" s="163">
        <f>BA100*AG100/C100</f>
        <v/>
      </c>
      <c r="BL100" s="163">
        <f>BB100*AH100/D100</f>
        <v/>
      </c>
      <c r="BM100" s="163">
        <f>BC100*AI100/E100</f>
        <v/>
      </c>
      <c r="BN100" s="163">
        <f>BD100*AJ100/F100</f>
        <v/>
      </c>
      <c r="BO100" s="163">
        <f>BE100*AK100/G100</f>
        <v/>
      </c>
      <c r="BP100" s="163">
        <f>BF100*AL100/H100</f>
        <v/>
      </c>
      <c r="BQ100" s="163">
        <f>BG100*AM100/I100</f>
        <v/>
      </c>
      <c r="BR100" s="163">
        <f>BH100*AN100/J100</f>
        <v/>
      </c>
      <c r="BS100" s="163">
        <f>SUM(BJ100:BR100)</f>
        <v/>
      </c>
      <c r="BT100" s="172">
        <f>L100/(B100)</f>
        <v/>
      </c>
      <c r="BU100" s="172">
        <f>M100/(C100)</f>
        <v/>
      </c>
      <c r="BV100" s="172">
        <f>N100/(D100)</f>
        <v/>
      </c>
      <c r="BW100" s="172">
        <f>O100/(E100)</f>
        <v/>
      </c>
      <c r="BX100" s="172">
        <f>P100/(F100)</f>
        <v/>
      </c>
      <c r="BY100" s="172">
        <f>Q100/(G100)</f>
        <v/>
      </c>
      <c r="BZ100" s="172">
        <f>R100/(H100)</f>
        <v/>
      </c>
      <c r="CA100" s="172">
        <f>S100/(I100)</f>
        <v/>
      </c>
      <c r="CB100" s="172">
        <f>T100/(J100)</f>
        <v/>
      </c>
      <c r="CC100" s="172">
        <f>U100/(K100)</f>
        <v/>
      </c>
      <c r="CD100" s="213">
        <f>SUM(AP87:AP100)</f>
        <v/>
      </c>
      <c r="CE100" s="213">
        <f>SUM(AQ87:AQ100)</f>
        <v/>
      </c>
      <c r="CF100" s="213">
        <f>SUM(AR87:AR100)</f>
        <v/>
      </c>
      <c r="CG100" s="213">
        <f>SUM(AS87:AS100)</f>
        <v/>
      </c>
      <c r="CH100" s="213">
        <f>SUM(AT87:AT100)</f>
        <v/>
      </c>
      <c r="CI100" s="213">
        <f>SUM(AU87:AU100)</f>
        <v/>
      </c>
      <c r="CJ100" s="213">
        <f>SUM(AV87:AV100)</f>
        <v/>
      </c>
      <c r="CK100" s="213">
        <f>SUM(AW87:AW100)</f>
        <v/>
      </c>
      <c r="CL100" s="213">
        <f>SUM(AX87:AX100)</f>
        <v/>
      </c>
      <c r="CM100" s="213">
        <f>SUM(AY87:AY100)</f>
        <v/>
      </c>
      <c r="CN100" s="214">
        <f>B100/B$5</f>
        <v/>
      </c>
      <c r="CO100" s="214">
        <f>C100/C$5</f>
        <v/>
      </c>
      <c r="CP100" s="214">
        <f>D100/D$5</f>
        <v/>
      </c>
      <c r="CQ100" s="214">
        <f>E100/E$5</f>
        <v/>
      </c>
      <c r="CR100" s="214">
        <f>F100/F$5</f>
        <v/>
      </c>
      <c r="CS100" s="214">
        <f>G100/G$5</f>
        <v/>
      </c>
      <c r="CT100" s="214">
        <f>H100/H$5</f>
        <v/>
      </c>
      <c r="CU100" s="214">
        <f>I100/I$5</f>
        <v/>
      </c>
      <c r="CV100" s="214">
        <f>J100/J$5</f>
        <v/>
      </c>
      <c r="CW100" s="214">
        <f>K100/K$5</f>
        <v/>
      </c>
      <c r="CX100" s="215">
        <f>AF100/AF$5</f>
        <v/>
      </c>
      <c r="CY100" s="215">
        <f>AG100/AG$5</f>
        <v/>
      </c>
      <c r="CZ100" s="215">
        <f>AH100/AH$5</f>
        <v/>
      </c>
      <c r="DA100" s="215">
        <f>AI100/AI$5</f>
        <v/>
      </c>
      <c r="DB100" s="215">
        <f>AJ100/AJ$5</f>
        <v/>
      </c>
      <c r="DC100" s="215">
        <f>AK100/AK$5</f>
        <v/>
      </c>
      <c r="DD100" s="215">
        <f>AL100/AL$5</f>
        <v/>
      </c>
      <c r="DE100" s="215">
        <f>AM100/AM$5</f>
        <v/>
      </c>
      <c r="DF100" s="215">
        <f>AN100/AN$5</f>
        <v/>
      </c>
      <c r="DG100" s="215">
        <f>AO100/AO$5</f>
        <v/>
      </c>
      <c r="DI100" s="83" t="n"/>
    </row>
    <row r="101">
      <c r="A101" s="150" t="n">
        <v>43990</v>
      </c>
      <c r="B101" s="165" t="n">
        <v>6341</v>
      </c>
      <c r="C101" s="165" t="n">
        <v>373</v>
      </c>
      <c r="D101" s="165" t="n">
        <v>6258</v>
      </c>
      <c r="E101" s="165" t="n">
        <v>3175</v>
      </c>
      <c r="F101" s="165" t="n">
        <v>244</v>
      </c>
      <c r="G101" s="165" t="n">
        <v>183</v>
      </c>
      <c r="H101" s="165" t="n">
        <v>580</v>
      </c>
      <c r="I101" s="165" t="n">
        <v>118</v>
      </c>
      <c r="J101" s="165" t="n">
        <v>33568</v>
      </c>
      <c r="K101" s="165">
        <f>SUM(B101:J101)</f>
        <v/>
      </c>
      <c r="L101" s="166" t="n">
        <v>127</v>
      </c>
      <c r="M101" s="166" t="n">
        <v>9</v>
      </c>
      <c r="N101" s="166" t="n">
        <v>47</v>
      </c>
      <c r="O101" s="166" t="n">
        <v>62</v>
      </c>
      <c r="P101" s="166" t="n">
        <v>3</v>
      </c>
      <c r="Q101" s="166" t="n">
        <v>1</v>
      </c>
      <c r="R101" s="166" t="n">
        <v>1</v>
      </c>
      <c r="S101" s="166" t="n">
        <v>1</v>
      </c>
      <c r="T101" s="166" t="n">
        <v>829</v>
      </c>
      <c r="U101" s="166">
        <f>SUM(L101:T101)</f>
        <v/>
      </c>
      <c r="V101" s="167" t="n">
        <v>2666</v>
      </c>
      <c r="W101" s="167" t="n">
        <v>152</v>
      </c>
      <c r="X101" s="167" t="n">
        <v>2428</v>
      </c>
      <c r="Y101" s="167" t="n">
        <v>1378</v>
      </c>
      <c r="Z101" s="167" t="n">
        <v>158</v>
      </c>
      <c r="AA101" s="167" t="n">
        <v>102</v>
      </c>
      <c r="AB101" s="167" t="n">
        <v>73</v>
      </c>
      <c r="AC101" s="167" t="n">
        <v>41</v>
      </c>
      <c r="AD101" s="167" t="n">
        <v>19101</v>
      </c>
      <c r="AE101" s="167">
        <f>SUM(V101:AD101)</f>
        <v/>
      </c>
      <c r="AF101" s="151">
        <f>B101-L101-V101</f>
        <v/>
      </c>
      <c r="AG101" s="151">
        <f>C101-M101-W101</f>
        <v/>
      </c>
      <c r="AH101" s="151">
        <f>D101-N101-X101</f>
        <v/>
      </c>
      <c r="AI101" s="151">
        <f>E101-O101-Y101</f>
        <v/>
      </c>
      <c r="AJ101" s="151">
        <f>F101-P101-Z101</f>
        <v/>
      </c>
      <c r="AK101" s="151">
        <f>G101-Q101-AA101</f>
        <v/>
      </c>
      <c r="AL101" s="151">
        <f>H101-R101-AB101</f>
        <v/>
      </c>
      <c r="AM101" s="151">
        <f>I101-S101-AC101</f>
        <v/>
      </c>
      <c r="AN101" s="151">
        <f>J101-T101-AD101</f>
        <v/>
      </c>
      <c r="AO101" s="151">
        <f>SUM(AF101:AN101)</f>
        <v/>
      </c>
      <c r="AP101" s="169">
        <f>B101-B100</f>
        <v/>
      </c>
      <c r="AQ101" s="169">
        <f>C101-C100</f>
        <v/>
      </c>
      <c r="AR101" s="169">
        <f>D101-D100</f>
        <v/>
      </c>
      <c r="AS101" s="169">
        <f>E101-E100</f>
        <v/>
      </c>
      <c r="AT101" s="169">
        <f>F101-F100</f>
        <v/>
      </c>
      <c r="AU101" s="169">
        <f>G101-G100</f>
        <v/>
      </c>
      <c r="AV101" s="169">
        <f>H101-H100</f>
        <v/>
      </c>
      <c r="AW101" s="169">
        <f>I101-I100</f>
        <v/>
      </c>
      <c r="AX101" s="169">
        <f>J101-J100</f>
        <v/>
      </c>
      <c r="AY101" s="169">
        <f>SUM(AP101:AX101)</f>
        <v/>
      </c>
      <c r="AZ101" s="152">
        <f>L101/AZ$6-B101</f>
        <v/>
      </c>
      <c r="BA101" s="152">
        <f>M101/BA$6-C101</f>
        <v/>
      </c>
      <c r="BB101" s="152">
        <f>N101/BB$6-D101</f>
        <v/>
      </c>
      <c r="BC101" s="152">
        <f>O101/BC$6-E101</f>
        <v/>
      </c>
      <c r="BD101" s="152">
        <f>P101/BD$6-F101</f>
        <v/>
      </c>
      <c r="BE101" s="152">
        <f>Q101/BE$6-G101</f>
        <v/>
      </c>
      <c r="BF101" s="152">
        <f>R101/BF$6-H101</f>
        <v/>
      </c>
      <c r="BG101" s="152">
        <f>S101/BG$6-I101</f>
        <v/>
      </c>
      <c r="BH101" s="152">
        <f>T101/BH$6-J101</f>
        <v/>
      </c>
      <c r="BI101" s="152">
        <f>SUM(AZ101:BH101)</f>
        <v/>
      </c>
      <c r="BJ101" s="163">
        <f>AZ101*AF101/B101</f>
        <v/>
      </c>
      <c r="BK101" s="163">
        <f>BA101*AG101/C101</f>
        <v/>
      </c>
      <c r="BL101" s="163">
        <f>BB101*AH101/D101</f>
        <v/>
      </c>
      <c r="BM101" s="163">
        <f>BC101*AI101/E101</f>
        <v/>
      </c>
      <c r="BN101" s="163">
        <f>BD101*AJ101/F101</f>
        <v/>
      </c>
      <c r="BO101" s="163">
        <f>BE101*AK101/G101</f>
        <v/>
      </c>
      <c r="BP101" s="163">
        <f>BF101*AL101/H101</f>
        <v/>
      </c>
      <c r="BQ101" s="163">
        <f>BG101*AM101/I101</f>
        <v/>
      </c>
      <c r="BR101" s="163">
        <f>BH101*AN101/J101</f>
        <v/>
      </c>
      <c r="BS101" s="163">
        <f>SUM(BJ101:BR101)</f>
        <v/>
      </c>
      <c r="BT101" s="172">
        <f>L101/(B101)</f>
        <v/>
      </c>
      <c r="BU101" s="172">
        <f>M101/(C101)</f>
        <v/>
      </c>
      <c r="BV101" s="172">
        <f>N101/(D101)</f>
        <v/>
      </c>
      <c r="BW101" s="172">
        <f>O101/(E101)</f>
        <v/>
      </c>
      <c r="BX101" s="172">
        <f>P101/(F101)</f>
        <v/>
      </c>
      <c r="BY101" s="172">
        <f>Q101/(G101)</f>
        <v/>
      </c>
      <c r="BZ101" s="172">
        <f>R101/(H101)</f>
        <v/>
      </c>
      <c r="CA101" s="172">
        <f>S101/(I101)</f>
        <v/>
      </c>
      <c r="CB101" s="172">
        <f>T101/(J101)</f>
        <v/>
      </c>
      <c r="CC101" s="172">
        <f>U101/(K101)</f>
        <v/>
      </c>
      <c r="CD101" s="213">
        <f>SUM(AP88:AP101)</f>
        <v/>
      </c>
      <c r="CE101" s="213">
        <f>SUM(AQ88:AQ101)</f>
        <v/>
      </c>
      <c r="CF101" s="213">
        <f>SUM(AR88:AR101)</f>
        <v/>
      </c>
      <c r="CG101" s="213">
        <f>SUM(AS88:AS101)</f>
        <v/>
      </c>
      <c r="CH101" s="213">
        <f>SUM(AT88:AT101)</f>
        <v/>
      </c>
      <c r="CI101" s="213">
        <f>SUM(AU88:AU101)</f>
        <v/>
      </c>
      <c r="CJ101" s="213">
        <f>SUM(AV88:AV101)</f>
        <v/>
      </c>
      <c r="CK101" s="213">
        <f>SUM(AW88:AW101)</f>
        <v/>
      </c>
      <c r="CL101" s="213">
        <f>SUM(AX88:AX101)</f>
        <v/>
      </c>
      <c r="CM101" s="213">
        <f>SUM(AY88:AY101)</f>
        <v/>
      </c>
      <c r="CN101" s="214">
        <f>B101/B$5</f>
        <v/>
      </c>
      <c r="CO101" s="214">
        <f>C101/C$5</f>
        <v/>
      </c>
      <c r="CP101" s="214">
        <f>D101/D$5</f>
        <v/>
      </c>
      <c r="CQ101" s="214">
        <f>E101/E$5</f>
        <v/>
      </c>
      <c r="CR101" s="214">
        <f>F101/F$5</f>
        <v/>
      </c>
      <c r="CS101" s="214">
        <f>G101/G$5</f>
        <v/>
      </c>
      <c r="CT101" s="214">
        <f>H101/H$5</f>
        <v/>
      </c>
      <c r="CU101" s="214">
        <f>I101/I$5</f>
        <v/>
      </c>
      <c r="CV101" s="214">
        <f>J101/J$5</f>
        <v/>
      </c>
      <c r="CW101" s="214">
        <f>K101/K$5</f>
        <v/>
      </c>
      <c r="CX101" s="215">
        <f>AF101/AF$5</f>
        <v/>
      </c>
      <c r="CY101" s="215">
        <f>AG101/AG$5</f>
        <v/>
      </c>
      <c r="CZ101" s="215">
        <f>AH101/AH$5</f>
        <v/>
      </c>
      <c r="DA101" s="215">
        <f>AI101/AI$5</f>
        <v/>
      </c>
      <c r="DB101" s="215">
        <f>AJ101/AJ$5</f>
        <v/>
      </c>
      <c r="DC101" s="215">
        <f>AK101/AK$5</f>
        <v/>
      </c>
      <c r="DD101" s="215">
        <f>AL101/AL$5</f>
        <v/>
      </c>
      <c r="DE101" s="215">
        <f>AM101/AM$5</f>
        <v/>
      </c>
      <c r="DF101" s="215">
        <f>AN101/AN$5</f>
        <v/>
      </c>
      <c r="DG101" s="215">
        <f>AO101/AO$5</f>
        <v/>
      </c>
      <c r="DI101" s="83" t="n"/>
    </row>
    <row r="102">
      <c r="A102" s="150" t="n">
        <v>43991</v>
      </c>
      <c r="B102" s="165" t="n">
        <v>6760</v>
      </c>
      <c r="C102" s="165" t="n">
        <v>391</v>
      </c>
      <c r="D102" s="165" t="n">
        <v>6546</v>
      </c>
      <c r="E102" s="165" t="n">
        <v>3255</v>
      </c>
      <c r="F102" s="165" t="n">
        <v>253</v>
      </c>
      <c r="G102" s="165" t="n">
        <v>184</v>
      </c>
      <c r="H102" s="165" t="n">
        <v>604</v>
      </c>
      <c r="I102" s="165" t="n">
        <v>122</v>
      </c>
      <c r="J102" s="165" t="n">
        <v>34819</v>
      </c>
      <c r="K102" s="165">
        <f>SUM(B102:J102)</f>
        <v/>
      </c>
      <c r="L102" s="166" t="n">
        <v>138</v>
      </c>
      <c r="M102" s="166" t="n">
        <v>9</v>
      </c>
      <c r="N102" s="166" t="n">
        <v>57</v>
      </c>
      <c r="O102" s="166" t="n">
        <v>62</v>
      </c>
      <c r="P102" s="166" t="n">
        <v>3</v>
      </c>
      <c r="Q102" s="166" t="n">
        <v>1</v>
      </c>
      <c r="R102" s="166" t="n">
        <v>1</v>
      </c>
      <c r="S102" s="166" t="n">
        <v>1</v>
      </c>
      <c r="T102" s="166" t="n">
        <v>890</v>
      </c>
      <c r="U102" s="166">
        <f>SUM(L102:T102)</f>
        <v/>
      </c>
      <c r="V102" s="167" t="n">
        <v>3514</v>
      </c>
      <c r="W102" s="167" t="n">
        <v>162</v>
      </c>
      <c r="X102" s="167" t="n">
        <v>2575</v>
      </c>
      <c r="Y102" s="167" t="n">
        <v>1566</v>
      </c>
      <c r="Z102" s="167" t="n">
        <v>158</v>
      </c>
      <c r="AA102" s="167" t="n">
        <v>111</v>
      </c>
      <c r="AB102" s="167" t="n">
        <v>88</v>
      </c>
      <c r="AC102" s="167" t="n">
        <v>41</v>
      </c>
      <c r="AD102" s="167" t="n">
        <v>20791</v>
      </c>
      <c r="AE102" s="167">
        <f>SUM(V102:AD102)</f>
        <v/>
      </c>
      <c r="AF102" s="151">
        <f>B102-L102-V102</f>
        <v/>
      </c>
      <c r="AG102" s="151">
        <f>C102-M102-W102</f>
        <v/>
      </c>
      <c r="AH102" s="151">
        <f>D102-N102-X102</f>
        <v/>
      </c>
      <c r="AI102" s="151">
        <f>E102-O102-Y102</f>
        <v/>
      </c>
      <c r="AJ102" s="151">
        <f>F102-P102-Z102</f>
        <v/>
      </c>
      <c r="AK102" s="151">
        <f>G102-Q102-AA102</f>
        <v/>
      </c>
      <c r="AL102" s="151">
        <f>H102-R102-AB102</f>
        <v/>
      </c>
      <c r="AM102" s="151">
        <f>I102-S102-AC102</f>
        <v/>
      </c>
      <c r="AN102" s="151">
        <f>J102-T102-AD102</f>
        <v/>
      </c>
      <c r="AO102" s="151">
        <f>SUM(AF102:AN102)</f>
        <v/>
      </c>
      <c r="AP102" s="169">
        <f>B102-B101</f>
        <v/>
      </c>
      <c r="AQ102" s="169">
        <f>C102-C101</f>
        <v/>
      </c>
      <c r="AR102" s="169">
        <f>D102-D101</f>
        <v/>
      </c>
      <c r="AS102" s="169">
        <f>E102-E101</f>
        <v/>
      </c>
      <c r="AT102" s="169">
        <f>F102-F101</f>
        <v/>
      </c>
      <c r="AU102" s="169">
        <f>G102-G101</f>
        <v/>
      </c>
      <c r="AV102" s="169">
        <f>H102-H101</f>
        <v/>
      </c>
      <c r="AW102" s="169">
        <f>I102-I101</f>
        <v/>
      </c>
      <c r="AX102" s="169">
        <f>J102-J101</f>
        <v/>
      </c>
      <c r="AY102" s="169">
        <f>SUM(AP102:AX102)</f>
        <v/>
      </c>
      <c r="AZ102" s="152">
        <f>L102/AZ$6-B102</f>
        <v/>
      </c>
      <c r="BA102" s="152">
        <f>M102/BA$6-C102</f>
        <v/>
      </c>
      <c r="BB102" s="152">
        <f>N102/BB$6-D102</f>
        <v/>
      </c>
      <c r="BC102" s="152">
        <f>O102/BC$6-E102</f>
        <v/>
      </c>
      <c r="BD102" s="152">
        <f>P102/BD$6-F102</f>
        <v/>
      </c>
      <c r="BE102" s="152">
        <f>Q102/BE$6-G102</f>
        <v/>
      </c>
      <c r="BF102" s="152">
        <f>R102/BF$6-H102</f>
        <v/>
      </c>
      <c r="BG102" s="152">
        <f>S102/BG$6-I102</f>
        <v/>
      </c>
      <c r="BH102" s="152">
        <f>T102/BH$6-J102</f>
        <v/>
      </c>
      <c r="BI102" s="152">
        <f>SUM(AZ102:BH102)</f>
        <v/>
      </c>
      <c r="BJ102" s="163">
        <f>AZ102*AF102/B102</f>
        <v/>
      </c>
      <c r="BK102" s="163">
        <f>BA102*AG102/C102</f>
        <v/>
      </c>
      <c r="BL102" s="163">
        <f>BB102*AH102/D102</f>
        <v/>
      </c>
      <c r="BM102" s="163">
        <f>BC102*AI102/E102</f>
        <v/>
      </c>
      <c r="BN102" s="163">
        <f>BD102*AJ102/F102</f>
        <v/>
      </c>
      <c r="BO102" s="163">
        <f>BE102*AK102/G102</f>
        <v/>
      </c>
      <c r="BP102" s="163">
        <f>BF102*AL102/H102</f>
        <v/>
      </c>
      <c r="BQ102" s="163">
        <f>BG102*AM102/I102</f>
        <v/>
      </c>
      <c r="BR102" s="163">
        <f>BH102*AN102/J102</f>
        <v/>
      </c>
      <c r="BS102" s="163">
        <f>SUM(BJ102:BR102)</f>
        <v/>
      </c>
      <c r="BT102" s="172">
        <f>L102/(B102)</f>
        <v/>
      </c>
      <c r="BU102" s="172">
        <f>M102/(C102)</f>
        <v/>
      </c>
      <c r="BV102" s="172">
        <f>N102/(D102)</f>
        <v/>
      </c>
      <c r="BW102" s="172">
        <f>O102/(E102)</f>
        <v/>
      </c>
      <c r="BX102" s="172">
        <f>P102/(F102)</f>
        <v/>
      </c>
      <c r="BY102" s="172">
        <f>Q102/(G102)</f>
        <v/>
      </c>
      <c r="BZ102" s="172">
        <f>R102/(H102)</f>
        <v/>
      </c>
      <c r="CA102" s="172">
        <f>S102/(I102)</f>
        <v/>
      </c>
      <c r="CB102" s="172">
        <f>T102/(J102)</f>
        <v/>
      </c>
      <c r="CC102" s="172">
        <f>U102/(K102)</f>
        <v/>
      </c>
      <c r="CD102" s="213">
        <f>SUM(AP89:AP102)</f>
        <v/>
      </c>
      <c r="CE102" s="213">
        <f>SUM(AQ89:AQ102)</f>
        <v/>
      </c>
      <c r="CF102" s="213">
        <f>SUM(AR89:AR102)</f>
        <v/>
      </c>
      <c r="CG102" s="213">
        <f>SUM(AS89:AS102)</f>
        <v/>
      </c>
      <c r="CH102" s="213">
        <f>SUM(AT89:AT102)</f>
        <v/>
      </c>
      <c r="CI102" s="213">
        <f>SUM(AU89:AU102)</f>
        <v/>
      </c>
      <c r="CJ102" s="213">
        <f>SUM(AV89:AV102)</f>
        <v/>
      </c>
      <c r="CK102" s="213">
        <f>SUM(AW89:AW102)</f>
        <v/>
      </c>
      <c r="CL102" s="213">
        <f>SUM(AX89:AX102)</f>
        <v/>
      </c>
      <c r="CM102" s="213">
        <f>SUM(AY89:AY102)</f>
        <v/>
      </c>
      <c r="CN102" s="214">
        <f>B102/B$5</f>
        <v/>
      </c>
      <c r="CO102" s="214">
        <f>C102/C$5</f>
        <v/>
      </c>
      <c r="CP102" s="214">
        <f>D102/D$5</f>
        <v/>
      </c>
      <c r="CQ102" s="214">
        <f>E102/E$5</f>
        <v/>
      </c>
      <c r="CR102" s="214">
        <f>F102/F$5</f>
        <v/>
      </c>
      <c r="CS102" s="214">
        <f>G102/G$5</f>
        <v/>
      </c>
      <c r="CT102" s="214">
        <f>H102/H$5</f>
        <v/>
      </c>
      <c r="CU102" s="214">
        <f>I102/I$5</f>
        <v/>
      </c>
      <c r="CV102" s="214">
        <f>J102/J$5</f>
        <v/>
      </c>
      <c r="CW102" s="214">
        <f>K102/K$5</f>
        <v/>
      </c>
      <c r="CX102" s="215">
        <f>AF102/AF$5</f>
        <v/>
      </c>
      <c r="CY102" s="215">
        <f>AG102/AG$5</f>
        <v/>
      </c>
      <c r="CZ102" s="215">
        <f>AH102/AH$5</f>
        <v/>
      </c>
      <c r="DA102" s="215">
        <f>AI102/AI$5</f>
        <v/>
      </c>
      <c r="DB102" s="215">
        <f>AJ102/AJ$5</f>
        <v/>
      </c>
      <c r="DC102" s="215">
        <f>AK102/AK$5</f>
        <v/>
      </c>
      <c r="DD102" s="215">
        <f>AL102/AL$5</f>
        <v/>
      </c>
      <c r="DE102" s="215">
        <f>AM102/AM$5</f>
        <v/>
      </c>
      <c r="DF102" s="215">
        <f>AN102/AN$5</f>
        <v/>
      </c>
      <c r="DG102" s="215">
        <f>AO102/AO$5</f>
        <v/>
      </c>
      <c r="DI102" s="83" t="n"/>
    </row>
    <row r="103">
      <c r="A103" s="150" t="n">
        <v>43992</v>
      </c>
      <c r="B103" s="165" t="n">
        <v>7154</v>
      </c>
      <c r="C103" s="165" t="n">
        <v>401</v>
      </c>
      <c r="D103" s="165" t="n">
        <v>7195</v>
      </c>
      <c r="E103" s="165" t="n">
        <v>3347</v>
      </c>
      <c r="F103" s="165" t="n">
        <v>257</v>
      </c>
      <c r="G103" s="165" t="n">
        <v>207</v>
      </c>
      <c r="H103" s="165" t="n">
        <v>657</v>
      </c>
      <c r="I103" s="165" t="n">
        <v>125</v>
      </c>
      <c r="J103" s="165" t="n">
        <v>36021</v>
      </c>
      <c r="K103" s="165">
        <f>SUM(B103:J103)</f>
        <v/>
      </c>
      <c r="L103" s="166" t="n">
        <v>147</v>
      </c>
      <c r="M103" s="166" t="n">
        <v>9</v>
      </c>
      <c r="N103" s="166" t="n">
        <v>57</v>
      </c>
      <c r="O103" s="166" t="n">
        <v>64</v>
      </c>
      <c r="P103" s="166" t="n">
        <v>3</v>
      </c>
      <c r="Q103" s="166" t="n">
        <v>1</v>
      </c>
      <c r="R103" s="166" t="n">
        <v>1</v>
      </c>
      <c r="S103" s="166" t="n">
        <v>1</v>
      </c>
      <c r="T103" s="166" t="n">
        <v>927</v>
      </c>
      <c r="U103" s="166">
        <f>SUM(L103:T103)</f>
        <v/>
      </c>
      <c r="V103" s="167" t="n">
        <v>3647</v>
      </c>
      <c r="W103" s="167" t="n">
        <v>162</v>
      </c>
      <c r="X103" s="167" t="n">
        <v>2825</v>
      </c>
      <c r="Y103" s="167" t="n">
        <v>1572</v>
      </c>
      <c r="Z103" s="167" t="n">
        <v>175</v>
      </c>
      <c r="AA103" s="167" t="n">
        <v>116</v>
      </c>
      <c r="AB103" s="167" t="n">
        <v>104</v>
      </c>
      <c r="AC103" s="167" t="n">
        <v>42</v>
      </c>
      <c r="AD103" s="167" t="n">
        <v>22862</v>
      </c>
      <c r="AE103" s="167">
        <f>SUM(V103:AD103)</f>
        <v/>
      </c>
      <c r="AF103" s="151">
        <f>B103-L103-V103</f>
        <v/>
      </c>
      <c r="AG103" s="151">
        <f>C103-M103-W103</f>
        <v/>
      </c>
      <c r="AH103" s="151">
        <f>D103-N103-X103</f>
        <v/>
      </c>
      <c r="AI103" s="151">
        <f>E103-O103-Y103</f>
        <v/>
      </c>
      <c r="AJ103" s="151">
        <f>F103-P103-Z103</f>
        <v/>
      </c>
      <c r="AK103" s="151">
        <f>G103-Q103-AA103</f>
        <v/>
      </c>
      <c r="AL103" s="151">
        <f>H103-R103-AB103</f>
        <v/>
      </c>
      <c r="AM103" s="151">
        <f>I103-S103-AC103</f>
        <v/>
      </c>
      <c r="AN103" s="151">
        <f>J103-T103-AD103</f>
        <v/>
      </c>
      <c r="AO103" s="151">
        <f>SUM(AF103:AN103)</f>
        <v/>
      </c>
      <c r="AP103" s="169">
        <f>B103-B102</f>
        <v/>
      </c>
      <c r="AQ103" s="169">
        <f>C103-C102</f>
        <v/>
      </c>
      <c r="AR103" s="169">
        <f>D103-D102</f>
        <v/>
      </c>
      <c r="AS103" s="169">
        <f>E103-E102</f>
        <v/>
      </c>
      <c r="AT103" s="169">
        <f>F103-F102</f>
        <v/>
      </c>
      <c r="AU103" s="169">
        <f>G103-G102</f>
        <v/>
      </c>
      <c r="AV103" s="169">
        <f>H103-H102</f>
        <v/>
      </c>
      <c r="AW103" s="169">
        <f>I103-I102</f>
        <v/>
      </c>
      <c r="AX103" s="169">
        <f>J103-J102</f>
        <v/>
      </c>
      <c r="AY103" s="169">
        <f>SUM(AP103:AX103)</f>
        <v/>
      </c>
      <c r="AZ103" s="152">
        <f>L103/AZ$6-B103</f>
        <v/>
      </c>
      <c r="BA103" s="152">
        <f>M103/BA$6-C103</f>
        <v/>
      </c>
      <c r="BB103" s="152">
        <f>N103/BB$6-D103</f>
        <v/>
      </c>
      <c r="BC103" s="152">
        <f>O103/BC$6-E103</f>
        <v/>
      </c>
      <c r="BD103" s="152">
        <f>P103/BD$6-F103</f>
        <v/>
      </c>
      <c r="BE103" s="152">
        <f>Q103/BE$6-G103</f>
        <v/>
      </c>
      <c r="BF103" s="152">
        <f>R103/BF$6-H103</f>
        <v/>
      </c>
      <c r="BG103" s="152">
        <f>S103/BG$6-I103</f>
        <v/>
      </c>
      <c r="BH103" s="152">
        <f>T103/BH$6-J103</f>
        <v/>
      </c>
      <c r="BI103" s="152">
        <f>SUM(AZ103:BH103)</f>
        <v/>
      </c>
      <c r="BJ103" s="163">
        <f>AZ103*AF103/B103</f>
        <v/>
      </c>
      <c r="BK103" s="163">
        <f>BA103*AG103/C103</f>
        <v/>
      </c>
      <c r="BL103" s="163">
        <f>BB103*AH103/D103</f>
        <v/>
      </c>
      <c r="BM103" s="163">
        <f>BC103*AI103/E103</f>
        <v/>
      </c>
      <c r="BN103" s="163">
        <f>BD103*AJ103/F103</f>
        <v/>
      </c>
      <c r="BO103" s="163">
        <f>BE103*AK103/G103</f>
        <v/>
      </c>
      <c r="BP103" s="163">
        <f>BF103*AL103/H103</f>
        <v/>
      </c>
      <c r="BQ103" s="163">
        <f>BG103*AM103/I103</f>
        <v/>
      </c>
      <c r="BR103" s="163">
        <f>BH103*AN103/J103</f>
        <v/>
      </c>
      <c r="BS103" s="163">
        <f>SUM(BJ103:BR103)</f>
        <v/>
      </c>
      <c r="BT103" s="172">
        <f>L103/(B103)</f>
        <v/>
      </c>
      <c r="BU103" s="172">
        <f>M103/(C103)</f>
        <v/>
      </c>
      <c r="BV103" s="172">
        <f>N103/(D103)</f>
        <v/>
      </c>
      <c r="BW103" s="172">
        <f>O103/(E103)</f>
        <v/>
      </c>
      <c r="BX103" s="172">
        <f>P103/(F103)</f>
        <v/>
      </c>
      <c r="BY103" s="172">
        <f>Q103/(G103)</f>
        <v/>
      </c>
      <c r="BZ103" s="172">
        <f>R103/(H103)</f>
        <v/>
      </c>
      <c r="CA103" s="172">
        <f>S103/(I103)</f>
        <v/>
      </c>
      <c r="CB103" s="172">
        <f>T103/(J103)</f>
        <v/>
      </c>
      <c r="CC103" s="172">
        <f>U103/(K103)</f>
        <v/>
      </c>
      <c r="CD103" s="213">
        <f>SUM(AP90:AP103)</f>
        <v/>
      </c>
      <c r="CE103" s="213">
        <f>SUM(AQ90:AQ103)</f>
        <v/>
      </c>
      <c r="CF103" s="213">
        <f>SUM(AR90:AR103)</f>
        <v/>
      </c>
      <c r="CG103" s="213">
        <f>SUM(AS90:AS103)</f>
        <v/>
      </c>
      <c r="CH103" s="213">
        <f>SUM(AT90:AT103)</f>
        <v/>
      </c>
      <c r="CI103" s="213">
        <f>SUM(AU90:AU103)</f>
        <v/>
      </c>
      <c r="CJ103" s="213">
        <f>SUM(AV90:AV103)</f>
        <v/>
      </c>
      <c r="CK103" s="213">
        <f>SUM(AW90:AW103)</f>
        <v/>
      </c>
      <c r="CL103" s="213">
        <f>SUM(AX90:AX103)</f>
        <v/>
      </c>
      <c r="CM103" s="213">
        <f>SUM(AY90:AY103)</f>
        <v/>
      </c>
      <c r="CN103" s="214">
        <f>B103/B$5</f>
        <v/>
      </c>
      <c r="CO103" s="214">
        <f>C103/C$5</f>
        <v/>
      </c>
      <c r="CP103" s="214">
        <f>D103/D$5</f>
        <v/>
      </c>
      <c r="CQ103" s="214">
        <f>E103/E$5</f>
        <v/>
      </c>
      <c r="CR103" s="214">
        <f>F103/F$5</f>
        <v/>
      </c>
      <c r="CS103" s="214">
        <f>G103/G$5</f>
        <v/>
      </c>
      <c r="CT103" s="214">
        <f>H103/H$5</f>
        <v/>
      </c>
      <c r="CU103" s="214">
        <f>I103/I$5</f>
        <v/>
      </c>
      <c r="CV103" s="214">
        <f>J103/J$5</f>
        <v/>
      </c>
      <c r="CW103" s="214">
        <f>K103/K$5</f>
        <v/>
      </c>
      <c r="CX103" s="215">
        <f>AF103/AF$5</f>
        <v/>
      </c>
      <c r="CY103" s="215">
        <f>AG103/AG$5</f>
        <v/>
      </c>
      <c r="CZ103" s="215">
        <f>AH103/AH$5</f>
        <v/>
      </c>
      <c r="DA103" s="215">
        <f>AI103/AI$5</f>
        <v/>
      </c>
      <c r="DB103" s="215">
        <f>AJ103/AJ$5</f>
        <v/>
      </c>
      <c r="DC103" s="215">
        <f>AK103/AK$5</f>
        <v/>
      </c>
      <c r="DD103" s="215">
        <f>AL103/AL$5</f>
        <v/>
      </c>
      <c r="DE103" s="215">
        <f>AM103/AM$5</f>
        <v/>
      </c>
      <c r="DF103" s="215">
        <f>AN103/AN$5</f>
        <v/>
      </c>
      <c r="DG103" s="215">
        <f>AO103/AO$5</f>
        <v/>
      </c>
      <c r="DI103" s="83" t="n"/>
    </row>
    <row r="104">
      <c r="A104" s="150" t="n">
        <v>43993</v>
      </c>
      <c r="B104" s="165" t="n">
        <v>7868</v>
      </c>
      <c r="C104" s="165" t="n">
        <v>406</v>
      </c>
      <c r="D104" s="165" t="n">
        <v>7953</v>
      </c>
      <c r="E104" s="165" t="n">
        <v>3472</v>
      </c>
      <c r="F104" s="165" t="n">
        <v>267</v>
      </c>
      <c r="G104" s="165" t="n">
        <v>228</v>
      </c>
      <c r="H104" s="165" t="n">
        <v>757</v>
      </c>
      <c r="I104" s="165" t="n">
        <v>132</v>
      </c>
      <c r="J104" s="165" t="n">
        <v>37422</v>
      </c>
      <c r="K104" s="165">
        <f>SUM(B104:J104)</f>
        <v/>
      </c>
      <c r="L104" s="166" t="n">
        <v>178</v>
      </c>
      <c r="M104" s="166" t="n">
        <v>9</v>
      </c>
      <c r="N104" s="166" t="n">
        <v>57</v>
      </c>
      <c r="O104" s="166" t="n">
        <v>64</v>
      </c>
      <c r="P104" s="166" t="n">
        <v>4</v>
      </c>
      <c r="Q104" s="166" t="n">
        <v>1</v>
      </c>
      <c r="R104" s="166" t="n">
        <v>3</v>
      </c>
      <c r="S104" s="166" t="n">
        <v>1</v>
      </c>
      <c r="T104" s="166" t="n">
        <v>966</v>
      </c>
      <c r="U104" s="166">
        <f>SUM(L104:T104)</f>
        <v/>
      </c>
      <c r="V104" s="167" t="n">
        <v>4020</v>
      </c>
      <c r="W104" s="167" t="n">
        <v>176</v>
      </c>
      <c r="X104" s="167" t="n">
        <v>2887</v>
      </c>
      <c r="Y104" s="167" t="n">
        <v>1572</v>
      </c>
      <c r="Z104" s="167" t="n">
        <v>175</v>
      </c>
      <c r="AA104" s="167" t="n">
        <v>116</v>
      </c>
      <c r="AB104" s="167" t="n">
        <v>116</v>
      </c>
      <c r="AC104" s="167" t="n">
        <v>47</v>
      </c>
      <c r="AD104" s="167" t="n">
        <v>24149</v>
      </c>
      <c r="AE104" s="167">
        <f>SUM(V104:AD104)</f>
        <v/>
      </c>
      <c r="AF104" s="151">
        <f>B104-L104-V104</f>
        <v/>
      </c>
      <c r="AG104" s="151">
        <f>C104-M104-W104</f>
        <v/>
      </c>
      <c r="AH104" s="151">
        <f>D104-N104-X104</f>
        <v/>
      </c>
      <c r="AI104" s="151">
        <f>E104-O104-Y104</f>
        <v/>
      </c>
      <c r="AJ104" s="151">
        <f>F104-P104-Z104</f>
        <v/>
      </c>
      <c r="AK104" s="151">
        <f>G104-Q104-AA104</f>
        <v/>
      </c>
      <c r="AL104" s="151">
        <f>H104-R104-AB104</f>
        <v/>
      </c>
      <c r="AM104" s="151">
        <f>I104-S104-AC104</f>
        <v/>
      </c>
      <c r="AN104" s="151">
        <f>J104-T104-AD104</f>
        <v/>
      </c>
      <c r="AO104" s="151">
        <f>SUM(AF104:AN104)</f>
        <v/>
      </c>
      <c r="AP104" s="169">
        <f>B104-B103</f>
        <v/>
      </c>
      <c r="AQ104" s="169">
        <f>C104-C103</f>
        <v/>
      </c>
      <c r="AR104" s="169">
        <f>D104-D103</f>
        <v/>
      </c>
      <c r="AS104" s="169">
        <f>E104-E103</f>
        <v/>
      </c>
      <c r="AT104" s="169">
        <f>F104-F103</f>
        <v/>
      </c>
      <c r="AU104" s="169">
        <f>G104-G103</f>
        <v/>
      </c>
      <c r="AV104" s="169">
        <f>H104-H103</f>
        <v/>
      </c>
      <c r="AW104" s="169">
        <f>I104-I103</f>
        <v/>
      </c>
      <c r="AX104" s="169">
        <f>J104-J103</f>
        <v/>
      </c>
      <c r="AY104" s="169">
        <f>SUM(AP104:AX104)</f>
        <v/>
      </c>
      <c r="AZ104" s="152">
        <f>L104/AZ$6-B104</f>
        <v/>
      </c>
      <c r="BA104" s="152">
        <f>M104/BA$6-C104</f>
        <v/>
      </c>
      <c r="BB104" s="152">
        <f>N104/BB$6-D104</f>
        <v/>
      </c>
      <c r="BC104" s="152">
        <f>O104/BC$6-E104</f>
        <v/>
      </c>
      <c r="BD104" s="152">
        <f>P104/BD$6-F104</f>
        <v/>
      </c>
      <c r="BE104" s="152">
        <f>Q104/BE$6-G104</f>
        <v/>
      </c>
      <c r="BF104" s="152">
        <f>R104/BF$6-H104</f>
        <v/>
      </c>
      <c r="BG104" s="152">
        <f>S104/BG$6-I104</f>
        <v/>
      </c>
      <c r="BH104" s="152">
        <f>T104/BH$6-J104</f>
        <v/>
      </c>
      <c r="BI104" s="152">
        <f>SUM(AZ104:BH104)</f>
        <v/>
      </c>
      <c r="BJ104" s="163">
        <f>AZ104*AF104/B104</f>
        <v/>
      </c>
      <c r="BK104" s="163">
        <f>BA104*AG104/C104</f>
        <v/>
      </c>
      <c r="BL104" s="163">
        <f>BB104*AH104/D104</f>
        <v/>
      </c>
      <c r="BM104" s="163">
        <f>BC104*AI104/E104</f>
        <v/>
      </c>
      <c r="BN104" s="163">
        <f>BD104*AJ104/F104</f>
        <v/>
      </c>
      <c r="BO104" s="163">
        <f>BE104*AK104/G104</f>
        <v/>
      </c>
      <c r="BP104" s="163">
        <f>BF104*AL104/H104</f>
        <v/>
      </c>
      <c r="BQ104" s="163">
        <f>BG104*AM104/I104</f>
        <v/>
      </c>
      <c r="BR104" s="163">
        <f>BH104*AN104/J104</f>
        <v/>
      </c>
      <c r="BS104" s="163">
        <f>SUM(BJ104:BR104)</f>
        <v/>
      </c>
      <c r="BT104" s="172">
        <f>L104/(B104)</f>
        <v/>
      </c>
      <c r="BU104" s="172">
        <f>M104/(C104)</f>
        <v/>
      </c>
      <c r="BV104" s="172">
        <f>N104/(D104)</f>
        <v/>
      </c>
      <c r="BW104" s="172">
        <f>O104/(E104)</f>
        <v/>
      </c>
      <c r="BX104" s="172">
        <f>P104/(F104)</f>
        <v/>
      </c>
      <c r="BY104" s="172">
        <f>Q104/(G104)</f>
        <v/>
      </c>
      <c r="BZ104" s="172">
        <f>R104/(H104)</f>
        <v/>
      </c>
      <c r="CA104" s="172">
        <f>S104/(I104)</f>
        <v/>
      </c>
      <c r="CB104" s="172">
        <f>T104/(J104)</f>
        <v/>
      </c>
      <c r="CC104" s="172">
        <f>U104/(K104)</f>
        <v/>
      </c>
      <c r="CD104" s="213">
        <f>SUM(AP91:AP104)</f>
        <v/>
      </c>
      <c r="CE104" s="213">
        <f>SUM(AQ91:AQ104)</f>
        <v/>
      </c>
      <c r="CF104" s="213">
        <f>SUM(AR91:AR104)</f>
        <v/>
      </c>
      <c r="CG104" s="213">
        <f>SUM(AS91:AS104)</f>
        <v/>
      </c>
      <c r="CH104" s="213">
        <f>SUM(AT91:AT104)</f>
        <v/>
      </c>
      <c r="CI104" s="213">
        <f>SUM(AU91:AU104)</f>
        <v/>
      </c>
      <c r="CJ104" s="213">
        <f>SUM(AV91:AV104)</f>
        <v/>
      </c>
      <c r="CK104" s="213">
        <f>SUM(AW91:AW104)</f>
        <v/>
      </c>
      <c r="CL104" s="213">
        <f>SUM(AX91:AX104)</f>
        <v/>
      </c>
      <c r="CM104" s="213">
        <f>SUM(AY91:AY104)</f>
        <v/>
      </c>
      <c r="CN104" s="214">
        <f>B104/B$5</f>
        <v/>
      </c>
      <c r="CO104" s="214">
        <f>C104/C$5</f>
        <v/>
      </c>
      <c r="CP104" s="214">
        <f>D104/D$5</f>
        <v/>
      </c>
      <c r="CQ104" s="214">
        <f>E104/E$5</f>
        <v/>
      </c>
      <c r="CR104" s="214">
        <f>F104/F$5</f>
        <v/>
      </c>
      <c r="CS104" s="214">
        <f>G104/G$5</f>
        <v/>
      </c>
      <c r="CT104" s="214">
        <f>H104/H$5</f>
        <v/>
      </c>
      <c r="CU104" s="214">
        <f>I104/I$5</f>
        <v/>
      </c>
      <c r="CV104" s="214">
        <f>J104/J$5</f>
        <v/>
      </c>
      <c r="CW104" s="214">
        <f>K104/K$5</f>
        <v/>
      </c>
      <c r="CX104" s="215">
        <f>AF104/AF$5</f>
        <v/>
      </c>
      <c r="CY104" s="215">
        <f>AG104/AG$5</f>
        <v/>
      </c>
      <c r="CZ104" s="215">
        <f>AH104/AH$5</f>
        <v/>
      </c>
      <c r="DA104" s="215">
        <f>AI104/AI$5</f>
        <v/>
      </c>
      <c r="DB104" s="215">
        <f>AJ104/AJ$5</f>
        <v/>
      </c>
      <c r="DC104" s="215">
        <f>AK104/AK$5</f>
        <v/>
      </c>
      <c r="DD104" s="215">
        <f>AL104/AL$5</f>
        <v/>
      </c>
      <c r="DE104" s="215">
        <f>AM104/AM$5</f>
        <v/>
      </c>
      <c r="DF104" s="215">
        <f>AN104/AN$5</f>
        <v/>
      </c>
      <c r="DG104" s="215">
        <f>AO104/AO$5</f>
        <v/>
      </c>
      <c r="DI104" s="83" t="n"/>
    </row>
    <row r="105">
      <c r="A105" s="150" t="n">
        <v>43994</v>
      </c>
      <c r="B105" s="165" t="n">
        <v>8615</v>
      </c>
      <c r="C105" s="165" t="n">
        <v>435</v>
      </c>
      <c r="D105" s="165" t="n">
        <v>8781</v>
      </c>
      <c r="E105" s="165" t="n">
        <v>3573</v>
      </c>
      <c r="F105" s="165" t="n">
        <v>288</v>
      </c>
      <c r="G105" s="165" t="n">
        <v>243</v>
      </c>
      <c r="H105" s="165" t="n">
        <v>865</v>
      </c>
      <c r="I105" s="165" t="n">
        <v>138</v>
      </c>
      <c r="J105" s="165" t="n">
        <v>38926</v>
      </c>
      <c r="K105" s="165">
        <f>SUM(B105:J105)</f>
        <v/>
      </c>
      <c r="L105" s="166" t="n">
        <v>208</v>
      </c>
      <c r="M105" s="166" t="n">
        <v>9</v>
      </c>
      <c r="N105" s="166" t="n">
        <v>57</v>
      </c>
      <c r="O105" s="166" t="n">
        <v>64</v>
      </c>
      <c r="P105" s="166" t="n">
        <v>4</v>
      </c>
      <c r="Q105" s="166" t="n">
        <v>1</v>
      </c>
      <c r="R105" s="166" t="n">
        <v>5</v>
      </c>
      <c r="S105" s="166" t="n">
        <v>1</v>
      </c>
      <c r="T105" s="166" t="n">
        <v>1005</v>
      </c>
      <c r="U105" s="166">
        <f>SUM(L105:T105)</f>
        <v/>
      </c>
      <c r="V105" s="167" t="n">
        <v>4393</v>
      </c>
      <c r="W105" s="167" t="n">
        <v>189</v>
      </c>
      <c r="X105" s="167" t="n">
        <v>2948</v>
      </c>
      <c r="Y105" s="167" t="n">
        <v>1572</v>
      </c>
      <c r="Z105" s="167" t="n">
        <v>175</v>
      </c>
      <c r="AA105" s="167" t="n">
        <v>116</v>
      </c>
      <c r="AB105" s="167" t="n">
        <v>128</v>
      </c>
      <c r="AC105" s="167" t="n">
        <v>52</v>
      </c>
      <c r="AD105" s="167" t="n">
        <v>25435</v>
      </c>
      <c r="AE105" s="167">
        <f>SUM(V105:AD105)</f>
        <v/>
      </c>
      <c r="AF105" s="151">
        <f>B105-L105-V105</f>
        <v/>
      </c>
      <c r="AG105" s="151">
        <f>C105-M105-W105</f>
        <v/>
      </c>
      <c r="AH105" s="151">
        <f>D105-N105-X105</f>
        <v/>
      </c>
      <c r="AI105" s="151">
        <f>E105-O105-Y105</f>
        <v/>
      </c>
      <c r="AJ105" s="151">
        <f>F105-P105-Z105</f>
        <v/>
      </c>
      <c r="AK105" s="151">
        <f>G105-Q105-AA105</f>
        <v/>
      </c>
      <c r="AL105" s="151">
        <f>H105-R105-AB105</f>
        <v/>
      </c>
      <c r="AM105" s="151">
        <f>I105-S105-AC105</f>
        <v/>
      </c>
      <c r="AN105" s="151">
        <f>J105-T105-AD105</f>
        <v/>
      </c>
      <c r="AO105" s="151">
        <f>SUM(AF105:AN105)</f>
        <v/>
      </c>
      <c r="AP105" s="169">
        <f>B105-B104</f>
        <v/>
      </c>
      <c r="AQ105" s="169">
        <f>C105-C104</f>
        <v/>
      </c>
      <c r="AR105" s="169">
        <f>D105-D104</f>
        <v/>
      </c>
      <c r="AS105" s="169">
        <f>E105-E104</f>
        <v/>
      </c>
      <c r="AT105" s="169">
        <f>F105-F104</f>
        <v/>
      </c>
      <c r="AU105" s="169">
        <f>G105-G104</f>
        <v/>
      </c>
      <c r="AV105" s="169">
        <f>H105-H104</f>
        <v/>
      </c>
      <c r="AW105" s="169">
        <f>I105-I104</f>
        <v/>
      </c>
      <c r="AX105" s="169">
        <f>J105-J104</f>
        <v/>
      </c>
      <c r="AY105" s="169">
        <f>SUM(AP105:AX105)</f>
        <v/>
      </c>
      <c r="AZ105" s="152">
        <f>L105/AZ$6-B105</f>
        <v/>
      </c>
      <c r="BA105" s="152">
        <f>M105/BA$6-C105</f>
        <v/>
      </c>
      <c r="BB105" s="152">
        <f>N105/BB$6-D105</f>
        <v/>
      </c>
      <c r="BC105" s="152">
        <f>O105/BC$6-E105</f>
        <v/>
      </c>
      <c r="BD105" s="152">
        <f>P105/BD$6-F105</f>
        <v/>
      </c>
      <c r="BE105" s="152">
        <f>Q105/BE$6-G105</f>
        <v/>
      </c>
      <c r="BF105" s="152">
        <f>R105/BF$6-H105</f>
        <v/>
      </c>
      <c r="BG105" s="152">
        <f>S105/BG$6-I105</f>
        <v/>
      </c>
      <c r="BH105" s="152">
        <f>T105/BH$6-J105</f>
        <v/>
      </c>
      <c r="BI105" s="152">
        <f>SUM(AZ105:BH105)</f>
        <v/>
      </c>
      <c r="BJ105" s="163">
        <f>AZ105*AF105/B105</f>
        <v/>
      </c>
      <c r="BK105" s="163">
        <f>BA105*AG105/C105</f>
        <v/>
      </c>
      <c r="BL105" s="163">
        <f>BB105*AH105/D105</f>
        <v/>
      </c>
      <c r="BM105" s="163">
        <f>BC105*AI105/E105</f>
        <v/>
      </c>
      <c r="BN105" s="163">
        <f>BD105*AJ105/F105</f>
        <v/>
      </c>
      <c r="BO105" s="163">
        <f>BE105*AK105/G105</f>
        <v/>
      </c>
      <c r="BP105" s="163">
        <f>BF105*AL105/H105</f>
        <v/>
      </c>
      <c r="BQ105" s="163">
        <f>BG105*AM105/I105</f>
        <v/>
      </c>
      <c r="BR105" s="163">
        <f>BH105*AN105/J105</f>
        <v/>
      </c>
      <c r="BS105" s="163">
        <f>SUM(BJ105:BR105)</f>
        <v/>
      </c>
      <c r="BT105" s="172">
        <f>L105/(B105)</f>
        <v/>
      </c>
      <c r="BU105" s="172">
        <f>M105/(C105)</f>
        <v/>
      </c>
      <c r="BV105" s="172">
        <f>N105/(D105)</f>
        <v/>
      </c>
      <c r="BW105" s="172">
        <f>O105/(E105)</f>
        <v/>
      </c>
      <c r="BX105" s="172">
        <f>P105/(F105)</f>
        <v/>
      </c>
      <c r="BY105" s="172">
        <f>Q105/(G105)</f>
        <v/>
      </c>
      <c r="BZ105" s="172">
        <f>R105/(H105)</f>
        <v/>
      </c>
      <c r="CA105" s="172">
        <f>S105/(I105)</f>
        <v/>
      </c>
      <c r="CB105" s="172">
        <f>T105/(J105)</f>
        <v/>
      </c>
      <c r="CC105" s="172">
        <f>U105/(K105)</f>
        <v/>
      </c>
      <c r="CD105" s="213">
        <f>SUM(AP92:AP105)</f>
        <v/>
      </c>
      <c r="CE105" s="213">
        <f>SUM(AQ92:AQ105)</f>
        <v/>
      </c>
      <c r="CF105" s="213">
        <f>SUM(AR92:AR105)</f>
        <v/>
      </c>
      <c r="CG105" s="213">
        <f>SUM(AS92:AS105)</f>
        <v/>
      </c>
      <c r="CH105" s="213">
        <f>SUM(AT92:AT105)</f>
        <v/>
      </c>
      <c r="CI105" s="213">
        <f>SUM(AU92:AU105)</f>
        <v/>
      </c>
      <c r="CJ105" s="213">
        <f>SUM(AV92:AV105)</f>
        <v/>
      </c>
      <c r="CK105" s="213">
        <f>SUM(AW92:AW105)</f>
        <v/>
      </c>
      <c r="CL105" s="213">
        <f>SUM(AX92:AX105)</f>
        <v/>
      </c>
      <c r="CM105" s="213">
        <f>SUM(AY92:AY105)</f>
        <v/>
      </c>
      <c r="CN105" s="214">
        <f>B105/B$5</f>
        <v/>
      </c>
      <c r="CO105" s="214">
        <f>C105/C$5</f>
        <v/>
      </c>
      <c r="CP105" s="214">
        <f>D105/D$5</f>
        <v/>
      </c>
      <c r="CQ105" s="214">
        <f>E105/E$5</f>
        <v/>
      </c>
      <c r="CR105" s="214">
        <f>F105/F$5</f>
        <v/>
      </c>
      <c r="CS105" s="214">
        <f>G105/G$5</f>
        <v/>
      </c>
      <c r="CT105" s="214">
        <f>H105/H$5</f>
        <v/>
      </c>
      <c r="CU105" s="214">
        <f>I105/I$5</f>
        <v/>
      </c>
      <c r="CV105" s="214">
        <f>J105/J$5</f>
        <v/>
      </c>
      <c r="CW105" s="214">
        <f>K105/K$5</f>
        <v/>
      </c>
      <c r="CX105" s="215">
        <f>AF105/AF$5</f>
        <v/>
      </c>
      <c r="CY105" s="215">
        <f>AG105/AG$5</f>
        <v/>
      </c>
      <c r="CZ105" s="215">
        <f>AH105/AH$5</f>
        <v/>
      </c>
      <c r="DA105" s="215">
        <f>AI105/AI$5</f>
        <v/>
      </c>
      <c r="DB105" s="215">
        <f>AJ105/AJ$5</f>
        <v/>
      </c>
      <c r="DC105" s="215">
        <f>AK105/AK$5</f>
        <v/>
      </c>
      <c r="DD105" s="215">
        <f>AL105/AL$5</f>
        <v/>
      </c>
      <c r="DE105" s="215">
        <f>AM105/AM$5</f>
        <v/>
      </c>
      <c r="DF105" s="215">
        <f>AN105/AN$5</f>
        <v/>
      </c>
      <c r="DG105" s="215">
        <f>AO105/AO$5</f>
        <v/>
      </c>
      <c r="DI105" s="83" t="n"/>
    </row>
    <row r="106">
      <c r="A106" s="150" t="n">
        <v>43995</v>
      </c>
      <c r="B106" s="165" t="n">
        <v>9250</v>
      </c>
      <c r="C106" s="165" t="n">
        <v>457</v>
      </c>
      <c r="D106" s="165" t="n">
        <v>9897</v>
      </c>
      <c r="E106" s="165" t="n">
        <v>3763</v>
      </c>
      <c r="F106" s="165" t="n">
        <v>309</v>
      </c>
      <c r="G106" s="165" t="n">
        <v>271</v>
      </c>
      <c r="H106" s="165" t="n">
        <v>977</v>
      </c>
      <c r="I106" s="165" t="n">
        <v>144</v>
      </c>
      <c r="J106" s="165" t="n">
        <v>40605</v>
      </c>
      <c r="K106" s="165">
        <f>SUM(B106:J106)</f>
        <v/>
      </c>
      <c r="L106" s="166" t="n">
        <v>217</v>
      </c>
      <c r="M106" s="166" t="n">
        <v>9</v>
      </c>
      <c r="N106" s="166" t="n">
        <v>81</v>
      </c>
      <c r="O106" s="166" t="n">
        <v>64</v>
      </c>
      <c r="P106" s="166" t="n">
        <v>4</v>
      </c>
      <c r="Q106" s="166" t="n">
        <v>1</v>
      </c>
      <c r="R106" s="166" t="n">
        <v>5</v>
      </c>
      <c r="S106" s="166" t="n">
        <v>1</v>
      </c>
      <c r="T106" s="166" t="n">
        <v>1041</v>
      </c>
      <c r="U106" s="166">
        <f>SUM(L106:T106)</f>
        <v/>
      </c>
      <c r="V106" s="167" t="n">
        <v>4559</v>
      </c>
      <c r="W106" s="167" t="n">
        <v>189</v>
      </c>
      <c r="X106" s="167" t="n">
        <v>3075</v>
      </c>
      <c r="Y106" s="167" t="n">
        <v>1810</v>
      </c>
      <c r="Z106" s="167" t="n">
        <v>185</v>
      </c>
      <c r="AA106" s="167" t="n">
        <v>116</v>
      </c>
      <c r="AB106" s="167" t="n">
        <v>128</v>
      </c>
      <c r="AC106" s="167" t="n">
        <v>52</v>
      </c>
      <c r="AD106" s="167" t="n">
        <v>26736</v>
      </c>
      <c r="AE106" s="167">
        <f>SUM(V106:AD106)</f>
        <v/>
      </c>
      <c r="AF106" s="151">
        <f>B106-L106-V106</f>
        <v/>
      </c>
      <c r="AG106" s="151">
        <f>C106-M106-W106</f>
        <v/>
      </c>
      <c r="AH106" s="151">
        <f>D106-N106-X106</f>
        <v/>
      </c>
      <c r="AI106" s="151">
        <f>E106-O106-Y106</f>
        <v/>
      </c>
      <c r="AJ106" s="151">
        <f>F106-P106-Z106</f>
        <v/>
      </c>
      <c r="AK106" s="151">
        <f>G106-Q106-AA106</f>
        <v/>
      </c>
      <c r="AL106" s="151">
        <f>H106-R106-AB106</f>
        <v/>
      </c>
      <c r="AM106" s="151">
        <f>I106-S106-AC106</f>
        <v/>
      </c>
      <c r="AN106" s="151">
        <f>J106-T106-AD106</f>
        <v/>
      </c>
      <c r="AO106" s="151">
        <f>SUM(AF106:AN106)</f>
        <v/>
      </c>
      <c r="AP106" s="169">
        <f>B106-B105</f>
        <v/>
      </c>
      <c r="AQ106" s="169">
        <f>C106-C105</f>
        <v/>
      </c>
      <c r="AR106" s="169">
        <f>D106-D105</f>
        <v/>
      </c>
      <c r="AS106" s="169">
        <f>E106-E105</f>
        <v/>
      </c>
      <c r="AT106" s="169">
        <f>F106-F105</f>
        <v/>
      </c>
      <c r="AU106" s="169">
        <f>G106-G105</f>
        <v/>
      </c>
      <c r="AV106" s="169">
        <f>H106-H105</f>
        <v/>
      </c>
      <c r="AW106" s="169">
        <f>I106-I105</f>
        <v/>
      </c>
      <c r="AX106" s="169">
        <f>J106-J105</f>
        <v/>
      </c>
      <c r="AY106" s="169">
        <f>SUM(AP106:AX106)</f>
        <v/>
      </c>
      <c r="AZ106" s="152">
        <f>L106/AZ$6-B106</f>
        <v/>
      </c>
      <c r="BA106" s="152">
        <f>M106/BA$6-C106</f>
        <v/>
      </c>
      <c r="BB106" s="152">
        <f>N106/BB$6-D106</f>
        <v/>
      </c>
      <c r="BC106" s="152">
        <f>O106/BC$6-E106</f>
        <v/>
      </c>
      <c r="BD106" s="152">
        <f>P106/BD$6-F106</f>
        <v/>
      </c>
      <c r="BE106" s="152">
        <f>Q106/BE$6-G106</f>
        <v/>
      </c>
      <c r="BF106" s="152">
        <f>R106/BF$6-H106</f>
        <v/>
      </c>
      <c r="BG106" s="152">
        <f>S106/BG$6-I106</f>
        <v/>
      </c>
      <c r="BH106" s="152">
        <f>T106/BH$6-J106</f>
        <v/>
      </c>
      <c r="BI106" s="152">
        <f>SUM(AZ106:BH106)</f>
        <v/>
      </c>
      <c r="BJ106" s="163">
        <f>AZ106*AF106/B106</f>
        <v/>
      </c>
      <c r="BK106" s="163">
        <f>BA106*AG106/C106</f>
        <v/>
      </c>
      <c r="BL106" s="163">
        <f>BB106*AH106/D106</f>
        <v/>
      </c>
      <c r="BM106" s="163">
        <f>BC106*AI106/E106</f>
        <v/>
      </c>
      <c r="BN106" s="163">
        <f>BD106*AJ106/F106</f>
        <v/>
      </c>
      <c r="BO106" s="163">
        <f>BE106*AK106/G106</f>
        <v/>
      </c>
      <c r="BP106" s="163">
        <f>BF106*AL106/H106</f>
        <v/>
      </c>
      <c r="BQ106" s="163">
        <f>BG106*AM106/I106</f>
        <v/>
      </c>
      <c r="BR106" s="163">
        <f>BH106*AN106/J106</f>
        <v/>
      </c>
      <c r="BS106" s="163">
        <f>SUM(BJ106:BR106)</f>
        <v/>
      </c>
      <c r="BT106" s="172">
        <f>L106/(B106)</f>
        <v/>
      </c>
      <c r="BU106" s="172">
        <f>M106/(C106)</f>
        <v/>
      </c>
      <c r="BV106" s="172">
        <f>N106/(D106)</f>
        <v/>
      </c>
      <c r="BW106" s="172">
        <f>O106/(E106)</f>
        <v/>
      </c>
      <c r="BX106" s="172">
        <f>P106/(F106)</f>
        <v/>
      </c>
      <c r="BY106" s="172">
        <f>Q106/(G106)</f>
        <v/>
      </c>
      <c r="BZ106" s="172">
        <f>R106/(H106)</f>
        <v/>
      </c>
      <c r="CA106" s="172">
        <f>S106/(I106)</f>
        <v/>
      </c>
      <c r="CB106" s="172">
        <f>T106/(J106)</f>
        <v/>
      </c>
      <c r="CC106" s="172">
        <f>U106/(K106)</f>
        <v/>
      </c>
      <c r="CD106" s="213">
        <f>SUM(AP93:AP106)</f>
        <v/>
      </c>
      <c r="CE106" s="213">
        <f>SUM(AQ93:AQ106)</f>
        <v/>
      </c>
      <c r="CF106" s="213">
        <f>SUM(AR93:AR106)</f>
        <v/>
      </c>
      <c r="CG106" s="213">
        <f>SUM(AS93:AS106)</f>
        <v/>
      </c>
      <c r="CH106" s="213">
        <f>SUM(AT93:AT106)</f>
        <v/>
      </c>
      <c r="CI106" s="213">
        <f>SUM(AU93:AU106)</f>
        <v/>
      </c>
      <c r="CJ106" s="213">
        <f>SUM(AV93:AV106)</f>
        <v/>
      </c>
      <c r="CK106" s="213">
        <f>SUM(AW93:AW106)</f>
        <v/>
      </c>
      <c r="CL106" s="213">
        <f>SUM(AX93:AX106)</f>
        <v/>
      </c>
      <c r="CM106" s="213">
        <f>SUM(AY93:AY106)</f>
        <v/>
      </c>
      <c r="CN106" s="214">
        <f>B106/B$5</f>
        <v/>
      </c>
      <c r="CO106" s="214">
        <f>C106/C$5</f>
        <v/>
      </c>
      <c r="CP106" s="214">
        <f>D106/D$5</f>
        <v/>
      </c>
      <c r="CQ106" s="214">
        <f>E106/E$5</f>
        <v/>
      </c>
      <c r="CR106" s="214">
        <f>F106/F$5</f>
        <v/>
      </c>
      <c r="CS106" s="214">
        <f>G106/G$5</f>
        <v/>
      </c>
      <c r="CT106" s="214">
        <f>H106/H$5</f>
        <v/>
      </c>
      <c r="CU106" s="214">
        <f>I106/I$5</f>
        <v/>
      </c>
      <c r="CV106" s="214">
        <f>J106/J$5</f>
        <v/>
      </c>
      <c r="CW106" s="214">
        <f>K106/K$5</f>
        <v/>
      </c>
      <c r="CX106" s="215">
        <f>AF106/AF$5</f>
        <v/>
      </c>
      <c r="CY106" s="215">
        <f>AG106/AG$5</f>
        <v/>
      </c>
      <c r="CZ106" s="215">
        <f>AH106/AH$5</f>
        <v/>
      </c>
      <c r="DA106" s="215">
        <f>AI106/AI$5</f>
        <v/>
      </c>
      <c r="DB106" s="215">
        <f>AJ106/AJ$5</f>
        <v/>
      </c>
      <c r="DC106" s="215">
        <f>AK106/AK$5</f>
        <v/>
      </c>
      <c r="DD106" s="215">
        <f>AL106/AL$5</f>
        <v/>
      </c>
      <c r="DE106" s="215">
        <f>AM106/AM$5</f>
        <v/>
      </c>
      <c r="DF106" s="215">
        <f>AN106/AN$5</f>
        <v/>
      </c>
      <c r="DG106" s="215">
        <f>AO106/AO$5</f>
        <v/>
      </c>
      <c r="DI106" s="83" t="n"/>
    </row>
    <row r="107">
      <c r="A107" s="150" t="n">
        <v>43996</v>
      </c>
      <c r="B107" s="165" t="n">
        <v>10027</v>
      </c>
      <c r="C107" s="165" t="n">
        <v>495</v>
      </c>
      <c r="D107" s="165" t="n">
        <v>11164</v>
      </c>
      <c r="E107" s="165" t="n">
        <v>3874</v>
      </c>
      <c r="F107" s="165" t="n">
        <v>326</v>
      </c>
      <c r="G107" s="165" t="n">
        <v>297</v>
      </c>
      <c r="H107" s="165" t="n">
        <v>1097</v>
      </c>
      <c r="I107" s="165" t="n">
        <v>156</v>
      </c>
      <c r="J107" s="165" t="n">
        <v>42539</v>
      </c>
      <c r="K107" s="165">
        <f>SUM(B107:J107)</f>
        <v/>
      </c>
      <c r="L107" s="166" t="n">
        <v>227</v>
      </c>
      <c r="M107" s="166" t="n">
        <v>9</v>
      </c>
      <c r="N107" s="166" t="n">
        <v>81</v>
      </c>
      <c r="O107" s="166" t="n">
        <v>69</v>
      </c>
      <c r="P107" s="166" t="n">
        <v>4</v>
      </c>
      <c r="Q107" s="166" t="n">
        <v>1</v>
      </c>
      <c r="R107" s="166" t="n">
        <v>5</v>
      </c>
      <c r="S107" s="166" t="n">
        <v>1</v>
      </c>
      <c r="T107" s="166" t="n">
        <v>1083</v>
      </c>
      <c r="U107" s="166">
        <f>SUM(L107:T107)</f>
        <v/>
      </c>
      <c r="V107" s="167" t="n">
        <v>5244</v>
      </c>
      <c r="W107" s="167" t="n">
        <v>222</v>
      </c>
      <c r="X107" s="167" t="n">
        <v>3207</v>
      </c>
      <c r="Y107" s="167" t="n">
        <v>1810</v>
      </c>
      <c r="Z107" s="167" t="n">
        <v>185</v>
      </c>
      <c r="AA107" s="167" t="n">
        <v>132</v>
      </c>
      <c r="AB107" s="167" t="n">
        <v>152</v>
      </c>
      <c r="AC107" s="167" t="n">
        <v>52</v>
      </c>
      <c r="AD107" s="167" t="n">
        <v>27527</v>
      </c>
      <c r="AE107" s="167">
        <f>SUM(V107:AD107)</f>
        <v/>
      </c>
      <c r="AF107" s="151">
        <f>B107-L107-V107</f>
        <v/>
      </c>
      <c r="AG107" s="151">
        <f>C107-M107-W107</f>
        <v/>
      </c>
      <c r="AH107" s="151">
        <f>D107-N107-X107</f>
        <v/>
      </c>
      <c r="AI107" s="151">
        <f>E107-O107-Y107</f>
        <v/>
      </c>
      <c r="AJ107" s="151">
        <f>F107-P107-Z107</f>
        <v/>
      </c>
      <c r="AK107" s="151">
        <f>G107-Q107-AA107</f>
        <v/>
      </c>
      <c r="AL107" s="151">
        <f>H107-R107-AB107</f>
        <v/>
      </c>
      <c r="AM107" s="151">
        <f>I107-S107-AC107</f>
        <v/>
      </c>
      <c r="AN107" s="151">
        <f>J107-T107-AD107</f>
        <v/>
      </c>
      <c r="AO107" s="151">
        <f>SUM(AF107:AN107)</f>
        <v/>
      </c>
      <c r="AP107" s="169">
        <f>B107-B106</f>
        <v/>
      </c>
      <c r="AQ107" s="169">
        <f>C107-C106</f>
        <v/>
      </c>
      <c r="AR107" s="169">
        <f>D107-D106</f>
        <v/>
      </c>
      <c r="AS107" s="169">
        <f>E107-E106</f>
        <v/>
      </c>
      <c r="AT107" s="169">
        <f>F107-F106</f>
        <v/>
      </c>
      <c r="AU107" s="169">
        <f>G107-G106</f>
        <v/>
      </c>
      <c r="AV107" s="169">
        <f>H107-H106</f>
        <v/>
      </c>
      <c r="AW107" s="169">
        <f>I107-I106</f>
        <v/>
      </c>
      <c r="AX107" s="169">
        <f>J107-J106</f>
        <v/>
      </c>
      <c r="AY107" s="169">
        <f>SUM(AP107:AX107)</f>
        <v/>
      </c>
      <c r="AZ107" s="152">
        <f>L107/AZ$6-B107</f>
        <v/>
      </c>
      <c r="BA107" s="152">
        <f>M107/BA$6-C107</f>
        <v/>
      </c>
      <c r="BB107" s="152">
        <f>N107/BB$6-D107</f>
        <v/>
      </c>
      <c r="BC107" s="152">
        <f>O107/BC$6-E107</f>
        <v/>
      </c>
      <c r="BD107" s="152">
        <f>P107/BD$6-F107</f>
        <v/>
      </c>
      <c r="BE107" s="152">
        <f>Q107/BE$6-G107</f>
        <v/>
      </c>
      <c r="BF107" s="152">
        <f>R107/BF$6-H107</f>
        <v/>
      </c>
      <c r="BG107" s="152">
        <f>S107/BG$6-I107</f>
        <v/>
      </c>
      <c r="BH107" s="152">
        <f>T107/BH$6-J107</f>
        <v/>
      </c>
      <c r="BI107" s="152">
        <f>SUM(AZ107:BH107)</f>
        <v/>
      </c>
      <c r="BJ107" s="163">
        <f>AZ107*AF107/B107</f>
        <v/>
      </c>
      <c r="BK107" s="163">
        <f>BA107*AG107/C107</f>
        <v/>
      </c>
      <c r="BL107" s="163">
        <f>BB107*AH107/D107</f>
        <v/>
      </c>
      <c r="BM107" s="163">
        <f>BC107*AI107/E107</f>
        <v/>
      </c>
      <c r="BN107" s="163">
        <f>BD107*AJ107/F107</f>
        <v/>
      </c>
      <c r="BO107" s="163">
        <f>BE107*AK107/G107</f>
        <v/>
      </c>
      <c r="BP107" s="163">
        <f>BF107*AL107/H107</f>
        <v/>
      </c>
      <c r="BQ107" s="163">
        <f>BG107*AM107/I107</f>
        <v/>
      </c>
      <c r="BR107" s="163">
        <f>BH107*AN107/J107</f>
        <v/>
      </c>
      <c r="BS107" s="163">
        <f>SUM(BJ107:BR107)</f>
        <v/>
      </c>
      <c r="BT107" s="172">
        <f>L107/(B107)</f>
        <v/>
      </c>
      <c r="BU107" s="172">
        <f>M107/(C107)</f>
        <v/>
      </c>
      <c r="BV107" s="172">
        <f>N107/(D107)</f>
        <v/>
      </c>
      <c r="BW107" s="172">
        <f>O107/(E107)</f>
        <v/>
      </c>
      <c r="BX107" s="172">
        <f>P107/(F107)</f>
        <v/>
      </c>
      <c r="BY107" s="172">
        <f>Q107/(G107)</f>
        <v/>
      </c>
      <c r="BZ107" s="172">
        <f>R107/(H107)</f>
        <v/>
      </c>
      <c r="CA107" s="172">
        <f>S107/(I107)</f>
        <v/>
      </c>
      <c r="CB107" s="172">
        <f>T107/(J107)</f>
        <v/>
      </c>
      <c r="CC107" s="172">
        <f>U107/(K107)</f>
        <v/>
      </c>
      <c r="CD107" s="213">
        <f>SUM(AP94:AP107)</f>
        <v/>
      </c>
      <c r="CE107" s="213">
        <f>SUM(AQ94:AQ107)</f>
        <v/>
      </c>
      <c r="CF107" s="213">
        <f>SUM(AR94:AR107)</f>
        <v/>
      </c>
      <c r="CG107" s="213">
        <f>SUM(AS94:AS107)</f>
        <v/>
      </c>
      <c r="CH107" s="213">
        <f>SUM(AT94:AT107)</f>
        <v/>
      </c>
      <c r="CI107" s="213">
        <f>SUM(AU94:AU107)</f>
        <v/>
      </c>
      <c r="CJ107" s="213">
        <f>SUM(AV94:AV107)</f>
        <v/>
      </c>
      <c r="CK107" s="213">
        <f>SUM(AW94:AW107)</f>
        <v/>
      </c>
      <c r="CL107" s="213">
        <f>SUM(AX94:AX107)</f>
        <v/>
      </c>
      <c r="CM107" s="213">
        <f>SUM(AY94:AY107)</f>
        <v/>
      </c>
      <c r="CN107" s="214">
        <f>B107/B$5</f>
        <v/>
      </c>
      <c r="CO107" s="214">
        <f>C107/C$5</f>
        <v/>
      </c>
      <c r="CP107" s="214">
        <f>D107/D$5</f>
        <v/>
      </c>
      <c r="CQ107" s="214">
        <f>E107/E$5</f>
        <v/>
      </c>
      <c r="CR107" s="214">
        <f>F107/F$5</f>
        <v/>
      </c>
      <c r="CS107" s="214">
        <f>G107/G$5</f>
        <v/>
      </c>
      <c r="CT107" s="214">
        <f>H107/H$5</f>
        <v/>
      </c>
      <c r="CU107" s="214">
        <f>I107/I$5</f>
        <v/>
      </c>
      <c r="CV107" s="214">
        <f>J107/J$5</f>
        <v/>
      </c>
      <c r="CW107" s="214">
        <f>K107/K$5</f>
        <v/>
      </c>
      <c r="CX107" s="215">
        <f>AF107/AF$5</f>
        <v/>
      </c>
      <c r="CY107" s="215">
        <f>AG107/AG$5</f>
        <v/>
      </c>
      <c r="CZ107" s="215">
        <f>AH107/AH$5</f>
        <v/>
      </c>
      <c r="DA107" s="215">
        <f>AI107/AI$5</f>
        <v/>
      </c>
      <c r="DB107" s="215">
        <f>AJ107/AJ$5</f>
        <v/>
      </c>
      <c r="DC107" s="215">
        <f>AK107/AK$5</f>
        <v/>
      </c>
      <c r="DD107" s="215">
        <f>AL107/AL$5</f>
        <v/>
      </c>
      <c r="DE107" s="215">
        <f>AM107/AM$5</f>
        <v/>
      </c>
      <c r="DF107" s="215">
        <f>AN107/AN$5</f>
        <v/>
      </c>
      <c r="DG107" s="215">
        <f>AO107/AO$5</f>
        <v/>
      </c>
      <c r="DI107" s="83" t="n"/>
    </row>
    <row r="108">
      <c r="A108" s="150" t="n">
        <v>43997</v>
      </c>
      <c r="B108" s="165" t="n">
        <v>10597</v>
      </c>
      <c r="C108" s="165" t="n">
        <v>512</v>
      </c>
      <c r="D108" s="165" t="n">
        <v>12193</v>
      </c>
      <c r="E108" s="165" t="n">
        <v>3959</v>
      </c>
      <c r="F108" s="165" t="n">
        <v>362</v>
      </c>
      <c r="G108" s="165" t="n">
        <v>322</v>
      </c>
      <c r="H108" s="165" t="n">
        <v>1177</v>
      </c>
      <c r="I108" s="165" t="n">
        <v>205</v>
      </c>
      <c r="J108" s="165" t="n">
        <v>44143</v>
      </c>
      <c r="K108" s="165">
        <f>SUM(B108:J108)</f>
        <v/>
      </c>
      <c r="L108" s="166" t="n">
        <v>236</v>
      </c>
      <c r="M108" s="166" t="n">
        <v>9</v>
      </c>
      <c r="N108" s="166" t="n">
        <v>87</v>
      </c>
      <c r="O108" s="166" t="n">
        <v>69</v>
      </c>
      <c r="P108" s="166" t="n">
        <v>4</v>
      </c>
      <c r="Q108" s="166" t="n">
        <v>1</v>
      </c>
      <c r="R108" s="166" t="n">
        <v>5</v>
      </c>
      <c r="S108" s="166" t="n">
        <v>1</v>
      </c>
      <c r="T108" s="166" t="n">
        <v>1156</v>
      </c>
      <c r="U108" s="166">
        <f>SUM(L108:T108)</f>
        <v/>
      </c>
      <c r="V108" s="167" t="n">
        <v>5331</v>
      </c>
      <c r="W108" s="167" t="n">
        <v>222</v>
      </c>
      <c r="X108" s="167" t="n">
        <v>3348</v>
      </c>
      <c r="Y108" s="167" t="n">
        <v>1810</v>
      </c>
      <c r="Z108" s="167" t="n">
        <v>199</v>
      </c>
      <c r="AA108" s="167" t="n">
        <v>138</v>
      </c>
      <c r="AB108" s="167" t="n">
        <v>152</v>
      </c>
      <c r="AC108" s="167" t="n">
        <v>52</v>
      </c>
      <c r="AD108" s="167" t="n">
        <v>28615</v>
      </c>
      <c r="AE108" s="167">
        <f>SUM(V108:AD108)</f>
        <v/>
      </c>
      <c r="AF108" s="151">
        <f>B108-L108-V108</f>
        <v/>
      </c>
      <c r="AG108" s="151">
        <f>C108-M108-W108</f>
        <v/>
      </c>
      <c r="AH108" s="151">
        <f>D108-N108-X108</f>
        <v/>
      </c>
      <c r="AI108" s="151">
        <f>E108-O108-Y108</f>
        <v/>
      </c>
      <c r="AJ108" s="151">
        <f>F108-P108-Z108</f>
        <v/>
      </c>
      <c r="AK108" s="151">
        <f>G108-Q108-AA108</f>
        <v/>
      </c>
      <c r="AL108" s="151">
        <f>H108-R108-AB108</f>
        <v/>
      </c>
      <c r="AM108" s="151">
        <f>I108-S108-AC108</f>
        <v/>
      </c>
      <c r="AN108" s="151">
        <f>J108-T108-AD108</f>
        <v/>
      </c>
      <c r="AO108" s="151">
        <f>SUM(AF108:AN108)</f>
        <v/>
      </c>
      <c r="AP108" s="169">
        <f>B108-B107</f>
        <v/>
      </c>
      <c r="AQ108" s="169">
        <f>C108-C107</f>
        <v/>
      </c>
      <c r="AR108" s="169">
        <f>D108-D107</f>
        <v/>
      </c>
      <c r="AS108" s="169">
        <f>E108-E107</f>
        <v/>
      </c>
      <c r="AT108" s="169">
        <f>F108-F107</f>
        <v/>
      </c>
      <c r="AU108" s="169">
        <f>G108-G107</f>
        <v/>
      </c>
      <c r="AV108" s="169">
        <f>H108-H107</f>
        <v/>
      </c>
      <c r="AW108" s="169">
        <f>I108-I107</f>
        <v/>
      </c>
      <c r="AX108" s="169">
        <f>J108-J107</f>
        <v/>
      </c>
      <c r="AY108" s="169">
        <f>SUM(AP108:AX108)</f>
        <v/>
      </c>
      <c r="AZ108" s="152">
        <f>L108/AZ$6-B108</f>
        <v/>
      </c>
      <c r="BA108" s="152">
        <f>M108/BA$6-C108</f>
        <v/>
      </c>
      <c r="BB108" s="152">
        <f>N108/BB$6-D108</f>
        <v/>
      </c>
      <c r="BC108" s="152">
        <f>O108/BC$6-E108</f>
        <v/>
      </c>
      <c r="BD108" s="152">
        <f>P108/BD$6-F108</f>
        <v/>
      </c>
      <c r="BE108" s="152">
        <f>Q108/BE$6-G108</f>
        <v/>
      </c>
      <c r="BF108" s="152">
        <f>R108/BF$6-H108</f>
        <v/>
      </c>
      <c r="BG108" s="152">
        <f>S108/BG$6-I108</f>
        <v/>
      </c>
      <c r="BH108" s="152">
        <f>T108/BH$6-J108</f>
        <v/>
      </c>
      <c r="BI108" s="152">
        <f>SUM(AZ108:BH108)</f>
        <v/>
      </c>
      <c r="BJ108" s="163">
        <f>AZ108*AF108/B108</f>
        <v/>
      </c>
      <c r="BK108" s="163">
        <f>BA108*AG108/C108</f>
        <v/>
      </c>
      <c r="BL108" s="163">
        <f>BB108*AH108/D108</f>
        <v/>
      </c>
      <c r="BM108" s="163">
        <f>BC108*AI108/E108</f>
        <v/>
      </c>
      <c r="BN108" s="163">
        <f>BD108*AJ108/F108</f>
        <v/>
      </c>
      <c r="BO108" s="163">
        <f>BE108*AK108/G108</f>
        <v/>
      </c>
      <c r="BP108" s="163">
        <f>BF108*AL108/H108</f>
        <v/>
      </c>
      <c r="BQ108" s="163">
        <f>BG108*AM108/I108</f>
        <v/>
      </c>
      <c r="BR108" s="163">
        <f>BH108*AN108/J108</f>
        <v/>
      </c>
      <c r="BS108" s="163">
        <f>SUM(BJ108:BR108)</f>
        <v/>
      </c>
      <c r="BT108" s="172">
        <f>L108/(B108)</f>
        <v/>
      </c>
      <c r="BU108" s="172">
        <f>M108/(C108)</f>
        <v/>
      </c>
      <c r="BV108" s="172">
        <f>N108/(D108)</f>
        <v/>
      </c>
      <c r="BW108" s="172">
        <f>O108/(E108)</f>
        <v/>
      </c>
      <c r="BX108" s="172">
        <f>P108/(F108)</f>
        <v/>
      </c>
      <c r="BY108" s="172">
        <f>Q108/(G108)</f>
        <v/>
      </c>
      <c r="BZ108" s="172">
        <f>R108/(H108)</f>
        <v/>
      </c>
      <c r="CA108" s="172">
        <f>S108/(I108)</f>
        <v/>
      </c>
      <c r="CB108" s="172">
        <f>T108/(J108)</f>
        <v/>
      </c>
      <c r="CC108" s="172">
        <f>U108/(K108)</f>
        <v/>
      </c>
      <c r="CD108" s="213">
        <f>SUM(AP95:AP108)</f>
        <v/>
      </c>
      <c r="CE108" s="213">
        <f>SUM(AQ95:AQ108)</f>
        <v/>
      </c>
      <c r="CF108" s="213">
        <f>SUM(AR95:AR108)</f>
        <v/>
      </c>
      <c r="CG108" s="213">
        <f>SUM(AS95:AS108)</f>
        <v/>
      </c>
      <c r="CH108" s="213">
        <f>SUM(AT95:AT108)</f>
        <v/>
      </c>
      <c r="CI108" s="213">
        <f>SUM(AU95:AU108)</f>
        <v/>
      </c>
      <c r="CJ108" s="213">
        <f>SUM(AV95:AV108)</f>
        <v/>
      </c>
      <c r="CK108" s="213">
        <f>SUM(AW95:AW108)</f>
        <v/>
      </c>
      <c r="CL108" s="213">
        <f>SUM(AX95:AX108)</f>
        <v/>
      </c>
      <c r="CM108" s="213">
        <f>SUM(AY95:AY108)</f>
        <v/>
      </c>
      <c r="CN108" s="214">
        <f>B108/B$5</f>
        <v/>
      </c>
      <c r="CO108" s="214">
        <f>C108/C$5</f>
        <v/>
      </c>
      <c r="CP108" s="214">
        <f>D108/D$5</f>
        <v/>
      </c>
      <c r="CQ108" s="214">
        <f>E108/E$5</f>
        <v/>
      </c>
      <c r="CR108" s="214">
        <f>F108/F$5</f>
        <v/>
      </c>
      <c r="CS108" s="214">
        <f>G108/G$5</f>
        <v/>
      </c>
      <c r="CT108" s="214">
        <f>H108/H$5</f>
        <v/>
      </c>
      <c r="CU108" s="214">
        <f>I108/I$5</f>
        <v/>
      </c>
      <c r="CV108" s="214">
        <f>J108/J$5</f>
        <v/>
      </c>
      <c r="CW108" s="214">
        <f>K108/K$5</f>
        <v/>
      </c>
      <c r="CX108" s="215">
        <f>AF108/AF$5</f>
        <v/>
      </c>
      <c r="CY108" s="215">
        <f>AG108/AG$5</f>
        <v/>
      </c>
      <c r="CZ108" s="215">
        <f>AH108/AH$5</f>
        <v/>
      </c>
      <c r="DA108" s="215">
        <f>AI108/AI$5</f>
        <v/>
      </c>
      <c r="DB108" s="215">
        <f>AJ108/AJ$5</f>
        <v/>
      </c>
      <c r="DC108" s="215">
        <f>AK108/AK$5</f>
        <v/>
      </c>
      <c r="DD108" s="215">
        <f>AL108/AL$5</f>
        <v/>
      </c>
      <c r="DE108" s="215">
        <f>AM108/AM$5</f>
        <v/>
      </c>
      <c r="DF108" s="215">
        <f>AN108/AN$5</f>
        <v/>
      </c>
      <c r="DG108" s="215">
        <f>AO108/AO$5</f>
        <v/>
      </c>
      <c r="DI108" s="83" t="n"/>
    </row>
    <row r="109">
      <c r="A109" s="150" t="n">
        <v>43998</v>
      </c>
      <c r="B109" s="165" t="n">
        <v>11039</v>
      </c>
      <c r="C109" s="165" t="n">
        <v>578</v>
      </c>
      <c r="D109" s="165" t="n">
        <v>13023</v>
      </c>
      <c r="E109" s="165" t="n">
        <v>4048</v>
      </c>
      <c r="F109" s="165" t="n">
        <v>391</v>
      </c>
      <c r="G109" s="165" t="n">
        <v>343</v>
      </c>
      <c r="H109" s="165" t="n">
        <v>1281</v>
      </c>
      <c r="I109" s="165" t="n">
        <v>211</v>
      </c>
      <c r="J109" s="165" t="n">
        <v>45357</v>
      </c>
      <c r="K109" s="165">
        <f>SUM(B109:J109)</f>
        <v/>
      </c>
      <c r="L109" s="166" t="n">
        <v>245</v>
      </c>
      <c r="M109" s="166" t="n">
        <v>9</v>
      </c>
      <c r="N109" s="166" t="n">
        <v>87</v>
      </c>
      <c r="O109" s="166" t="n">
        <v>73</v>
      </c>
      <c r="P109" s="166" t="n">
        <v>4</v>
      </c>
      <c r="Q109" s="166" t="n">
        <v>1</v>
      </c>
      <c r="R109" s="166" t="n">
        <v>5</v>
      </c>
      <c r="S109" s="166" t="n">
        <v>1</v>
      </c>
      <c r="T109" s="166" t="n">
        <v>1200</v>
      </c>
      <c r="U109" s="166">
        <f>SUM(L109:T109)</f>
        <v/>
      </c>
      <c r="V109" s="167" t="n">
        <v>5475</v>
      </c>
      <c r="W109" s="167" t="n">
        <v>222</v>
      </c>
      <c r="X109" s="167" t="n">
        <v>3442</v>
      </c>
      <c r="Y109" s="167" t="n">
        <v>2133</v>
      </c>
      <c r="Z109" s="167" t="n">
        <v>213</v>
      </c>
      <c r="AA109" s="167" t="n">
        <v>138</v>
      </c>
      <c r="AB109" s="167" t="n">
        <v>152</v>
      </c>
      <c r="AC109" s="167" t="n">
        <v>52</v>
      </c>
      <c r="AD109" s="167" t="n">
        <v>30236</v>
      </c>
      <c r="AE109" s="167">
        <f>SUM(V109:AD109)</f>
        <v/>
      </c>
      <c r="AF109" s="151">
        <f>B109-L109-V109</f>
        <v/>
      </c>
      <c r="AG109" s="151">
        <f>C109-M109-W109</f>
        <v/>
      </c>
      <c r="AH109" s="151">
        <f>D109-N109-X109</f>
        <v/>
      </c>
      <c r="AI109" s="151">
        <f>E109-O109-Y109</f>
        <v/>
      </c>
      <c r="AJ109" s="151">
        <f>F109-P109-Z109</f>
        <v/>
      </c>
      <c r="AK109" s="151">
        <f>G109-Q109-AA109</f>
        <v/>
      </c>
      <c r="AL109" s="151">
        <f>H109-R109-AB109</f>
        <v/>
      </c>
      <c r="AM109" s="151">
        <f>I109-S109-AC109</f>
        <v/>
      </c>
      <c r="AN109" s="151">
        <f>J109-T109-AD109</f>
        <v/>
      </c>
      <c r="AO109" s="151">
        <f>SUM(AF109:AN109)</f>
        <v/>
      </c>
      <c r="AP109" s="169">
        <f>B109-B108</f>
        <v/>
      </c>
      <c r="AQ109" s="169">
        <f>C109-C108</f>
        <v/>
      </c>
      <c r="AR109" s="169">
        <f>D109-D108</f>
        <v/>
      </c>
      <c r="AS109" s="169">
        <f>E109-E108</f>
        <v/>
      </c>
      <c r="AT109" s="169">
        <f>F109-F108</f>
        <v/>
      </c>
      <c r="AU109" s="169">
        <f>G109-G108</f>
        <v/>
      </c>
      <c r="AV109" s="169">
        <f>H109-H108</f>
        <v/>
      </c>
      <c r="AW109" s="169">
        <f>I109-I108</f>
        <v/>
      </c>
      <c r="AX109" s="169">
        <f>J109-J108</f>
        <v/>
      </c>
      <c r="AY109" s="169">
        <f>SUM(AP109:AX109)</f>
        <v/>
      </c>
      <c r="AZ109" s="152">
        <f>L109/AZ$6-B109</f>
        <v/>
      </c>
      <c r="BA109" s="152">
        <f>M109/BA$6-C109</f>
        <v/>
      </c>
      <c r="BB109" s="152">
        <f>N109/BB$6-D109</f>
        <v/>
      </c>
      <c r="BC109" s="152">
        <f>O109/BC$6-E109</f>
        <v/>
      </c>
      <c r="BD109" s="152">
        <f>P109/BD$6-F109</f>
        <v/>
      </c>
      <c r="BE109" s="152">
        <f>Q109/BE$6-G109</f>
        <v/>
      </c>
      <c r="BF109" s="152">
        <f>R109/BF$6-H109</f>
        <v/>
      </c>
      <c r="BG109" s="152">
        <f>S109/BG$6-I109</f>
        <v/>
      </c>
      <c r="BH109" s="152">
        <f>T109/BH$6-J109</f>
        <v/>
      </c>
      <c r="BI109" s="152">
        <f>SUM(AZ109:BH109)</f>
        <v/>
      </c>
      <c r="BJ109" s="163">
        <f>AZ109*AF109/B109</f>
        <v/>
      </c>
      <c r="BK109" s="163">
        <f>BA109*AG109/C109</f>
        <v/>
      </c>
      <c r="BL109" s="163">
        <f>BB109*AH109/D109</f>
        <v/>
      </c>
      <c r="BM109" s="163">
        <f>BC109*AI109/E109</f>
        <v/>
      </c>
      <c r="BN109" s="163">
        <f>BD109*AJ109/F109</f>
        <v/>
      </c>
      <c r="BO109" s="163">
        <f>BE109*AK109/G109</f>
        <v/>
      </c>
      <c r="BP109" s="163">
        <f>BF109*AL109/H109</f>
        <v/>
      </c>
      <c r="BQ109" s="163">
        <f>BG109*AM109/I109</f>
        <v/>
      </c>
      <c r="BR109" s="163">
        <f>BH109*AN109/J109</f>
        <v/>
      </c>
      <c r="BS109" s="163">
        <f>SUM(BJ109:BR109)</f>
        <v/>
      </c>
      <c r="BT109" s="172">
        <f>L109/(B109)</f>
        <v/>
      </c>
      <c r="BU109" s="172">
        <f>M109/(C109)</f>
        <v/>
      </c>
      <c r="BV109" s="172">
        <f>N109/(D109)</f>
        <v/>
      </c>
      <c r="BW109" s="172">
        <f>O109/(E109)</f>
        <v/>
      </c>
      <c r="BX109" s="172">
        <f>P109/(F109)</f>
        <v/>
      </c>
      <c r="BY109" s="172">
        <f>Q109/(G109)</f>
        <v/>
      </c>
      <c r="BZ109" s="172">
        <f>R109/(H109)</f>
        <v/>
      </c>
      <c r="CA109" s="172">
        <f>S109/(I109)</f>
        <v/>
      </c>
      <c r="CB109" s="172">
        <f>T109/(J109)</f>
        <v/>
      </c>
      <c r="CC109" s="172">
        <f>U109/(K109)</f>
        <v/>
      </c>
      <c r="CD109" s="213">
        <f>SUM(AP96:AP109)</f>
        <v/>
      </c>
      <c r="CE109" s="213">
        <f>SUM(AQ96:AQ109)</f>
        <v/>
      </c>
      <c r="CF109" s="213">
        <f>SUM(AR96:AR109)</f>
        <v/>
      </c>
      <c r="CG109" s="213">
        <f>SUM(AS96:AS109)</f>
        <v/>
      </c>
      <c r="CH109" s="213">
        <f>SUM(AT96:AT109)</f>
        <v/>
      </c>
      <c r="CI109" s="213">
        <f>SUM(AU96:AU109)</f>
        <v/>
      </c>
      <c r="CJ109" s="213">
        <f>SUM(AV96:AV109)</f>
        <v/>
      </c>
      <c r="CK109" s="213">
        <f>SUM(AW96:AW109)</f>
        <v/>
      </c>
      <c r="CL109" s="213">
        <f>SUM(AX96:AX109)</f>
        <v/>
      </c>
      <c r="CM109" s="213">
        <f>SUM(AY96:AY109)</f>
        <v/>
      </c>
      <c r="CN109" s="214">
        <f>B109/B$5</f>
        <v/>
      </c>
      <c r="CO109" s="214">
        <f>C109/C$5</f>
        <v/>
      </c>
      <c r="CP109" s="214">
        <f>D109/D$5</f>
        <v/>
      </c>
      <c r="CQ109" s="214">
        <f>E109/E$5</f>
        <v/>
      </c>
      <c r="CR109" s="214">
        <f>F109/F$5</f>
        <v/>
      </c>
      <c r="CS109" s="214">
        <f>G109/G$5</f>
        <v/>
      </c>
      <c r="CT109" s="214">
        <f>H109/H$5</f>
        <v/>
      </c>
      <c r="CU109" s="214">
        <f>I109/I$5</f>
        <v/>
      </c>
      <c r="CV109" s="214">
        <f>J109/J$5</f>
        <v/>
      </c>
      <c r="CW109" s="214">
        <f>K109/K$5</f>
        <v/>
      </c>
      <c r="CX109" s="215">
        <f>AF109/AF$5</f>
        <v/>
      </c>
      <c r="CY109" s="215">
        <f>AG109/AG$5</f>
        <v/>
      </c>
      <c r="CZ109" s="215">
        <f>AH109/AH$5</f>
        <v/>
      </c>
      <c r="DA109" s="215">
        <f>AI109/AI$5</f>
        <v/>
      </c>
      <c r="DB109" s="215">
        <f>AJ109/AJ$5</f>
        <v/>
      </c>
      <c r="DC109" s="215">
        <f>AK109/AK$5</f>
        <v/>
      </c>
      <c r="DD109" s="215">
        <f>AL109/AL$5</f>
        <v/>
      </c>
      <c r="DE109" s="215">
        <f>AM109/AM$5</f>
        <v/>
      </c>
      <c r="DF109" s="215">
        <f>AN109/AN$5</f>
        <v/>
      </c>
      <c r="DG109" s="215">
        <f>AO109/AO$5</f>
        <v/>
      </c>
      <c r="DI109" s="83" t="n"/>
    </row>
    <row r="110">
      <c r="A110" s="150" t="n">
        <v>43999</v>
      </c>
      <c r="B110" s="165" t="n">
        <v>11919</v>
      </c>
      <c r="C110" s="165" t="n">
        <v>608</v>
      </c>
      <c r="D110" s="165" t="n">
        <v>14620</v>
      </c>
      <c r="E110" s="165" t="n">
        <v>4238</v>
      </c>
      <c r="F110" s="165" t="n">
        <v>416</v>
      </c>
      <c r="G110" s="165" t="n">
        <v>391</v>
      </c>
      <c r="H110" s="165" t="n">
        <v>1402</v>
      </c>
      <c r="I110" s="165" t="n">
        <v>211</v>
      </c>
      <c r="J110" s="165" t="n">
        <v>46555</v>
      </c>
      <c r="K110" s="165">
        <f>SUM(B110:J110)</f>
        <v/>
      </c>
      <c r="L110" s="166" t="n">
        <v>251</v>
      </c>
      <c r="M110" s="166" t="n">
        <v>9</v>
      </c>
      <c r="N110" s="166" t="n">
        <v>87</v>
      </c>
      <c r="O110" s="166" t="n">
        <v>73</v>
      </c>
      <c r="P110" s="166" t="n">
        <v>4</v>
      </c>
      <c r="Q110" s="166" t="n">
        <v>1</v>
      </c>
      <c r="R110" s="166" t="n">
        <v>5</v>
      </c>
      <c r="S110" s="166" t="n">
        <v>1</v>
      </c>
      <c r="T110" s="166" t="n">
        <v>1243</v>
      </c>
      <c r="U110" s="166">
        <f>SUM(L110:T110)</f>
        <v/>
      </c>
      <c r="V110" s="167" t="n">
        <v>5845</v>
      </c>
      <c r="W110" s="167" t="n">
        <v>222</v>
      </c>
      <c r="X110" s="167" t="n">
        <v>3716</v>
      </c>
      <c r="Y110" s="167" t="n">
        <v>2133</v>
      </c>
      <c r="Z110" s="167" t="n">
        <v>218</v>
      </c>
      <c r="AA110" s="167" t="n">
        <v>146</v>
      </c>
      <c r="AB110" s="167" t="n">
        <v>175</v>
      </c>
      <c r="AC110" s="167" t="n">
        <v>52</v>
      </c>
      <c r="AD110" s="167" t="n">
        <v>31824</v>
      </c>
      <c r="AE110" s="167">
        <f>SUM(V110:AD110)</f>
        <v/>
      </c>
      <c r="AF110" s="151">
        <f>B110-L110-V110</f>
        <v/>
      </c>
      <c r="AG110" s="151">
        <f>C110-M110-W110</f>
        <v/>
      </c>
      <c r="AH110" s="151">
        <f>D110-N110-X110</f>
        <v/>
      </c>
      <c r="AI110" s="151">
        <f>E110-O110-Y110</f>
        <v/>
      </c>
      <c r="AJ110" s="151">
        <f>F110-P110-Z110</f>
        <v/>
      </c>
      <c r="AK110" s="151">
        <f>G110-Q110-AA110</f>
        <v/>
      </c>
      <c r="AL110" s="151">
        <f>H110-R110-AB110</f>
        <v/>
      </c>
      <c r="AM110" s="151">
        <f>I110-S110-AC110</f>
        <v/>
      </c>
      <c r="AN110" s="151">
        <f>J110-T110-AD110</f>
        <v/>
      </c>
      <c r="AO110" s="151">
        <f>SUM(AF110:AN110)</f>
        <v/>
      </c>
      <c r="AP110" s="169">
        <f>B110-B109</f>
        <v/>
      </c>
      <c r="AQ110" s="169">
        <f>C110-C109</f>
        <v/>
      </c>
      <c r="AR110" s="169">
        <f>D110-D109</f>
        <v/>
      </c>
      <c r="AS110" s="169">
        <f>E110-E109</f>
        <v/>
      </c>
      <c r="AT110" s="169">
        <f>F110-F109</f>
        <v/>
      </c>
      <c r="AU110" s="169">
        <f>G110-G109</f>
        <v/>
      </c>
      <c r="AV110" s="169">
        <f>H110-H109</f>
        <v/>
      </c>
      <c r="AW110" s="169">
        <f>I110-I109</f>
        <v/>
      </c>
      <c r="AX110" s="169">
        <f>J110-J109</f>
        <v/>
      </c>
      <c r="AY110" s="169">
        <f>SUM(AP110:AX110)</f>
        <v/>
      </c>
      <c r="AZ110" s="152">
        <f>L110/AZ$6-B110</f>
        <v/>
      </c>
      <c r="BA110" s="152">
        <f>M110/BA$6-C110</f>
        <v/>
      </c>
      <c r="BB110" s="152">
        <f>N110/BB$6-D110</f>
        <v/>
      </c>
      <c r="BC110" s="152">
        <f>O110/BC$6-E110</f>
        <v/>
      </c>
      <c r="BD110" s="152">
        <f>P110/BD$6-F110</f>
        <v/>
      </c>
      <c r="BE110" s="152">
        <f>Q110/BE$6-G110</f>
        <v/>
      </c>
      <c r="BF110" s="152">
        <f>R110/BF$6-H110</f>
        <v/>
      </c>
      <c r="BG110" s="152">
        <f>S110/BG$6-I110</f>
        <v/>
      </c>
      <c r="BH110" s="152">
        <f>T110/BH$6-J110</f>
        <v/>
      </c>
      <c r="BI110" s="152">
        <f>SUM(AZ110:BH110)</f>
        <v/>
      </c>
      <c r="BJ110" s="163">
        <f>AZ110*AF110/B110</f>
        <v/>
      </c>
      <c r="BK110" s="163">
        <f>BA110*AG110/C110</f>
        <v/>
      </c>
      <c r="BL110" s="163">
        <f>BB110*AH110/D110</f>
        <v/>
      </c>
      <c r="BM110" s="163">
        <f>BC110*AI110/E110</f>
        <v/>
      </c>
      <c r="BN110" s="163">
        <f>BD110*AJ110/F110</f>
        <v/>
      </c>
      <c r="BO110" s="163">
        <f>BE110*AK110/G110</f>
        <v/>
      </c>
      <c r="BP110" s="163">
        <f>BF110*AL110/H110</f>
        <v/>
      </c>
      <c r="BQ110" s="163">
        <f>BG110*AM110/I110</f>
        <v/>
      </c>
      <c r="BR110" s="163">
        <f>BH110*AN110/J110</f>
        <v/>
      </c>
      <c r="BS110" s="163">
        <f>SUM(BJ110:BR110)</f>
        <v/>
      </c>
      <c r="BT110" s="172">
        <f>L110/(B110)</f>
        <v/>
      </c>
      <c r="BU110" s="172">
        <f>M110/(C110)</f>
        <v/>
      </c>
      <c r="BV110" s="172">
        <f>N110/(D110)</f>
        <v/>
      </c>
      <c r="BW110" s="172">
        <f>O110/(E110)</f>
        <v/>
      </c>
      <c r="BX110" s="172">
        <f>P110/(F110)</f>
        <v/>
      </c>
      <c r="BY110" s="172">
        <f>Q110/(G110)</f>
        <v/>
      </c>
      <c r="BZ110" s="172">
        <f>R110/(H110)</f>
        <v/>
      </c>
      <c r="CA110" s="172">
        <f>S110/(I110)</f>
        <v/>
      </c>
      <c r="CB110" s="172">
        <f>T110/(J110)</f>
        <v/>
      </c>
      <c r="CC110" s="172">
        <f>U110/(K110)</f>
        <v/>
      </c>
      <c r="CD110" s="213">
        <f>SUM(AP97:AP110)</f>
        <v/>
      </c>
      <c r="CE110" s="213">
        <f>SUM(AQ97:AQ110)</f>
        <v/>
      </c>
      <c r="CF110" s="213">
        <f>SUM(AR97:AR110)</f>
        <v/>
      </c>
      <c r="CG110" s="213">
        <f>SUM(AS97:AS110)</f>
        <v/>
      </c>
      <c r="CH110" s="213">
        <f>SUM(AT97:AT110)</f>
        <v/>
      </c>
      <c r="CI110" s="213">
        <f>SUM(AU97:AU110)</f>
        <v/>
      </c>
      <c r="CJ110" s="213">
        <f>SUM(AV97:AV110)</f>
        <v/>
      </c>
      <c r="CK110" s="213">
        <f>SUM(AW97:AW110)</f>
        <v/>
      </c>
      <c r="CL110" s="213">
        <f>SUM(AX97:AX110)</f>
        <v/>
      </c>
      <c r="CM110" s="213">
        <f>SUM(AY97:AY110)</f>
        <v/>
      </c>
      <c r="CN110" s="214">
        <f>B110/B$5</f>
        <v/>
      </c>
      <c r="CO110" s="214">
        <f>C110/C$5</f>
        <v/>
      </c>
      <c r="CP110" s="214">
        <f>D110/D$5</f>
        <v/>
      </c>
      <c r="CQ110" s="214">
        <f>E110/E$5</f>
        <v/>
      </c>
      <c r="CR110" s="214">
        <f>F110/F$5</f>
        <v/>
      </c>
      <c r="CS110" s="214">
        <f>G110/G$5</f>
        <v/>
      </c>
      <c r="CT110" s="214">
        <f>H110/H$5</f>
        <v/>
      </c>
      <c r="CU110" s="214">
        <f>I110/I$5</f>
        <v/>
      </c>
      <c r="CV110" s="214">
        <f>J110/J$5</f>
        <v/>
      </c>
      <c r="CW110" s="214">
        <f>K110/K$5</f>
        <v/>
      </c>
      <c r="CX110" s="215">
        <f>AF110/AF$5</f>
        <v/>
      </c>
      <c r="CY110" s="215">
        <f>AG110/AG$5</f>
        <v/>
      </c>
      <c r="CZ110" s="215">
        <f>AH110/AH$5</f>
        <v/>
      </c>
      <c r="DA110" s="215">
        <f>AI110/AI$5</f>
        <v/>
      </c>
      <c r="DB110" s="215">
        <f>AJ110/AJ$5</f>
        <v/>
      </c>
      <c r="DC110" s="215">
        <f>AK110/AK$5</f>
        <v/>
      </c>
      <c r="DD110" s="215">
        <f>AL110/AL$5</f>
        <v/>
      </c>
      <c r="DE110" s="215">
        <f>AM110/AM$5</f>
        <v/>
      </c>
      <c r="DF110" s="215">
        <f>AN110/AN$5</f>
        <v/>
      </c>
      <c r="DG110" s="215">
        <f>AO110/AO$5</f>
        <v/>
      </c>
      <c r="DI110" s="83" t="n"/>
    </row>
    <row r="111">
      <c r="A111" s="150" t="n">
        <v>44000</v>
      </c>
      <c r="B111" s="165" t="n">
        <v>12639</v>
      </c>
      <c r="C111" s="165" t="n">
        <v>649</v>
      </c>
      <c r="D111" s="165" t="n">
        <v>15898</v>
      </c>
      <c r="E111" s="165" t="n">
        <v>4360</v>
      </c>
      <c r="F111" s="165" t="n">
        <v>489</v>
      </c>
      <c r="G111" s="165" t="n">
        <v>461</v>
      </c>
      <c r="H111" s="165" t="n">
        <v>1606</v>
      </c>
      <c r="I111" s="165" t="n">
        <v>214</v>
      </c>
      <c r="J111" s="165" t="n">
        <v>47522</v>
      </c>
      <c r="K111" s="165">
        <f>SUM(B111:J111)</f>
        <v/>
      </c>
      <c r="L111" s="166" t="n">
        <v>257</v>
      </c>
      <c r="M111" s="166" t="n">
        <v>9</v>
      </c>
      <c r="N111" s="166" t="n">
        <v>87</v>
      </c>
      <c r="O111" s="166" t="n">
        <v>73</v>
      </c>
      <c r="P111" s="166" t="n">
        <v>4</v>
      </c>
      <c r="Q111" s="166" t="n">
        <v>1</v>
      </c>
      <c r="R111" s="166" t="n">
        <v>5</v>
      </c>
      <c r="S111" s="166" t="n">
        <v>1</v>
      </c>
      <c r="T111" s="166" t="n">
        <v>1300</v>
      </c>
      <c r="U111" s="166">
        <f>SUM(L111:T111)</f>
        <v/>
      </c>
      <c r="V111" s="167" t="n">
        <v>6331</v>
      </c>
      <c r="W111" s="167" t="n">
        <v>235</v>
      </c>
      <c r="X111" s="167" t="n">
        <v>3756</v>
      </c>
      <c r="Y111" s="167" t="n">
        <v>2133</v>
      </c>
      <c r="Z111" s="167" t="n">
        <v>229</v>
      </c>
      <c r="AA111" s="167" t="n">
        <v>156</v>
      </c>
      <c r="AB111" s="167" t="n">
        <v>175</v>
      </c>
      <c r="AC111" s="167" t="n">
        <v>81</v>
      </c>
      <c r="AD111" s="167" t="n">
        <v>31824</v>
      </c>
      <c r="AE111" s="167">
        <f>SUM(V111:AD111)</f>
        <v/>
      </c>
      <c r="AF111" s="151">
        <f>B111-L111-V111</f>
        <v/>
      </c>
      <c r="AG111" s="151">
        <f>C111-M111-W111</f>
        <v/>
      </c>
      <c r="AH111" s="151">
        <f>D111-N111-X111</f>
        <v/>
      </c>
      <c r="AI111" s="151">
        <f>E111-O111-Y111</f>
        <v/>
      </c>
      <c r="AJ111" s="151">
        <f>F111-P111-Z111</f>
        <v/>
      </c>
      <c r="AK111" s="151">
        <f>G111-Q111-AA111</f>
        <v/>
      </c>
      <c r="AL111" s="151">
        <f>H111-R111-AB111</f>
        <v/>
      </c>
      <c r="AM111" s="151">
        <f>I111-S111-AC111</f>
        <v/>
      </c>
      <c r="AN111" s="151">
        <f>J111-T111-AD111</f>
        <v/>
      </c>
      <c r="AO111" s="151">
        <f>SUM(AF111:AN111)</f>
        <v/>
      </c>
      <c r="AP111" s="169">
        <f>B111-B110</f>
        <v/>
      </c>
      <c r="AQ111" s="169">
        <f>C111-C110</f>
        <v/>
      </c>
      <c r="AR111" s="169">
        <f>D111-D110</f>
        <v/>
      </c>
      <c r="AS111" s="169">
        <f>E111-E110</f>
        <v/>
      </c>
      <c r="AT111" s="169">
        <f>F111-F110</f>
        <v/>
      </c>
      <c r="AU111" s="169">
        <f>G111-G110</f>
        <v/>
      </c>
      <c r="AV111" s="169">
        <f>H111-H110</f>
        <v/>
      </c>
      <c r="AW111" s="169">
        <f>I111-I110</f>
        <v/>
      </c>
      <c r="AX111" s="169">
        <f>J111-J110</f>
        <v/>
      </c>
      <c r="AY111" s="169">
        <f>SUM(AP111:AX111)</f>
        <v/>
      </c>
      <c r="AZ111" s="152">
        <f>L111/AZ$6-B111</f>
        <v/>
      </c>
      <c r="BA111" s="152">
        <f>M111/BA$6-C111</f>
        <v/>
      </c>
      <c r="BB111" s="152">
        <f>N111/BB$6-D111</f>
        <v/>
      </c>
      <c r="BC111" s="152">
        <f>O111/BC$6-E111</f>
        <v/>
      </c>
      <c r="BD111" s="152">
        <f>P111/BD$6-F111</f>
        <v/>
      </c>
      <c r="BE111" s="152">
        <f>Q111/BE$6-G111</f>
        <v/>
      </c>
      <c r="BF111" s="152">
        <f>R111/BF$6-H111</f>
        <v/>
      </c>
      <c r="BG111" s="152">
        <f>S111/BG$6-I111</f>
        <v/>
      </c>
      <c r="BH111" s="152">
        <f>T111/BH$6-J111</f>
        <v/>
      </c>
      <c r="BI111" s="152">
        <f>SUM(AZ111:BH111)</f>
        <v/>
      </c>
      <c r="BJ111" s="163">
        <f>AZ111*AF111/B111</f>
        <v/>
      </c>
      <c r="BK111" s="163">
        <f>BA111*AG111/C111</f>
        <v/>
      </c>
      <c r="BL111" s="163">
        <f>BB111*AH111/D111</f>
        <v/>
      </c>
      <c r="BM111" s="163">
        <f>BC111*AI111/E111</f>
        <v/>
      </c>
      <c r="BN111" s="163">
        <f>BD111*AJ111/F111</f>
        <v/>
      </c>
      <c r="BO111" s="163">
        <f>BE111*AK111/G111</f>
        <v/>
      </c>
      <c r="BP111" s="163">
        <f>BF111*AL111/H111</f>
        <v/>
      </c>
      <c r="BQ111" s="163">
        <f>BG111*AM111/I111</f>
        <v/>
      </c>
      <c r="BR111" s="163">
        <f>BH111*AN111/J111</f>
        <v/>
      </c>
      <c r="BS111" s="163">
        <f>SUM(BJ111:BR111)</f>
        <v/>
      </c>
      <c r="BT111" s="172">
        <f>L111/(B111)</f>
        <v/>
      </c>
      <c r="BU111" s="172">
        <f>M111/(C111)</f>
        <v/>
      </c>
      <c r="BV111" s="172">
        <f>N111/(D111)</f>
        <v/>
      </c>
      <c r="BW111" s="172">
        <f>O111/(E111)</f>
        <v/>
      </c>
      <c r="BX111" s="172">
        <f>P111/(F111)</f>
        <v/>
      </c>
      <c r="BY111" s="172">
        <f>Q111/(G111)</f>
        <v/>
      </c>
      <c r="BZ111" s="172">
        <f>R111/(H111)</f>
        <v/>
      </c>
      <c r="CA111" s="172">
        <f>S111/(I111)</f>
        <v/>
      </c>
      <c r="CB111" s="172">
        <f>T111/(J111)</f>
        <v/>
      </c>
      <c r="CC111" s="172">
        <f>U111/(K111)</f>
        <v/>
      </c>
      <c r="CD111" s="213">
        <f>SUM(AP98:AP111)</f>
        <v/>
      </c>
      <c r="CE111" s="213">
        <f>SUM(AQ98:AQ111)</f>
        <v/>
      </c>
      <c r="CF111" s="213">
        <f>SUM(AR98:AR111)</f>
        <v/>
      </c>
      <c r="CG111" s="213">
        <f>SUM(AS98:AS111)</f>
        <v/>
      </c>
      <c r="CH111" s="213">
        <f>SUM(AT98:AT111)</f>
        <v/>
      </c>
      <c r="CI111" s="213">
        <f>SUM(AU98:AU111)</f>
        <v/>
      </c>
      <c r="CJ111" s="213">
        <f>SUM(AV98:AV111)</f>
        <v/>
      </c>
      <c r="CK111" s="213">
        <f>SUM(AW98:AW111)</f>
        <v/>
      </c>
      <c r="CL111" s="213">
        <f>SUM(AX98:AX111)</f>
        <v/>
      </c>
      <c r="CM111" s="213">
        <f>SUM(AY98:AY111)</f>
        <v/>
      </c>
      <c r="CN111" s="214">
        <f>B111/B$5</f>
        <v/>
      </c>
      <c r="CO111" s="214">
        <f>C111/C$5</f>
        <v/>
      </c>
      <c r="CP111" s="214">
        <f>D111/D$5</f>
        <v/>
      </c>
      <c r="CQ111" s="214">
        <f>E111/E$5</f>
        <v/>
      </c>
      <c r="CR111" s="214">
        <f>F111/F$5</f>
        <v/>
      </c>
      <c r="CS111" s="214">
        <f>G111/G$5</f>
        <v/>
      </c>
      <c r="CT111" s="214">
        <f>H111/H$5</f>
        <v/>
      </c>
      <c r="CU111" s="214">
        <f>I111/I$5</f>
        <v/>
      </c>
      <c r="CV111" s="214">
        <f>J111/J$5</f>
        <v/>
      </c>
      <c r="CW111" s="214">
        <f>K111/K$5</f>
        <v/>
      </c>
      <c r="CX111" s="215">
        <f>AF111/AF$5</f>
        <v/>
      </c>
      <c r="CY111" s="215">
        <f>AG111/AG$5</f>
        <v/>
      </c>
      <c r="CZ111" s="215">
        <f>AH111/AH$5</f>
        <v/>
      </c>
      <c r="DA111" s="215">
        <f>AI111/AI$5</f>
        <v/>
      </c>
      <c r="DB111" s="215">
        <f>AJ111/AJ$5</f>
        <v/>
      </c>
      <c r="DC111" s="215">
        <f>AK111/AK$5</f>
        <v/>
      </c>
      <c r="DD111" s="215">
        <f>AL111/AL$5</f>
        <v/>
      </c>
      <c r="DE111" s="215">
        <f>AM111/AM$5</f>
        <v/>
      </c>
      <c r="DF111" s="215">
        <f>AN111/AN$5</f>
        <v/>
      </c>
      <c r="DG111" s="215">
        <f>AO111/AO$5</f>
        <v/>
      </c>
      <c r="DI111" s="83" t="n"/>
    </row>
    <row r="112">
      <c r="A112" s="150" t="n">
        <v>44001</v>
      </c>
      <c r="B112" s="165" t="n">
        <v>13506</v>
      </c>
      <c r="C112" s="165" t="n">
        <v>658</v>
      </c>
      <c r="D112" s="165" t="n">
        <v>17261</v>
      </c>
      <c r="E112" s="165" t="n">
        <v>4548</v>
      </c>
      <c r="F112" s="165" t="n">
        <v>503</v>
      </c>
      <c r="G112" s="165" t="n">
        <v>505</v>
      </c>
      <c r="H112" s="165" t="n">
        <v>1758</v>
      </c>
      <c r="I112" s="165" t="n">
        <v>218</v>
      </c>
      <c r="J112" s="165" t="n">
        <v>48706</v>
      </c>
      <c r="K112" s="165">
        <f>SUM(B112:J112)</f>
        <v/>
      </c>
      <c r="L112" s="166" t="n">
        <v>257</v>
      </c>
      <c r="M112" s="166" t="n">
        <v>9</v>
      </c>
      <c r="N112" s="166" t="n">
        <v>114</v>
      </c>
      <c r="O112" s="166" t="n">
        <v>80</v>
      </c>
      <c r="P112" s="166" t="n">
        <v>4</v>
      </c>
      <c r="Q112" s="166" t="n">
        <v>1</v>
      </c>
      <c r="R112" s="166" t="n">
        <v>5</v>
      </c>
      <c r="S112" s="166" t="n">
        <v>1</v>
      </c>
      <c r="T112" s="166" t="n">
        <v>1360</v>
      </c>
      <c r="U112" s="166">
        <f>SUM(L112:T112)</f>
        <v/>
      </c>
      <c r="V112" s="167" t="n">
        <v>6331</v>
      </c>
      <c r="W112" s="167" t="n">
        <v>235</v>
      </c>
      <c r="X112" s="167" t="n">
        <v>4001</v>
      </c>
      <c r="Y112" s="167" t="n">
        <v>2527</v>
      </c>
      <c r="Z112" s="167" t="n">
        <v>236</v>
      </c>
      <c r="AA112" s="167" t="n">
        <v>156</v>
      </c>
      <c r="AB112" s="167" t="n">
        <v>175</v>
      </c>
      <c r="AC112" s="167" t="n">
        <v>97</v>
      </c>
      <c r="AD112" s="167" t="n">
        <v>34067</v>
      </c>
      <c r="AE112" s="167">
        <f>SUM(V112:AD112)</f>
        <v/>
      </c>
      <c r="AF112" s="151">
        <f>B112-L112-V112</f>
        <v/>
      </c>
      <c r="AG112" s="151">
        <f>C112-M112-W112</f>
        <v/>
      </c>
      <c r="AH112" s="151">
        <f>D112-N112-X112</f>
        <v/>
      </c>
      <c r="AI112" s="151">
        <f>E112-O112-Y112</f>
        <v/>
      </c>
      <c r="AJ112" s="151">
        <f>F112-P112-Z112</f>
        <v/>
      </c>
      <c r="AK112" s="151">
        <f>G112-Q112-AA112</f>
        <v/>
      </c>
      <c r="AL112" s="151">
        <f>H112-R112-AB112</f>
        <v/>
      </c>
      <c r="AM112" s="151">
        <f>I112-S112-AC112</f>
        <v/>
      </c>
      <c r="AN112" s="151">
        <f>J112-T112-AD112</f>
        <v/>
      </c>
      <c r="AO112" s="151">
        <f>SUM(AF112:AN112)</f>
        <v/>
      </c>
      <c r="AP112" s="169">
        <f>B112-B111</f>
        <v/>
      </c>
      <c r="AQ112" s="169">
        <f>C112-C111</f>
        <v/>
      </c>
      <c r="AR112" s="169">
        <f>D112-D111</f>
        <v/>
      </c>
      <c r="AS112" s="169">
        <f>E112-E111</f>
        <v/>
      </c>
      <c r="AT112" s="169">
        <f>F112-F111</f>
        <v/>
      </c>
      <c r="AU112" s="169">
        <f>G112-G111</f>
        <v/>
      </c>
      <c r="AV112" s="169">
        <f>H112-H111</f>
        <v/>
      </c>
      <c r="AW112" s="169">
        <f>I112-I111</f>
        <v/>
      </c>
      <c r="AX112" s="169">
        <f>J112-J111</f>
        <v/>
      </c>
      <c r="AY112" s="169">
        <f>SUM(AP112:AX112)</f>
        <v/>
      </c>
      <c r="AZ112" s="152">
        <f>L112/AZ$6-B112</f>
        <v/>
      </c>
      <c r="BA112" s="152">
        <f>M112/BA$6-C112</f>
        <v/>
      </c>
      <c r="BB112" s="152">
        <f>N112/BB$6-D112</f>
        <v/>
      </c>
      <c r="BC112" s="152">
        <f>O112/BC$6-E112</f>
        <v/>
      </c>
      <c r="BD112" s="152">
        <f>P112/BD$6-F112</f>
        <v/>
      </c>
      <c r="BE112" s="152">
        <f>Q112/BE$6-G112</f>
        <v/>
      </c>
      <c r="BF112" s="152">
        <f>R112/BF$6-H112</f>
        <v/>
      </c>
      <c r="BG112" s="152">
        <f>S112/BG$6-I112</f>
        <v/>
      </c>
      <c r="BH112" s="152">
        <f>T112/BH$6-J112</f>
        <v/>
      </c>
      <c r="BI112" s="152">
        <f>SUM(AZ112:BH112)</f>
        <v/>
      </c>
      <c r="BJ112" s="163">
        <f>AZ112*AF112/B112</f>
        <v/>
      </c>
      <c r="BK112" s="163">
        <f>BA112*AG112/C112</f>
        <v/>
      </c>
      <c r="BL112" s="163">
        <f>BB112*AH112/D112</f>
        <v/>
      </c>
      <c r="BM112" s="163">
        <f>BC112*AI112/E112</f>
        <v/>
      </c>
      <c r="BN112" s="163">
        <f>BD112*AJ112/F112</f>
        <v/>
      </c>
      <c r="BO112" s="163">
        <f>BE112*AK112/G112</f>
        <v/>
      </c>
      <c r="BP112" s="163">
        <f>BF112*AL112/H112</f>
        <v/>
      </c>
      <c r="BQ112" s="163">
        <f>BG112*AM112/I112</f>
        <v/>
      </c>
      <c r="BR112" s="163">
        <f>BH112*AN112/J112</f>
        <v/>
      </c>
      <c r="BS112" s="163">
        <f>SUM(BJ112:BR112)</f>
        <v/>
      </c>
      <c r="BT112" s="172">
        <f>L112/(B112)</f>
        <v/>
      </c>
      <c r="BU112" s="172">
        <f>M112/(C112)</f>
        <v/>
      </c>
      <c r="BV112" s="172">
        <f>N112/(D112)</f>
        <v/>
      </c>
      <c r="BW112" s="172">
        <f>O112/(E112)</f>
        <v/>
      </c>
      <c r="BX112" s="172">
        <f>P112/(F112)</f>
        <v/>
      </c>
      <c r="BY112" s="172">
        <f>Q112/(G112)</f>
        <v/>
      </c>
      <c r="BZ112" s="172">
        <f>R112/(H112)</f>
        <v/>
      </c>
      <c r="CA112" s="172">
        <f>S112/(I112)</f>
        <v/>
      </c>
      <c r="CB112" s="172">
        <f>T112/(J112)</f>
        <v/>
      </c>
      <c r="CC112" s="172">
        <f>U112/(K112)</f>
        <v/>
      </c>
      <c r="CD112" s="213">
        <f>SUM(AP99:AP112)</f>
        <v/>
      </c>
      <c r="CE112" s="213">
        <f>SUM(AQ99:AQ112)</f>
        <v/>
      </c>
      <c r="CF112" s="213">
        <f>SUM(AR99:AR112)</f>
        <v/>
      </c>
      <c r="CG112" s="213">
        <f>SUM(AS99:AS112)</f>
        <v/>
      </c>
      <c r="CH112" s="213">
        <f>SUM(AT99:AT112)</f>
        <v/>
      </c>
      <c r="CI112" s="213">
        <f>SUM(AU99:AU112)</f>
        <v/>
      </c>
      <c r="CJ112" s="213">
        <f>SUM(AV99:AV112)</f>
        <v/>
      </c>
      <c r="CK112" s="213">
        <f>SUM(AW99:AW112)</f>
        <v/>
      </c>
      <c r="CL112" s="213">
        <f>SUM(AX99:AX112)</f>
        <v/>
      </c>
      <c r="CM112" s="213">
        <f>SUM(AY99:AY112)</f>
        <v/>
      </c>
      <c r="CN112" s="214">
        <f>B112/B$5</f>
        <v/>
      </c>
      <c r="CO112" s="214">
        <f>C112/C$5</f>
        <v/>
      </c>
      <c r="CP112" s="214">
        <f>D112/D$5</f>
        <v/>
      </c>
      <c r="CQ112" s="214">
        <f>E112/E$5</f>
        <v/>
      </c>
      <c r="CR112" s="214">
        <f>F112/F$5</f>
        <v/>
      </c>
      <c r="CS112" s="214">
        <f>G112/G$5</f>
        <v/>
      </c>
      <c r="CT112" s="214">
        <f>H112/H$5</f>
        <v/>
      </c>
      <c r="CU112" s="214">
        <f>I112/I$5</f>
        <v/>
      </c>
      <c r="CV112" s="214">
        <f>J112/J$5</f>
        <v/>
      </c>
      <c r="CW112" s="214">
        <f>K112/K$5</f>
        <v/>
      </c>
      <c r="CX112" s="215">
        <f>AF112/AF$5</f>
        <v/>
      </c>
      <c r="CY112" s="215">
        <f>AG112/AG$5</f>
        <v/>
      </c>
      <c r="CZ112" s="215">
        <f>AH112/AH$5</f>
        <v/>
      </c>
      <c r="DA112" s="215">
        <f>AI112/AI$5</f>
        <v/>
      </c>
      <c r="DB112" s="215">
        <f>AJ112/AJ$5</f>
        <v/>
      </c>
      <c r="DC112" s="215">
        <f>AK112/AK$5</f>
        <v/>
      </c>
      <c r="DD112" s="215">
        <f>AL112/AL$5</f>
        <v/>
      </c>
      <c r="DE112" s="215">
        <f>AM112/AM$5</f>
        <v/>
      </c>
      <c r="DF112" s="215">
        <f>AN112/AN$5</f>
        <v/>
      </c>
      <c r="DG112" s="215">
        <f>AO112/AO$5</f>
        <v/>
      </c>
      <c r="DI112" s="83" t="n"/>
    </row>
    <row r="113">
      <c r="A113" s="150" t="n">
        <v>44002</v>
      </c>
      <c r="B113" s="165" t="n">
        <v>14721</v>
      </c>
      <c r="C113" s="165" t="n">
        <v>700</v>
      </c>
      <c r="D113" s="165" t="n">
        <v>18978</v>
      </c>
      <c r="E113" s="165" t="n">
        <v>4806</v>
      </c>
      <c r="F113" s="165" t="n">
        <v>521</v>
      </c>
      <c r="G113" s="165" t="n">
        <v>544</v>
      </c>
      <c r="H113" s="165" t="n">
        <v>1957</v>
      </c>
      <c r="I113" s="165" t="n">
        <v>232</v>
      </c>
      <c r="J113" s="165" t="n">
        <v>50173</v>
      </c>
      <c r="K113" s="165">
        <f>SUM(B113:J113)</f>
        <v/>
      </c>
      <c r="L113" s="166" t="n">
        <v>268</v>
      </c>
      <c r="M113" s="166" t="n">
        <v>9</v>
      </c>
      <c r="N113" s="166" t="n">
        <v>114</v>
      </c>
      <c r="O113" s="166" t="n">
        <v>83</v>
      </c>
      <c r="P113" s="166" t="n">
        <v>4</v>
      </c>
      <c r="Q113" s="166" t="n">
        <v>1</v>
      </c>
      <c r="R113" s="166" t="n">
        <v>5</v>
      </c>
      <c r="S113" s="166" t="n">
        <v>1</v>
      </c>
      <c r="T113" s="166" t="n">
        <v>1392</v>
      </c>
      <c r="U113" s="166">
        <f>SUM(L113:T113)</f>
        <v/>
      </c>
      <c r="V113" s="167" t="n">
        <v>7470</v>
      </c>
      <c r="W113" s="167" t="n">
        <v>236</v>
      </c>
      <c r="X113" s="167" t="n">
        <v>4273</v>
      </c>
      <c r="Y113" s="167" t="n">
        <v>2527</v>
      </c>
      <c r="Z113" s="167" t="n">
        <v>236</v>
      </c>
      <c r="AA113" s="167" t="n">
        <v>156</v>
      </c>
      <c r="AB113" s="167" t="n">
        <v>175</v>
      </c>
      <c r="AC113" s="167" t="n">
        <v>97</v>
      </c>
      <c r="AD113" s="167" t="n">
        <v>35156</v>
      </c>
      <c r="AE113" s="167">
        <f>SUM(V113:AD113)</f>
        <v/>
      </c>
      <c r="AF113" s="151">
        <f>B113-L113-V113</f>
        <v/>
      </c>
      <c r="AG113" s="151">
        <f>C113-M113-W113</f>
        <v/>
      </c>
      <c r="AH113" s="151">
        <f>D113-N113-X113</f>
        <v/>
      </c>
      <c r="AI113" s="151">
        <f>E113-O113-Y113</f>
        <v/>
      </c>
      <c r="AJ113" s="151">
        <f>F113-P113-Z113</f>
        <v/>
      </c>
      <c r="AK113" s="151">
        <f>G113-Q113-AA113</f>
        <v/>
      </c>
      <c r="AL113" s="151">
        <f>H113-R113-AB113</f>
        <v/>
      </c>
      <c r="AM113" s="151">
        <f>I113-S113-AC113</f>
        <v/>
      </c>
      <c r="AN113" s="151">
        <f>J113-T113-AD113</f>
        <v/>
      </c>
      <c r="AO113" s="151">
        <f>SUM(AF113:AN113)</f>
        <v/>
      </c>
      <c r="AP113" s="169">
        <f>B113-B112</f>
        <v/>
      </c>
      <c r="AQ113" s="169">
        <f>C113-C112</f>
        <v/>
      </c>
      <c r="AR113" s="169">
        <f>D113-D112</f>
        <v/>
      </c>
      <c r="AS113" s="169">
        <f>E113-E112</f>
        <v/>
      </c>
      <c r="AT113" s="169">
        <f>F113-F112</f>
        <v/>
      </c>
      <c r="AU113" s="169">
        <f>G113-G112</f>
        <v/>
      </c>
      <c r="AV113" s="169">
        <f>H113-H112</f>
        <v/>
      </c>
      <c r="AW113" s="169">
        <f>I113-I112</f>
        <v/>
      </c>
      <c r="AX113" s="169">
        <f>J113-J112</f>
        <v/>
      </c>
      <c r="AY113" s="169">
        <f>SUM(AP113:AX113)</f>
        <v/>
      </c>
      <c r="AZ113" s="152">
        <f>L113/AZ$6-B113</f>
        <v/>
      </c>
      <c r="BA113" s="152">
        <f>M113/BA$6-C113</f>
        <v/>
      </c>
      <c r="BB113" s="152">
        <f>N113/BB$6-D113</f>
        <v/>
      </c>
      <c r="BC113" s="152">
        <f>O113/BC$6-E113</f>
        <v/>
      </c>
      <c r="BD113" s="152">
        <f>P113/BD$6-F113</f>
        <v/>
      </c>
      <c r="BE113" s="152">
        <f>Q113/BE$6-G113</f>
        <v/>
      </c>
      <c r="BF113" s="152">
        <f>R113/BF$6-H113</f>
        <v/>
      </c>
      <c r="BG113" s="152">
        <f>S113/BG$6-I113</f>
        <v/>
      </c>
      <c r="BH113" s="152">
        <f>T113/BH$6-J113</f>
        <v/>
      </c>
      <c r="BI113" s="152">
        <f>SUM(AZ113:BH113)</f>
        <v/>
      </c>
      <c r="BJ113" s="163">
        <f>AZ113*AF113/B113</f>
        <v/>
      </c>
      <c r="BK113" s="163">
        <f>BA113*AG113/C113</f>
        <v/>
      </c>
      <c r="BL113" s="163">
        <f>BB113*AH113/D113</f>
        <v/>
      </c>
      <c r="BM113" s="163">
        <f>BC113*AI113/E113</f>
        <v/>
      </c>
      <c r="BN113" s="163">
        <f>BD113*AJ113/F113</f>
        <v/>
      </c>
      <c r="BO113" s="163">
        <f>BE113*AK113/G113</f>
        <v/>
      </c>
      <c r="BP113" s="163">
        <f>BF113*AL113/H113</f>
        <v/>
      </c>
      <c r="BQ113" s="163">
        <f>BG113*AM113/I113</f>
        <v/>
      </c>
      <c r="BR113" s="163">
        <f>BH113*AN113/J113</f>
        <v/>
      </c>
      <c r="BS113" s="163">
        <f>SUM(BJ113:BR113)</f>
        <v/>
      </c>
      <c r="BT113" s="172">
        <f>L113/(B113)</f>
        <v/>
      </c>
      <c r="BU113" s="172">
        <f>M113/(C113)</f>
        <v/>
      </c>
      <c r="BV113" s="172">
        <f>N113/(D113)</f>
        <v/>
      </c>
      <c r="BW113" s="172">
        <f>O113/(E113)</f>
        <v/>
      </c>
      <c r="BX113" s="172">
        <f>P113/(F113)</f>
        <v/>
      </c>
      <c r="BY113" s="172">
        <f>Q113/(G113)</f>
        <v/>
      </c>
      <c r="BZ113" s="172">
        <f>R113/(H113)</f>
        <v/>
      </c>
      <c r="CA113" s="172">
        <f>S113/(I113)</f>
        <v/>
      </c>
      <c r="CB113" s="172">
        <f>T113/(J113)</f>
        <v/>
      </c>
      <c r="CC113" s="172">
        <f>U113/(K113)</f>
        <v/>
      </c>
      <c r="CD113" s="213">
        <f>SUM(AP100:AP113)</f>
        <v/>
      </c>
      <c r="CE113" s="213">
        <f>SUM(AQ100:AQ113)</f>
        <v/>
      </c>
      <c r="CF113" s="213">
        <f>SUM(AR100:AR113)</f>
        <v/>
      </c>
      <c r="CG113" s="213">
        <f>SUM(AS100:AS113)</f>
        <v/>
      </c>
      <c r="CH113" s="213">
        <f>SUM(AT100:AT113)</f>
        <v/>
      </c>
      <c r="CI113" s="213">
        <f>SUM(AU100:AU113)</f>
        <v/>
      </c>
      <c r="CJ113" s="213">
        <f>SUM(AV100:AV113)</f>
        <v/>
      </c>
      <c r="CK113" s="213">
        <f>SUM(AW100:AW113)</f>
        <v/>
      </c>
      <c r="CL113" s="213">
        <f>SUM(AX100:AX113)</f>
        <v/>
      </c>
      <c r="CM113" s="213">
        <f>SUM(AY100:AY113)</f>
        <v/>
      </c>
      <c r="CN113" s="214">
        <f>B113/B$5</f>
        <v/>
      </c>
      <c r="CO113" s="214">
        <f>C113/C$5</f>
        <v/>
      </c>
      <c r="CP113" s="214">
        <f>D113/D$5</f>
        <v/>
      </c>
      <c r="CQ113" s="214">
        <f>E113/E$5</f>
        <v/>
      </c>
      <c r="CR113" s="214">
        <f>F113/F$5</f>
        <v/>
      </c>
      <c r="CS113" s="214">
        <f>G113/G$5</f>
        <v/>
      </c>
      <c r="CT113" s="214">
        <f>H113/H$5</f>
        <v/>
      </c>
      <c r="CU113" s="214">
        <f>I113/I$5</f>
        <v/>
      </c>
      <c r="CV113" s="214">
        <f>J113/J$5</f>
        <v/>
      </c>
      <c r="CW113" s="214">
        <f>K113/K$5</f>
        <v/>
      </c>
      <c r="CX113" s="215">
        <f>AF113/AF$5</f>
        <v/>
      </c>
      <c r="CY113" s="215">
        <f>AG113/AG$5</f>
        <v/>
      </c>
      <c r="CZ113" s="215">
        <f>AH113/AH$5</f>
        <v/>
      </c>
      <c r="DA113" s="215">
        <f>AI113/AI$5</f>
        <v/>
      </c>
      <c r="DB113" s="215">
        <f>AJ113/AJ$5</f>
        <v/>
      </c>
      <c r="DC113" s="215">
        <f>AK113/AK$5</f>
        <v/>
      </c>
      <c r="DD113" s="215">
        <f>AL113/AL$5</f>
        <v/>
      </c>
      <c r="DE113" s="215">
        <f>AM113/AM$5</f>
        <v/>
      </c>
      <c r="DF113" s="215">
        <f>AN113/AN$5</f>
        <v/>
      </c>
      <c r="DG113" s="215">
        <f>AO113/AO$5</f>
        <v/>
      </c>
      <c r="DI113" s="83" t="n"/>
    </row>
    <row r="114">
      <c r="A114" s="150" t="n">
        <v>44003</v>
      </c>
      <c r="B114" s="165" t="n">
        <v>15751</v>
      </c>
      <c r="C114" s="165" t="n">
        <v>733</v>
      </c>
      <c r="D114" s="165" t="n">
        <v>20822</v>
      </c>
      <c r="E114" s="165" t="n">
        <v>5030</v>
      </c>
      <c r="F114" s="165" t="n">
        <v>564</v>
      </c>
      <c r="G114" s="165" t="n">
        <v>573</v>
      </c>
      <c r="H114" s="165" t="n">
        <v>2148</v>
      </c>
      <c r="I114" s="165" t="n">
        <v>237</v>
      </c>
      <c r="J114" s="165" t="n">
        <v>51441</v>
      </c>
      <c r="K114" s="165">
        <f>SUM(B114:J114)</f>
        <v/>
      </c>
      <c r="L114" s="166" t="n">
        <v>285</v>
      </c>
      <c r="M114" s="166" t="n">
        <v>9</v>
      </c>
      <c r="N114" s="166" t="n">
        <v>122</v>
      </c>
      <c r="O114" s="166" t="n">
        <v>84</v>
      </c>
      <c r="P114" s="166" t="n">
        <v>4</v>
      </c>
      <c r="Q114" s="166" t="n">
        <v>1</v>
      </c>
      <c r="R114" s="166" t="n">
        <v>5</v>
      </c>
      <c r="S114" s="166" t="n">
        <v>1</v>
      </c>
      <c r="T114" s="166" t="n">
        <v>1419</v>
      </c>
      <c r="U114" s="166">
        <f>SUM(L114:T114)</f>
        <v/>
      </c>
      <c r="V114" s="167" t="n">
        <v>7738</v>
      </c>
      <c r="W114" s="167" t="n">
        <v>264</v>
      </c>
      <c r="X114" s="167" t="n">
        <v>4673</v>
      </c>
      <c r="Y114" s="167" t="n">
        <v>2594</v>
      </c>
      <c r="Z114" s="167" t="n">
        <v>246</v>
      </c>
      <c r="AA114" s="167" t="n">
        <v>176</v>
      </c>
      <c r="AB114" s="167" t="n">
        <v>248</v>
      </c>
      <c r="AC114" s="167" t="n">
        <v>110</v>
      </c>
      <c r="AD114" s="167" t="n">
        <v>35559</v>
      </c>
      <c r="AE114" s="167">
        <f>SUM(V114:AD114)</f>
        <v/>
      </c>
      <c r="AF114" s="151">
        <f>B114-L114-V114</f>
        <v/>
      </c>
      <c r="AG114" s="151">
        <f>C114-M114-W114</f>
        <v/>
      </c>
      <c r="AH114" s="151">
        <f>D114-N114-X114</f>
        <v/>
      </c>
      <c r="AI114" s="151">
        <f>E114-O114-Y114</f>
        <v/>
      </c>
      <c r="AJ114" s="151">
        <f>F114-P114-Z114</f>
        <v/>
      </c>
      <c r="AK114" s="151">
        <f>G114-Q114-AA114</f>
        <v/>
      </c>
      <c r="AL114" s="151">
        <f>H114-R114-AB114</f>
        <v/>
      </c>
      <c r="AM114" s="151">
        <f>I114-S114-AC114</f>
        <v/>
      </c>
      <c r="AN114" s="151">
        <f>J114-T114-AD114</f>
        <v/>
      </c>
      <c r="AO114" s="151">
        <f>SUM(AF114:AN114)</f>
        <v/>
      </c>
      <c r="AP114" s="169">
        <f>B114-B113</f>
        <v/>
      </c>
      <c r="AQ114" s="169">
        <f>C114-C113</f>
        <v/>
      </c>
      <c r="AR114" s="169">
        <f>D114-D113</f>
        <v/>
      </c>
      <c r="AS114" s="169">
        <f>E114-E113</f>
        <v/>
      </c>
      <c r="AT114" s="169">
        <f>F114-F113</f>
        <v/>
      </c>
      <c r="AU114" s="169">
        <f>G114-G113</f>
        <v/>
      </c>
      <c r="AV114" s="169">
        <f>H114-H113</f>
        <v/>
      </c>
      <c r="AW114" s="169">
        <f>I114-I113</f>
        <v/>
      </c>
      <c r="AX114" s="169">
        <f>J114-J113</f>
        <v/>
      </c>
      <c r="AY114" s="169">
        <f>SUM(AP114:AX114)</f>
        <v/>
      </c>
      <c r="AZ114" s="152">
        <f>L114/AZ$6-B114</f>
        <v/>
      </c>
      <c r="BA114" s="152">
        <f>M114/BA$6-C114</f>
        <v/>
      </c>
      <c r="BB114" s="152">
        <f>N114/BB$6-D114</f>
        <v/>
      </c>
      <c r="BC114" s="152">
        <f>O114/BC$6-E114</f>
        <v/>
      </c>
      <c r="BD114" s="152">
        <f>P114/BD$6-F114</f>
        <v/>
      </c>
      <c r="BE114" s="152">
        <f>Q114/BE$6-G114</f>
        <v/>
      </c>
      <c r="BF114" s="152">
        <f>R114/BF$6-H114</f>
        <v/>
      </c>
      <c r="BG114" s="152">
        <f>S114/BG$6-I114</f>
        <v/>
      </c>
      <c r="BH114" s="152">
        <f>T114/BH$6-J114</f>
        <v/>
      </c>
      <c r="BI114" s="152">
        <f>SUM(AZ114:BH114)</f>
        <v/>
      </c>
      <c r="BJ114" s="163">
        <f>AZ114*AF114/B114</f>
        <v/>
      </c>
      <c r="BK114" s="163">
        <f>BA114*AG114/C114</f>
        <v/>
      </c>
      <c r="BL114" s="163">
        <f>BB114*AH114/D114</f>
        <v/>
      </c>
      <c r="BM114" s="163">
        <f>BC114*AI114/E114</f>
        <v/>
      </c>
      <c r="BN114" s="163">
        <f>BD114*AJ114/F114</f>
        <v/>
      </c>
      <c r="BO114" s="163">
        <f>BE114*AK114/G114</f>
        <v/>
      </c>
      <c r="BP114" s="163">
        <f>BF114*AL114/H114</f>
        <v/>
      </c>
      <c r="BQ114" s="163">
        <f>BG114*AM114/I114</f>
        <v/>
      </c>
      <c r="BR114" s="163">
        <f>BH114*AN114/J114</f>
        <v/>
      </c>
      <c r="BS114" s="163">
        <f>SUM(BJ114:BR114)</f>
        <v/>
      </c>
      <c r="BT114" s="172">
        <f>L114/(B114)</f>
        <v/>
      </c>
      <c r="BU114" s="172">
        <f>M114/(C114)</f>
        <v/>
      </c>
      <c r="BV114" s="172">
        <f>N114/(D114)</f>
        <v/>
      </c>
      <c r="BW114" s="172">
        <f>O114/(E114)</f>
        <v/>
      </c>
      <c r="BX114" s="172">
        <f>P114/(F114)</f>
        <v/>
      </c>
      <c r="BY114" s="172">
        <f>Q114/(G114)</f>
        <v/>
      </c>
      <c r="BZ114" s="172">
        <f>R114/(H114)</f>
        <v/>
      </c>
      <c r="CA114" s="172">
        <f>S114/(I114)</f>
        <v/>
      </c>
      <c r="CB114" s="172">
        <f>T114/(J114)</f>
        <v/>
      </c>
      <c r="CC114" s="172">
        <f>U114/(K114)</f>
        <v/>
      </c>
      <c r="CD114" s="213">
        <f>SUM(AP101:AP114)</f>
        <v/>
      </c>
      <c r="CE114" s="213">
        <f>SUM(AQ101:AQ114)</f>
        <v/>
      </c>
      <c r="CF114" s="213">
        <f>SUM(AR101:AR114)</f>
        <v/>
      </c>
      <c r="CG114" s="213">
        <f>SUM(AS101:AS114)</f>
        <v/>
      </c>
      <c r="CH114" s="213">
        <f>SUM(AT101:AT114)</f>
        <v/>
      </c>
      <c r="CI114" s="213">
        <f>SUM(AU101:AU114)</f>
        <v/>
      </c>
      <c r="CJ114" s="213">
        <f>SUM(AV101:AV114)</f>
        <v/>
      </c>
      <c r="CK114" s="213">
        <f>SUM(AW101:AW114)</f>
        <v/>
      </c>
      <c r="CL114" s="213">
        <f>SUM(AX101:AX114)</f>
        <v/>
      </c>
      <c r="CM114" s="213">
        <f>SUM(AY101:AY114)</f>
        <v/>
      </c>
      <c r="CN114" s="214">
        <f>B114/B$5</f>
        <v/>
      </c>
      <c r="CO114" s="214">
        <f>C114/C$5</f>
        <v/>
      </c>
      <c r="CP114" s="214">
        <f>D114/D$5</f>
        <v/>
      </c>
      <c r="CQ114" s="214">
        <f>E114/E$5</f>
        <v/>
      </c>
      <c r="CR114" s="214">
        <f>F114/F$5</f>
        <v/>
      </c>
      <c r="CS114" s="214">
        <f>G114/G$5</f>
        <v/>
      </c>
      <c r="CT114" s="214">
        <f>H114/H$5</f>
        <v/>
      </c>
      <c r="CU114" s="214">
        <f>I114/I$5</f>
        <v/>
      </c>
      <c r="CV114" s="214">
        <f>J114/J$5</f>
        <v/>
      </c>
      <c r="CW114" s="214">
        <f>K114/K$5</f>
        <v/>
      </c>
      <c r="CX114" s="215">
        <f>AF114/AF$5</f>
        <v/>
      </c>
      <c r="CY114" s="215">
        <f>AG114/AG$5</f>
        <v/>
      </c>
      <c r="CZ114" s="215">
        <f>AH114/AH$5</f>
        <v/>
      </c>
      <c r="DA114" s="215">
        <f>AI114/AI$5</f>
        <v/>
      </c>
      <c r="DB114" s="215">
        <f>AJ114/AJ$5</f>
        <v/>
      </c>
      <c r="DC114" s="215">
        <f>AK114/AK$5</f>
        <v/>
      </c>
      <c r="DD114" s="215">
        <f>AL114/AL$5</f>
        <v/>
      </c>
      <c r="DE114" s="215">
        <f>AM114/AM$5</f>
        <v/>
      </c>
      <c r="DF114" s="215">
        <f>AN114/AN$5</f>
        <v/>
      </c>
      <c r="DG114" s="215">
        <f>AO114/AO$5</f>
        <v/>
      </c>
      <c r="DI114" s="83" t="n"/>
    </row>
    <row r="115">
      <c r="A115" s="150" t="n">
        <v>44004</v>
      </c>
      <c r="B115" s="165" t="n">
        <v>16895</v>
      </c>
      <c r="C115" s="165" t="n">
        <v>772</v>
      </c>
      <c r="D115" s="165" t="n">
        <v>22341</v>
      </c>
      <c r="E115" s="165" t="n">
        <v>5278</v>
      </c>
      <c r="F115" s="165" t="n">
        <v>582</v>
      </c>
      <c r="G115" s="165" t="n">
        <v>596</v>
      </c>
      <c r="H115" s="165" t="n">
        <v>2315</v>
      </c>
      <c r="I115" s="165" t="n">
        <v>254</v>
      </c>
      <c r="J115" s="165" t="n">
        <v>52554</v>
      </c>
      <c r="K115" s="165">
        <f>SUM(B115:J115)</f>
        <v/>
      </c>
      <c r="L115" s="166" t="n">
        <v>303</v>
      </c>
      <c r="M115" s="166" t="n">
        <v>9</v>
      </c>
      <c r="N115" s="166" t="n">
        <v>122</v>
      </c>
      <c r="O115" s="166" t="n">
        <v>87</v>
      </c>
      <c r="P115" s="166" t="n">
        <v>5</v>
      </c>
      <c r="Q115" s="166" t="n">
        <v>1</v>
      </c>
      <c r="R115" s="166" t="n">
        <v>5</v>
      </c>
      <c r="S115" s="166" t="n">
        <v>1</v>
      </c>
      <c r="T115" s="166" t="n">
        <v>1458</v>
      </c>
      <c r="U115" s="166">
        <f>SUM(L115:T115)</f>
        <v/>
      </c>
      <c r="V115" s="167" t="n">
        <v>8035</v>
      </c>
      <c r="W115" s="167" t="n">
        <v>264</v>
      </c>
      <c r="X115" s="167" t="n">
        <v>5620</v>
      </c>
      <c r="Y115" s="167" t="n">
        <v>2769</v>
      </c>
      <c r="Z115" s="167" t="n">
        <v>257</v>
      </c>
      <c r="AA115" s="167" t="n">
        <v>181</v>
      </c>
      <c r="AB115" s="167" t="n">
        <v>248</v>
      </c>
      <c r="AC115" s="167" t="n">
        <v>112</v>
      </c>
      <c r="AD115" s="167" t="n">
        <v>35958</v>
      </c>
      <c r="AE115" s="167">
        <f>SUM(V115:AD115)</f>
        <v/>
      </c>
      <c r="AF115" s="151">
        <f>B115-L115-V115</f>
        <v/>
      </c>
      <c r="AG115" s="151">
        <f>C115-M115-W115</f>
        <v/>
      </c>
      <c r="AH115" s="151">
        <f>D115-N115-X115</f>
        <v/>
      </c>
      <c r="AI115" s="151">
        <f>E115-O115-Y115</f>
        <v/>
      </c>
      <c r="AJ115" s="151">
        <f>F115-P115-Z115</f>
        <v/>
      </c>
      <c r="AK115" s="151">
        <f>G115-Q115-AA115</f>
        <v/>
      </c>
      <c r="AL115" s="151">
        <f>H115-R115-AB115</f>
        <v/>
      </c>
      <c r="AM115" s="151">
        <f>I115-S115-AC115</f>
        <v/>
      </c>
      <c r="AN115" s="151">
        <f>J115-T115-AD115</f>
        <v/>
      </c>
      <c r="AO115" s="151">
        <f>SUM(AF115:AN115)</f>
        <v/>
      </c>
      <c r="AP115" s="169">
        <f>B115-B114</f>
        <v/>
      </c>
      <c r="AQ115" s="169">
        <f>C115-C114</f>
        <v/>
      </c>
      <c r="AR115" s="169">
        <f>D115-D114</f>
        <v/>
      </c>
      <c r="AS115" s="169">
        <f>E115-E114</f>
        <v/>
      </c>
      <c r="AT115" s="169">
        <f>F115-F114</f>
        <v/>
      </c>
      <c r="AU115" s="169">
        <f>G115-G114</f>
        <v/>
      </c>
      <c r="AV115" s="169">
        <f>H115-H114</f>
        <v/>
      </c>
      <c r="AW115" s="169">
        <f>I115-I114</f>
        <v/>
      </c>
      <c r="AX115" s="169">
        <f>J115-J114</f>
        <v/>
      </c>
      <c r="AY115" s="169">
        <f>SUM(AP115:AX115)</f>
        <v/>
      </c>
      <c r="AZ115" s="152">
        <f>L115/AZ$6-B115</f>
        <v/>
      </c>
      <c r="BA115" s="152">
        <f>M115/BA$6-C115</f>
        <v/>
      </c>
      <c r="BB115" s="152">
        <f>N115/BB$6-D115</f>
        <v/>
      </c>
      <c r="BC115" s="152">
        <f>O115/BC$6-E115</f>
        <v/>
      </c>
      <c r="BD115" s="152">
        <f>P115/BD$6-F115</f>
        <v/>
      </c>
      <c r="BE115" s="152">
        <f>Q115/BE$6-G115</f>
        <v/>
      </c>
      <c r="BF115" s="152">
        <f>R115/BF$6-H115</f>
        <v/>
      </c>
      <c r="BG115" s="152">
        <f>S115/BG$6-I115</f>
        <v/>
      </c>
      <c r="BH115" s="152">
        <f>T115/BH$6-J115</f>
        <v/>
      </c>
      <c r="BI115" s="152">
        <f>SUM(AZ115:BH115)</f>
        <v/>
      </c>
      <c r="BJ115" s="163">
        <f>AZ115*AF115/B115</f>
        <v/>
      </c>
      <c r="BK115" s="163">
        <f>BA115*AG115/C115</f>
        <v/>
      </c>
      <c r="BL115" s="163">
        <f>BB115*AH115/D115</f>
        <v/>
      </c>
      <c r="BM115" s="163">
        <f>BC115*AI115/E115</f>
        <v/>
      </c>
      <c r="BN115" s="163">
        <f>BD115*AJ115/F115</f>
        <v/>
      </c>
      <c r="BO115" s="163">
        <f>BE115*AK115/G115</f>
        <v/>
      </c>
      <c r="BP115" s="163">
        <f>BF115*AL115/H115</f>
        <v/>
      </c>
      <c r="BQ115" s="163">
        <f>BG115*AM115/I115</f>
        <v/>
      </c>
      <c r="BR115" s="163">
        <f>BH115*AN115/J115</f>
        <v/>
      </c>
      <c r="BS115" s="163">
        <f>SUM(BJ115:BR115)</f>
        <v/>
      </c>
      <c r="BT115" s="172">
        <f>L115/(B115)</f>
        <v/>
      </c>
      <c r="BU115" s="172">
        <f>M115/(C115)</f>
        <v/>
      </c>
      <c r="BV115" s="172">
        <f>N115/(D115)</f>
        <v/>
      </c>
      <c r="BW115" s="172">
        <f>O115/(E115)</f>
        <v/>
      </c>
      <c r="BX115" s="172">
        <f>P115/(F115)</f>
        <v/>
      </c>
      <c r="BY115" s="172">
        <f>Q115/(G115)</f>
        <v/>
      </c>
      <c r="BZ115" s="172">
        <f>R115/(H115)</f>
        <v/>
      </c>
      <c r="CA115" s="172">
        <f>S115/(I115)</f>
        <v/>
      </c>
      <c r="CB115" s="172">
        <f>T115/(J115)</f>
        <v/>
      </c>
      <c r="CC115" s="172">
        <f>U115/(K115)</f>
        <v/>
      </c>
      <c r="CD115" s="213">
        <f>SUM(AP102:AP115)</f>
        <v/>
      </c>
      <c r="CE115" s="213">
        <f>SUM(AQ102:AQ115)</f>
        <v/>
      </c>
      <c r="CF115" s="213">
        <f>SUM(AR102:AR115)</f>
        <v/>
      </c>
      <c r="CG115" s="213">
        <f>SUM(AS102:AS115)</f>
        <v/>
      </c>
      <c r="CH115" s="213">
        <f>SUM(AT102:AT115)</f>
        <v/>
      </c>
      <c r="CI115" s="213">
        <f>SUM(AU102:AU115)</f>
        <v/>
      </c>
      <c r="CJ115" s="213">
        <f>SUM(AV102:AV115)</f>
        <v/>
      </c>
      <c r="CK115" s="213">
        <f>SUM(AW102:AW115)</f>
        <v/>
      </c>
      <c r="CL115" s="213">
        <f>SUM(AX102:AX115)</f>
        <v/>
      </c>
      <c r="CM115" s="213">
        <f>SUM(AY102:AY115)</f>
        <v/>
      </c>
      <c r="CN115" s="214">
        <f>B115/B$5</f>
        <v/>
      </c>
      <c r="CO115" s="214">
        <f>C115/C$5</f>
        <v/>
      </c>
      <c r="CP115" s="214">
        <f>D115/D$5</f>
        <v/>
      </c>
      <c r="CQ115" s="214">
        <f>E115/E$5</f>
        <v/>
      </c>
      <c r="CR115" s="214">
        <f>F115/F$5</f>
        <v/>
      </c>
      <c r="CS115" s="214">
        <f>G115/G$5</f>
        <v/>
      </c>
      <c r="CT115" s="214">
        <f>H115/H$5</f>
        <v/>
      </c>
      <c r="CU115" s="214">
        <f>I115/I$5</f>
        <v/>
      </c>
      <c r="CV115" s="214">
        <f>J115/J$5</f>
        <v/>
      </c>
      <c r="CW115" s="214">
        <f>K115/K$5</f>
        <v/>
      </c>
      <c r="CX115" s="215">
        <f>AF115/AF$5</f>
        <v/>
      </c>
      <c r="CY115" s="215">
        <f>AG115/AG$5</f>
        <v/>
      </c>
      <c r="CZ115" s="215">
        <f>AH115/AH$5</f>
        <v/>
      </c>
      <c r="DA115" s="215">
        <f>AI115/AI$5</f>
        <v/>
      </c>
      <c r="DB115" s="215">
        <f>AJ115/AJ$5</f>
        <v/>
      </c>
      <c r="DC115" s="215">
        <f>AK115/AK$5</f>
        <v/>
      </c>
      <c r="DD115" s="215">
        <f>AL115/AL$5</f>
        <v/>
      </c>
      <c r="DE115" s="215">
        <f>AM115/AM$5</f>
        <v/>
      </c>
      <c r="DF115" s="215">
        <f>AN115/AN$5</f>
        <v/>
      </c>
      <c r="DG115" s="215">
        <f>AO115/AO$5</f>
        <v/>
      </c>
      <c r="DI115" s="83" t="n"/>
    </row>
    <row r="116">
      <c r="A116" s="150" t="n">
        <v>44005</v>
      </c>
      <c r="B116" s="165" t="n">
        <v>18108</v>
      </c>
      <c r="C116" s="165" t="n">
        <v>814</v>
      </c>
      <c r="D116" s="165" t="n">
        <v>24041</v>
      </c>
      <c r="E116" s="165" t="n">
        <v>5625</v>
      </c>
      <c r="F116" s="165" t="n">
        <v>622</v>
      </c>
      <c r="G116" s="165" t="n">
        <v>662</v>
      </c>
      <c r="H116" s="165" t="n">
        <v>2454</v>
      </c>
      <c r="I116" s="165" t="n">
        <v>270</v>
      </c>
      <c r="J116" s="165" t="n">
        <v>53512</v>
      </c>
      <c r="K116" s="165">
        <f>SUM(B116:J116)</f>
        <v/>
      </c>
      <c r="L116" s="166" t="n">
        <v>331</v>
      </c>
      <c r="M116" s="166" t="n">
        <v>9</v>
      </c>
      <c r="N116" s="166" t="n">
        <v>122</v>
      </c>
      <c r="O116" s="166" t="n">
        <v>91</v>
      </c>
      <c r="P116" s="166" t="n">
        <v>5</v>
      </c>
      <c r="Q116" s="166" t="n">
        <v>2</v>
      </c>
      <c r="R116" s="166" t="n">
        <v>5</v>
      </c>
      <c r="S116" s="166" t="n">
        <v>1</v>
      </c>
      <c r="T116" s="166" t="n">
        <v>1536</v>
      </c>
      <c r="U116" s="166">
        <f>SUM(L116:T116)</f>
        <v/>
      </c>
      <c r="V116" s="167" t="n">
        <v>8259</v>
      </c>
      <c r="W116" s="167" t="n">
        <v>264</v>
      </c>
      <c r="X116" s="167" t="n">
        <v>5620</v>
      </c>
      <c r="Y116" s="167" t="n">
        <v>2849</v>
      </c>
      <c r="Z116" s="167" t="n">
        <v>270</v>
      </c>
      <c r="AA116" s="167" t="n">
        <v>181</v>
      </c>
      <c r="AB116" s="167" t="n">
        <v>256</v>
      </c>
      <c r="AC116" s="167" t="n">
        <v>112</v>
      </c>
      <c r="AD116" s="167" t="n">
        <v>37234</v>
      </c>
      <c r="AE116" s="167">
        <f>SUM(V116:AD116)</f>
        <v/>
      </c>
      <c r="AF116" s="151">
        <f>B116-L116-V116</f>
        <v/>
      </c>
      <c r="AG116" s="151">
        <f>C116-M116-W116</f>
        <v/>
      </c>
      <c r="AH116" s="151">
        <f>D116-N116-X116</f>
        <v/>
      </c>
      <c r="AI116" s="151">
        <f>E116-O116-Y116</f>
        <v/>
      </c>
      <c r="AJ116" s="151">
        <f>F116-P116-Z116</f>
        <v/>
      </c>
      <c r="AK116" s="151">
        <f>G116-Q116-AA116</f>
        <v/>
      </c>
      <c r="AL116" s="151">
        <f>H116-R116-AB116</f>
        <v/>
      </c>
      <c r="AM116" s="151">
        <f>I116-S116-AC116</f>
        <v/>
      </c>
      <c r="AN116" s="151">
        <f>J116-T116-AD116</f>
        <v/>
      </c>
      <c r="AO116" s="151">
        <f>SUM(AF116:AN116)</f>
        <v/>
      </c>
      <c r="AP116" s="169">
        <f>B116-B115</f>
        <v/>
      </c>
      <c r="AQ116" s="169">
        <f>C116-C115</f>
        <v/>
      </c>
      <c r="AR116" s="169">
        <f>D116-D115</f>
        <v/>
      </c>
      <c r="AS116" s="169">
        <f>E116-E115</f>
        <v/>
      </c>
      <c r="AT116" s="169">
        <f>F116-F115</f>
        <v/>
      </c>
      <c r="AU116" s="169">
        <f>G116-G115</f>
        <v/>
      </c>
      <c r="AV116" s="169">
        <f>H116-H115</f>
        <v/>
      </c>
      <c r="AW116" s="169">
        <f>I116-I115</f>
        <v/>
      </c>
      <c r="AX116" s="169">
        <f>J116-J115</f>
        <v/>
      </c>
      <c r="AY116" s="169">
        <f>SUM(AP116:AX116)</f>
        <v/>
      </c>
      <c r="AZ116" s="152">
        <f>L116/AZ$6-B116</f>
        <v/>
      </c>
      <c r="BA116" s="152">
        <f>M116/BA$6-C116</f>
        <v/>
      </c>
      <c r="BB116" s="152">
        <f>N116/BB$6-D116</f>
        <v/>
      </c>
      <c r="BC116" s="152">
        <f>O116/BC$6-E116</f>
        <v/>
      </c>
      <c r="BD116" s="152">
        <f>P116/BD$6-F116</f>
        <v/>
      </c>
      <c r="BE116" s="152">
        <f>Q116/BE$6-G116</f>
        <v/>
      </c>
      <c r="BF116" s="152">
        <f>R116/BF$6-H116</f>
        <v/>
      </c>
      <c r="BG116" s="152">
        <f>S116/BG$6-I116</f>
        <v/>
      </c>
      <c r="BH116" s="152">
        <f>T116/BH$6-J116</f>
        <v/>
      </c>
      <c r="BI116" s="152">
        <f>SUM(AZ116:BH116)</f>
        <v/>
      </c>
      <c r="BJ116" s="163">
        <f>AZ116*AF116/B116</f>
        <v/>
      </c>
      <c r="BK116" s="163">
        <f>BA116*AG116/C116</f>
        <v/>
      </c>
      <c r="BL116" s="163">
        <f>BB116*AH116/D116</f>
        <v/>
      </c>
      <c r="BM116" s="163">
        <f>BC116*AI116/E116</f>
        <v/>
      </c>
      <c r="BN116" s="163">
        <f>BD116*AJ116/F116</f>
        <v/>
      </c>
      <c r="BO116" s="163">
        <f>BE116*AK116/G116</f>
        <v/>
      </c>
      <c r="BP116" s="163">
        <f>BF116*AL116/H116</f>
        <v/>
      </c>
      <c r="BQ116" s="163">
        <f>BG116*AM116/I116</f>
        <v/>
      </c>
      <c r="BR116" s="163">
        <f>BH116*AN116/J116</f>
        <v/>
      </c>
      <c r="BS116" s="163">
        <f>SUM(BJ116:BR116)</f>
        <v/>
      </c>
      <c r="BT116" s="172">
        <f>L116/(B116)</f>
        <v/>
      </c>
      <c r="BU116" s="172">
        <f>M116/(C116)</f>
        <v/>
      </c>
      <c r="BV116" s="172">
        <f>N116/(D116)</f>
        <v/>
      </c>
      <c r="BW116" s="172">
        <f>O116/(E116)</f>
        <v/>
      </c>
      <c r="BX116" s="172">
        <f>P116/(F116)</f>
        <v/>
      </c>
      <c r="BY116" s="172">
        <f>Q116/(G116)</f>
        <v/>
      </c>
      <c r="BZ116" s="172">
        <f>R116/(H116)</f>
        <v/>
      </c>
      <c r="CA116" s="172">
        <f>S116/(I116)</f>
        <v/>
      </c>
      <c r="CB116" s="172">
        <f>T116/(J116)</f>
        <v/>
      </c>
      <c r="CC116" s="172">
        <f>U116/(K116)</f>
        <v/>
      </c>
      <c r="CD116" s="213">
        <f>SUM(AP103:AP116)</f>
        <v/>
      </c>
      <c r="CE116" s="213">
        <f>SUM(AQ103:AQ116)</f>
        <v/>
      </c>
      <c r="CF116" s="213">
        <f>SUM(AR103:AR116)</f>
        <v/>
      </c>
      <c r="CG116" s="213">
        <f>SUM(AS103:AS116)</f>
        <v/>
      </c>
      <c r="CH116" s="213">
        <f>SUM(AT103:AT116)</f>
        <v/>
      </c>
      <c r="CI116" s="213">
        <f>SUM(AU103:AU116)</f>
        <v/>
      </c>
      <c r="CJ116" s="213">
        <f>SUM(AV103:AV116)</f>
        <v/>
      </c>
      <c r="CK116" s="213">
        <f>SUM(AW103:AW116)</f>
        <v/>
      </c>
      <c r="CL116" s="213">
        <f>SUM(AX103:AX116)</f>
        <v/>
      </c>
      <c r="CM116" s="213">
        <f>SUM(AY103:AY116)</f>
        <v/>
      </c>
      <c r="CN116" s="214">
        <f>B116/B$5</f>
        <v/>
      </c>
      <c r="CO116" s="214">
        <f>C116/C$5</f>
        <v/>
      </c>
      <c r="CP116" s="214">
        <f>D116/D$5</f>
        <v/>
      </c>
      <c r="CQ116" s="214">
        <f>E116/E$5</f>
        <v/>
      </c>
      <c r="CR116" s="214">
        <f>F116/F$5</f>
        <v/>
      </c>
      <c r="CS116" s="214">
        <f>G116/G$5</f>
        <v/>
      </c>
      <c r="CT116" s="214">
        <f>H116/H$5</f>
        <v/>
      </c>
      <c r="CU116" s="214">
        <f>I116/I$5</f>
        <v/>
      </c>
      <c r="CV116" s="214">
        <f>J116/J$5</f>
        <v/>
      </c>
      <c r="CW116" s="214">
        <f>K116/K$5</f>
        <v/>
      </c>
      <c r="CX116" s="215">
        <f>AF116/AF$5</f>
        <v/>
      </c>
      <c r="CY116" s="215">
        <f>AG116/AG$5</f>
        <v/>
      </c>
      <c r="CZ116" s="215">
        <f>AH116/AH$5</f>
        <v/>
      </c>
      <c r="DA116" s="215">
        <f>AI116/AI$5</f>
        <v/>
      </c>
      <c r="DB116" s="215">
        <f>AJ116/AJ$5</f>
        <v/>
      </c>
      <c r="DC116" s="215">
        <f>AK116/AK$5</f>
        <v/>
      </c>
      <c r="DD116" s="215">
        <f>AL116/AL$5</f>
        <v/>
      </c>
      <c r="DE116" s="215">
        <f>AM116/AM$5</f>
        <v/>
      </c>
      <c r="DF116" s="215">
        <f>AN116/AN$5</f>
        <v/>
      </c>
      <c r="DG116" s="215">
        <f>AO116/AO$5</f>
        <v/>
      </c>
      <c r="DI116" s="83" t="n"/>
    </row>
    <row r="117">
      <c r="A117" s="150" t="n">
        <v>44006</v>
      </c>
      <c r="B117" s="165" t="n">
        <v>19214</v>
      </c>
      <c r="C117" s="165" t="n">
        <v>889</v>
      </c>
      <c r="D117" s="165" t="n">
        <v>26156</v>
      </c>
      <c r="E117" s="165" t="n">
        <v>6075</v>
      </c>
      <c r="F117" s="165" t="n">
        <v>670</v>
      </c>
      <c r="G117" s="165" t="n">
        <v>713</v>
      </c>
      <c r="H117" s="165" t="n">
        <v>2618</v>
      </c>
      <c r="I117" s="165" t="n">
        <v>299</v>
      </c>
      <c r="J117" s="165" t="n">
        <v>55162</v>
      </c>
      <c r="K117" s="165">
        <f>SUM(B117:J117)</f>
        <v/>
      </c>
      <c r="L117" s="166" t="n">
        <v>346</v>
      </c>
      <c r="M117" s="166" t="n">
        <v>9</v>
      </c>
      <c r="N117" s="166" t="n">
        <v>147</v>
      </c>
      <c r="O117" s="166" t="n">
        <v>91</v>
      </c>
      <c r="P117" s="166" t="n">
        <v>5</v>
      </c>
      <c r="Q117" s="166" t="n">
        <v>2</v>
      </c>
      <c r="R117" s="166" t="n">
        <v>5</v>
      </c>
      <c r="S117" s="166" t="n">
        <v>1</v>
      </c>
      <c r="T117" s="166" t="n">
        <v>1599</v>
      </c>
      <c r="U117" s="166">
        <f>SUM(L117:T117)</f>
        <v/>
      </c>
      <c r="V117" s="167" t="n">
        <v>9668</v>
      </c>
      <c r="W117" s="167" t="n">
        <v>264</v>
      </c>
      <c r="X117" s="167" t="n">
        <v>5856</v>
      </c>
      <c r="Y117" s="167" t="n">
        <v>2947</v>
      </c>
      <c r="Z117" s="167" t="n">
        <v>303</v>
      </c>
      <c r="AA117" s="167" t="n">
        <v>199</v>
      </c>
      <c r="AB117" s="167" t="n">
        <v>291</v>
      </c>
      <c r="AC117" s="167" t="n">
        <v>112</v>
      </c>
      <c r="AD117" s="167" t="n">
        <v>37234</v>
      </c>
      <c r="AE117" s="167">
        <f>SUM(V117:AD117)</f>
        <v/>
      </c>
      <c r="AF117" s="151">
        <f>B117-L117-V117</f>
        <v/>
      </c>
      <c r="AG117" s="151">
        <f>C117-M117-W117</f>
        <v/>
      </c>
      <c r="AH117" s="151">
        <f>D117-N117-X117</f>
        <v/>
      </c>
      <c r="AI117" s="151">
        <f>E117-O117-Y117</f>
        <v/>
      </c>
      <c r="AJ117" s="151">
        <f>F117-P117-Z117</f>
        <v/>
      </c>
      <c r="AK117" s="151">
        <f>G117-Q117-AA117</f>
        <v/>
      </c>
      <c r="AL117" s="151">
        <f>H117-R117-AB117</f>
        <v/>
      </c>
      <c r="AM117" s="151">
        <f>I117-S117-AC117</f>
        <v/>
      </c>
      <c r="AN117" s="151">
        <f>J117-T117-AD117</f>
        <v/>
      </c>
      <c r="AO117" s="151">
        <f>SUM(AF117:AN117)</f>
        <v/>
      </c>
      <c r="AP117" s="169">
        <f>B117-B116</f>
        <v/>
      </c>
      <c r="AQ117" s="169">
        <f>C117-C116</f>
        <v/>
      </c>
      <c r="AR117" s="169">
        <f>D117-D116</f>
        <v/>
      </c>
      <c r="AS117" s="169">
        <f>E117-E116</f>
        <v/>
      </c>
      <c r="AT117" s="169">
        <f>F117-F116</f>
        <v/>
      </c>
      <c r="AU117" s="169">
        <f>G117-G116</f>
        <v/>
      </c>
      <c r="AV117" s="169">
        <f>H117-H116</f>
        <v/>
      </c>
      <c r="AW117" s="169">
        <f>I117-I116</f>
        <v/>
      </c>
      <c r="AX117" s="169">
        <f>J117-J116</f>
        <v/>
      </c>
      <c r="AY117" s="169">
        <f>SUM(AP117:AX117)</f>
        <v/>
      </c>
      <c r="AZ117" s="152">
        <f>L117/AZ$6-B117</f>
        <v/>
      </c>
      <c r="BA117" s="152">
        <f>M117/BA$6-C117</f>
        <v/>
      </c>
      <c r="BB117" s="152">
        <f>N117/BB$6-D117</f>
        <v/>
      </c>
      <c r="BC117" s="152">
        <f>O117/BC$6-E117</f>
        <v/>
      </c>
      <c r="BD117" s="152">
        <f>P117/BD$6-F117</f>
        <v/>
      </c>
      <c r="BE117" s="152">
        <f>Q117/BE$6-G117</f>
        <v/>
      </c>
      <c r="BF117" s="152">
        <f>R117/BF$6-H117</f>
        <v/>
      </c>
      <c r="BG117" s="152">
        <f>S117/BG$6-I117</f>
        <v/>
      </c>
      <c r="BH117" s="152">
        <f>T117/BH$6-J117</f>
        <v/>
      </c>
      <c r="BI117" s="152">
        <f>SUM(AZ117:BH117)</f>
        <v/>
      </c>
      <c r="BJ117" s="163">
        <f>AZ117*AF117/B117</f>
        <v/>
      </c>
      <c r="BK117" s="163">
        <f>BA117*AG117/C117</f>
        <v/>
      </c>
      <c r="BL117" s="163">
        <f>BB117*AH117/D117</f>
        <v/>
      </c>
      <c r="BM117" s="163">
        <f>BC117*AI117/E117</f>
        <v/>
      </c>
      <c r="BN117" s="163">
        <f>BD117*AJ117/F117</f>
        <v/>
      </c>
      <c r="BO117" s="163">
        <f>BE117*AK117/G117</f>
        <v/>
      </c>
      <c r="BP117" s="163">
        <f>BF117*AL117/H117</f>
        <v/>
      </c>
      <c r="BQ117" s="163">
        <f>BG117*AM117/I117</f>
        <v/>
      </c>
      <c r="BR117" s="163">
        <f>BH117*AN117/J117</f>
        <v/>
      </c>
      <c r="BS117" s="163">
        <f>SUM(BJ117:BR117)</f>
        <v/>
      </c>
      <c r="BT117" s="172">
        <f>L117/(B117)</f>
        <v/>
      </c>
      <c r="BU117" s="172">
        <f>M117/(C117)</f>
        <v/>
      </c>
      <c r="BV117" s="172">
        <f>N117/(D117)</f>
        <v/>
      </c>
      <c r="BW117" s="172">
        <f>O117/(E117)</f>
        <v/>
      </c>
      <c r="BX117" s="172">
        <f>P117/(F117)</f>
        <v/>
      </c>
      <c r="BY117" s="172">
        <f>Q117/(G117)</f>
        <v/>
      </c>
      <c r="BZ117" s="172">
        <f>R117/(H117)</f>
        <v/>
      </c>
      <c r="CA117" s="172">
        <f>S117/(I117)</f>
        <v/>
      </c>
      <c r="CB117" s="172">
        <f>T117/(J117)</f>
        <v/>
      </c>
      <c r="CC117" s="172">
        <f>U117/(K117)</f>
        <v/>
      </c>
      <c r="CD117" s="213">
        <f>SUM(AP104:AP117)</f>
        <v/>
      </c>
      <c r="CE117" s="213">
        <f>SUM(AQ104:AQ117)</f>
        <v/>
      </c>
      <c r="CF117" s="213">
        <f>SUM(AR104:AR117)</f>
        <v/>
      </c>
      <c r="CG117" s="213">
        <f>SUM(AS104:AS117)</f>
        <v/>
      </c>
      <c r="CH117" s="213">
        <f>SUM(AT104:AT117)</f>
        <v/>
      </c>
      <c r="CI117" s="213">
        <f>SUM(AU104:AU117)</f>
        <v/>
      </c>
      <c r="CJ117" s="213">
        <f>SUM(AV104:AV117)</f>
        <v/>
      </c>
      <c r="CK117" s="213">
        <f>SUM(AW104:AW117)</f>
        <v/>
      </c>
      <c r="CL117" s="213">
        <f>SUM(AX104:AX117)</f>
        <v/>
      </c>
      <c r="CM117" s="213">
        <f>SUM(AY104:AY117)</f>
        <v/>
      </c>
      <c r="CN117" s="214">
        <f>B117/B$5</f>
        <v/>
      </c>
      <c r="CO117" s="214">
        <f>C117/C$5</f>
        <v/>
      </c>
      <c r="CP117" s="214">
        <f>D117/D$5</f>
        <v/>
      </c>
      <c r="CQ117" s="214">
        <f>E117/E$5</f>
        <v/>
      </c>
      <c r="CR117" s="214">
        <f>F117/F$5</f>
        <v/>
      </c>
      <c r="CS117" s="214">
        <f>G117/G$5</f>
        <v/>
      </c>
      <c r="CT117" s="214">
        <f>H117/H$5</f>
        <v/>
      </c>
      <c r="CU117" s="214">
        <f>I117/I$5</f>
        <v/>
      </c>
      <c r="CV117" s="214">
        <f>J117/J$5</f>
        <v/>
      </c>
      <c r="CW117" s="214">
        <f>K117/K$5</f>
        <v/>
      </c>
      <c r="CX117" s="215">
        <f>AF117/AF$5</f>
        <v/>
      </c>
      <c r="CY117" s="215">
        <f>AG117/AG$5</f>
        <v/>
      </c>
      <c r="CZ117" s="215">
        <f>AH117/AH$5</f>
        <v/>
      </c>
      <c r="DA117" s="215">
        <f>AI117/AI$5</f>
        <v/>
      </c>
      <c r="DB117" s="215">
        <f>AJ117/AJ$5</f>
        <v/>
      </c>
      <c r="DC117" s="215">
        <f>AK117/AK$5</f>
        <v/>
      </c>
      <c r="DD117" s="215">
        <f>AL117/AL$5</f>
        <v/>
      </c>
      <c r="DE117" s="215">
        <f>AM117/AM$5</f>
        <v/>
      </c>
      <c r="DF117" s="215">
        <f>AN117/AN$5</f>
        <v/>
      </c>
      <c r="DG117" s="215">
        <f>AO117/AO$5</f>
        <v/>
      </c>
      <c r="DI117" s="83" t="n"/>
    </row>
    <row r="118">
      <c r="A118" s="150" t="n">
        <v>44007</v>
      </c>
      <c r="B118" s="165" t="n">
        <v>20487</v>
      </c>
      <c r="C118" s="165" t="n">
        <v>976</v>
      </c>
      <c r="D118" s="165" t="n">
        <v>28746</v>
      </c>
      <c r="E118" s="165" t="n">
        <v>6590</v>
      </c>
      <c r="F118" s="165" t="n">
        <v>730</v>
      </c>
      <c r="G118" s="165" t="n">
        <v>783</v>
      </c>
      <c r="H118" s="165" t="n">
        <v>2965</v>
      </c>
      <c r="I118" s="165" t="n">
        <v>318</v>
      </c>
      <c r="J118" s="165" t="n">
        <v>56780</v>
      </c>
      <c r="K118" s="165">
        <f>SUM(B118:J118)</f>
        <v/>
      </c>
      <c r="L118" s="166" t="n">
        <v>363</v>
      </c>
      <c r="M118" s="166" t="n">
        <v>9</v>
      </c>
      <c r="N118" s="166" t="n">
        <v>149</v>
      </c>
      <c r="O118" s="166" t="n">
        <v>106</v>
      </c>
      <c r="P118" s="166" t="n">
        <v>5</v>
      </c>
      <c r="Q118" s="166" t="n">
        <v>2</v>
      </c>
      <c r="R118" s="166" t="n">
        <v>5</v>
      </c>
      <c r="S118" s="166" t="n">
        <v>1</v>
      </c>
      <c r="T118" s="166" t="n">
        <v>1652</v>
      </c>
      <c r="U118" s="166">
        <f>SUM(L118:T118)</f>
        <v/>
      </c>
      <c r="V118" s="167" t="n">
        <v>10439</v>
      </c>
      <c r="W118" s="167" t="n">
        <v>318</v>
      </c>
      <c r="X118" s="167" t="n">
        <v>5856</v>
      </c>
      <c r="Y118" s="167" t="n">
        <v>2947</v>
      </c>
      <c r="Z118" s="167" t="n">
        <v>329</v>
      </c>
      <c r="AA118" s="167" t="n">
        <v>207</v>
      </c>
      <c r="AB118" s="167" t="n">
        <v>291</v>
      </c>
      <c r="AC118" s="167" t="n">
        <v>112</v>
      </c>
      <c r="AD118" s="167" t="n">
        <v>39475</v>
      </c>
      <c r="AE118" s="167">
        <f>SUM(V118:AD118)</f>
        <v/>
      </c>
      <c r="AF118" s="151">
        <f>B118-L118-V118</f>
        <v/>
      </c>
      <c r="AG118" s="151">
        <f>C118-M118-W118</f>
        <v/>
      </c>
      <c r="AH118" s="151">
        <f>D118-N118-X118</f>
        <v/>
      </c>
      <c r="AI118" s="151">
        <f>E118-O118-Y118</f>
        <v/>
      </c>
      <c r="AJ118" s="151">
        <f>F118-P118-Z118</f>
        <v/>
      </c>
      <c r="AK118" s="151">
        <f>G118-Q118-AA118</f>
        <v/>
      </c>
      <c r="AL118" s="151">
        <f>H118-R118-AB118</f>
        <v/>
      </c>
      <c r="AM118" s="151">
        <f>I118-S118-AC118</f>
        <v/>
      </c>
      <c r="AN118" s="151">
        <f>J118-T118-AD118</f>
        <v/>
      </c>
      <c r="AO118" s="151">
        <f>SUM(AF118:AN118)</f>
        <v/>
      </c>
      <c r="AP118" s="169">
        <f>B118-B117</f>
        <v/>
      </c>
      <c r="AQ118" s="169">
        <f>C118-C117</f>
        <v/>
      </c>
      <c r="AR118" s="169">
        <f>D118-D117</f>
        <v/>
      </c>
      <c r="AS118" s="169">
        <f>E118-E117</f>
        <v/>
      </c>
      <c r="AT118" s="169">
        <f>F118-F117</f>
        <v/>
      </c>
      <c r="AU118" s="169">
        <f>G118-G117</f>
        <v/>
      </c>
      <c r="AV118" s="169">
        <f>H118-H117</f>
        <v/>
      </c>
      <c r="AW118" s="169">
        <f>I118-I117</f>
        <v/>
      </c>
      <c r="AX118" s="169">
        <f>J118-J117</f>
        <v/>
      </c>
      <c r="AY118" s="169">
        <f>SUM(AP118:AX118)</f>
        <v/>
      </c>
      <c r="AZ118" s="152">
        <f>L118/AZ$6-B118</f>
        <v/>
      </c>
      <c r="BA118" s="152">
        <f>M118/BA$6-C118</f>
        <v/>
      </c>
      <c r="BB118" s="152">
        <f>N118/BB$6-D118</f>
        <v/>
      </c>
      <c r="BC118" s="152">
        <f>O118/BC$6-E118</f>
        <v/>
      </c>
      <c r="BD118" s="152">
        <f>P118/BD$6-F118</f>
        <v/>
      </c>
      <c r="BE118" s="152">
        <f>Q118/BE$6-G118</f>
        <v/>
      </c>
      <c r="BF118" s="152">
        <f>R118/BF$6-H118</f>
        <v/>
      </c>
      <c r="BG118" s="152">
        <f>S118/BG$6-I118</f>
        <v/>
      </c>
      <c r="BH118" s="152">
        <f>T118/BH$6-J118</f>
        <v/>
      </c>
      <c r="BI118" s="152">
        <f>SUM(AZ118:BH118)</f>
        <v/>
      </c>
      <c r="BJ118" s="163">
        <f>AZ118*AF118/B118</f>
        <v/>
      </c>
      <c r="BK118" s="163">
        <f>BA118*AG118/C118</f>
        <v/>
      </c>
      <c r="BL118" s="163">
        <f>BB118*AH118/D118</f>
        <v/>
      </c>
      <c r="BM118" s="163">
        <f>BC118*AI118/E118</f>
        <v/>
      </c>
      <c r="BN118" s="163">
        <f>BD118*AJ118/F118</f>
        <v/>
      </c>
      <c r="BO118" s="163">
        <f>BE118*AK118/G118</f>
        <v/>
      </c>
      <c r="BP118" s="163">
        <f>BF118*AL118/H118</f>
        <v/>
      </c>
      <c r="BQ118" s="163">
        <f>BG118*AM118/I118</f>
        <v/>
      </c>
      <c r="BR118" s="163">
        <f>BH118*AN118/J118</f>
        <v/>
      </c>
      <c r="BS118" s="163">
        <f>SUM(BJ118:BR118)</f>
        <v/>
      </c>
      <c r="BT118" s="172">
        <f>L118/(B118)</f>
        <v/>
      </c>
      <c r="BU118" s="172">
        <f>M118/(C118)</f>
        <v/>
      </c>
      <c r="BV118" s="172">
        <f>N118/(D118)</f>
        <v/>
      </c>
      <c r="BW118" s="172">
        <f>O118/(E118)</f>
        <v/>
      </c>
      <c r="BX118" s="172">
        <f>P118/(F118)</f>
        <v/>
      </c>
      <c r="BY118" s="172">
        <f>Q118/(G118)</f>
        <v/>
      </c>
      <c r="BZ118" s="172">
        <f>R118/(H118)</f>
        <v/>
      </c>
      <c r="CA118" s="172">
        <f>S118/(I118)</f>
        <v/>
      </c>
      <c r="CB118" s="172">
        <f>T118/(J118)</f>
        <v/>
      </c>
      <c r="CC118" s="172">
        <f>U118/(K118)</f>
        <v/>
      </c>
      <c r="CD118" s="213">
        <f>SUM(AP105:AP118)</f>
        <v/>
      </c>
      <c r="CE118" s="213">
        <f>SUM(AQ105:AQ118)</f>
        <v/>
      </c>
      <c r="CF118" s="213">
        <f>SUM(AR105:AR118)</f>
        <v/>
      </c>
      <c r="CG118" s="213">
        <f>SUM(AS105:AS118)</f>
        <v/>
      </c>
      <c r="CH118" s="213">
        <f>SUM(AT105:AT118)</f>
        <v/>
      </c>
      <c r="CI118" s="213">
        <f>SUM(AU105:AU118)</f>
        <v/>
      </c>
      <c r="CJ118" s="213">
        <f>SUM(AV105:AV118)</f>
        <v/>
      </c>
      <c r="CK118" s="213">
        <f>SUM(AW105:AW118)</f>
        <v/>
      </c>
      <c r="CL118" s="213">
        <f>SUM(AX105:AX118)</f>
        <v/>
      </c>
      <c r="CM118" s="213">
        <f>SUM(AY105:AY118)</f>
        <v/>
      </c>
      <c r="CN118" s="214">
        <f>B118/B$5</f>
        <v/>
      </c>
      <c r="CO118" s="214">
        <f>C118/C$5</f>
        <v/>
      </c>
      <c r="CP118" s="214">
        <f>D118/D$5</f>
        <v/>
      </c>
      <c r="CQ118" s="214">
        <f>E118/E$5</f>
        <v/>
      </c>
      <c r="CR118" s="214">
        <f>F118/F$5</f>
        <v/>
      </c>
      <c r="CS118" s="214">
        <f>G118/G$5</f>
        <v/>
      </c>
      <c r="CT118" s="214">
        <f>H118/H$5</f>
        <v/>
      </c>
      <c r="CU118" s="214">
        <f>I118/I$5</f>
        <v/>
      </c>
      <c r="CV118" s="214">
        <f>J118/J$5</f>
        <v/>
      </c>
      <c r="CW118" s="214">
        <f>K118/K$5</f>
        <v/>
      </c>
      <c r="CX118" s="215">
        <f>AF118/AF$5</f>
        <v/>
      </c>
      <c r="CY118" s="215">
        <f>AG118/AG$5</f>
        <v/>
      </c>
      <c r="CZ118" s="215">
        <f>AH118/AH$5</f>
        <v/>
      </c>
      <c r="DA118" s="215">
        <f>AI118/AI$5</f>
        <v/>
      </c>
      <c r="DB118" s="215">
        <f>AJ118/AJ$5</f>
        <v/>
      </c>
      <c r="DC118" s="215">
        <f>AK118/AK$5</f>
        <v/>
      </c>
      <c r="DD118" s="215">
        <f>AL118/AL$5</f>
        <v/>
      </c>
      <c r="DE118" s="215">
        <f>AM118/AM$5</f>
        <v/>
      </c>
      <c r="DF118" s="215">
        <f>AN118/AN$5</f>
        <v/>
      </c>
      <c r="DG118" s="215">
        <f>AO118/AO$5</f>
        <v/>
      </c>
      <c r="DI118" s="83" t="n"/>
    </row>
    <row r="119">
      <c r="A119" s="150" t="n">
        <v>44008</v>
      </c>
      <c r="B119" s="165" t="n">
        <v>21938</v>
      </c>
      <c r="C119" s="165" t="n">
        <v>1069</v>
      </c>
      <c r="D119" s="165" t="n">
        <v>31344</v>
      </c>
      <c r="E119" s="165" t="n">
        <v>7090</v>
      </c>
      <c r="F119" s="165" t="n">
        <v>798</v>
      </c>
      <c r="G119" s="165" t="n">
        <v>855</v>
      </c>
      <c r="H119" s="165" t="n">
        <v>3218</v>
      </c>
      <c r="I119" s="165" t="n">
        <v>337</v>
      </c>
      <c r="J119" s="165" t="n">
        <v>57941</v>
      </c>
      <c r="K119" s="165">
        <f>SUM(B119:J119)</f>
        <v/>
      </c>
      <c r="L119" s="166" t="n">
        <v>371</v>
      </c>
      <c r="M119" s="166" t="n">
        <v>9</v>
      </c>
      <c r="N119" s="166" t="n">
        <v>149</v>
      </c>
      <c r="O119" s="166" t="n">
        <v>106</v>
      </c>
      <c r="P119" s="166" t="n">
        <v>5</v>
      </c>
      <c r="Q119" s="166" t="n">
        <v>2</v>
      </c>
      <c r="R119" s="166" t="n">
        <v>5</v>
      </c>
      <c r="S119" s="166" t="n">
        <v>1</v>
      </c>
      <c r="T119" s="166" t="n">
        <v>1692</v>
      </c>
      <c r="U119" s="166">
        <f>SUM(L119:T119)</f>
        <v/>
      </c>
      <c r="V119" s="167" t="n">
        <v>11349</v>
      </c>
      <c r="W119" s="167" t="n">
        <v>318</v>
      </c>
      <c r="X119" s="167" t="n">
        <v>7132</v>
      </c>
      <c r="Y119" s="167" t="n">
        <v>3197</v>
      </c>
      <c r="Z119" s="167" t="n">
        <v>348</v>
      </c>
      <c r="AA119" s="167" t="n">
        <v>239</v>
      </c>
      <c r="AB119" s="167" t="n">
        <v>421</v>
      </c>
      <c r="AC119" s="167" t="n">
        <v>128</v>
      </c>
      <c r="AD119" s="167" t="n">
        <v>40979</v>
      </c>
      <c r="AE119" s="167">
        <f>SUM(V119:AD119)</f>
        <v/>
      </c>
      <c r="AF119" s="151">
        <f>B119-L119-V119</f>
        <v/>
      </c>
      <c r="AG119" s="151">
        <f>C119-M119-W119</f>
        <v/>
      </c>
      <c r="AH119" s="151">
        <f>D119-N119-X119</f>
        <v/>
      </c>
      <c r="AI119" s="151">
        <f>E119-O119-Y119</f>
        <v/>
      </c>
      <c r="AJ119" s="151">
        <f>F119-P119-Z119</f>
        <v/>
      </c>
      <c r="AK119" s="151">
        <f>G119-Q119-AA119</f>
        <v/>
      </c>
      <c r="AL119" s="151">
        <f>H119-R119-AB119</f>
        <v/>
      </c>
      <c r="AM119" s="151">
        <f>I119-S119-AC119</f>
        <v/>
      </c>
      <c r="AN119" s="151">
        <f>J119-T119-AD119</f>
        <v/>
      </c>
      <c r="AO119" s="151">
        <f>SUM(AF119:AN119)</f>
        <v/>
      </c>
      <c r="AP119" s="169">
        <f>B119-B118</f>
        <v/>
      </c>
      <c r="AQ119" s="169">
        <f>C119-C118</f>
        <v/>
      </c>
      <c r="AR119" s="169">
        <f>D119-D118</f>
        <v/>
      </c>
      <c r="AS119" s="169">
        <f>E119-E118</f>
        <v/>
      </c>
      <c r="AT119" s="169">
        <f>F119-F118</f>
        <v/>
      </c>
      <c r="AU119" s="169">
        <f>G119-G118</f>
        <v/>
      </c>
      <c r="AV119" s="169">
        <f>H119-H118</f>
        <v/>
      </c>
      <c r="AW119" s="169">
        <f>I119-I118</f>
        <v/>
      </c>
      <c r="AX119" s="169">
        <f>J119-J118</f>
        <v/>
      </c>
      <c r="AY119" s="169">
        <f>SUM(AP119:AX119)</f>
        <v/>
      </c>
      <c r="AZ119" s="152">
        <f>L119/AZ$6-B119</f>
        <v/>
      </c>
      <c r="BA119" s="152">
        <f>M119/BA$6-C119</f>
        <v/>
      </c>
      <c r="BB119" s="152">
        <f>N119/BB$6-D119</f>
        <v/>
      </c>
      <c r="BC119" s="152">
        <f>O119/BC$6-E119</f>
        <v/>
      </c>
      <c r="BD119" s="152">
        <f>P119/BD$6-F119</f>
        <v/>
      </c>
      <c r="BE119" s="152">
        <f>Q119/BE$6-G119</f>
        <v/>
      </c>
      <c r="BF119" s="152">
        <f>R119/BF$6-H119</f>
        <v/>
      </c>
      <c r="BG119" s="152">
        <f>S119/BG$6-I119</f>
        <v/>
      </c>
      <c r="BH119" s="152">
        <f>T119/BH$6-J119</f>
        <v/>
      </c>
      <c r="BI119" s="152">
        <f>SUM(AZ119:BH119)</f>
        <v/>
      </c>
      <c r="BJ119" s="163">
        <f>AZ119*AF119/B119</f>
        <v/>
      </c>
      <c r="BK119" s="163">
        <f>BA119*AG119/C119</f>
        <v/>
      </c>
      <c r="BL119" s="163">
        <f>BB119*AH119/D119</f>
        <v/>
      </c>
      <c r="BM119" s="163">
        <f>BC119*AI119/E119</f>
        <v/>
      </c>
      <c r="BN119" s="163">
        <f>BD119*AJ119/F119</f>
        <v/>
      </c>
      <c r="BO119" s="163">
        <f>BE119*AK119/G119</f>
        <v/>
      </c>
      <c r="BP119" s="163">
        <f>BF119*AL119/H119</f>
        <v/>
      </c>
      <c r="BQ119" s="163">
        <f>BG119*AM119/I119</f>
        <v/>
      </c>
      <c r="BR119" s="163">
        <f>BH119*AN119/J119</f>
        <v/>
      </c>
      <c r="BS119" s="163">
        <f>SUM(BJ119:BR119)</f>
        <v/>
      </c>
      <c r="BT119" s="172">
        <f>L119/(B119)</f>
        <v/>
      </c>
      <c r="BU119" s="172">
        <f>M119/(C119)</f>
        <v/>
      </c>
      <c r="BV119" s="172">
        <f>N119/(D119)</f>
        <v/>
      </c>
      <c r="BW119" s="172">
        <f>O119/(E119)</f>
        <v/>
      </c>
      <c r="BX119" s="172">
        <f>P119/(F119)</f>
        <v/>
      </c>
      <c r="BY119" s="172">
        <f>Q119/(G119)</f>
        <v/>
      </c>
      <c r="BZ119" s="172">
        <f>R119/(H119)</f>
        <v/>
      </c>
      <c r="CA119" s="172">
        <f>S119/(I119)</f>
        <v/>
      </c>
      <c r="CB119" s="172">
        <f>T119/(J119)</f>
        <v/>
      </c>
      <c r="CC119" s="172">
        <f>U119/(K119)</f>
        <v/>
      </c>
      <c r="CD119" s="213">
        <f>SUM(AP106:AP119)</f>
        <v/>
      </c>
      <c r="CE119" s="213">
        <f>SUM(AQ106:AQ119)</f>
        <v/>
      </c>
      <c r="CF119" s="213">
        <f>SUM(AR106:AR119)</f>
        <v/>
      </c>
      <c r="CG119" s="213">
        <f>SUM(AS106:AS119)</f>
        <v/>
      </c>
      <c r="CH119" s="213">
        <f>SUM(AT106:AT119)</f>
        <v/>
      </c>
      <c r="CI119" s="213">
        <f>SUM(AU106:AU119)</f>
        <v/>
      </c>
      <c r="CJ119" s="213">
        <f>SUM(AV106:AV119)</f>
        <v/>
      </c>
      <c r="CK119" s="213">
        <f>SUM(AW106:AW119)</f>
        <v/>
      </c>
      <c r="CL119" s="213">
        <f>SUM(AX106:AX119)</f>
        <v/>
      </c>
      <c r="CM119" s="213">
        <f>SUM(AY106:AY119)</f>
        <v/>
      </c>
      <c r="CN119" s="214">
        <f>B119/B$5</f>
        <v/>
      </c>
      <c r="CO119" s="214">
        <f>C119/C$5</f>
        <v/>
      </c>
      <c r="CP119" s="214">
        <f>D119/D$5</f>
        <v/>
      </c>
      <c r="CQ119" s="214">
        <f>E119/E$5</f>
        <v/>
      </c>
      <c r="CR119" s="214">
        <f>F119/F$5</f>
        <v/>
      </c>
      <c r="CS119" s="214">
        <f>G119/G$5</f>
        <v/>
      </c>
      <c r="CT119" s="214">
        <f>H119/H$5</f>
        <v/>
      </c>
      <c r="CU119" s="214">
        <f>I119/I$5</f>
        <v/>
      </c>
      <c r="CV119" s="214">
        <f>J119/J$5</f>
        <v/>
      </c>
      <c r="CW119" s="214">
        <f>K119/K$5</f>
        <v/>
      </c>
      <c r="CX119" s="215">
        <f>AF119/AF$5</f>
        <v/>
      </c>
      <c r="CY119" s="215">
        <f>AG119/AG$5</f>
        <v/>
      </c>
      <c r="CZ119" s="215">
        <f>AH119/AH$5</f>
        <v/>
      </c>
      <c r="DA119" s="215">
        <f>AI119/AI$5</f>
        <v/>
      </c>
      <c r="DB119" s="215">
        <f>AJ119/AJ$5</f>
        <v/>
      </c>
      <c r="DC119" s="215">
        <f>AK119/AK$5</f>
        <v/>
      </c>
      <c r="DD119" s="215">
        <f>AL119/AL$5</f>
        <v/>
      </c>
      <c r="DE119" s="215">
        <f>AM119/AM$5</f>
        <v/>
      </c>
      <c r="DF119" s="215">
        <f>AN119/AN$5</f>
        <v/>
      </c>
      <c r="DG119" s="215">
        <f>AO119/AO$5</f>
        <v/>
      </c>
      <c r="DI119" s="83" t="n"/>
    </row>
    <row r="120">
      <c r="A120" s="150" t="n">
        <v>44009</v>
      </c>
      <c r="B120" s="165" t="n">
        <v>23658</v>
      </c>
      <c r="C120" s="165" t="n">
        <v>1160</v>
      </c>
      <c r="D120" s="165" t="n">
        <v>34285</v>
      </c>
      <c r="E120" s="165" t="n">
        <v>7786</v>
      </c>
      <c r="F120" s="165" t="n">
        <v>862</v>
      </c>
      <c r="G120" s="165" t="n">
        <v>925</v>
      </c>
      <c r="H120" s="165" t="n">
        <v>3454</v>
      </c>
      <c r="I120" s="165" t="n">
        <v>355</v>
      </c>
      <c r="J120" s="165" t="n">
        <v>59315</v>
      </c>
      <c r="K120" s="165">
        <f>SUM(B120:J120)</f>
        <v/>
      </c>
      <c r="L120" s="166" t="n">
        <v>384</v>
      </c>
      <c r="M120" s="166" t="n">
        <v>9</v>
      </c>
      <c r="N120" s="166" t="n">
        <v>166</v>
      </c>
      <c r="O120" s="166" t="n">
        <v>109</v>
      </c>
      <c r="P120" s="166" t="n">
        <v>5</v>
      </c>
      <c r="Q120" s="166" t="n">
        <v>2</v>
      </c>
      <c r="R120" s="166" t="n">
        <v>5</v>
      </c>
      <c r="S120" s="166" t="n">
        <v>1</v>
      </c>
      <c r="T120" s="166" t="n">
        <v>1732</v>
      </c>
      <c r="U120" s="166">
        <f>SUM(L120:T120)</f>
        <v/>
      </c>
      <c r="V120" s="167" t="n">
        <v>12192</v>
      </c>
      <c r="W120" s="167" t="n">
        <v>356</v>
      </c>
      <c r="X120" s="167" t="n">
        <v>7712</v>
      </c>
      <c r="Y120" s="167" t="n">
        <v>3417</v>
      </c>
      <c r="Z120" s="167" t="n">
        <v>387</v>
      </c>
      <c r="AA120" s="167" t="n">
        <v>239</v>
      </c>
      <c r="AB120" s="167" t="n">
        <v>433</v>
      </c>
      <c r="AC120" s="167" t="n">
        <v>186</v>
      </c>
      <c r="AD120" s="167" t="n">
        <v>42172</v>
      </c>
      <c r="AE120" s="167">
        <f>SUM(V120:AD120)</f>
        <v/>
      </c>
      <c r="AF120" s="151">
        <f>B120-L120-V120</f>
        <v/>
      </c>
      <c r="AG120" s="151">
        <f>C120-M120-W120</f>
        <v/>
      </c>
      <c r="AH120" s="151">
        <f>D120-N120-X120</f>
        <v/>
      </c>
      <c r="AI120" s="151">
        <f>E120-O120-Y120</f>
        <v/>
      </c>
      <c r="AJ120" s="151">
        <f>F120-P120-Z120</f>
        <v/>
      </c>
      <c r="AK120" s="151">
        <f>G120-Q120-AA120</f>
        <v/>
      </c>
      <c r="AL120" s="151">
        <f>H120-R120-AB120</f>
        <v/>
      </c>
      <c r="AM120" s="151">
        <f>I120-S120-AC120</f>
        <v/>
      </c>
      <c r="AN120" s="151">
        <f>J120-T120-AD120</f>
        <v/>
      </c>
      <c r="AO120" s="151">
        <f>SUM(AF120:AN120)</f>
        <v/>
      </c>
      <c r="AP120" s="169">
        <f>B120-B119</f>
        <v/>
      </c>
      <c r="AQ120" s="169">
        <f>C120-C119</f>
        <v/>
      </c>
      <c r="AR120" s="169">
        <f>D120-D119</f>
        <v/>
      </c>
      <c r="AS120" s="169">
        <f>E120-E119</f>
        <v/>
      </c>
      <c r="AT120" s="169">
        <f>F120-F119</f>
        <v/>
      </c>
      <c r="AU120" s="169">
        <f>G120-G119</f>
        <v/>
      </c>
      <c r="AV120" s="169">
        <f>H120-H119</f>
        <v/>
      </c>
      <c r="AW120" s="169">
        <f>I120-I119</f>
        <v/>
      </c>
      <c r="AX120" s="169">
        <f>J120-J119</f>
        <v/>
      </c>
      <c r="AY120" s="169">
        <f>SUM(AP120:AX120)</f>
        <v/>
      </c>
      <c r="AZ120" s="152">
        <f>L120/AZ$6-B120</f>
        <v/>
      </c>
      <c r="BA120" s="152">
        <f>M120/BA$6-C120</f>
        <v/>
      </c>
      <c r="BB120" s="152">
        <f>N120/BB$6-D120</f>
        <v/>
      </c>
      <c r="BC120" s="152">
        <f>O120/BC$6-E120</f>
        <v/>
      </c>
      <c r="BD120" s="152">
        <f>P120/BD$6-F120</f>
        <v/>
      </c>
      <c r="BE120" s="152">
        <f>Q120/BE$6-G120</f>
        <v/>
      </c>
      <c r="BF120" s="152">
        <f>R120/BF$6-H120</f>
        <v/>
      </c>
      <c r="BG120" s="152">
        <f>S120/BG$6-I120</f>
        <v/>
      </c>
      <c r="BH120" s="152">
        <f>T120/BH$6-J120</f>
        <v/>
      </c>
      <c r="BI120" s="152">
        <f>SUM(AZ120:BH120)</f>
        <v/>
      </c>
      <c r="BJ120" s="163">
        <f>AZ120*AF120/B120</f>
        <v/>
      </c>
      <c r="BK120" s="163">
        <f>BA120*AG120/C120</f>
        <v/>
      </c>
      <c r="BL120" s="163">
        <f>BB120*AH120/D120</f>
        <v/>
      </c>
      <c r="BM120" s="163">
        <f>BC120*AI120/E120</f>
        <v/>
      </c>
      <c r="BN120" s="163">
        <f>BD120*AJ120/F120</f>
        <v/>
      </c>
      <c r="BO120" s="163">
        <f>BE120*AK120/G120</f>
        <v/>
      </c>
      <c r="BP120" s="163">
        <f>BF120*AL120/H120</f>
        <v/>
      </c>
      <c r="BQ120" s="163">
        <f>BG120*AM120/I120</f>
        <v/>
      </c>
      <c r="BR120" s="163">
        <f>BH120*AN120/J120</f>
        <v/>
      </c>
      <c r="BS120" s="163">
        <f>SUM(BJ120:BR120)</f>
        <v/>
      </c>
      <c r="BT120" s="172">
        <f>L120/(B120)</f>
        <v/>
      </c>
      <c r="BU120" s="172">
        <f>M120/(C120)</f>
        <v/>
      </c>
      <c r="BV120" s="172">
        <f>N120/(D120)</f>
        <v/>
      </c>
      <c r="BW120" s="172">
        <f>O120/(E120)</f>
        <v/>
      </c>
      <c r="BX120" s="172">
        <f>P120/(F120)</f>
        <v/>
      </c>
      <c r="BY120" s="172">
        <f>Q120/(G120)</f>
        <v/>
      </c>
      <c r="BZ120" s="172">
        <f>R120/(H120)</f>
        <v/>
      </c>
      <c r="CA120" s="172">
        <f>S120/(I120)</f>
        <v/>
      </c>
      <c r="CB120" s="172">
        <f>T120/(J120)</f>
        <v/>
      </c>
      <c r="CC120" s="172">
        <f>U120/(K120)</f>
        <v/>
      </c>
      <c r="CD120" s="213">
        <f>SUM(AP107:AP120)</f>
        <v/>
      </c>
      <c r="CE120" s="213">
        <f>SUM(AQ107:AQ120)</f>
        <v/>
      </c>
      <c r="CF120" s="213">
        <f>SUM(AR107:AR120)</f>
        <v/>
      </c>
      <c r="CG120" s="213">
        <f>SUM(AS107:AS120)</f>
        <v/>
      </c>
      <c r="CH120" s="213">
        <f>SUM(AT107:AT120)</f>
        <v/>
      </c>
      <c r="CI120" s="213">
        <f>SUM(AU107:AU120)</f>
        <v/>
      </c>
      <c r="CJ120" s="213">
        <f>SUM(AV107:AV120)</f>
        <v/>
      </c>
      <c r="CK120" s="213">
        <f>SUM(AW107:AW120)</f>
        <v/>
      </c>
      <c r="CL120" s="213">
        <f>SUM(AX107:AX120)</f>
        <v/>
      </c>
      <c r="CM120" s="213">
        <f>SUM(AY107:AY120)</f>
        <v/>
      </c>
      <c r="CN120" s="214">
        <f>B120/B$5</f>
        <v/>
      </c>
      <c r="CO120" s="214">
        <f>C120/C$5</f>
        <v/>
      </c>
      <c r="CP120" s="214">
        <f>D120/D$5</f>
        <v/>
      </c>
      <c r="CQ120" s="214">
        <f>E120/E$5</f>
        <v/>
      </c>
      <c r="CR120" s="214">
        <f>F120/F$5</f>
        <v/>
      </c>
      <c r="CS120" s="214">
        <f>G120/G$5</f>
        <v/>
      </c>
      <c r="CT120" s="214">
        <f>H120/H$5</f>
        <v/>
      </c>
      <c r="CU120" s="214">
        <f>I120/I$5</f>
        <v/>
      </c>
      <c r="CV120" s="214">
        <f>J120/J$5</f>
        <v/>
      </c>
      <c r="CW120" s="214">
        <f>K120/K$5</f>
        <v/>
      </c>
      <c r="CX120" s="215">
        <f>AF120/AF$5</f>
        <v/>
      </c>
      <c r="CY120" s="215">
        <f>AG120/AG$5</f>
        <v/>
      </c>
      <c r="CZ120" s="215">
        <f>AH120/AH$5</f>
        <v/>
      </c>
      <c r="DA120" s="215">
        <f>AI120/AI$5</f>
        <v/>
      </c>
      <c r="DB120" s="215">
        <f>AJ120/AJ$5</f>
        <v/>
      </c>
      <c r="DC120" s="215">
        <f>AK120/AK$5</f>
        <v/>
      </c>
      <c r="DD120" s="215">
        <f>AL120/AL$5</f>
        <v/>
      </c>
      <c r="DE120" s="215">
        <f>AM120/AM$5</f>
        <v/>
      </c>
      <c r="DF120" s="215">
        <f>AN120/AN$5</f>
        <v/>
      </c>
      <c r="DG120" s="215">
        <f>AO120/AO$5</f>
        <v/>
      </c>
      <c r="DI120" s="83" t="n"/>
    </row>
    <row r="121">
      <c r="A121" s="150" t="n">
        <v>44010</v>
      </c>
      <c r="B121" s="165" t="n">
        <v>25099</v>
      </c>
      <c r="C121" s="165" t="n">
        <v>1279</v>
      </c>
      <c r="D121" s="165" t="n">
        <v>36895</v>
      </c>
      <c r="E121" s="165" t="n">
        <v>8433</v>
      </c>
      <c r="F121" s="165" t="n">
        <v>935</v>
      </c>
      <c r="G121" s="165" t="n">
        <v>1016</v>
      </c>
      <c r="H121" s="165" t="n">
        <v>3647</v>
      </c>
      <c r="I121" s="165" t="n">
        <v>385</v>
      </c>
      <c r="J121" s="165" t="n">
        <v>60445</v>
      </c>
      <c r="K121" s="165">
        <f>SUM(B121:J121)</f>
        <v/>
      </c>
      <c r="L121" s="166" t="n">
        <v>390.5</v>
      </c>
      <c r="M121" s="166" t="n">
        <v>9</v>
      </c>
      <c r="N121" s="166" t="n">
        <v>173</v>
      </c>
      <c r="O121" s="166" t="n">
        <v>112</v>
      </c>
      <c r="P121" s="166" t="n">
        <v>7.5</v>
      </c>
      <c r="Q121" s="166" t="n">
        <v>2.5</v>
      </c>
      <c r="R121" s="166" t="n">
        <v>6</v>
      </c>
      <c r="S121" s="166" t="n">
        <v>1</v>
      </c>
      <c r="T121" s="166" t="n">
        <v>1769.5</v>
      </c>
      <c r="U121" s="166">
        <f>SUM(L121:T121)</f>
        <v/>
      </c>
      <c r="V121" s="167" t="n">
        <v>12508</v>
      </c>
      <c r="W121" s="167" t="n">
        <v>370.5</v>
      </c>
      <c r="X121" s="167" t="n">
        <v>8725</v>
      </c>
      <c r="Y121" s="167" t="n">
        <v>3509.5</v>
      </c>
      <c r="Z121" s="167" t="n">
        <v>410.5</v>
      </c>
      <c r="AA121" s="167" t="n">
        <v>307.5</v>
      </c>
      <c r="AB121" s="167" t="n">
        <v>433</v>
      </c>
      <c r="AC121" s="167" t="n">
        <v>186</v>
      </c>
      <c r="AD121" s="167" t="n">
        <v>42404</v>
      </c>
      <c r="AE121" s="167">
        <f>SUM(V121:AD121)</f>
        <v/>
      </c>
      <c r="AF121" s="151">
        <f>B121-L121-V121</f>
        <v/>
      </c>
      <c r="AG121" s="151">
        <f>C121-M121-W121</f>
        <v/>
      </c>
      <c r="AH121" s="151">
        <f>D121-N121-X121</f>
        <v/>
      </c>
      <c r="AI121" s="151">
        <f>E121-O121-Y121</f>
        <v/>
      </c>
      <c r="AJ121" s="151">
        <f>F121-P121-Z121</f>
        <v/>
      </c>
      <c r="AK121" s="151">
        <f>G121-Q121-AA121</f>
        <v/>
      </c>
      <c r="AL121" s="151">
        <f>H121-R121-AB121</f>
        <v/>
      </c>
      <c r="AM121" s="151">
        <f>I121-S121-AC121</f>
        <v/>
      </c>
      <c r="AN121" s="151">
        <f>J121-T121-AD121</f>
        <v/>
      </c>
      <c r="AO121" s="151">
        <f>SUM(AF121:AN121)</f>
        <v/>
      </c>
      <c r="AP121" s="169">
        <f>B121-B120</f>
        <v/>
      </c>
      <c r="AQ121" s="169">
        <f>C121-C120</f>
        <v/>
      </c>
      <c r="AR121" s="169">
        <f>D121-D120</f>
        <v/>
      </c>
      <c r="AS121" s="169">
        <f>E121-E120</f>
        <v/>
      </c>
      <c r="AT121" s="169">
        <f>F121-F120</f>
        <v/>
      </c>
      <c r="AU121" s="169">
        <f>G121-G120</f>
        <v/>
      </c>
      <c r="AV121" s="169">
        <f>H121-H120</f>
        <v/>
      </c>
      <c r="AW121" s="169">
        <f>I121-I120</f>
        <v/>
      </c>
      <c r="AX121" s="169">
        <f>J121-J120</f>
        <v/>
      </c>
      <c r="AY121" s="169">
        <f>SUM(AP121:AX121)</f>
        <v/>
      </c>
      <c r="AZ121" s="152">
        <f>L121/AZ$6-B121</f>
        <v/>
      </c>
      <c r="BA121" s="152">
        <f>M121/BA$6-C121</f>
        <v/>
      </c>
      <c r="BB121" s="152">
        <f>N121/BB$6-D121</f>
        <v/>
      </c>
      <c r="BC121" s="152">
        <f>O121/BC$6-E121</f>
        <v/>
      </c>
      <c r="BD121" s="152">
        <f>P121/BD$6-F121</f>
        <v/>
      </c>
      <c r="BE121" s="152">
        <f>Q121/BE$6-G121</f>
        <v/>
      </c>
      <c r="BF121" s="152">
        <f>R121/BF$6-H121</f>
        <v/>
      </c>
      <c r="BG121" s="152">
        <f>S121/BG$6-I121</f>
        <v/>
      </c>
      <c r="BH121" s="152">
        <f>T121/BH$6-J121</f>
        <v/>
      </c>
      <c r="BI121" s="152">
        <f>SUM(AZ121:BH121)</f>
        <v/>
      </c>
      <c r="BJ121" s="163">
        <f>AZ121*AF121/B121</f>
        <v/>
      </c>
      <c r="BK121" s="163">
        <f>BA121*AG121/C121</f>
        <v/>
      </c>
      <c r="BL121" s="163">
        <f>BB121*AH121/D121</f>
        <v/>
      </c>
      <c r="BM121" s="163">
        <f>BC121*AI121/E121</f>
        <v/>
      </c>
      <c r="BN121" s="163">
        <f>BD121*AJ121/F121</f>
        <v/>
      </c>
      <c r="BO121" s="163">
        <f>BE121*AK121/G121</f>
        <v/>
      </c>
      <c r="BP121" s="163">
        <f>BF121*AL121/H121</f>
        <v/>
      </c>
      <c r="BQ121" s="163">
        <f>BG121*AM121/I121</f>
        <v/>
      </c>
      <c r="BR121" s="163">
        <f>BH121*AN121/J121</f>
        <v/>
      </c>
      <c r="BS121" s="163">
        <f>SUM(BJ121:BR121)</f>
        <v/>
      </c>
      <c r="BT121" s="172">
        <f>L121/(B121)</f>
        <v/>
      </c>
      <c r="BU121" s="172">
        <f>M121/(C121)</f>
        <v/>
      </c>
      <c r="BV121" s="172">
        <f>N121/(D121)</f>
        <v/>
      </c>
      <c r="BW121" s="172">
        <f>O121/(E121)</f>
        <v/>
      </c>
      <c r="BX121" s="172">
        <f>P121/(F121)</f>
        <v/>
      </c>
      <c r="BY121" s="172">
        <f>Q121/(G121)</f>
        <v/>
      </c>
      <c r="BZ121" s="172">
        <f>R121/(H121)</f>
        <v/>
      </c>
      <c r="CA121" s="172">
        <f>S121/(I121)</f>
        <v/>
      </c>
      <c r="CB121" s="172">
        <f>T121/(J121)</f>
        <v/>
      </c>
      <c r="CC121" s="172">
        <f>U121/(K121)</f>
        <v/>
      </c>
      <c r="CD121" s="213">
        <f>SUM(AP108:AP121)</f>
        <v/>
      </c>
      <c r="CE121" s="213">
        <f>SUM(AQ108:AQ121)</f>
        <v/>
      </c>
      <c r="CF121" s="213">
        <f>SUM(AR108:AR121)</f>
        <v/>
      </c>
      <c r="CG121" s="213">
        <f>SUM(AS108:AS121)</f>
        <v/>
      </c>
      <c r="CH121" s="213">
        <f>SUM(AT108:AT121)</f>
        <v/>
      </c>
      <c r="CI121" s="213">
        <f>SUM(AU108:AU121)</f>
        <v/>
      </c>
      <c r="CJ121" s="213">
        <f>SUM(AV108:AV121)</f>
        <v/>
      </c>
      <c r="CK121" s="213">
        <f>SUM(AW108:AW121)</f>
        <v/>
      </c>
      <c r="CL121" s="213">
        <f>SUM(AX108:AX121)</f>
        <v/>
      </c>
      <c r="CM121" s="213">
        <f>SUM(AY108:AY121)</f>
        <v/>
      </c>
      <c r="CN121" s="214">
        <f>B121/B$5</f>
        <v/>
      </c>
      <c r="CO121" s="214">
        <f>C121/C$5</f>
        <v/>
      </c>
      <c r="CP121" s="214">
        <f>D121/D$5</f>
        <v/>
      </c>
      <c r="CQ121" s="214">
        <f>E121/E$5</f>
        <v/>
      </c>
      <c r="CR121" s="214">
        <f>F121/F$5</f>
        <v/>
      </c>
      <c r="CS121" s="214">
        <f>G121/G$5</f>
        <v/>
      </c>
      <c r="CT121" s="214">
        <f>H121/H$5</f>
        <v/>
      </c>
      <c r="CU121" s="214">
        <f>I121/I$5</f>
        <v/>
      </c>
      <c r="CV121" s="214">
        <f>J121/J$5</f>
        <v/>
      </c>
      <c r="CW121" s="214">
        <f>K121/K$5</f>
        <v/>
      </c>
      <c r="CX121" s="215">
        <f>AF121/AF$5</f>
        <v/>
      </c>
      <c r="CY121" s="215">
        <f>AG121/AG$5</f>
        <v/>
      </c>
      <c r="CZ121" s="215">
        <f>AH121/AH$5</f>
        <v/>
      </c>
      <c r="DA121" s="215">
        <f>AI121/AI$5</f>
        <v/>
      </c>
      <c r="DB121" s="215">
        <f>AJ121/AJ$5</f>
        <v/>
      </c>
      <c r="DC121" s="215">
        <f>AK121/AK$5</f>
        <v/>
      </c>
      <c r="DD121" s="215">
        <f>AL121/AL$5</f>
        <v/>
      </c>
      <c r="DE121" s="215">
        <f>AM121/AM$5</f>
        <v/>
      </c>
      <c r="DF121" s="215">
        <f>AN121/AN$5</f>
        <v/>
      </c>
      <c r="DG121" s="215">
        <f>AO121/AO$5</f>
        <v/>
      </c>
      <c r="DI121" s="83" t="n"/>
    </row>
    <row r="122">
      <c r="A122" s="150" t="n">
        <v>44011</v>
      </c>
      <c r="B122" s="165" t="n">
        <v>26195</v>
      </c>
      <c r="C122" s="165" t="n">
        <v>1377</v>
      </c>
      <c r="D122" s="165" t="n">
        <v>39841</v>
      </c>
      <c r="E122" s="165" t="n">
        <v>9041</v>
      </c>
      <c r="F122" s="165" t="n">
        <v>1011</v>
      </c>
      <c r="G122" s="165" t="n">
        <v>1089</v>
      </c>
      <c r="H122" s="165" t="n">
        <v>3931</v>
      </c>
      <c r="I122" s="165" t="n">
        <v>404</v>
      </c>
      <c r="J122" s="165" t="n">
        <v>61375</v>
      </c>
      <c r="K122" s="165">
        <f>SUM(B122:J122)</f>
        <v/>
      </c>
      <c r="L122" s="166" t="n">
        <v>397</v>
      </c>
      <c r="M122" s="166" t="n">
        <v>9</v>
      </c>
      <c r="N122" s="166" t="n">
        <v>180</v>
      </c>
      <c r="O122" s="166" t="n">
        <v>115</v>
      </c>
      <c r="P122" s="166" t="n">
        <v>10</v>
      </c>
      <c r="Q122" s="166" t="n">
        <v>3</v>
      </c>
      <c r="R122" s="166" t="n">
        <v>7</v>
      </c>
      <c r="S122" s="166" t="n">
        <v>1</v>
      </c>
      <c r="T122" s="166" t="n">
        <v>1807</v>
      </c>
      <c r="U122" s="166">
        <f>SUM(L122:T122)</f>
        <v/>
      </c>
      <c r="V122" s="167" t="n">
        <v>12824</v>
      </c>
      <c r="W122" s="167" t="n">
        <v>385</v>
      </c>
      <c r="X122" s="167" t="n">
        <v>9738</v>
      </c>
      <c r="Y122" s="167" t="n">
        <v>3602</v>
      </c>
      <c r="Z122" s="167" t="n">
        <v>434</v>
      </c>
      <c r="AA122" s="167" t="n">
        <v>376</v>
      </c>
      <c r="AB122" s="167" t="n">
        <v>433</v>
      </c>
      <c r="AC122" s="167" t="n">
        <v>186</v>
      </c>
      <c r="AD122" s="167" t="n">
        <v>42636</v>
      </c>
      <c r="AE122" s="167">
        <f>SUM(V122:AD122)</f>
        <v/>
      </c>
      <c r="AF122" s="151">
        <f>B122-L122-V122</f>
        <v/>
      </c>
      <c r="AG122" s="151">
        <f>C122-M122-W122</f>
        <v/>
      </c>
      <c r="AH122" s="151">
        <f>D122-N122-X122</f>
        <v/>
      </c>
      <c r="AI122" s="151">
        <f>E122-O122-Y122</f>
        <v/>
      </c>
      <c r="AJ122" s="151">
        <f>F122-P122-Z122</f>
        <v/>
      </c>
      <c r="AK122" s="151">
        <f>G122-Q122-AA122</f>
        <v/>
      </c>
      <c r="AL122" s="151">
        <f>H122-R122-AB122</f>
        <v/>
      </c>
      <c r="AM122" s="151">
        <f>I122-S122-AC122</f>
        <v/>
      </c>
      <c r="AN122" s="151">
        <f>J122-T122-AD122</f>
        <v/>
      </c>
      <c r="AO122" s="151">
        <f>SUM(AF122:AN122)</f>
        <v/>
      </c>
      <c r="AP122" s="169">
        <f>B122-B121</f>
        <v/>
      </c>
      <c r="AQ122" s="169">
        <f>C122-C121</f>
        <v/>
      </c>
      <c r="AR122" s="169">
        <f>D122-D121</f>
        <v/>
      </c>
      <c r="AS122" s="169">
        <f>E122-E121</f>
        <v/>
      </c>
      <c r="AT122" s="169">
        <f>F122-F121</f>
        <v/>
      </c>
      <c r="AU122" s="169">
        <f>G122-G121</f>
        <v/>
      </c>
      <c r="AV122" s="169">
        <f>H122-H121</f>
        <v/>
      </c>
      <c r="AW122" s="169">
        <f>I122-I121</f>
        <v/>
      </c>
      <c r="AX122" s="169">
        <f>J122-J121</f>
        <v/>
      </c>
      <c r="AY122" s="169">
        <f>SUM(AP122:AX122)</f>
        <v/>
      </c>
      <c r="AZ122" s="152">
        <f>L122/AZ$6-B122</f>
        <v/>
      </c>
      <c r="BA122" s="152">
        <f>M122/BA$6-C122</f>
        <v/>
      </c>
      <c r="BB122" s="152">
        <f>N122/BB$6-D122</f>
        <v/>
      </c>
      <c r="BC122" s="152">
        <f>O122/BC$6-E122</f>
        <v/>
      </c>
      <c r="BD122" s="152">
        <f>P122/BD$6-F122</f>
        <v/>
      </c>
      <c r="BE122" s="152">
        <f>Q122/BE$6-G122</f>
        <v/>
      </c>
      <c r="BF122" s="152">
        <f>R122/BF$6-H122</f>
        <v/>
      </c>
      <c r="BG122" s="152">
        <f>S122/BG$6-I122</f>
        <v/>
      </c>
      <c r="BH122" s="152">
        <f>T122/BH$6-J122</f>
        <v/>
      </c>
      <c r="BI122" s="152">
        <f>SUM(AZ122:BH122)</f>
        <v/>
      </c>
      <c r="BJ122" s="163">
        <f>AZ122*AF122/B122</f>
        <v/>
      </c>
      <c r="BK122" s="163">
        <f>BA122*AG122/C122</f>
        <v/>
      </c>
      <c r="BL122" s="163">
        <f>BB122*AH122/D122</f>
        <v/>
      </c>
      <c r="BM122" s="163">
        <f>BC122*AI122/E122</f>
        <v/>
      </c>
      <c r="BN122" s="163">
        <f>BD122*AJ122/F122</f>
        <v/>
      </c>
      <c r="BO122" s="163">
        <f>BE122*AK122/G122</f>
        <v/>
      </c>
      <c r="BP122" s="163">
        <f>BF122*AL122/H122</f>
        <v/>
      </c>
      <c r="BQ122" s="163">
        <f>BG122*AM122/I122</f>
        <v/>
      </c>
      <c r="BR122" s="163">
        <f>BH122*AN122/J122</f>
        <v/>
      </c>
      <c r="BS122" s="163">
        <f>SUM(BJ122:BR122)</f>
        <v/>
      </c>
      <c r="BT122" s="172">
        <f>L122/(B122)</f>
        <v/>
      </c>
      <c r="BU122" s="172">
        <f>M122/(C122)</f>
        <v/>
      </c>
      <c r="BV122" s="172">
        <f>N122/(D122)</f>
        <v/>
      </c>
      <c r="BW122" s="172">
        <f>O122/(E122)</f>
        <v/>
      </c>
      <c r="BX122" s="172">
        <f>P122/(F122)</f>
        <v/>
      </c>
      <c r="BY122" s="172">
        <f>Q122/(G122)</f>
        <v/>
      </c>
      <c r="BZ122" s="172">
        <f>R122/(H122)</f>
        <v/>
      </c>
      <c r="CA122" s="172">
        <f>S122/(I122)</f>
        <v/>
      </c>
      <c r="CB122" s="172">
        <f>T122/(J122)</f>
        <v/>
      </c>
      <c r="CC122" s="172">
        <f>U122/(K122)</f>
        <v/>
      </c>
      <c r="CD122" s="213">
        <f>SUM(AP109:AP122)</f>
        <v/>
      </c>
      <c r="CE122" s="213">
        <f>SUM(AQ109:AQ122)</f>
        <v/>
      </c>
      <c r="CF122" s="213">
        <f>SUM(AR109:AR122)</f>
        <v/>
      </c>
      <c r="CG122" s="213">
        <f>SUM(AS109:AS122)</f>
        <v/>
      </c>
      <c r="CH122" s="213">
        <f>SUM(AT109:AT122)</f>
        <v/>
      </c>
      <c r="CI122" s="213">
        <f>SUM(AU109:AU122)</f>
        <v/>
      </c>
      <c r="CJ122" s="213">
        <f>SUM(AV109:AV122)</f>
        <v/>
      </c>
      <c r="CK122" s="213">
        <f>SUM(AW109:AW122)</f>
        <v/>
      </c>
      <c r="CL122" s="213">
        <f>SUM(AX109:AX122)</f>
        <v/>
      </c>
      <c r="CM122" s="213">
        <f>SUM(AY109:AY122)</f>
        <v/>
      </c>
      <c r="CN122" s="214">
        <f>B122/B$5</f>
        <v/>
      </c>
      <c r="CO122" s="214">
        <f>C122/C$5</f>
        <v/>
      </c>
      <c r="CP122" s="214">
        <f>D122/D$5</f>
        <v/>
      </c>
      <c r="CQ122" s="214">
        <f>E122/E$5</f>
        <v/>
      </c>
      <c r="CR122" s="214">
        <f>F122/F$5</f>
        <v/>
      </c>
      <c r="CS122" s="214">
        <f>G122/G$5</f>
        <v/>
      </c>
      <c r="CT122" s="214">
        <f>H122/H$5</f>
        <v/>
      </c>
      <c r="CU122" s="214">
        <f>I122/I$5</f>
        <v/>
      </c>
      <c r="CV122" s="214">
        <f>J122/J$5</f>
        <v/>
      </c>
      <c r="CW122" s="214">
        <f>K122/K$5</f>
        <v/>
      </c>
      <c r="CX122" s="215">
        <f>AF122/AF$5</f>
        <v/>
      </c>
      <c r="CY122" s="215">
        <f>AG122/AG$5</f>
        <v/>
      </c>
      <c r="CZ122" s="215">
        <f>AH122/AH$5</f>
        <v/>
      </c>
      <c r="DA122" s="215">
        <f>AI122/AI$5</f>
        <v/>
      </c>
      <c r="DB122" s="215">
        <f>AJ122/AJ$5</f>
        <v/>
      </c>
      <c r="DC122" s="215">
        <f>AK122/AK$5</f>
        <v/>
      </c>
      <c r="DD122" s="215">
        <f>AL122/AL$5</f>
        <v/>
      </c>
      <c r="DE122" s="215">
        <f>AM122/AM$5</f>
        <v/>
      </c>
      <c r="DF122" s="215">
        <f>AN122/AN$5</f>
        <v/>
      </c>
      <c r="DG122" s="215">
        <f>AO122/AO$5</f>
        <v/>
      </c>
      <c r="DI122" s="83" t="n"/>
    </row>
    <row r="123">
      <c r="A123" s="150" t="n">
        <v>44012</v>
      </c>
      <c r="B123" s="165" t="n">
        <v>27686</v>
      </c>
      <c r="C123" s="165" t="n">
        <v>1514</v>
      </c>
      <c r="D123" s="165" t="n">
        <v>42881</v>
      </c>
      <c r="E123" s="165" t="n">
        <v>9674</v>
      </c>
      <c r="F123" s="165" t="n">
        <v>1131</v>
      </c>
      <c r="G123" s="165" t="n">
        <v>1190</v>
      </c>
      <c r="H123" s="165" t="n">
        <v>4187</v>
      </c>
      <c r="I123" s="165" t="n">
        <v>465</v>
      </c>
      <c r="J123" s="165" t="n">
        <v>62481</v>
      </c>
      <c r="K123" s="165">
        <f>SUM(B123:J123)</f>
        <v/>
      </c>
      <c r="L123" s="166" t="n">
        <v>422</v>
      </c>
      <c r="M123" s="166" t="n">
        <v>9</v>
      </c>
      <c r="N123" s="166" t="n">
        <v>216</v>
      </c>
      <c r="O123" s="166" t="n">
        <v>126</v>
      </c>
      <c r="P123" s="166" t="n">
        <v>0</v>
      </c>
      <c r="Q123" s="166" t="n">
        <v>7</v>
      </c>
      <c r="R123" s="166" t="n">
        <v>7</v>
      </c>
      <c r="S123" s="166" t="n">
        <v>1</v>
      </c>
      <c r="T123" s="166" t="n">
        <v>1859</v>
      </c>
      <c r="U123" s="166">
        <f>SUM(L123:T123)</f>
        <v/>
      </c>
      <c r="V123" s="167" t="n">
        <v>14081</v>
      </c>
      <c r="W123" s="167" t="n">
        <v>385</v>
      </c>
      <c r="X123" s="167" t="n">
        <v>10534</v>
      </c>
      <c r="Y123" s="167" t="n">
        <v>3602</v>
      </c>
      <c r="Z123" s="167" t="n">
        <v>520</v>
      </c>
      <c r="AA123" s="167" t="n">
        <v>464</v>
      </c>
      <c r="AB123" s="167" t="n">
        <v>651</v>
      </c>
      <c r="AC123" s="167" t="n">
        <v>186</v>
      </c>
      <c r="AD123" s="167" t="n">
        <v>43120</v>
      </c>
      <c r="AE123" s="167">
        <f>SUM(V123:AD123)</f>
        <v/>
      </c>
      <c r="AF123" s="151">
        <f>B123-L123-V123</f>
        <v/>
      </c>
      <c r="AG123" s="151">
        <f>C123-M123-W123</f>
        <v/>
      </c>
      <c r="AH123" s="151">
        <f>D123-N123-X123</f>
        <v/>
      </c>
      <c r="AI123" s="151">
        <f>E123-O123-Y123</f>
        <v/>
      </c>
      <c r="AJ123" s="151">
        <f>F123-P123-Z123</f>
        <v/>
      </c>
      <c r="AK123" s="151">
        <f>G123-Q123-AA123</f>
        <v/>
      </c>
      <c r="AL123" s="151">
        <f>H123-R123-AB123</f>
        <v/>
      </c>
      <c r="AM123" s="151">
        <f>I123-S123-AC123</f>
        <v/>
      </c>
      <c r="AN123" s="151">
        <f>J123-T123-AD123</f>
        <v/>
      </c>
      <c r="AO123" s="151">
        <f>SUM(AF123:AN123)</f>
        <v/>
      </c>
      <c r="AP123" s="169">
        <f>B123-B122</f>
        <v/>
      </c>
      <c r="AQ123" s="169">
        <f>C123-C122</f>
        <v/>
      </c>
      <c r="AR123" s="169">
        <f>D123-D122</f>
        <v/>
      </c>
      <c r="AS123" s="169">
        <f>E123-E122</f>
        <v/>
      </c>
      <c r="AT123" s="169">
        <f>F123-F122</f>
        <v/>
      </c>
      <c r="AU123" s="169">
        <f>G123-G122</f>
        <v/>
      </c>
      <c r="AV123" s="169">
        <f>H123-H122</f>
        <v/>
      </c>
      <c r="AW123" s="169">
        <f>I123-I122</f>
        <v/>
      </c>
      <c r="AX123" s="169">
        <f>J123-J122</f>
        <v/>
      </c>
      <c r="AY123" s="169">
        <f>SUM(AP123:AX123)</f>
        <v/>
      </c>
      <c r="AZ123" s="152">
        <f>L123/AZ$6-B123</f>
        <v/>
      </c>
      <c r="BA123" s="152">
        <f>M123/BA$6-C123</f>
        <v/>
      </c>
      <c r="BB123" s="152">
        <f>N123/BB$6-D123</f>
        <v/>
      </c>
      <c r="BC123" s="152">
        <f>O123/BC$6-E123</f>
        <v/>
      </c>
      <c r="BD123" s="152">
        <f>P123/BD$6-F123</f>
        <v/>
      </c>
      <c r="BE123" s="152">
        <f>Q123/BE$6-G123</f>
        <v/>
      </c>
      <c r="BF123" s="152">
        <f>R123/BF$6-H123</f>
        <v/>
      </c>
      <c r="BG123" s="152">
        <f>S123/BG$6-I123</f>
        <v/>
      </c>
      <c r="BH123" s="152">
        <f>T123/BH$6-J123</f>
        <v/>
      </c>
      <c r="BI123" s="152">
        <f>SUM(AZ123:BH123)</f>
        <v/>
      </c>
      <c r="BJ123" s="163">
        <f>AZ123*AF123/B123</f>
        <v/>
      </c>
      <c r="BK123" s="163">
        <f>BA123*AG123/C123</f>
        <v/>
      </c>
      <c r="BL123" s="163">
        <f>BB123*AH123/D123</f>
        <v/>
      </c>
      <c r="BM123" s="163">
        <f>BC123*AI123/E123</f>
        <v/>
      </c>
      <c r="BN123" s="163">
        <f>BD123*AJ123/F123</f>
        <v/>
      </c>
      <c r="BO123" s="163">
        <f>BE123*AK123/G123</f>
        <v/>
      </c>
      <c r="BP123" s="163">
        <f>BF123*AL123/H123</f>
        <v/>
      </c>
      <c r="BQ123" s="163">
        <f>BG123*AM123/I123</f>
        <v/>
      </c>
      <c r="BR123" s="163">
        <f>BH123*AN123/J123</f>
        <v/>
      </c>
      <c r="BS123" s="163">
        <f>SUM(BJ123:BR123)</f>
        <v/>
      </c>
      <c r="BT123" s="172">
        <f>L123/(B123)</f>
        <v/>
      </c>
      <c r="BU123" s="172">
        <f>M123/(C123)</f>
        <v/>
      </c>
      <c r="BV123" s="172">
        <f>N123/(D123)</f>
        <v/>
      </c>
      <c r="BW123" s="172">
        <f>O123/(E123)</f>
        <v/>
      </c>
      <c r="BX123" s="172">
        <f>P123/(F123)</f>
        <v/>
      </c>
      <c r="BY123" s="172">
        <f>Q123/(G123)</f>
        <v/>
      </c>
      <c r="BZ123" s="172">
        <f>R123/(H123)</f>
        <v/>
      </c>
      <c r="CA123" s="172">
        <f>S123/(I123)</f>
        <v/>
      </c>
      <c r="CB123" s="172">
        <f>T123/(J123)</f>
        <v/>
      </c>
      <c r="CC123" s="172">
        <f>U123/(K123)</f>
        <v/>
      </c>
      <c r="CD123" s="213">
        <f>SUM(AP110:AP123)</f>
        <v/>
      </c>
      <c r="CE123" s="213">
        <f>SUM(AQ110:AQ123)</f>
        <v/>
      </c>
      <c r="CF123" s="213">
        <f>SUM(AR110:AR123)</f>
        <v/>
      </c>
      <c r="CG123" s="213">
        <f>SUM(AS110:AS123)</f>
        <v/>
      </c>
      <c r="CH123" s="213">
        <f>SUM(AT110:AT123)</f>
        <v/>
      </c>
      <c r="CI123" s="213">
        <f>SUM(AU110:AU123)</f>
        <v/>
      </c>
      <c r="CJ123" s="213">
        <f>SUM(AV110:AV123)</f>
        <v/>
      </c>
      <c r="CK123" s="213">
        <f>SUM(AW110:AW123)</f>
        <v/>
      </c>
      <c r="CL123" s="213">
        <f>SUM(AX110:AX123)</f>
        <v/>
      </c>
      <c r="CM123" s="213">
        <f>SUM(AY110:AY123)</f>
        <v/>
      </c>
      <c r="CN123" s="214">
        <f>B123/B$5</f>
        <v/>
      </c>
      <c r="CO123" s="214">
        <f>C123/C$5</f>
        <v/>
      </c>
      <c r="CP123" s="214">
        <f>D123/D$5</f>
        <v/>
      </c>
      <c r="CQ123" s="214">
        <f>E123/E$5</f>
        <v/>
      </c>
      <c r="CR123" s="214">
        <f>F123/F$5</f>
        <v/>
      </c>
      <c r="CS123" s="214">
        <f>G123/G$5</f>
        <v/>
      </c>
      <c r="CT123" s="214">
        <f>H123/H$5</f>
        <v/>
      </c>
      <c r="CU123" s="214">
        <f>I123/I$5</f>
        <v/>
      </c>
      <c r="CV123" s="214">
        <f>J123/J$5</f>
        <v/>
      </c>
      <c r="CW123" s="214">
        <f>K123/K$5</f>
        <v/>
      </c>
      <c r="CX123" s="215">
        <f>AF123/AF$5</f>
        <v/>
      </c>
      <c r="CY123" s="215">
        <f>AG123/AG$5</f>
        <v/>
      </c>
      <c r="CZ123" s="215">
        <f>AH123/AH$5</f>
        <v/>
      </c>
      <c r="DA123" s="215">
        <f>AI123/AI$5</f>
        <v/>
      </c>
      <c r="DB123" s="215">
        <f>AJ123/AJ$5</f>
        <v/>
      </c>
      <c r="DC123" s="215">
        <f>AK123/AK$5</f>
        <v/>
      </c>
      <c r="DD123" s="215">
        <f>AL123/AL$5</f>
        <v/>
      </c>
      <c r="DE123" s="215">
        <f>AM123/AM$5</f>
        <v/>
      </c>
      <c r="DF123" s="215">
        <f>AN123/AN$5</f>
        <v/>
      </c>
      <c r="DG123" s="215">
        <f>AO123/AO$5</f>
        <v/>
      </c>
      <c r="DI123" s="83" t="n"/>
    </row>
    <row r="124">
      <c r="A124" s="150" t="n">
        <v>44013</v>
      </c>
      <c r="B124" s="165" t="n">
        <v>29340</v>
      </c>
      <c r="C124" s="165" t="n">
        <v>1672</v>
      </c>
      <c r="D124" s="165" t="n">
        <v>45944</v>
      </c>
      <c r="E124" s="165" t="n">
        <v>10632</v>
      </c>
      <c r="F124" s="165" t="n">
        <v>1175</v>
      </c>
      <c r="G124" s="165" t="n">
        <v>1306</v>
      </c>
      <c r="H124" s="165" t="n">
        <v>4393</v>
      </c>
      <c r="I124" s="165" t="n">
        <v>494</v>
      </c>
      <c r="J124" s="165" t="n">
        <v>64377</v>
      </c>
      <c r="K124" s="165">
        <f>SUM(B124:J124)</f>
        <v/>
      </c>
      <c r="L124" s="166" t="n">
        <v>439</v>
      </c>
      <c r="M124" s="166" t="n">
        <v>9</v>
      </c>
      <c r="N124" s="166" t="n">
        <v>244</v>
      </c>
      <c r="O124" s="166" t="n">
        <v>136</v>
      </c>
      <c r="P124" s="166" t="n">
        <v>10</v>
      </c>
      <c r="Q124" s="166" t="n">
        <v>7</v>
      </c>
      <c r="R124" s="166" t="n">
        <v>7</v>
      </c>
      <c r="S124" s="166" t="n">
        <v>1</v>
      </c>
      <c r="T124" s="166" t="n">
        <v>1896</v>
      </c>
      <c r="U124" s="166">
        <f>SUM(L124:T124)</f>
        <v/>
      </c>
      <c r="V124" s="167" t="n">
        <v>14384</v>
      </c>
      <c r="W124" s="167" t="n">
        <v>386</v>
      </c>
      <c r="X124" s="167" t="n">
        <v>10534</v>
      </c>
      <c r="Y124" s="167" t="n">
        <v>3770</v>
      </c>
      <c r="Z124" s="167" t="n">
        <v>520</v>
      </c>
      <c r="AA124" s="167" t="n">
        <v>487</v>
      </c>
      <c r="AB124" s="167" t="n">
        <v>802</v>
      </c>
      <c r="AC124" s="167" t="n">
        <v>204</v>
      </c>
      <c r="AD124" s="167" t="n">
        <v>44938</v>
      </c>
      <c r="AE124" s="167">
        <f>SUM(V124:AD124)</f>
        <v/>
      </c>
      <c r="AF124" s="151">
        <f>B124-L124-V124</f>
        <v/>
      </c>
      <c r="AG124" s="151">
        <f>C124-M124-W124</f>
        <v/>
      </c>
      <c r="AH124" s="151">
        <f>D124-N124-X124</f>
        <v/>
      </c>
      <c r="AI124" s="151">
        <f>E124-O124-Y124</f>
        <v/>
      </c>
      <c r="AJ124" s="151">
        <f>F124-P124-Z124</f>
        <v/>
      </c>
      <c r="AK124" s="151">
        <f>G124-Q124-AA124</f>
        <v/>
      </c>
      <c r="AL124" s="151">
        <f>H124-R124-AB124</f>
        <v/>
      </c>
      <c r="AM124" s="151">
        <f>I124-S124-AC124</f>
        <v/>
      </c>
      <c r="AN124" s="151">
        <f>J124-T124-AD124</f>
        <v/>
      </c>
      <c r="AO124" s="151">
        <f>SUM(AF124:AN124)</f>
        <v/>
      </c>
      <c r="AP124" s="169">
        <f>B124-B123</f>
        <v/>
      </c>
      <c r="AQ124" s="169">
        <f>C124-C123</f>
        <v/>
      </c>
      <c r="AR124" s="169">
        <f>D124-D123</f>
        <v/>
      </c>
      <c r="AS124" s="169">
        <f>E124-E123</f>
        <v/>
      </c>
      <c r="AT124" s="169">
        <f>F124-F123</f>
        <v/>
      </c>
      <c r="AU124" s="169">
        <f>G124-G123</f>
        <v/>
      </c>
      <c r="AV124" s="169">
        <f>H124-H123</f>
        <v/>
      </c>
      <c r="AW124" s="169">
        <f>I124-I123</f>
        <v/>
      </c>
      <c r="AX124" s="169">
        <f>J124-J123</f>
        <v/>
      </c>
      <c r="AY124" s="169">
        <f>SUM(AP124:AX124)</f>
        <v/>
      </c>
      <c r="AZ124" s="152">
        <f>L124/AZ$6-B124</f>
        <v/>
      </c>
      <c r="BA124" s="152">
        <f>M124/BA$6-C124</f>
        <v/>
      </c>
      <c r="BB124" s="152">
        <f>N124/BB$6-D124</f>
        <v/>
      </c>
      <c r="BC124" s="152">
        <f>O124/BC$6-E124</f>
        <v/>
      </c>
      <c r="BD124" s="152">
        <f>P124/BD$6-F124</f>
        <v/>
      </c>
      <c r="BE124" s="152">
        <f>Q124/BE$6-G124</f>
        <v/>
      </c>
      <c r="BF124" s="152">
        <f>R124/BF$6-H124</f>
        <v/>
      </c>
      <c r="BG124" s="152">
        <f>S124/BG$6-I124</f>
        <v/>
      </c>
      <c r="BH124" s="152">
        <f>T124/BH$6-J124</f>
        <v/>
      </c>
      <c r="BI124" s="152">
        <f>SUM(AZ124:BH124)</f>
        <v/>
      </c>
      <c r="BJ124" s="163">
        <f>AZ124*AF124/B124</f>
        <v/>
      </c>
      <c r="BK124" s="163">
        <f>BA124*AG124/C124</f>
        <v/>
      </c>
      <c r="BL124" s="163">
        <f>BB124*AH124/D124</f>
        <v/>
      </c>
      <c r="BM124" s="163">
        <f>BC124*AI124/E124</f>
        <v/>
      </c>
      <c r="BN124" s="163">
        <f>BD124*AJ124/F124</f>
        <v/>
      </c>
      <c r="BO124" s="163">
        <f>BE124*AK124/G124</f>
        <v/>
      </c>
      <c r="BP124" s="163">
        <f>BF124*AL124/H124</f>
        <v/>
      </c>
      <c r="BQ124" s="163">
        <f>BG124*AM124/I124</f>
        <v/>
      </c>
      <c r="BR124" s="163">
        <f>BH124*AN124/J124</f>
        <v/>
      </c>
      <c r="BS124" s="163">
        <f>SUM(BJ124:BR124)</f>
        <v/>
      </c>
      <c r="BT124" s="172">
        <f>L124/(B124)</f>
        <v/>
      </c>
      <c r="BU124" s="172">
        <f>M124/(C124)</f>
        <v/>
      </c>
      <c r="BV124" s="172">
        <f>N124/(D124)</f>
        <v/>
      </c>
      <c r="BW124" s="172">
        <f>O124/(E124)</f>
        <v/>
      </c>
      <c r="BX124" s="172">
        <f>P124/(F124)</f>
        <v/>
      </c>
      <c r="BY124" s="172">
        <f>Q124/(G124)</f>
        <v/>
      </c>
      <c r="BZ124" s="172">
        <f>R124/(H124)</f>
        <v/>
      </c>
      <c r="CA124" s="172">
        <f>S124/(I124)</f>
        <v/>
      </c>
      <c r="CB124" s="172">
        <f>T124/(J124)</f>
        <v/>
      </c>
      <c r="CC124" s="172">
        <f>U124/(K124)</f>
        <v/>
      </c>
      <c r="CD124" s="213">
        <f>SUM(AP111:AP124)</f>
        <v/>
      </c>
      <c r="CE124" s="213">
        <f>SUM(AQ111:AQ124)</f>
        <v/>
      </c>
      <c r="CF124" s="213">
        <f>SUM(AR111:AR124)</f>
        <v/>
      </c>
      <c r="CG124" s="213">
        <f>SUM(AS111:AS124)</f>
        <v/>
      </c>
      <c r="CH124" s="213">
        <f>SUM(AT111:AT124)</f>
        <v/>
      </c>
      <c r="CI124" s="213">
        <f>SUM(AU111:AU124)</f>
        <v/>
      </c>
      <c r="CJ124" s="213">
        <f>SUM(AV111:AV124)</f>
        <v/>
      </c>
      <c r="CK124" s="213">
        <f>SUM(AW111:AW124)</f>
        <v/>
      </c>
      <c r="CL124" s="213">
        <f>SUM(AX111:AX124)</f>
        <v/>
      </c>
      <c r="CM124" s="213">
        <f>SUM(AY111:AY124)</f>
        <v/>
      </c>
      <c r="CN124" s="214">
        <f>B124/B$5</f>
        <v/>
      </c>
      <c r="CO124" s="214">
        <f>C124/C$5</f>
        <v/>
      </c>
      <c r="CP124" s="214">
        <f>D124/D$5</f>
        <v/>
      </c>
      <c r="CQ124" s="214">
        <f>E124/E$5</f>
        <v/>
      </c>
      <c r="CR124" s="214">
        <f>F124/F$5</f>
        <v/>
      </c>
      <c r="CS124" s="214">
        <f>G124/G$5</f>
        <v/>
      </c>
      <c r="CT124" s="214">
        <f>H124/H$5</f>
        <v/>
      </c>
      <c r="CU124" s="214">
        <f>I124/I$5</f>
        <v/>
      </c>
      <c r="CV124" s="214">
        <f>J124/J$5</f>
        <v/>
      </c>
      <c r="CW124" s="214">
        <f>K124/K$5</f>
        <v/>
      </c>
      <c r="CX124" s="215">
        <f>AF124/AF$5</f>
        <v/>
      </c>
      <c r="CY124" s="215">
        <f>AG124/AG$5</f>
        <v/>
      </c>
      <c r="CZ124" s="215">
        <f>AH124/AH$5</f>
        <v/>
      </c>
      <c r="DA124" s="215">
        <f>AI124/AI$5</f>
        <v/>
      </c>
      <c r="DB124" s="215">
        <f>AJ124/AJ$5</f>
        <v/>
      </c>
      <c r="DC124" s="215">
        <f>AK124/AK$5</f>
        <v/>
      </c>
      <c r="DD124" s="215">
        <f>AL124/AL$5</f>
        <v/>
      </c>
      <c r="DE124" s="215">
        <f>AM124/AM$5</f>
        <v/>
      </c>
      <c r="DF124" s="215">
        <f>AN124/AN$5</f>
        <v/>
      </c>
      <c r="DG124" s="215">
        <f>AO124/AO$5</f>
        <v/>
      </c>
      <c r="DI124" s="83" t="n"/>
    </row>
    <row r="125">
      <c r="A125" s="150" t="n">
        <v>44014</v>
      </c>
      <c r="B125" s="165" t="n">
        <v>30603</v>
      </c>
      <c r="C125" s="165" t="n">
        <v>1886</v>
      </c>
      <c r="D125" s="165" t="n">
        <v>49937</v>
      </c>
      <c r="E125" s="165" t="n">
        <v>11669</v>
      </c>
      <c r="F125" s="165" t="n">
        <v>1286</v>
      </c>
      <c r="G125" s="165" t="n">
        <v>1478</v>
      </c>
      <c r="H125" s="165" t="n">
        <v>4788</v>
      </c>
      <c r="I125" s="165" t="n">
        <v>573</v>
      </c>
      <c r="J125" s="165" t="n">
        <v>65841</v>
      </c>
      <c r="K125" s="165">
        <f>SUM(B125:J125)</f>
        <v/>
      </c>
      <c r="L125" s="166" t="n">
        <v>451</v>
      </c>
      <c r="M125" s="166" t="n">
        <v>9</v>
      </c>
      <c r="N125" s="166" t="n">
        <v>282</v>
      </c>
      <c r="O125" s="166" t="n">
        <v>152</v>
      </c>
      <c r="P125" s="166" t="n">
        <v>10</v>
      </c>
      <c r="Q125" s="166" t="n">
        <v>7</v>
      </c>
      <c r="R125" s="166" t="n">
        <v>7</v>
      </c>
      <c r="S125" s="166" t="n">
        <v>1</v>
      </c>
      <c r="T125" s="166" t="n">
        <v>1925</v>
      </c>
      <c r="U125" s="166">
        <f>SUM(L125:T125)</f>
        <v/>
      </c>
      <c r="V125" s="167" t="n">
        <v>15843</v>
      </c>
      <c r="W125" s="167" t="n">
        <v>386</v>
      </c>
      <c r="X125" s="167" t="n">
        <v>12957</v>
      </c>
      <c r="Y125" s="167" t="n">
        <v>4111</v>
      </c>
      <c r="Z125" s="167" t="n">
        <v>570</v>
      </c>
      <c r="AA125" s="167" t="n">
        <v>520</v>
      </c>
      <c r="AB125" s="167" t="n">
        <v>865</v>
      </c>
      <c r="AC125" s="167" t="n">
        <v>232</v>
      </c>
      <c r="AD125" s="167" t="n">
        <v>46515</v>
      </c>
      <c r="AE125" s="167">
        <f>SUM(V125:AD125)</f>
        <v/>
      </c>
      <c r="AF125" s="151">
        <f>B125-L125-V125</f>
        <v/>
      </c>
      <c r="AG125" s="151">
        <f>C125-M125-W125</f>
        <v/>
      </c>
      <c r="AH125" s="151">
        <f>D125-N125-X125</f>
        <v/>
      </c>
      <c r="AI125" s="151">
        <f>E125-O125-Y125</f>
        <v/>
      </c>
      <c r="AJ125" s="151">
        <f>F125-P125-Z125</f>
        <v/>
      </c>
      <c r="AK125" s="151">
        <f>G125-Q125-AA125</f>
        <v/>
      </c>
      <c r="AL125" s="151">
        <f>H125-R125-AB125</f>
        <v/>
      </c>
      <c r="AM125" s="151">
        <f>I125-S125-AC125</f>
        <v/>
      </c>
      <c r="AN125" s="151">
        <f>J125-T125-AD125</f>
        <v/>
      </c>
      <c r="AO125" s="151">
        <f>SUM(AF125:AN125)</f>
        <v/>
      </c>
      <c r="AP125" s="169">
        <f>B125-B124</f>
        <v/>
      </c>
      <c r="AQ125" s="169">
        <f>C125-C124</f>
        <v/>
      </c>
      <c r="AR125" s="169">
        <f>D125-D124</f>
        <v/>
      </c>
      <c r="AS125" s="169">
        <f>E125-E124</f>
        <v/>
      </c>
      <c r="AT125" s="169">
        <f>F125-F124</f>
        <v/>
      </c>
      <c r="AU125" s="169">
        <f>G125-G124</f>
        <v/>
      </c>
      <c r="AV125" s="169">
        <f>H125-H124</f>
        <v/>
      </c>
      <c r="AW125" s="169">
        <f>I125-I124</f>
        <v/>
      </c>
      <c r="AX125" s="169">
        <f>J125-J124</f>
        <v/>
      </c>
      <c r="AY125" s="169">
        <f>SUM(AP125:AX125)</f>
        <v/>
      </c>
      <c r="AZ125" s="152">
        <f>L125/AZ$6-B125</f>
        <v/>
      </c>
      <c r="BA125" s="152">
        <f>M125/BA$6-C125</f>
        <v/>
      </c>
      <c r="BB125" s="152">
        <f>N125/BB$6-D125</f>
        <v/>
      </c>
      <c r="BC125" s="152">
        <f>O125/BC$6-E125</f>
        <v/>
      </c>
      <c r="BD125" s="152">
        <f>P125/BD$6-F125</f>
        <v/>
      </c>
      <c r="BE125" s="152">
        <f>Q125/BE$6-G125</f>
        <v/>
      </c>
      <c r="BF125" s="152">
        <f>R125/BF$6-H125</f>
        <v/>
      </c>
      <c r="BG125" s="152">
        <f>S125/BG$6-I125</f>
        <v/>
      </c>
      <c r="BH125" s="152">
        <f>T125/BH$6-J125</f>
        <v/>
      </c>
      <c r="BI125" s="152">
        <f>SUM(AZ125:BH125)</f>
        <v/>
      </c>
      <c r="BJ125" s="163">
        <f>AZ125*AF125/B125</f>
        <v/>
      </c>
      <c r="BK125" s="163">
        <f>BA125*AG125/C125</f>
        <v/>
      </c>
      <c r="BL125" s="163">
        <f>BB125*AH125/D125</f>
        <v/>
      </c>
      <c r="BM125" s="163">
        <f>BC125*AI125/E125</f>
        <v/>
      </c>
      <c r="BN125" s="163">
        <f>BD125*AJ125/F125</f>
        <v/>
      </c>
      <c r="BO125" s="163">
        <f>BE125*AK125/G125</f>
        <v/>
      </c>
      <c r="BP125" s="163">
        <f>BF125*AL125/H125</f>
        <v/>
      </c>
      <c r="BQ125" s="163">
        <f>BG125*AM125/I125</f>
        <v/>
      </c>
      <c r="BR125" s="163">
        <f>BH125*AN125/J125</f>
        <v/>
      </c>
      <c r="BS125" s="163">
        <f>SUM(BJ125:BR125)</f>
        <v/>
      </c>
      <c r="BT125" s="172">
        <f>L125/(B125)</f>
        <v/>
      </c>
      <c r="BU125" s="172">
        <f>M125/(C125)</f>
        <v/>
      </c>
      <c r="BV125" s="172">
        <f>N125/(D125)</f>
        <v/>
      </c>
      <c r="BW125" s="172">
        <f>O125/(E125)</f>
        <v/>
      </c>
      <c r="BX125" s="172">
        <f>P125/(F125)</f>
        <v/>
      </c>
      <c r="BY125" s="172">
        <f>Q125/(G125)</f>
        <v/>
      </c>
      <c r="BZ125" s="172">
        <f>R125/(H125)</f>
        <v/>
      </c>
      <c r="CA125" s="172">
        <f>S125/(I125)</f>
        <v/>
      </c>
      <c r="CB125" s="172">
        <f>T125/(J125)</f>
        <v/>
      </c>
      <c r="CC125" s="172">
        <f>U125/(K125)</f>
        <v/>
      </c>
      <c r="CD125" s="213">
        <f>SUM(AP112:AP125)</f>
        <v/>
      </c>
      <c r="CE125" s="213">
        <f>SUM(AQ112:AQ125)</f>
        <v/>
      </c>
      <c r="CF125" s="213">
        <f>SUM(AR112:AR125)</f>
        <v/>
      </c>
      <c r="CG125" s="213">
        <f>SUM(AS112:AS125)</f>
        <v/>
      </c>
      <c r="CH125" s="213">
        <f>SUM(AT112:AT125)</f>
        <v/>
      </c>
      <c r="CI125" s="213">
        <f>SUM(AU112:AU125)</f>
        <v/>
      </c>
      <c r="CJ125" s="213">
        <f>SUM(AV112:AV125)</f>
        <v/>
      </c>
      <c r="CK125" s="213">
        <f>SUM(AW112:AW125)</f>
        <v/>
      </c>
      <c r="CL125" s="213">
        <f>SUM(AX112:AX125)</f>
        <v/>
      </c>
      <c r="CM125" s="213">
        <f>SUM(AY112:AY125)</f>
        <v/>
      </c>
      <c r="CN125" s="214">
        <f>B125/B$5</f>
        <v/>
      </c>
      <c r="CO125" s="214">
        <f>C125/C$5</f>
        <v/>
      </c>
      <c r="CP125" s="214">
        <f>D125/D$5</f>
        <v/>
      </c>
      <c r="CQ125" s="214">
        <f>E125/E$5</f>
        <v/>
      </c>
      <c r="CR125" s="214">
        <f>F125/F$5</f>
        <v/>
      </c>
      <c r="CS125" s="214">
        <f>G125/G$5</f>
        <v/>
      </c>
      <c r="CT125" s="214">
        <f>H125/H$5</f>
        <v/>
      </c>
      <c r="CU125" s="214">
        <f>I125/I$5</f>
        <v/>
      </c>
      <c r="CV125" s="214">
        <f>J125/J$5</f>
        <v/>
      </c>
      <c r="CW125" s="214">
        <f>K125/K$5</f>
        <v/>
      </c>
      <c r="CX125" s="215">
        <f>AF125/AF$5</f>
        <v/>
      </c>
      <c r="CY125" s="215">
        <f>AG125/AG$5</f>
        <v/>
      </c>
      <c r="CZ125" s="215">
        <f>AH125/AH$5</f>
        <v/>
      </c>
      <c r="DA125" s="215">
        <f>AI125/AI$5</f>
        <v/>
      </c>
      <c r="DB125" s="215">
        <f>AJ125/AJ$5</f>
        <v/>
      </c>
      <c r="DC125" s="215">
        <f>AK125/AK$5</f>
        <v/>
      </c>
      <c r="DD125" s="215">
        <f>AL125/AL$5</f>
        <v/>
      </c>
      <c r="DE125" s="215">
        <f>AM125/AM$5</f>
        <v/>
      </c>
      <c r="DF125" s="215">
        <f>AN125/AN$5</f>
        <v/>
      </c>
      <c r="DG125" s="215">
        <f>AO125/AO$5</f>
        <v/>
      </c>
      <c r="DI125" s="83" t="n"/>
    </row>
    <row r="126">
      <c r="A126" s="150" t="n">
        <v>44015</v>
      </c>
      <c r="B126" s="165" t="n">
        <v>32157</v>
      </c>
      <c r="C126" s="165" t="n">
        <v>2130</v>
      </c>
      <c r="D126" s="165" t="n">
        <v>54331</v>
      </c>
      <c r="E126" s="165" t="n">
        <v>12757</v>
      </c>
      <c r="F126" s="165" t="n">
        <v>1408</v>
      </c>
      <c r="G126" s="165" t="n">
        <v>1611</v>
      </c>
      <c r="H126" s="165" t="n">
        <v>5168</v>
      </c>
      <c r="I126" s="165" t="n">
        <v>626</v>
      </c>
      <c r="J126" s="165" t="n">
        <v>66936</v>
      </c>
      <c r="K126" s="165">
        <f>SUM(B126:J126)</f>
        <v/>
      </c>
      <c r="L126" s="166" t="n">
        <v>459</v>
      </c>
      <c r="M126" s="166" t="n">
        <v>9</v>
      </c>
      <c r="N126" s="166" t="n">
        <v>282</v>
      </c>
      <c r="O126" s="166" t="n">
        <v>162</v>
      </c>
      <c r="P126" s="166" t="n">
        <v>10</v>
      </c>
      <c r="Q126" s="166" t="n">
        <v>7</v>
      </c>
      <c r="R126" s="166" t="n">
        <v>36</v>
      </c>
      <c r="S126" s="166" t="n">
        <v>4</v>
      </c>
      <c r="T126" s="166" t="n">
        <v>1983</v>
      </c>
      <c r="U126" s="166">
        <f>SUM(L126:T126)</f>
        <v/>
      </c>
      <c r="V126" s="167" t="n">
        <v>17403</v>
      </c>
      <c r="W126" s="167" t="n">
        <v>396</v>
      </c>
      <c r="X126" s="167" t="n">
        <v>14097</v>
      </c>
      <c r="Y126" s="167" t="n">
        <v>4197</v>
      </c>
      <c r="Z126" s="167" t="n">
        <v>594</v>
      </c>
      <c r="AA126" s="167" t="n">
        <v>585</v>
      </c>
      <c r="AB126" s="167" t="n">
        <v>865</v>
      </c>
      <c r="AC126" s="167" t="n">
        <v>232</v>
      </c>
      <c r="AD126" s="167" t="n">
        <v>47929</v>
      </c>
      <c r="AE126" s="167">
        <f>SUM(V126:AD126)</f>
        <v/>
      </c>
      <c r="AF126" s="151">
        <f>B126-L126-V126</f>
        <v/>
      </c>
      <c r="AG126" s="151">
        <f>C126-M126-W126</f>
        <v/>
      </c>
      <c r="AH126" s="151">
        <f>D126-N126-X126</f>
        <v/>
      </c>
      <c r="AI126" s="151">
        <f>E126-O126-Y126</f>
        <v/>
      </c>
      <c r="AJ126" s="151">
        <f>F126-P126-Z126</f>
        <v/>
      </c>
      <c r="AK126" s="151">
        <f>G126-Q126-AA126</f>
        <v/>
      </c>
      <c r="AL126" s="151">
        <f>H126-R126-AB126</f>
        <v/>
      </c>
      <c r="AM126" s="151">
        <f>I126-S126-AC126</f>
        <v/>
      </c>
      <c r="AN126" s="151">
        <f>J126-T126-AD126</f>
        <v/>
      </c>
      <c r="AO126" s="151">
        <f>SUM(AF126:AN126)</f>
        <v/>
      </c>
      <c r="AP126" s="169">
        <f>B126-B125</f>
        <v/>
      </c>
      <c r="AQ126" s="169">
        <f>C126-C125</f>
        <v/>
      </c>
      <c r="AR126" s="169">
        <f>D126-D125</f>
        <v/>
      </c>
      <c r="AS126" s="169">
        <f>E126-E125</f>
        <v/>
      </c>
      <c r="AT126" s="169">
        <f>F126-F125</f>
        <v/>
      </c>
      <c r="AU126" s="169">
        <f>G126-G125</f>
        <v/>
      </c>
      <c r="AV126" s="169">
        <f>H126-H125</f>
        <v/>
      </c>
      <c r="AW126" s="169">
        <f>I126-I125</f>
        <v/>
      </c>
      <c r="AX126" s="169">
        <f>J126-J125</f>
        <v/>
      </c>
      <c r="AY126" s="169">
        <f>SUM(AP126:AX126)</f>
        <v/>
      </c>
      <c r="AZ126" s="152">
        <f>L126/AZ$6-B126</f>
        <v/>
      </c>
      <c r="BA126" s="152">
        <f>M126/BA$6-C126</f>
        <v/>
      </c>
      <c r="BB126" s="152">
        <f>N126/BB$6-D126</f>
        <v/>
      </c>
      <c r="BC126" s="152">
        <f>O126/BC$6-E126</f>
        <v/>
      </c>
      <c r="BD126" s="152">
        <f>P126/BD$6-F126</f>
        <v/>
      </c>
      <c r="BE126" s="152">
        <f>Q126/BE$6-G126</f>
        <v/>
      </c>
      <c r="BF126" s="152">
        <f>R126/BF$6-H126</f>
        <v/>
      </c>
      <c r="BG126" s="152">
        <f>S126/BG$6-I126</f>
        <v/>
      </c>
      <c r="BH126" s="152">
        <f>T126/BH$6-J126</f>
        <v/>
      </c>
      <c r="BI126" s="152">
        <f>SUM(AZ126:BH126)</f>
        <v/>
      </c>
      <c r="BJ126" s="163">
        <f>AZ126*AF126/B126</f>
        <v/>
      </c>
      <c r="BK126" s="163">
        <f>BA126*AG126/C126</f>
        <v/>
      </c>
      <c r="BL126" s="163">
        <f>BB126*AH126/D126</f>
        <v/>
      </c>
      <c r="BM126" s="163">
        <f>BC126*AI126/E126</f>
        <v/>
      </c>
      <c r="BN126" s="163">
        <f>BD126*AJ126/F126</f>
        <v/>
      </c>
      <c r="BO126" s="163">
        <f>BE126*AK126/G126</f>
        <v/>
      </c>
      <c r="BP126" s="163">
        <f>BF126*AL126/H126</f>
        <v/>
      </c>
      <c r="BQ126" s="163">
        <f>BG126*AM126/I126</f>
        <v/>
      </c>
      <c r="BR126" s="163">
        <f>BH126*AN126/J126</f>
        <v/>
      </c>
      <c r="BS126" s="163">
        <f>SUM(BJ126:BR126)</f>
        <v/>
      </c>
      <c r="BT126" s="172">
        <f>L126/(B126)</f>
        <v/>
      </c>
      <c r="BU126" s="172">
        <f>M126/(C126)</f>
        <v/>
      </c>
      <c r="BV126" s="172">
        <f>N126/(D126)</f>
        <v/>
      </c>
      <c r="BW126" s="172">
        <f>O126/(E126)</f>
        <v/>
      </c>
      <c r="BX126" s="172">
        <f>P126/(F126)</f>
        <v/>
      </c>
      <c r="BY126" s="172">
        <f>Q126/(G126)</f>
        <v/>
      </c>
      <c r="BZ126" s="172">
        <f>R126/(H126)</f>
        <v/>
      </c>
      <c r="CA126" s="172">
        <f>S126/(I126)</f>
        <v/>
      </c>
      <c r="CB126" s="172">
        <f>T126/(J126)</f>
        <v/>
      </c>
      <c r="CC126" s="172">
        <f>U126/(K126)</f>
        <v/>
      </c>
      <c r="CD126" s="213">
        <f>SUM(AP113:AP126)</f>
        <v/>
      </c>
      <c r="CE126" s="213">
        <f>SUM(AQ113:AQ126)</f>
        <v/>
      </c>
      <c r="CF126" s="213">
        <f>SUM(AR113:AR126)</f>
        <v/>
      </c>
      <c r="CG126" s="213">
        <f>SUM(AS113:AS126)</f>
        <v/>
      </c>
      <c r="CH126" s="213">
        <f>SUM(AT113:AT126)</f>
        <v/>
      </c>
      <c r="CI126" s="213">
        <f>SUM(AU113:AU126)</f>
        <v/>
      </c>
      <c r="CJ126" s="213">
        <f>SUM(AV113:AV126)</f>
        <v/>
      </c>
      <c r="CK126" s="213">
        <f>SUM(AW113:AW126)</f>
        <v/>
      </c>
      <c r="CL126" s="213">
        <f>SUM(AX113:AX126)</f>
        <v/>
      </c>
      <c r="CM126" s="213">
        <f>SUM(AY113:AY126)</f>
        <v/>
      </c>
      <c r="CN126" s="214">
        <f>B126/B$5</f>
        <v/>
      </c>
      <c r="CO126" s="214">
        <f>C126/C$5</f>
        <v/>
      </c>
      <c r="CP126" s="214">
        <f>D126/D$5</f>
        <v/>
      </c>
      <c r="CQ126" s="214">
        <f>E126/E$5</f>
        <v/>
      </c>
      <c r="CR126" s="214">
        <f>F126/F$5</f>
        <v/>
      </c>
      <c r="CS126" s="214">
        <f>G126/G$5</f>
        <v/>
      </c>
      <c r="CT126" s="214">
        <f>H126/H$5</f>
        <v/>
      </c>
      <c r="CU126" s="214">
        <f>I126/I$5</f>
        <v/>
      </c>
      <c r="CV126" s="214">
        <f>J126/J$5</f>
        <v/>
      </c>
      <c r="CW126" s="214">
        <f>K126/K$5</f>
        <v/>
      </c>
      <c r="CX126" s="215">
        <f>AF126/AF$5</f>
        <v/>
      </c>
      <c r="CY126" s="215">
        <f>AG126/AG$5</f>
        <v/>
      </c>
      <c r="CZ126" s="215">
        <f>AH126/AH$5</f>
        <v/>
      </c>
      <c r="DA126" s="215">
        <f>AI126/AI$5</f>
        <v/>
      </c>
      <c r="DB126" s="215">
        <f>AJ126/AJ$5</f>
        <v/>
      </c>
      <c r="DC126" s="215">
        <f>AK126/AK$5</f>
        <v/>
      </c>
      <c r="DD126" s="215">
        <f>AL126/AL$5</f>
        <v/>
      </c>
      <c r="DE126" s="215">
        <f>AM126/AM$5</f>
        <v/>
      </c>
      <c r="DF126" s="215">
        <f>AN126/AN$5</f>
        <v/>
      </c>
      <c r="DG126" s="215">
        <f>AO126/AO$5</f>
        <v/>
      </c>
      <c r="DI126" s="83" t="n"/>
    </row>
    <row r="127">
      <c r="A127" s="150" t="n">
        <v>44016</v>
      </c>
      <c r="B127" s="165" t="n">
        <v>34161</v>
      </c>
      <c r="C127" s="165" t="n">
        <v>2376</v>
      </c>
      <c r="D127" s="165" t="n">
        <v>59373</v>
      </c>
      <c r="E127" s="165" t="n">
        <v>13984</v>
      </c>
      <c r="F127" s="165" t="n">
        <v>1559</v>
      </c>
      <c r="G127" s="165" t="n">
        <v>1818</v>
      </c>
      <c r="H127" s="165" t="n">
        <v>5644</v>
      </c>
      <c r="I127" s="165" t="n">
        <v>686</v>
      </c>
      <c r="J127" s="165" t="n">
        <v>68376</v>
      </c>
      <c r="K127" s="165">
        <f>SUM(B127:J127)</f>
        <v/>
      </c>
      <c r="L127" s="166" t="n">
        <v>490</v>
      </c>
      <c r="M127" s="166" t="n">
        <v>9</v>
      </c>
      <c r="N127" s="166" t="n">
        <v>282</v>
      </c>
      <c r="O127" s="166" t="n">
        <v>162</v>
      </c>
      <c r="P127" s="166" t="n">
        <v>10</v>
      </c>
      <c r="Q127" s="166" t="n">
        <v>7</v>
      </c>
      <c r="R127" s="166" t="n">
        <v>36</v>
      </c>
      <c r="S127" s="166" t="n">
        <v>4</v>
      </c>
      <c r="T127" s="166" t="n">
        <v>2026</v>
      </c>
      <c r="U127" s="166">
        <f>SUM(L127:T127)</f>
        <v/>
      </c>
      <c r="V127" s="167" t="n">
        <v>18980</v>
      </c>
      <c r="W127" s="167" t="n">
        <v>437</v>
      </c>
      <c r="X127" s="167" t="n">
        <v>15935</v>
      </c>
      <c r="Y127" s="167" t="n">
        <v>4197</v>
      </c>
      <c r="Z127" s="167" t="n">
        <v>594</v>
      </c>
      <c r="AA127" s="167" t="n">
        <v>621</v>
      </c>
      <c r="AB127" s="167" t="n">
        <v>865</v>
      </c>
      <c r="AC127" s="167" t="n">
        <v>236</v>
      </c>
      <c r="AD127" s="167" t="n">
        <v>49362</v>
      </c>
      <c r="AE127" s="167">
        <f>SUM(V127:AD127)</f>
        <v/>
      </c>
      <c r="AF127" s="151">
        <f>B127-L127-V127</f>
        <v/>
      </c>
      <c r="AG127" s="151">
        <f>C127-M127-W127</f>
        <v/>
      </c>
      <c r="AH127" s="151">
        <f>D127-N127-X127</f>
        <v/>
      </c>
      <c r="AI127" s="151">
        <f>E127-O127-Y127</f>
        <v/>
      </c>
      <c r="AJ127" s="151">
        <f>F127-P127-Z127</f>
        <v/>
      </c>
      <c r="AK127" s="151">
        <f>G127-Q127-AA127</f>
        <v/>
      </c>
      <c r="AL127" s="151">
        <f>H127-R127-AB127</f>
        <v/>
      </c>
      <c r="AM127" s="151">
        <f>I127-S127-AC127</f>
        <v/>
      </c>
      <c r="AN127" s="151">
        <f>J127-T127-AD127</f>
        <v/>
      </c>
      <c r="AO127" s="151">
        <f>SUM(AF127:AN127)</f>
        <v/>
      </c>
      <c r="AP127" s="169">
        <f>B127-B126</f>
        <v/>
      </c>
      <c r="AQ127" s="169">
        <f>C127-C126</f>
        <v/>
      </c>
      <c r="AR127" s="169">
        <f>D127-D126</f>
        <v/>
      </c>
      <c r="AS127" s="169">
        <f>E127-E126</f>
        <v/>
      </c>
      <c r="AT127" s="169">
        <f>F127-F126</f>
        <v/>
      </c>
      <c r="AU127" s="169">
        <f>G127-G126</f>
        <v/>
      </c>
      <c r="AV127" s="169">
        <f>H127-H126</f>
        <v/>
      </c>
      <c r="AW127" s="169">
        <f>I127-I126</f>
        <v/>
      </c>
      <c r="AX127" s="169">
        <f>J127-J126</f>
        <v/>
      </c>
      <c r="AY127" s="169">
        <f>SUM(AP127:AX127)</f>
        <v/>
      </c>
      <c r="AZ127" s="152">
        <f>L127/AZ$6-B127</f>
        <v/>
      </c>
      <c r="BA127" s="152">
        <f>M127/BA$6-C127</f>
        <v/>
      </c>
      <c r="BB127" s="152">
        <f>N127/BB$6-D127</f>
        <v/>
      </c>
      <c r="BC127" s="152">
        <f>O127/BC$6-E127</f>
        <v/>
      </c>
      <c r="BD127" s="152">
        <f>P127/BD$6-F127</f>
        <v/>
      </c>
      <c r="BE127" s="152">
        <f>Q127/BE$6-G127</f>
        <v/>
      </c>
      <c r="BF127" s="152">
        <f>R127/BF$6-H127</f>
        <v/>
      </c>
      <c r="BG127" s="152">
        <f>S127/BG$6-I127</f>
        <v/>
      </c>
      <c r="BH127" s="152">
        <f>T127/BH$6-J127</f>
        <v/>
      </c>
      <c r="BI127" s="152">
        <f>SUM(AZ127:BH127)</f>
        <v/>
      </c>
      <c r="BJ127" s="163">
        <f>AZ127*AF127/B127</f>
        <v/>
      </c>
      <c r="BK127" s="163">
        <f>BA127*AG127/C127</f>
        <v/>
      </c>
      <c r="BL127" s="163">
        <f>BB127*AH127/D127</f>
        <v/>
      </c>
      <c r="BM127" s="163">
        <f>BC127*AI127/E127</f>
        <v/>
      </c>
      <c r="BN127" s="163">
        <f>BD127*AJ127/F127</f>
        <v/>
      </c>
      <c r="BO127" s="163">
        <f>BE127*AK127/G127</f>
        <v/>
      </c>
      <c r="BP127" s="163">
        <f>BF127*AL127/H127</f>
        <v/>
      </c>
      <c r="BQ127" s="163">
        <f>BG127*AM127/I127</f>
        <v/>
      </c>
      <c r="BR127" s="163">
        <f>BH127*AN127/J127</f>
        <v/>
      </c>
      <c r="BS127" s="163">
        <f>SUM(BJ127:BR127)</f>
        <v/>
      </c>
      <c r="BT127" s="172">
        <f>L127/(B127)</f>
        <v/>
      </c>
      <c r="BU127" s="172">
        <f>M127/(C127)</f>
        <v/>
      </c>
      <c r="BV127" s="172">
        <f>N127/(D127)</f>
        <v/>
      </c>
      <c r="BW127" s="172">
        <f>O127/(E127)</f>
        <v/>
      </c>
      <c r="BX127" s="172">
        <f>P127/(F127)</f>
        <v/>
      </c>
      <c r="BY127" s="172">
        <f>Q127/(G127)</f>
        <v/>
      </c>
      <c r="BZ127" s="172">
        <f>R127/(H127)</f>
        <v/>
      </c>
      <c r="CA127" s="172">
        <f>S127/(I127)</f>
        <v/>
      </c>
      <c r="CB127" s="172">
        <f>T127/(J127)</f>
        <v/>
      </c>
      <c r="CC127" s="172">
        <f>U127/(K127)</f>
        <v/>
      </c>
      <c r="CD127" s="213">
        <f>SUM(AP114:AP127)</f>
        <v/>
      </c>
      <c r="CE127" s="213">
        <f>SUM(AQ114:AQ127)</f>
        <v/>
      </c>
      <c r="CF127" s="213">
        <f>SUM(AR114:AR127)</f>
        <v/>
      </c>
      <c r="CG127" s="213">
        <f>SUM(AS114:AS127)</f>
        <v/>
      </c>
      <c r="CH127" s="213">
        <f>SUM(AT114:AT127)</f>
        <v/>
      </c>
      <c r="CI127" s="213">
        <f>SUM(AU114:AU127)</f>
        <v/>
      </c>
      <c r="CJ127" s="213">
        <f>SUM(AV114:AV127)</f>
        <v/>
      </c>
      <c r="CK127" s="213">
        <f>SUM(AW114:AW127)</f>
        <v/>
      </c>
      <c r="CL127" s="213">
        <f>SUM(AX114:AX127)</f>
        <v/>
      </c>
      <c r="CM127" s="213">
        <f>SUM(AY114:AY127)</f>
        <v/>
      </c>
      <c r="CN127" s="214">
        <f>B127/B$5</f>
        <v/>
      </c>
      <c r="CO127" s="214">
        <f>C127/C$5</f>
        <v/>
      </c>
      <c r="CP127" s="214">
        <f>D127/D$5</f>
        <v/>
      </c>
      <c r="CQ127" s="214">
        <f>E127/E$5</f>
        <v/>
      </c>
      <c r="CR127" s="214">
        <f>F127/F$5</f>
        <v/>
      </c>
      <c r="CS127" s="214">
        <f>G127/G$5</f>
        <v/>
      </c>
      <c r="CT127" s="214">
        <f>H127/H$5</f>
        <v/>
      </c>
      <c r="CU127" s="214">
        <f>I127/I$5</f>
        <v/>
      </c>
      <c r="CV127" s="214">
        <f>J127/J$5</f>
        <v/>
      </c>
      <c r="CW127" s="214">
        <f>K127/K$5</f>
        <v/>
      </c>
      <c r="CX127" s="215">
        <f>AF127/AF$5</f>
        <v/>
      </c>
      <c r="CY127" s="215">
        <f>AG127/AG$5</f>
        <v/>
      </c>
      <c r="CZ127" s="215">
        <f>AH127/AH$5</f>
        <v/>
      </c>
      <c r="DA127" s="215">
        <f>AI127/AI$5</f>
        <v/>
      </c>
      <c r="DB127" s="215">
        <f>AJ127/AJ$5</f>
        <v/>
      </c>
      <c r="DC127" s="215">
        <f>AK127/AK$5</f>
        <v/>
      </c>
      <c r="DD127" s="215">
        <f>AL127/AL$5</f>
        <v/>
      </c>
      <c r="DE127" s="215">
        <f>AM127/AM$5</f>
        <v/>
      </c>
      <c r="DF127" s="215">
        <f>AN127/AN$5</f>
        <v/>
      </c>
      <c r="DG127" s="215">
        <f>AO127/AO$5</f>
        <v/>
      </c>
      <c r="DI127" s="83" t="n"/>
    </row>
    <row r="128">
      <c r="A128" s="150" t="n">
        <v>44017</v>
      </c>
      <c r="B128" s="165" t="n">
        <v>35648</v>
      </c>
      <c r="C128" s="165" t="n">
        <v>2553</v>
      </c>
      <c r="D128" s="165" t="n">
        <v>63404</v>
      </c>
      <c r="E128" s="165" t="n">
        <v>15146</v>
      </c>
      <c r="F128" s="165" t="n">
        <v>1706</v>
      </c>
      <c r="G128" s="165" t="n">
        <v>1965</v>
      </c>
      <c r="H128" s="165" t="n">
        <v>6063</v>
      </c>
      <c r="I128" s="165" t="n">
        <v>734</v>
      </c>
      <c r="J128" s="165" t="n">
        <v>69531</v>
      </c>
      <c r="K128" s="165">
        <f>SUM(B128:J128)</f>
        <v/>
      </c>
      <c r="L128" s="166" t="n">
        <v>519</v>
      </c>
      <c r="M128" s="166" t="n">
        <v>19</v>
      </c>
      <c r="N128" s="166" t="n">
        <v>353</v>
      </c>
      <c r="O128" s="166" t="n">
        <v>183</v>
      </c>
      <c r="P128" s="166" t="n">
        <v>10</v>
      </c>
      <c r="Q128" s="166" t="n">
        <v>7</v>
      </c>
      <c r="R128" s="166" t="n">
        <v>36</v>
      </c>
      <c r="S128" s="166" t="n">
        <v>6</v>
      </c>
      <c r="T128" s="166" t="n">
        <v>2066</v>
      </c>
      <c r="U128" s="166">
        <f>SUM(L128:T128)</f>
        <v/>
      </c>
      <c r="V128" s="167" t="n">
        <v>19490</v>
      </c>
      <c r="W128" s="167" t="n">
        <v>455</v>
      </c>
      <c r="X128" s="167" t="n">
        <v>16887</v>
      </c>
      <c r="Y128" s="167" t="n">
        <v>4197</v>
      </c>
      <c r="Z128" s="167" t="n">
        <v>635</v>
      </c>
      <c r="AA128" s="167" t="n">
        <v>621</v>
      </c>
      <c r="AB128" s="167" t="n">
        <v>865</v>
      </c>
      <c r="AC128" s="167" t="n">
        <v>237</v>
      </c>
      <c r="AD128" s="167" t="n">
        <v>49928</v>
      </c>
      <c r="AE128" s="167">
        <f>SUM(V128:AD128)</f>
        <v/>
      </c>
      <c r="AF128" s="151">
        <f>B128-L128-V128</f>
        <v/>
      </c>
      <c r="AG128" s="151">
        <f>C128-M128-W128</f>
        <v/>
      </c>
      <c r="AH128" s="151">
        <f>D128-N128-X128</f>
        <v/>
      </c>
      <c r="AI128" s="151">
        <f>E128-O128-Y128</f>
        <v/>
      </c>
      <c r="AJ128" s="151">
        <f>F128-P128-Z128</f>
        <v/>
      </c>
      <c r="AK128" s="151">
        <f>G128-Q128-AA128</f>
        <v/>
      </c>
      <c r="AL128" s="151">
        <f>H128-R128-AB128</f>
        <v/>
      </c>
      <c r="AM128" s="151">
        <f>I128-S128-AC128</f>
        <v/>
      </c>
      <c r="AN128" s="151">
        <f>J128-T128-AD128</f>
        <v/>
      </c>
      <c r="AO128" s="151">
        <f>SUM(AF128:AN128)</f>
        <v/>
      </c>
      <c r="AP128" s="169">
        <f>B128-B127</f>
        <v/>
      </c>
      <c r="AQ128" s="169">
        <f>C128-C127</f>
        <v/>
      </c>
      <c r="AR128" s="169">
        <f>D128-D127</f>
        <v/>
      </c>
      <c r="AS128" s="169">
        <f>E128-E127</f>
        <v/>
      </c>
      <c r="AT128" s="169">
        <f>F128-F127</f>
        <v/>
      </c>
      <c r="AU128" s="169">
        <f>G128-G127</f>
        <v/>
      </c>
      <c r="AV128" s="169">
        <f>H128-H127</f>
        <v/>
      </c>
      <c r="AW128" s="169">
        <f>I128-I127</f>
        <v/>
      </c>
      <c r="AX128" s="169">
        <f>J128-J127</f>
        <v/>
      </c>
      <c r="AY128" s="169">
        <f>SUM(AP128:AX128)</f>
        <v/>
      </c>
      <c r="AZ128" s="152">
        <f>L128/AZ$6-B128</f>
        <v/>
      </c>
      <c r="BA128" s="152">
        <f>M128/BA$6-C128</f>
        <v/>
      </c>
      <c r="BB128" s="152">
        <f>N128/BB$6-D128</f>
        <v/>
      </c>
      <c r="BC128" s="152">
        <f>O128/BC$6-E128</f>
        <v/>
      </c>
      <c r="BD128" s="152">
        <f>P128/BD$6-F128</f>
        <v/>
      </c>
      <c r="BE128" s="152">
        <f>Q128/BE$6-G128</f>
        <v/>
      </c>
      <c r="BF128" s="152">
        <f>R128/BF$6-H128</f>
        <v/>
      </c>
      <c r="BG128" s="152">
        <f>S128/BG$6-I128</f>
        <v/>
      </c>
      <c r="BH128" s="152">
        <f>T128/BH$6-J128</f>
        <v/>
      </c>
      <c r="BI128" s="152">
        <f>SUM(AZ128:BH128)</f>
        <v/>
      </c>
      <c r="BJ128" s="163">
        <f>AZ128*AF128/B128</f>
        <v/>
      </c>
      <c r="BK128" s="163">
        <f>BA128*AG128/C128</f>
        <v/>
      </c>
      <c r="BL128" s="163">
        <f>BB128*AH128/D128</f>
        <v/>
      </c>
      <c r="BM128" s="163">
        <f>BC128*AI128/E128</f>
        <v/>
      </c>
      <c r="BN128" s="163">
        <f>BD128*AJ128/F128</f>
        <v/>
      </c>
      <c r="BO128" s="163">
        <f>BE128*AK128/G128</f>
        <v/>
      </c>
      <c r="BP128" s="163">
        <f>BF128*AL128/H128</f>
        <v/>
      </c>
      <c r="BQ128" s="163">
        <f>BG128*AM128/I128</f>
        <v/>
      </c>
      <c r="BR128" s="163">
        <f>BH128*AN128/J128</f>
        <v/>
      </c>
      <c r="BS128" s="163">
        <f>SUM(BJ128:BR128)</f>
        <v/>
      </c>
      <c r="BT128" s="172">
        <f>L128/(B128)</f>
        <v/>
      </c>
      <c r="BU128" s="172">
        <f>M128/(C128)</f>
        <v/>
      </c>
      <c r="BV128" s="172">
        <f>N128/(D128)</f>
        <v/>
      </c>
      <c r="BW128" s="172">
        <f>O128/(E128)</f>
        <v/>
      </c>
      <c r="BX128" s="172">
        <f>P128/(F128)</f>
        <v/>
      </c>
      <c r="BY128" s="172">
        <f>Q128/(G128)</f>
        <v/>
      </c>
      <c r="BZ128" s="172">
        <f>R128/(H128)</f>
        <v/>
      </c>
      <c r="CA128" s="172">
        <f>S128/(I128)</f>
        <v/>
      </c>
      <c r="CB128" s="172">
        <f>T128/(J128)</f>
        <v/>
      </c>
      <c r="CC128" s="172">
        <f>U128/(K128)</f>
        <v/>
      </c>
      <c r="CD128" s="213">
        <f>SUM(AP115:AP128)</f>
        <v/>
      </c>
      <c r="CE128" s="213">
        <f>SUM(AQ115:AQ128)</f>
        <v/>
      </c>
      <c r="CF128" s="213">
        <f>SUM(AR115:AR128)</f>
        <v/>
      </c>
      <c r="CG128" s="213">
        <f>SUM(AS115:AS128)</f>
        <v/>
      </c>
      <c r="CH128" s="213">
        <f>SUM(AT115:AT128)</f>
        <v/>
      </c>
      <c r="CI128" s="213">
        <f>SUM(AU115:AU128)</f>
        <v/>
      </c>
      <c r="CJ128" s="213">
        <f>SUM(AV115:AV128)</f>
        <v/>
      </c>
      <c r="CK128" s="213">
        <f>SUM(AW115:AW128)</f>
        <v/>
      </c>
      <c r="CL128" s="213">
        <f>SUM(AX115:AX128)</f>
        <v/>
      </c>
      <c r="CM128" s="213">
        <f>SUM(AY115:AY128)</f>
        <v/>
      </c>
      <c r="CN128" s="214">
        <f>B128/B$5</f>
        <v/>
      </c>
      <c r="CO128" s="214">
        <f>C128/C$5</f>
        <v/>
      </c>
      <c r="CP128" s="214">
        <f>D128/D$5</f>
        <v/>
      </c>
      <c r="CQ128" s="214">
        <f>E128/E$5</f>
        <v/>
      </c>
      <c r="CR128" s="214">
        <f>F128/F$5</f>
        <v/>
      </c>
      <c r="CS128" s="214">
        <f>G128/G$5</f>
        <v/>
      </c>
      <c r="CT128" s="214">
        <f>H128/H$5</f>
        <v/>
      </c>
      <c r="CU128" s="214">
        <f>I128/I$5</f>
        <v/>
      </c>
      <c r="CV128" s="214">
        <f>J128/J$5</f>
        <v/>
      </c>
      <c r="CW128" s="214">
        <f>K128/K$5</f>
        <v/>
      </c>
      <c r="CX128" s="215">
        <f>AF128/AF$5</f>
        <v/>
      </c>
      <c r="CY128" s="215">
        <f>AG128/AG$5</f>
        <v/>
      </c>
      <c r="CZ128" s="215">
        <f>AH128/AH$5</f>
        <v/>
      </c>
      <c r="DA128" s="215">
        <f>AI128/AI$5</f>
        <v/>
      </c>
      <c r="DB128" s="215">
        <f>AJ128/AJ$5</f>
        <v/>
      </c>
      <c r="DC128" s="215">
        <f>AK128/AK$5</f>
        <v/>
      </c>
      <c r="DD128" s="215">
        <f>AL128/AL$5</f>
        <v/>
      </c>
      <c r="DE128" s="215">
        <f>AM128/AM$5</f>
        <v/>
      </c>
      <c r="DF128" s="215">
        <f>AN128/AN$5</f>
        <v/>
      </c>
      <c r="DG128" s="215">
        <f>AO128/AO$5</f>
        <v/>
      </c>
      <c r="DI128" s="83" t="n"/>
    </row>
    <row r="129">
      <c r="A129" s="150" t="n">
        <v>44018</v>
      </c>
      <c r="B129" s="165" t="n">
        <v>38081</v>
      </c>
      <c r="C129" s="165" t="n">
        <v>2804</v>
      </c>
      <c r="D129" s="165" t="n">
        <v>66891</v>
      </c>
      <c r="E129" s="165" t="n">
        <v>15819</v>
      </c>
      <c r="F129" s="165" t="n">
        <v>1785</v>
      </c>
      <c r="G129" s="165" t="n">
        <v>2173</v>
      </c>
      <c r="H129" s="165" t="n">
        <v>6410</v>
      </c>
      <c r="I129" s="165" t="n">
        <v>820</v>
      </c>
      <c r="J129" s="165" t="n">
        <v>70938</v>
      </c>
      <c r="K129" s="165">
        <f>SUM(B129:J129)</f>
        <v/>
      </c>
      <c r="L129" s="166" t="n">
        <v>528</v>
      </c>
      <c r="M129" s="166" t="n">
        <v>19</v>
      </c>
      <c r="N129" s="166" t="n">
        <v>403</v>
      </c>
      <c r="O129" s="166" t="n">
        <v>183</v>
      </c>
      <c r="P129" s="166" t="n">
        <v>27</v>
      </c>
      <c r="Q129" s="166" t="n">
        <v>7</v>
      </c>
      <c r="R129" s="166" t="n">
        <v>36</v>
      </c>
      <c r="S129" s="166" t="n">
        <v>6</v>
      </c>
      <c r="T129" s="166" t="n">
        <v>2101</v>
      </c>
      <c r="U129" s="166">
        <f>SUM(L129:T129)</f>
        <v/>
      </c>
      <c r="V129" s="167" t="n">
        <v>19863</v>
      </c>
      <c r="W129" s="167" t="n">
        <v>479</v>
      </c>
      <c r="X129" s="167" t="n">
        <v>19779</v>
      </c>
      <c r="Y129" s="167" t="n">
        <v>4811</v>
      </c>
      <c r="Z129" s="167" t="n">
        <v>653</v>
      </c>
      <c r="AA129" s="167" t="n">
        <v>651</v>
      </c>
      <c r="AB129" s="167" t="n">
        <v>1104</v>
      </c>
      <c r="AC129" s="167" t="n">
        <v>237</v>
      </c>
      <c r="AD129" s="167" t="n">
        <v>50271</v>
      </c>
      <c r="AE129" s="167">
        <f>SUM(V129:AD129)</f>
        <v/>
      </c>
      <c r="AF129" s="151">
        <f>B129-L129-V129</f>
        <v/>
      </c>
      <c r="AG129" s="151">
        <f>C129-M129-W129</f>
        <v/>
      </c>
      <c r="AH129" s="151">
        <f>D129-N129-X129</f>
        <v/>
      </c>
      <c r="AI129" s="151">
        <f>E129-O129-Y129</f>
        <v/>
      </c>
      <c r="AJ129" s="151">
        <f>F129-P129-Z129</f>
        <v/>
      </c>
      <c r="AK129" s="151">
        <f>G129-Q129-AA129</f>
        <v/>
      </c>
      <c r="AL129" s="151">
        <f>H129-R129-AB129</f>
        <v/>
      </c>
      <c r="AM129" s="151">
        <f>I129-S129-AC129</f>
        <v/>
      </c>
      <c r="AN129" s="151">
        <f>J129-T129-AD129</f>
        <v/>
      </c>
      <c r="AO129" s="151">
        <f>SUM(AF129:AN129)</f>
        <v/>
      </c>
      <c r="AP129" s="169">
        <f>B129-B128</f>
        <v/>
      </c>
      <c r="AQ129" s="169">
        <f>C129-C128</f>
        <v/>
      </c>
      <c r="AR129" s="169">
        <f>D129-D128</f>
        <v/>
      </c>
      <c r="AS129" s="169">
        <f>E129-E128</f>
        <v/>
      </c>
      <c r="AT129" s="169">
        <f>F129-F128</f>
        <v/>
      </c>
      <c r="AU129" s="169">
        <f>G129-G128</f>
        <v/>
      </c>
      <c r="AV129" s="169">
        <f>H129-H128</f>
        <v/>
      </c>
      <c r="AW129" s="169">
        <f>I129-I128</f>
        <v/>
      </c>
      <c r="AX129" s="169">
        <f>J129-J128</f>
        <v/>
      </c>
      <c r="AY129" s="169">
        <f>SUM(AP129:AX129)</f>
        <v/>
      </c>
      <c r="AZ129" s="152">
        <f>L129/AZ$6-B129</f>
        <v/>
      </c>
      <c r="BA129" s="152">
        <f>M129/BA$6-C129</f>
        <v/>
      </c>
      <c r="BB129" s="152">
        <f>N129/BB$6-D129</f>
        <v/>
      </c>
      <c r="BC129" s="152">
        <f>O129/BC$6-E129</f>
        <v/>
      </c>
      <c r="BD129" s="152">
        <f>P129/BD$6-F129</f>
        <v/>
      </c>
      <c r="BE129" s="152">
        <f>Q129/BE$6-G129</f>
        <v/>
      </c>
      <c r="BF129" s="152">
        <f>R129/BF$6-H129</f>
        <v/>
      </c>
      <c r="BG129" s="152">
        <f>S129/BG$6-I129</f>
        <v/>
      </c>
      <c r="BH129" s="152">
        <f>T129/BH$6-J129</f>
        <v/>
      </c>
      <c r="BI129" s="152">
        <f>SUM(AZ129:BH129)</f>
        <v/>
      </c>
      <c r="BJ129" s="163">
        <f>AZ129*AF129/B129</f>
        <v/>
      </c>
      <c r="BK129" s="163">
        <f>BA129*AG129/C129</f>
        <v/>
      </c>
      <c r="BL129" s="163">
        <f>BB129*AH129/D129</f>
        <v/>
      </c>
      <c r="BM129" s="163">
        <f>BC129*AI129/E129</f>
        <v/>
      </c>
      <c r="BN129" s="163">
        <f>BD129*AJ129/F129</f>
        <v/>
      </c>
      <c r="BO129" s="163">
        <f>BE129*AK129/G129</f>
        <v/>
      </c>
      <c r="BP129" s="163">
        <f>BF129*AL129/H129</f>
        <v/>
      </c>
      <c r="BQ129" s="163">
        <f>BG129*AM129/I129</f>
        <v/>
      </c>
      <c r="BR129" s="163">
        <f>BH129*AN129/J129</f>
        <v/>
      </c>
      <c r="BS129" s="163">
        <f>SUM(BJ129:BR129)</f>
        <v/>
      </c>
      <c r="BT129" s="172">
        <f>L129/(B129)</f>
        <v/>
      </c>
      <c r="BU129" s="172">
        <f>M129/(C129)</f>
        <v/>
      </c>
      <c r="BV129" s="172">
        <f>N129/(D129)</f>
        <v/>
      </c>
      <c r="BW129" s="172">
        <f>O129/(E129)</f>
        <v/>
      </c>
      <c r="BX129" s="172">
        <f>P129/(F129)</f>
        <v/>
      </c>
      <c r="BY129" s="172">
        <f>Q129/(G129)</f>
        <v/>
      </c>
      <c r="BZ129" s="172">
        <f>R129/(H129)</f>
        <v/>
      </c>
      <c r="CA129" s="172">
        <f>S129/(I129)</f>
        <v/>
      </c>
      <c r="CB129" s="172">
        <f>T129/(J129)</f>
        <v/>
      </c>
      <c r="CC129" s="172">
        <f>U129/(K129)</f>
        <v/>
      </c>
      <c r="CD129" s="213">
        <f>SUM(AP116:AP129)</f>
        <v/>
      </c>
      <c r="CE129" s="213">
        <f>SUM(AQ116:AQ129)</f>
        <v/>
      </c>
      <c r="CF129" s="213">
        <f>SUM(AR116:AR129)</f>
        <v/>
      </c>
      <c r="CG129" s="213">
        <f>SUM(AS116:AS129)</f>
        <v/>
      </c>
      <c r="CH129" s="213">
        <f>SUM(AT116:AT129)</f>
        <v/>
      </c>
      <c r="CI129" s="213">
        <f>SUM(AU116:AU129)</f>
        <v/>
      </c>
      <c r="CJ129" s="213">
        <f>SUM(AV116:AV129)</f>
        <v/>
      </c>
      <c r="CK129" s="213">
        <f>SUM(AW116:AW129)</f>
        <v/>
      </c>
      <c r="CL129" s="213">
        <f>SUM(AX116:AX129)</f>
        <v/>
      </c>
      <c r="CM129" s="213">
        <f>SUM(AY116:AY129)</f>
        <v/>
      </c>
      <c r="CN129" s="214">
        <f>B129/B$5</f>
        <v/>
      </c>
      <c r="CO129" s="214">
        <f>C129/C$5</f>
        <v/>
      </c>
      <c r="CP129" s="214">
        <f>D129/D$5</f>
        <v/>
      </c>
      <c r="CQ129" s="214">
        <f>E129/E$5</f>
        <v/>
      </c>
      <c r="CR129" s="214">
        <f>F129/F$5</f>
        <v/>
      </c>
      <c r="CS129" s="214">
        <f>G129/G$5</f>
        <v/>
      </c>
      <c r="CT129" s="214">
        <f>H129/H$5</f>
        <v/>
      </c>
      <c r="CU129" s="214">
        <f>I129/I$5</f>
        <v/>
      </c>
      <c r="CV129" s="214">
        <f>J129/J$5</f>
        <v/>
      </c>
      <c r="CW129" s="214">
        <f>K129/K$5</f>
        <v/>
      </c>
      <c r="CX129" s="215">
        <f>AF129/AF$5</f>
        <v/>
      </c>
      <c r="CY129" s="215">
        <f>AG129/AG$5</f>
        <v/>
      </c>
      <c r="CZ129" s="215">
        <f>AH129/AH$5</f>
        <v/>
      </c>
      <c r="DA129" s="215">
        <f>AI129/AI$5</f>
        <v/>
      </c>
      <c r="DB129" s="215">
        <f>AJ129/AJ$5</f>
        <v/>
      </c>
      <c r="DC129" s="215">
        <f>AK129/AK$5</f>
        <v/>
      </c>
      <c r="DD129" s="215">
        <f>AL129/AL$5</f>
        <v/>
      </c>
      <c r="DE129" s="215">
        <f>AM129/AM$5</f>
        <v/>
      </c>
      <c r="DF129" s="215">
        <f>AN129/AN$5</f>
        <v/>
      </c>
      <c r="DG129" s="215">
        <f>AO129/AO$5</f>
        <v/>
      </c>
      <c r="DI129" s="83" t="n"/>
    </row>
    <row r="130">
      <c r="A130" s="150" t="n">
        <v>44019</v>
      </c>
      <c r="B130" s="165" t="n">
        <v>40401</v>
      </c>
      <c r="C130" s="165" t="n">
        <v>3034</v>
      </c>
      <c r="D130" s="165" t="n">
        <v>71488</v>
      </c>
      <c r="E130" s="165" t="n">
        <v>16743</v>
      </c>
      <c r="F130" s="165" t="n">
        <v>1950</v>
      </c>
      <c r="G130" s="165" t="n">
        <v>2353</v>
      </c>
      <c r="H130" s="165" t="n">
        <v>6842</v>
      </c>
      <c r="I130" s="165" t="n">
        <v>888</v>
      </c>
      <c r="J130" s="165" t="n">
        <v>72156</v>
      </c>
      <c r="K130" s="165">
        <f>SUM(B130:J130)</f>
        <v/>
      </c>
      <c r="L130" s="166" t="n">
        <v>564</v>
      </c>
      <c r="M130" s="166" t="n">
        <v>19</v>
      </c>
      <c r="N130" s="166" t="n">
        <v>478</v>
      </c>
      <c r="O130" s="166" t="n">
        <v>205</v>
      </c>
      <c r="P130" s="166" t="n">
        <v>42</v>
      </c>
      <c r="Q130" s="166" t="n">
        <v>7</v>
      </c>
      <c r="R130" s="166" t="n">
        <v>36</v>
      </c>
      <c r="S130" s="166" t="n">
        <v>6</v>
      </c>
      <c r="T130" s="166" t="n">
        <v>2145</v>
      </c>
      <c r="U130" s="166">
        <f>SUM(L130:T130)</f>
        <v/>
      </c>
      <c r="V130" s="167" t="n">
        <v>22022</v>
      </c>
      <c r="W130" s="167" t="n">
        <v>528</v>
      </c>
      <c r="X130" s="167" t="n">
        <v>19779</v>
      </c>
      <c r="Y130" s="167" t="n">
        <v>4890</v>
      </c>
      <c r="Z130" s="167" t="n">
        <v>665</v>
      </c>
      <c r="AA130" s="167" t="n">
        <v>668</v>
      </c>
      <c r="AB130" s="167" t="n">
        <v>1335</v>
      </c>
      <c r="AC130" s="167" t="n">
        <v>237</v>
      </c>
      <c r="AD130" s="167" t="n">
        <v>52175</v>
      </c>
      <c r="AE130" s="167">
        <f>SUM(V130:AD130)</f>
        <v/>
      </c>
      <c r="AF130" s="151">
        <f>B130-L130-V130</f>
        <v/>
      </c>
      <c r="AG130" s="151">
        <f>C130-M130-W130</f>
        <v/>
      </c>
      <c r="AH130" s="151">
        <f>D130-N130-X130</f>
        <v/>
      </c>
      <c r="AI130" s="151">
        <f>E130-O130-Y130</f>
        <v/>
      </c>
      <c r="AJ130" s="151">
        <f>F130-P130-Z130</f>
        <v/>
      </c>
      <c r="AK130" s="151">
        <f>G130-Q130-AA130</f>
        <v/>
      </c>
      <c r="AL130" s="151">
        <f>H130-R130-AB130</f>
        <v/>
      </c>
      <c r="AM130" s="151">
        <f>I130-S130-AC130</f>
        <v/>
      </c>
      <c r="AN130" s="151">
        <f>J130-T130-AD130</f>
        <v/>
      </c>
      <c r="AO130" s="151">
        <f>SUM(AF130:AN130)</f>
        <v/>
      </c>
      <c r="AP130" s="169">
        <f>B130-B129</f>
        <v/>
      </c>
      <c r="AQ130" s="169">
        <f>C130-C129</f>
        <v/>
      </c>
      <c r="AR130" s="169">
        <f>D130-D129</f>
        <v/>
      </c>
      <c r="AS130" s="169">
        <f>E130-E129</f>
        <v/>
      </c>
      <c r="AT130" s="169">
        <f>F130-F129</f>
        <v/>
      </c>
      <c r="AU130" s="169">
        <f>G130-G129</f>
        <v/>
      </c>
      <c r="AV130" s="169">
        <f>H130-H129</f>
        <v/>
      </c>
      <c r="AW130" s="169">
        <f>I130-I129</f>
        <v/>
      </c>
      <c r="AX130" s="169">
        <f>J130-J129</f>
        <v/>
      </c>
      <c r="AY130" s="169">
        <f>SUM(AP130:AX130)</f>
        <v/>
      </c>
      <c r="AZ130" s="152">
        <f>L130/AZ$6-B130</f>
        <v/>
      </c>
      <c r="BA130" s="152">
        <f>M130/BA$6-C130</f>
        <v/>
      </c>
      <c r="BB130" s="152">
        <f>N130/BB$6-D130</f>
        <v/>
      </c>
      <c r="BC130" s="152">
        <f>O130/BC$6-E130</f>
        <v/>
      </c>
      <c r="BD130" s="152">
        <f>P130/BD$6-F130</f>
        <v/>
      </c>
      <c r="BE130" s="152">
        <f>Q130/BE$6-G130</f>
        <v/>
      </c>
      <c r="BF130" s="152">
        <f>R130/BF$6-H130</f>
        <v/>
      </c>
      <c r="BG130" s="152">
        <f>S130/BG$6-I130</f>
        <v/>
      </c>
      <c r="BH130" s="152">
        <f>T130/BH$6-J130</f>
        <v/>
      </c>
      <c r="BI130" s="152">
        <f>SUM(AZ130:BH130)</f>
        <v/>
      </c>
      <c r="BJ130" s="163">
        <f>AZ130*AF130/B130</f>
        <v/>
      </c>
      <c r="BK130" s="163">
        <f>BA130*AG130/C130</f>
        <v/>
      </c>
      <c r="BL130" s="163">
        <f>BB130*AH130/D130</f>
        <v/>
      </c>
      <c r="BM130" s="163">
        <f>BC130*AI130/E130</f>
        <v/>
      </c>
      <c r="BN130" s="163">
        <f>BD130*AJ130/F130</f>
        <v/>
      </c>
      <c r="BO130" s="163">
        <f>BE130*AK130/G130</f>
        <v/>
      </c>
      <c r="BP130" s="163">
        <f>BF130*AL130/H130</f>
        <v/>
      </c>
      <c r="BQ130" s="163">
        <f>BG130*AM130/I130</f>
        <v/>
      </c>
      <c r="BR130" s="163">
        <f>BH130*AN130/J130</f>
        <v/>
      </c>
      <c r="BS130" s="163">
        <f>SUM(BJ130:BR130)</f>
        <v/>
      </c>
      <c r="BT130" s="172">
        <f>L130/(B130)</f>
        <v/>
      </c>
      <c r="BU130" s="172">
        <f>M130/(C130)</f>
        <v/>
      </c>
      <c r="BV130" s="172">
        <f>N130/(D130)</f>
        <v/>
      </c>
      <c r="BW130" s="172">
        <f>O130/(E130)</f>
        <v/>
      </c>
      <c r="BX130" s="172">
        <f>P130/(F130)</f>
        <v/>
      </c>
      <c r="BY130" s="172">
        <f>Q130/(G130)</f>
        <v/>
      </c>
      <c r="BZ130" s="172">
        <f>R130/(H130)</f>
        <v/>
      </c>
      <c r="CA130" s="172">
        <f>S130/(I130)</f>
        <v/>
      </c>
      <c r="CB130" s="172">
        <f>T130/(J130)</f>
        <v/>
      </c>
      <c r="CC130" s="172">
        <f>U130/(K130)</f>
        <v/>
      </c>
      <c r="CD130" s="213">
        <f>SUM(AP117:AP130)</f>
        <v/>
      </c>
      <c r="CE130" s="213">
        <f>SUM(AQ117:AQ130)</f>
        <v/>
      </c>
      <c r="CF130" s="213">
        <f>SUM(AR117:AR130)</f>
        <v/>
      </c>
      <c r="CG130" s="213">
        <f>SUM(AS117:AS130)</f>
        <v/>
      </c>
      <c r="CH130" s="213">
        <f>SUM(AT117:AT130)</f>
        <v/>
      </c>
      <c r="CI130" s="213">
        <f>SUM(AU117:AU130)</f>
        <v/>
      </c>
      <c r="CJ130" s="213">
        <f>SUM(AV117:AV130)</f>
        <v/>
      </c>
      <c r="CK130" s="213">
        <f>SUM(AW117:AW130)</f>
        <v/>
      </c>
      <c r="CL130" s="213">
        <f>SUM(AX117:AX130)</f>
        <v/>
      </c>
      <c r="CM130" s="213">
        <f>SUM(AY117:AY130)</f>
        <v/>
      </c>
      <c r="CN130" s="214">
        <f>B130/B$5</f>
        <v/>
      </c>
      <c r="CO130" s="214">
        <f>C130/C$5</f>
        <v/>
      </c>
      <c r="CP130" s="214">
        <f>D130/D$5</f>
        <v/>
      </c>
      <c r="CQ130" s="214">
        <f>E130/E$5</f>
        <v/>
      </c>
      <c r="CR130" s="214">
        <f>F130/F$5</f>
        <v/>
      </c>
      <c r="CS130" s="214">
        <f>G130/G$5</f>
        <v/>
      </c>
      <c r="CT130" s="214">
        <f>H130/H$5</f>
        <v/>
      </c>
      <c r="CU130" s="214">
        <f>I130/I$5</f>
        <v/>
      </c>
      <c r="CV130" s="214">
        <f>J130/J$5</f>
        <v/>
      </c>
      <c r="CW130" s="214">
        <f>K130/K$5</f>
        <v/>
      </c>
      <c r="CX130" s="215">
        <f>AF130/AF$5</f>
        <v/>
      </c>
      <c r="CY130" s="215">
        <f>AG130/AG$5</f>
        <v/>
      </c>
      <c r="CZ130" s="215">
        <f>AH130/AH$5</f>
        <v/>
      </c>
      <c r="DA130" s="215">
        <f>AI130/AI$5</f>
        <v/>
      </c>
      <c r="DB130" s="215">
        <f>AJ130/AJ$5</f>
        <v/>
      </c>
      <c r="DC130" s="215">
        <f>AK130/AK$5</f>
        <v/>
      </c>
      <c r="DD130" s="215">
        <f>AL130/AL$5</f>
        <v/>
      </c>
      <c r="DE130" s="215">
        <f>AM130/AM$5</f>
        <v/>
      </c>
      <c r="DF130" s="215">
        <f>AN130/AN$5</f>
        <v/>
      </c>
      <c r="DG130" s="215">
        <f>AO130/AO$5</f>
        <v/>
      </c>
      <c r="DI130" s="83" t="n"/>
    </row>
    <row r="131">
      <c r="A131" s="150" t="n">
        <v>44020</v>
      </c>
      <c r="B131" s="165" t="n">
        <v>42357</v>
      </c>
      <c r="C131" s="165" t="n">
        <v>3259</v>
      </c>
      <c r="D131" s="165" t="n">
        <v>75015</v>
      </c>
      <c r="E131" s="165" t="n">
        <v>17962</v>
      </c>
      <c r="F131" s="165" t="n">
        <v>2131</v>
      </c>
      <c r="G131" s="165" t="n">
        <v>2528</v>
      </c>
      <c r="H131" s="165" t="n">
        <v>7147</v>
      </c>
      <c r="I131" s="165" t="n">
        <v>974</v>
      </c>
      <c r="J131" s="165" t="n">
        <v>73292</v>
      </c>
      <c r="K131" s="165">
        <f>SUM(B131:J131)</f>
        <v/>
      </c>
      <c r="L131" s="166" t="n">
        <v>582</v>
      </c>
      <c r="M131" s="166" t="n">
        <v>19</v>
      </c>
      <c r="N131" s="166" t="n">
        <v>478</v>
      </c>
      <c r="O131" s="166" t="n">
        <v>223</v>
      </c>
      <c r="P131" s="166" t="n">
        <v>44</v>
      </c>
      <c r="Q131" s="166" t="n">
        <v>22</v>
      </c>
      <c r="R131" s="166" t="n">
        <v>36</v>
      </c>
      <c r="S131" s="166" t="n">
        <v>6</v>
      </c>
      <c r="T131" s="166" t="n">
        <v>2192</v>
      </c>
      <c r="U131" s="166">
        <f>SUM(L131:T131)</f>
        <v/>
      </c>
      <c r="V131" s="167" t="n">
        <v>24304</v>
      </c>
      <c r="W131" s="167" t="n">
        <v>528</v>
      </c>
      <c r="X131" s="167" t="n">
        <v>19779</v>
      </c>
      <c r="Y131" s="167" t="n">
        <v>5307</v>
      </c>
      <c r="Z131" s="167" t="n">
        <v>665</v>
      </c>
      <c r="AA131" s="167" t="n">
        <v>668</v>
      </c>
      <c r="AB131" s="167" t="n">
        <v>1456</v>
      </c>
      <c r="AC131" s="167" t="n">
        <v>254</v>
      </c>
      <c r="AD131" s="167" t="n">
        <v>53881</v>
      </c>
      <c r="AE131" s="167">
        <f>SUM(V131:AD131)</f>
        <v/>
      </c>
      <c r="AF131" s="151">
        <f>B131-L131-V131</f>
        <v/>
      </c>
      <c r="AG131" s="151">
        <f>C131-M131-W131</f>
        <v/>
      </c>
      <c r="AH131" s="151">
        <f>D131-N131-X131</f>
        <v/>
      </c>
      <c r="AI131" s="151">
        <f>E131-O131-Y131</f>
        <v/>
      </c>
      <c r="AJ131" s="151">
        <f>F131-P131-Z131</f>
        <v/>
      </c>
      <c r="AK131" s="151">
        <f>G131-Q131-AA131</f>
        <v/>
      </c>
      <c r="AL131" s="151">
        <f>H131-R131-AB131</f>
        <v/>
      </c>
      <c r="AM131" s="151">
        <f>I131-S131-AC131</f>
        <v/>
      </c>
      <c r="AN131" s="151">
        <f>J131-T131-AD131</f>
        <v/>
      </c>
      <c r="AO131" s="151">
        <f>SUM(AF131:AN131)</f>
        <v/>
      </c>
      <c r="AP131" s="169">
        <f>B131-B130</f>
        <v/>
      </c>
      <c r="AQ131" s="169">
        <f>C131-C130</f>
        <v/>
      </c>
      <c r="AR131" s="169">
        <f>D131-D130</f>
        <v/>
      </c>
      <c r="AS131" s="169">
        <f>E131-E130</f>
        <v/>
      </c>
      <c r="AT131" s="169">
        <f>F131-F130</f>
        <v/>
      </c>
      <c r="AU131" s="169">
        <f>G131-G130</f>
        <v/>
      </c>
      <c r="AV131" s="169">
        <f>H131-H130</f>
        <v/>
      </c>
      <c r="AW131" s="169">
        <f>I131-I130</f>
        <v/>
      </c>
      <c r="AX131" s="169">
        <f>J131-J130</f>
        <v/>
      </c>
      <c r="AY131" s="169">
        <f>SUM(AP131:AX131)</f>
        <v/>
      </c>
      <c r="AZ131" s="152">
        <f>L131/AZ$6-B131</f>
        <v/>
      </c>
      <c r="BA131" s="152">
        <f>M131/BA$6-C131</f>
        <v/>
      </c>
      <c r="BB131" s="152">
        <f>N131/BB$6-D131</f>
        <v/>
      </c>
      <c r="BC131" s="152">
        <f>O131/BC$6-E131</f>
        <v/>
      </c>
      <c r="BD131" s="152">
        <f>P131/BD$6-F131</f>
        <v/>
      </c>
      <c r="BE131" s="152">
        <f>Q131/BE$6-G131</f>
        <v/>
      </c>
      <c r="BF131" s="152">
        <f>R131/BF$6-H131</f>
        <v/>
      </c>
      <c r="BG131" s="152">
        <f>S131/BG$6-I131</f>
        <v/>
      </c>
      <c r="BH131" s="152">
        <f>T131/BH$6-J131</f>
        <v/>
      </c>
      <c r="BI131" s="152">
        <f>SUM(AZ131:BH131)</f>
        <v/>
      </c>
      <c r="BJ131" s="163">
        <f>AZ131*AF131/B131</f>
        <v/>
      </c>
      <c r="BK131" s="163">
        <f>BA131*AG131/C131</f>
        <v/>
      </c>
      <c r="BL131" s="163">
        <f>BB131*AH131/D131</f>
        <v/>
      </c>
      <c r="BM131" s="163">
        <f>BC131*AI131/E131</f>
        <v/>
      </c>
      <c r="BN131" s="163">
        <f>BD131*AJ131/F131</f>
        <v/>
      </c>
      <c r="BO131" s="163">
        <f>BE131*AK131/G131</f>
        <v/>
      </c>
      <c r="BP131" s="163">
        <f>BF131*AL131/H131</f>
        <v/>
      </c>
      <c r="BQ131" s="163">
        <f>BG131*AM131/I131</f>
        <v/>
      </c>
      <c r="BR131" s="163">
        <f>BH131*AN131/J131</f>
        <v/>
      </c>
      <c r="BS131" s="163">
        <f>SUM(BJ131:BR131)</f>
        <v/>
      </c>
      <c r="BT131" s="172">
        <f>L131/(B131)</f>
        <v/>
      </c>
      <c r="BU131" s="172">
        <f>M131/(C131)</f>
        <v/>
      </c>
      <c r="BV131" s="172">
        <f>N131/(D131)</f>
        <v/>
      </c>
      <c r="BW131" s="172">
        <f>O131/(E131)</f>
        <v/>
      </c>
      <c r="BX131" s="172">
        <f>P131/(F131)</f>
        <v/>
      </c>
      <c r="BY131" s="172">
        <f>Q131/(G131)</f>
        <v/>
      </c>
      <c r="BZ131" s="172">
        <f>R131/(H131)</f>
        <v/>
      </c>
      <c r="CA131" s="172">
        <f>S131/(I131)</f>
        <v/>
      </c>
      <c r="CB131" s="172">
        <f>T131/(J131)</f>
        <v/>
      </c>
      <c r="CC131" s="172">
        <f>U131/(K131)</f>
        <v/>
      </c>
      <c r="CD131" s="213">
        <f>SUM(AP118:AP131)</f>
        <v/>
      </c>
      <c r="CE131" s="213">
        <f>SUM(AQ118:AQ131)</f>
        <v/>
      </c>
      <c r="CF131" s="213">
        <f>SUM(AR118:AR131)</f>
        <v/>
      </c>
      <c r="CG131" s="213">
        <f>SUM(AS118:AS131)</f>
        <v/>
      </c>
      <c r="CH131" s="213">
        <f>SUM(AT118:AT131)</f>
        <v/>
      </c>
      <c r="CI131" s="213">
        <f>SUM(AU118:AU131)</f>
        <v/>
      </c>
      <c r="CJ131" s="213">
        <f>SUM(AV118:AV131)</f>
        <v/>
      </c>
      <c r="CK131" s="213">
        <f>SUM(AW118:AW131)</f>
        <v/>
      </c>
      <c r="CL131" s="213">
        <f>SUM(AX118:AX131)</f>
        <v/>
      </c>
      <c r="CM131" s="213">
        <f>SUM(AY118:AY131)</f>
        <v/>
      </c>
      <c r="CN131" s="214">
        <f>B131/B$5</f>
        <v/>
      </c>
      <c r="CO131" s="214">
        <f>C131/C$5</f>
        <v/>
      </c>
      <c r="CP131" s="214">
        <f>D131/D$5</f>
        <v/>
      </c>
      <c r="CQ131" s="214">
        <f>E131/E$5</f>
        <v/>
      </c>
      <c r="CR131" s="214">
        <f>F131/F$5</f>
        <v/>
      </c>
      <c r="CS131" s="214">
        <f>G131/G$5</f>
        <v/>
      </c>
      <c r="CT131" s="214">
        <f>H131/H$5</f>
        <v/>
      </c>
      <c r="CU131" s="214">
        <f>I131/I$5</f>
        <v/>
      </c>
      <c r="CV131" s="214">
        <f>J131/J$5</f>
        <v/>
      </c>
      <c r="CW131" s="214">
        <f>K131/K$5</f>
        <v/>
      </c>
      <c r="CX131" s="215">
        <f>AF131/AF$5</f>
        <v/>
      </c>
      <c r="CY131" s="215">
        <f>AG131/AG$5</f>
        <v/>
      </c>
      <c r="CZ131" s="215">
        <f>AH131/AH$5</f>
        <v/>
      </c>
      <c r="DA131" s="215">
        <f>AI131/AI$5</f>
        <v/>
      </c>
      <c r="DB131" s="215">
        <f>AJ131/AJ$5</f>
        <v/>
      </c>
      <c r="DC131" s="215">
        <f>AK131/AK$5</f>
        <v/>
      </c>
      <c r="DD131" s="215">
        <f>AL131/AL$5</f>
        <v/>
      </c>
      <c r="DE131" s="215">
        <f>AM131/AM$5</f>
        <v/>
      </c>
      <c r="DF131" s="215">
        <f>AN131/AN$5</f>
        <v/>
      </c>
      <c r="DG131" s="215">
        <f>AO131/AO$5</f>
        <v/>
      </c>
      <c r="DI131" s="83" t="n"/>
    </row>
    <row r="132">
      <c r="A132" s="150" t="n">
        <v>44021</v>
      </c>
      <c r="B132" s="165" t="n">
        <v>44432</v>
      </c>
      <c r="C132" s="165" t="n">
        <v>3724</v>
      </c>
      <c r="D132" s="165" t="n">
        <v>81546</v>
      </c>
      <c r="E132" s="165" t="n">
        <v>19630</v>
      </c>
      <c r="F132" s="165" t="n">
        <v>2381</v>
      </c>
      <c r="G132" s="165" t="n">
        <v>2902</v>
      </c>
      <c r="H132" s="165" t="n">
        <v>7870</v>
      </c>
      <c r="I132" s="165" t="n">
        <v>1039</v>
      </c>
      <c r="J132" s="165" t="n">
        <v>74815</v>
      </c>
      <c r="K132" s="165">
        <f>SUM(B132:J132)</f>
        <v/>
      </c>
      <c r="L132" s="166" t="n">
        <v>610</v>
      </c>
      <c r="M132" s="166" t="n">
        <v>19</v>
      </c>
      <c r="N132" s="166" t="n">
        <v>515</v>
      </c>
      <c r="O132" s="166" t="n">
        <v>249</v>
      </c>
      <c r="P132" s="166" t="n">
        <v>44</v>
      </c>
      <c r="Q132" s="166" t="n">
        <v>22</v>
      </c>
      <c r="R132" s="166" t="n">
        <v>36</v>
      </c>
      <c r="S132" s="166" t="n">
        <v>7</v>
      </c>
      <c r="T132" s="166" t="n">
        <v>2229</v>
      </c>
      <c r="U132" s="166">
        <f>SUM(L132:T132)</f>
        <v/>
      </c>
      <c r="V132" s="167" t="n">
        <v>23304</v>
      </c>
      <c r="W132" s="167" t="n">
        <v>629</v>
      </c>
      <c r="X132" s="167" t="n">
        <v>23804</v>
      </c>
      <c r="Y132" s="167" t="n">
        <v>5505</v>
      </c>
      <c r="Z132" s="167" t="n">
        <v>665</v>
      </c>
      <c r="AA132" s="167" t="n">
        <v>779</v>
      </c>
      <c r="AB132" s="167" t="n">
        <v>1574</v>
      </c>
      <c r="AC132" s="167" t="n">
        <v>267</v>
      </c>
      <c r="AD132" s="167" t="n">
        <v>55534</v>
      </c>
      <c r="AE132" s="167">
        <f>SUM(V132:AD132)</f>
        <v/>
      </c>
      <c r="AF132" s="151">
        <f>B132-L132-V132</f>
        <v/>
      </c>
      <c r="AG132" s="151">
        <f>C132-M132-W132</f>
        <v/>
      </c>
      <c r="AH132" s="151">
        <f>D132-N132-X132</f>
        <v/>
      </c>
      <c r="AI132" s="151">
        <f>E132-O132-Y132</f>
        <v/>
      </c>
      <c r="AJ132" s="151">
        <f>F132-P132-Z132</f>
        <v/>
      </c>
      <c r="AK132" s="151">
        <f>G132-Q132-AA132</f>
        <v/>
      </c>
      <c r="AL132" s="151">
        <f>H132-R132-AB132</f>
        <v/>
      </c>
      <c r="AM132" s="151">
        <f>I132-S132-AC132</f>
        <v/>
      </c>
      <c r="AN132" s="151">
        <f>J132-T132-AD132</f>
        <v/>
      </c>
      <c r="AO132" s="151">
        <f>SUM(AF132:AN132)</f>
        <v/>
      </c>
      <c r="AP132" s="169">
        <f>B132-B131</f>
        <v/>
      </c>
      <c r="AQ132" s="169">
        <f>C132-C131</f>
        <v/>
      </c>
      <c r="AR132" s="169">
        <f>D132-D131</f>
        <v/>
      </c>
      <c r="AS132" s="169">
        <f>E132-E131</f>
        <v/>
      </c>
      <c r="AT132" s="169">
        <f>F132-F131</f>
        <v/>
      </c>
      <c r="AU132" s="169">
        <f>G132-G131</f>
        <v/>
      </c>
      <c r="AV132" s="169">
        <f>H132-H131</f>
        <v/>
      </c>
      <c r="AW132" s="169">
        <f>I132-I131</f>
        <v/>
      </c>
      <c r="AX132" s="169">
        <f>J132-J131</f>
        <v/>
      </c>
      <c r="AY132" s="169">
        <f>SUM(AP132:AX132)</f>
        <v/>
      </c>
      <c r="AZ132" s="152">
        <f>L132/AZ$6-B132</f>
        <v/>
      </c>
      <c r="BA132" s="152">
        <f>M132/BA$6-C132</f>
        <v/>
      </c>
      <c r="BB132" s="152">
        <f>N132/BB$6-D132</f>
        <v/>
      </c>
      <c r="BC132" s="152">
        <f>O132/BC$6-E132</f>
        <v/>
      </c>
      <c r="BD132" s="152">
        <f>P132/BD$6-F132</f>
        <v/>
      </c>
      <c r="BE132" s="152">
        <f>Q132/BE$6-G132</f>
        <v/>
      </c>
      <c r="BF132" s="152">
        <f>R132/BF$6-H132</f>
        <v/>
      </c>
      <c r="BG132" s="152">
        <f>S132/BG$6-I132</f>
        <v/>
      </c>
      <c r="BH132" s="152">
        <f>T132/BH$6-J132</f>
        <v/>
      </c>
      <c r="BI132" s="152">
        <f>SUM(AZ132:BH132)</f>
        <v/>
      </c>
      <c r="BJ132" s="163">
        <f>AZ132*AF132/B132</f>
        <v/>
      </c>
      <c r="BK132" s="163">
        <f>BA132*AG132/C132</f>
        <v/>
      </c>
      <c r="BL132" s="163">
        <f>BB132*AH132/D132</f>
        <v/>
      </c>
      <c r="BM132" s="163">
        <f>BC132*AI132/E132</f>
        <v/>
      </c>
      <c r="BN132" s="163">
        <f>BD132*AJ132/F132</f>
        <v/>
      </c>
      <c r="BO132" s="163">
        <f>BE132*AK132/G132</f>
        <v/>
      </c>
      <c r="BP132" s="163">
        <f>BF132*AL132/H132</f>
        <v/>
      </c>
      <c r="BQ132" s="163">
        <f>BG132*AM132/I132</f>
        <v/>
      </c>
      <c r="BR132" s="163">
        <f>BH132*AN132/J132</f>
        <v/>
      </c>
      <c r="BS132" s="163">
        <f>SUM(BJ132:BR132)</f>
        <v/>
      </c>
      <c r="BT132" s="172">
        <f>L132/(B132)</f>
        <v/>
      </c>
      <c r="BU132" s="172">
        <f>M132/(C132)</f>
        <v/>
      </c>
      <c r="BV132" s="172">
        <f>N132/(D132)</f>
        <v/>
      </c>
      <c r="BW132" s="172">
        <f>O132/(E132)</f>
        <v/>
      </c>
      <c r="BX132" s="172">
        <f>P132/(F132)</f>
        <v/>
      </c>
      <c r="BY132" s="172">
        <f>Q132/(G132)</f>
        <v/>
      </c>
      <c r="BZ132" s="172">
        <f>R132/(H132)</f>
        <v/>
      </c>
      <c r="CA132" s="172">
        <f>S132/(I132)</f>
        <v/>
      </c>
      <c r="CB132" s="172">
        <f>T132/(J132)</f>
        <v/>
      </c>
      <c r="CC132" s="172">
        <f>U132/(K132)</f>
        <v/>
      </c>
      <c r="CD132" s="213">
        <f>SUM(AP119:AP132)</f>
        <v/>
      </c>
      <c r="CE132" s="213">
        <f>SUM(AQ119:AQ132)</f>
        <v/>
      </c>
      <c r="CF132" s="213">
        <f>SUM(AR119:AR132)</f>
        <v/>
      </c>
      <c r="CG132" s="213">
        <f>SUM(AS119:AS132)</f>
        <v/>
      </c>
      <c r="CH132" s="213">
        <f>SUM(AT119:AT132)</f>
        <v/>
      </c>
      <c r="CI132" s="213">
        <f>SUM(AU119:AU132)</f>
        <v/>
      </c>
      <c r="CJ132" s="213">
        <f>SUM(AV119:AV132)</f>
        <v/>
      </c>
      <c r="CK132" s="213">
        <f>SUM(AW119:AW132)</f>
        <v/>
      </c>
      <c r="CL132" s="213">
        <f>SUM(AX119:AX132)</f>
        <v/>
      </c>
      <c r="CM132" s="213">
        <f>SUM(AY119:AY132)</f>
        <v/>
      </c>
      <c r="CN132" s="214">
        <f>B132/B$5</f>
        <v/>
      </c>
      <c r="CO132" s="214">
        <f>C132/C$5</f>
        <v/>
      </c>
      <c r="CP132" s="214">
        <f>D132/D$5</f>
        <v/>
      </c>
      <c r="CQ132" s="214">
        <f>E132/E$5</f>
        <v/>
      </c>
      <c r="CR132" s="214">
        <f>F132/F$5</f>
        <v/>
      </c>
      <c r="CS132" s="214">
        <f>G132/G$5</f>
        <v/>
      </c>
      <c r="CT132" s="214">
        <f>H132/H$5</f>
        <v/>
      </c>
      <c r="CU132" s="214">
        <f>I132/I$5</f>
        <v/>
      </c>
      <c r="CV132" s="214">
        <f>J132/J$5</f>
        <v/>
      </c>
      <c r="CW132" s="214">
        <f>K132/K$5</f>
        <v/>
      </c>
      <c r="CX132" s="215">
        <f>AF132/AF$5</f>
        <v/>
      </c>
      <c r="CY132" s="215">
        <f>AG132/AG$5</f>
        <v/>
      </c>
      <c r="CZ132" s="215">
        <f>AH132/AH$5</f>
        <v/>
      </c>
      <c r="DA132" s="215">
        <f>AI132/AI$5</f>
        <v/>
      </c>
      <c r="DB132" s="215">
        <f>AJ132/AJ$5</f>
        <v/>
      </c>
      <c r="DC132" s="215">
        <f>AK132/AK$5</f>
        <v/>
      </c>
      <c r="DD132" s="215">
        <f>AL132/AL$5</f>
        <v/>
      </c>
      <c r="DE132" s="215">
        <f>AM132/AM$5</f>
        <v/>
      </c>
      <c r="DF132" s="215">
        <f>AN132/AN$5</f>
        <v/>
      </c>
      <c r="DG132" s="215">
        <f>AO132/AO$5</f>
        <v/>
      </c>
      <c r="DI132" s="83" t="n"/>
    </row>
    <row r="133">
      <c r="A133" s="150" t="n">
        <v>44022</v>
      </c>
      <c r="B133" s="165" t="n">
        <v>46284</v>
      </c>
      <c r="C133" s="165" t="n">
        <v>4221</v>
      </c>
      <c r="D133" s="165" t="n">
        <v>87033</v>
      </c>
      <c r="E133" s="165" t="n">
        <v>21386</v>
      </c>
      <c r="F133" s="165" t="n">
        <v>2579</v>
      </c>
      <c r="G133" s="165" t="n">
        <v>3273</v>
      </c>
      <c r="H133" s="165" t="n">
        <v>8676</v>
      </c>
      <c r="I133" s="165" t="n">
        <v>1168</v>
      </c>
      <c r="J133" s="165" t="n">
        <v>76067</v>
      </c>
      <c r="K133" s="165">
        <f>SUM(B133:J133)</f>
        <v/>
      </c>
      <c r="L133" s="166" t="n">
        <v>634</v>
      </c>
      <c r="M133" s="166" t="n">
        <v>19</v>
      </c>
      <c r="N133" s="166" t="n">
        <v>554</v>
      </c>
      <c r="O133" s="166" t="n">
        <v>260</v>
      </c>
      <c r="P133" s="166" t="n">
        <v>33</v>
      </c>
      <c r="Q133" s="166" t="n">
        <v>22</v>
      </c>
      <c r="R133" s="166" t="n">
        <v>36</v>
      </c>
      <c r="S133" s="166" t="n">
        <v>7</v>
      </c>
      <c r="T133" s="166" t="n">
        <v>2295</v>
      </c>
      <c r="U133" s="166">
        <f>SUM(L133:T133)</f>
        <v/>
      </c>
      <c r="V133" s="167" t="n">
        <v>28903</v>
      </c>
      <c r="W133" s="167" t="n">
        <v>629</v>
      </c>
      <c r="X133" s="167" t="n">
        <v>23804</v>
      </c>
      <c r="Y133" s="167" t="n">
        <v>5953</v>
      </c>
      <c r="Z133" s="167" t="n">
        <v>665</v>
      </c>
      <c r="AA133" s="167" t="n">
        <v>779</v>
      </c>
      <c r="AB133" s="167" t="n">
        <v>1688</v>
      </c>
      <c r="AC133" s="167" t="n">
        <v>277</v>
      </c>
      <c r="AD133" s="167" t="n">
        <v>55534</v>
      </c>
      <c r="AE133" s="167">
        <f>SUM(V133:AD133)</f>
        <v/>
      </c>
      <c r="AF133" s="168">
        <f>B133-L133-V133</f>
        <v/>
      </c>
      <c r="AG133" s="168">
        <f>C133-M133-W133</f>
        <v/>
      </c>
      <c r="AH133" s="168">
        <f>D133-N133-X133</f>
        <v/>
      </c>
      <c r="AI133" s="168">
        <f>E133-O133-Y133</f>
        <v/>
      </c>
      <c r="AJ133" s="168">
        <f>F133-P133-Z133</f>
        <v/>
      </c>
      <c r="AK133" s="168">
        <f>G133-Q133-AA133</f>
        <v/>
      </c>
      <c r="AL133" s="168">
        <f>H133-R133-AB133</f>
        <v/>
      </c>
      <c r="AM133" s="168">
        <f>I133-S133-AC133</f>
        <v/>
      </c>
      <c r="AN133" s="168">
        <f>J133-T133-AD133</f>
        <v/>
      </c>
      <c r="AO133" s="168">
        <f>SUM(AF133:AN133)</f>
        <v/>
      </c>
      <c r="AP133" s="169">
        <f>B133-B132</f>
        <v/>
      </c>
      <c r="AQ133" s="169">
        <f>C133-C132</f>
        <v/>
      </c>
      <c r="AR133" s="169">
        <f>D133-D132</f>
        <v/>
      </c>
      <c r="AS133" s="169">
        <f>E133-E132</f>
        <v/>
      </c>
      <c r="AT133" s="169">
        <f>F133-F132</f>
        <v/>
      </c>
      <c r="AU133" s="169">
        <f>G133-G132</f>
        <v/>
      </c>
      <c r="AV133" s="169">
        <f>H133-H132</f>
        <v/>
      </c>
      <c r="AW133" s="169">
        <f>I133-I132</f>
        <v/>
      </c>
      <c r="AX133" s="169">
        <f>J133-J132</f>
        <v/>
      </c>
      <c r="AY133" s="169">
        <f>SUM(AP133:AX133)</f>
        <v/>
      </c>
      <c r="AZ133" s="152">
        <f>L133/AZ$6-B133</f>
        <v/>
      </c>
      <c r="BA133" s="152">
        <f>M133/BA$6-C133</f>
        <v/>
      </c>
      <c r="BB133" s="152">
        <f>N133/BB$6-D133</f>
        <v/>
      </c>
      <c r="BC133" s="152">
        <f>O133/BC$6-E133</f>
        <v/>
      </c>
      <c r="BD133" s="152">
        <f>P133/BD$6-F133</f>
        <v/>
      </c>
      <c r="BE133" s="152">
        <f>Q133/BE$6-G133</f>
        <v/>
      </c>
      <c r="BF133" s="152">
        <f>R133/BF$6-H133</f>
        <v/>
      </c>
      <c r="BG133" s="152">
        <f>S133/BG$6-I133</f>
        <v/>
      </c>
      <c r="BH133" s="152">
        <f>T133/BH$6-J133</f>
        <v/>
      </c>
      <c r="BI133" s="152">
        <f>SUM(AZ133:BH133)</f>
        <v/>
      </c>
      <c r="BJ133" s="163">
        <f>AZ133*AF133/B133</f>
        <v/>
      </c>
      <c r="BK133" s="163">
        <f>BA133*AG133/C133</f>
        <v/>
      </c>
      <c r="BL133" s="163">
        <f>BB133*AH133/D133</f>
        <v/>
      </c>
      <c r="BM133" s="163">
        <f>BC133*AI133/E133</f>
        <v/>
      </c>
      <c r="BN133" s="163">
        <f>BD133*AJ133/F133</f>
        <v/>
      </c>
      <c r="BO133" s="163">
        <f>BE133*AK133/G133</f>
        <v/>
      </c>
      <c r="BP133" s="163">
        <f>BF133*AL133/H133</f>
        <v/>
      </c>
      <c r="BQ133" s="163">
        <f>BG133*AM133/I133</f>
        <v/>
      </c>
      <c r="BR133" s="163">
        <f>BH133*AN133/J133</f>
        <v/>
      </c>
      <c r="BS133" s="163">
        <f>SUM(BJ133:BR133)</f>
        <v/>
      </c>
      <c r="BT133" s="172">
        <f>L133/(B133)</f>
        <v/>
      </c>
      <c r="BU133" s="172">
        <f>M133/(C133)</f>
        <v/>
      </c>
      <c r="BV133" s="172">
        <f>N133/(D133)</f>
        <v/>
      </c>
      <c r="BW133" s="172">
        <f>O133/(E133)</f>
        <v/>
      </c>
      <c r="BX133" s="172">
        <f>P133/(F133)</f>
        <v/>
      </c>
      <c r="BY133" s="172">
        <f>Q133/(G133)</f>
        <v/>
      </c>
      <c r="BZ133" s="172">
        <f>R133/(H133)</f>
        <v/>
      </c>
      <c r="CA133" s="172">
        <f>S133/(I133)</f>
        <v/>
      </c>
      <c r="CB133" s="172">
        <f>T133/(J133)</f>
        <v/>
      </c>
      <c r="CC133" s="172">
        <f>U133/(K133)</f>
        <v/>
      </c>
      <c r="CD133" s="213">
        <f>SUM(AP120:AP133)</f>
        <v/>
      </c>
      <c r="CE133" s="213">
        <f>SUM(AQ120:AQ133)</f>
        <v/>
      </c>
      <c r="CF133" s="213">
        <f>SUM(AR120:AR133)</f>
        <v/>
      </c>
      <c r="CG133" s="213">
        <f>SUM(AS120:AS133)</f>
        <v/>
      </c>
      <c r="CH133" s="213">
        <f>SUM(AT120:AT133)</f>
        <v/>
      </c>
      <c r="CI133" s="213">
        <f>SUM(AU120:AU133)</f>
        <v/>
      </c>
      <c r="CJ133" s="213">
        <f>SUM(AV120:AV133)</f>
        <v/>
      </c>
      <c r="CK133" s="213">
        <f>SUM(AW120:AW133)</f>
        <v/>
      </c>
      <c r="CL133" s="213">
        <f>SUM(AX120:AX133)</f>
        <v/>
      </c>
      <c r="CM133" s="213">
        <f>SUM(AY120:AY133)</f>
        <v/>
      </c>
      <c r="CN133" s="214">
        <f>B133/B$5</f>
        <v/>
      </c>
      <c r="CO133" s="214">
        <f>C133/C$5</f>
        <v/>
      </c>
      <c r="CP133" s="214">
        <f>D133/D$5</f>
        <v/>
      </c>
      <c r="CQ133" s="214">
        <f>E133/E$5</f>
        <v/>
      </c>
      <c r="CR133" s="214">
        <f>F133/F$5</f>
        <v/>
      </c>
      <c r="CS133" s="214">
        <f>G133/G$5</f>
        <v/>
      </c>
      <c r="CT133" s="214">
        <f>H133/H$5</f>
        <v/>
      </c>
      <c r="CU133" s="214">
        <f>I133/I$5</f>
        <v/>
      </c>
      <c r="CV133" s="214">
        <f>J133/J$5</f>
        <v/>
      </c>
      <c r="CW133" s="214">
        <f>K133/K$5</f>
        <v/>
      </c>
      <c r="CX133" s="215">
        <f>AF133/AF$5</f>
        <v/>
      </c>
      <c r="CY133" s="215">
        <f>AG133/AG$5</f>
        <v/>
      </c>
      <c r="CZ133" s="215">
        <f>AH133/AH$5</f>
        <v/>
      </c>
      <c r="DA133" s="215">
        <f>AI133/AI$5</f>
        <v/>
      </c>
      <c r="DB133" s="215">
        <f>AJ133/AJ$5</f>
        <v/>
      </c>
      <c r="DC133" s="215">
        <f>AK133/AK$5</f>
        <v/>
      </c>
      <c r="DD133" s="215">
        <f>AL133/AL$5</f>
        <v/>
      </c>
      <c r="DE133" s="215">
        <f>AM133/AM$5</f>
        <v/>
      </c>
      <c r="DF133" s="215">
        <f>AN133/AN$5</f>
        <v/>
      </c>
      <c r="DG133" s="215">
        <f>AO133/AO$5</f>
        <v/>
      </c>
      <c r="DI133" s="83" t="n"/>
    </row>
    <row r="134">
      <c r="A134" s="150" t="n">
        <v>44023</v>
      </c>
      <c r="B134" s="165" t="n">
        <v>48232</v>
      </c>
      <c r="C134" s="165" t="n">
        <v>4679</v>
      </c>
      <c r="D134" s="165" t="n">
        <v>93044</v>
      </c>
      <c r="E134" s="165" t="n">
        <v>23753</v>
      </c>
      <c r="F134" s="165" t="n">
        <v>2835</v>
      </c>
      <c r="G134" s="165" t="n">
        <v>3621</v>
      </c>
      <c r="H134" s="165" t="n">
        <v>9418</v>
      </c>
      <c r="I134" s="165" t="n">
        <v>1266</v>
      </c>
      <c r="J134" s="165" t="n">
        <v>77336</v>
      </c>
      <c r="K134" s="165">
        <f>SUM(B134:J134)</f>
        <v/>
      </c>
      <c r="L134" s="166" t="n">
        <v>664</v>
      </c>
      <c r="M134" s="166" t="n">
        <v>19</v>
      </c>
      <c r="N134" s="166" t="n">
        <v>580</v>
      </c>
      <c r="O134" s="166" t="n">
        <v>273</v>
      </c>
      <c r="P134" s="166" t="n">
        <v>33</v>
      </c>
      <c r="Q134" s="166" t="n">
        <v>22</v>
      </c>
      <c r="R134" s="166" t="n">
        <v>36</v>
      </c>
      <c r="S134" s="166" t="n">
        <v>11</v>
      </c>
      <c r="T134" s="166" t="n">
        <v>2333</v>
      </c>
      <c r="U134" s="166">
        <f>SUM(L134:T134)</f>
        <v/>
      </c>
      <c r="V134" s="167" t="n">
        <v>30917</v>
      </c>
      <c r="W134" s="167" t="n">
        <v>681</v>
      </c>
      <c r="X134" s="167" t="n">
        <v>29038</v>
      </c>
      <c r="Y134" s="167" t="n">
        <v>6021</v>
      </c>
      <c r="Z134" s="167" t="n">
        <v>991</v>
      </c>
      <c r="AA134" s="167" t="n">
        <v>910</v>
      </c>
      <c r="AB134" s="167" t="n">
        <v>1715</v>
      </c>
      <c r="AC134" s="167" t="n">
        <v>308</v>
      </c>
      <c r="AD134" s="167" t="n">
        <v>57134</v>
      </c>
      <c r="AE134" s="167">
        <f>SUM(V134:AD134)</f>
        <v/>
      </c>
      <c r="AF134" s="168">
        <f>B134-L134-V134</f>
        <v/>
      </c>
      <c r="AG134" s="168">
        <f>C134-M134-W134</f>
        <v/>
      </c>
      <c r="AH134" s="168">
        <f>D134-N134-X134</f>
        <v/>
      </c>
      <c r="AI134" s="168">
        <f>E134-O134-Y134</f>
        <v/>
      </c>
      <c r="AJ134" s="168">
        <f>F134-P134-Z134</f>
        <v/>
      </c>
      <c r="AK134" s="168">
        <f>G134-Q134-AA134</f>
        <v/>
      </c>
      <c r="AL134" s="168">
        <f>H134-R134-AB134</f>
        <v/>
      </c>
      <c r="AM134" s="168">
        <f>I134-S134-AC134</f>
        <v/>
      </c>
      <c r="AN134" s="168">
        <f>J134-T134-AD134</f>
        <v/>
      </c>
      <c r="AO134" s="168">
        <f>SUM(AF134:AN134)</f>
        <v/>
      </c>
      <c r="AP134" s="169">
        <f>B134-B133</f>
        <v/>
      </c>
      <c r="AQ134" s="169">
        <f>C134-C133</f>
        <v/>
      </c>
      <c r="AR134" s="169">
        <f>D134-D133</f>
        <v/>
      </c>
      <c r="AS134" s="169">
        <f>E134-E133</f>
        <v/>
      </c>
      <c r="AT134" s="169">
        <f>F134-F133</f>
        <v/>
      </c>
      <c r="AU134" s="169">
        <f>G134-G133</f>
        <v/>
      </c>
      <c r="AV134" s="169">
        <f>H134-H133</f>
        <v/>
      </c>
      <c r="AW134" s="169">
        <f>I134-I133</f>
        <v/>
      </c>
      <c r="AX134" s="169">
        <f>J134-J133</f>
        <v/>
      </c>
      <c r="AY134" s="169">
        <f>SUM(AP134:AX134)</f>
        <v/>
      </c>
      <c r="AZ134" s="152">
        <f>L134/AZ$6-B134</f>
        <v/>
      </c>
      <c r="BA134" s="152">
        <f>M134/BA$6-C134</f>
        <v/>
      </c>
      <c r="BB134" s="152">
        <f>N134/BB$6-D134</f>
        <v/>
      </c>
      <c r="BC134" s="152">
        <f>O134/BC$6-E134</f>
        <v/>
      </c>
      <c r="BD134" s="152">
        <f>P134/BD$6-F134</f>
        <v/>
      </c>
      <c r="BE134" s="152">
        <f>Q134/BE$6-G134</f>
        <v/>
      </c>
      <c r="BF134" s="152">
        <f>R134/BF$6-H134</f>
        <v/>
      </c>
      <c r="BG134" s="152">
        <f>S134/BG$6-I134</f>
        <v/>
      </c>
      <c r="BH134" s="152">
        <f>T134/BH$6-J134</f>
        <v/>
      </c>
      <c r="BI134" s="152">
        <f>SUM(AZ134:BH134)</f>
        <v/>
      </c>
      <c r="BJ134" s="163">
        <f>AZ134*AF134/B134</f>
        <v/>
      </c>
      <c r="BK134" s="163">
        <f>BA134*AG134/C134</f>
        <v/>
      </c>
      <c r="BL134" s="163">
        <f>BB134*AH134/D134</f>
        <v/>
      </c>
      <c r="BM134" s="163">
        <f>BC134*AI134/E134</f>
        <v/>
      </c>
      <c r="BN134" s="163">
        <f>BD134*AJ134/F134</f>
        <v/>
      </c>
      <c r="BO134" s="163">
        <f>BE134*AK134/G134</f>
        <v/>
      </c>
      <c r="BP134" s="163">
        <f>BF134*AL134/H134</f>
        <v/>
      </c>
      <c r="BQ134" s="163">
        <f>BG134*AM134/I134</f>
        <v/>
      </c>
      <c r="BR134" s="163">
        <f>BH134*AN134/J134</f>
        <v/>
      </c>
      <c r="BS134" s="163">
        <f>SUM(BJ134:BR134)</f>
        <v/>
      </c>
      <c r="BT134" s="172">
        <f>L134/(B134)</f>
        <v/>
      </c>
      <c r="BU134" s="172">
        <f>M134/(C134)</f>
        <v/>
      </c>
      <c r="BV134" s="172">
        <f>N134/(D134)</f>
        <v/>
      </c>
      <c r="BW134" s="172">
        <f>O134/(E134)</f>
        <v/>
      </c>
      <c r="BX134" s="172">
        <f>P134/(F134)</f>
        <v/>
      </c>
      <c r="BY134" s="172">
        <f>Q134/(G134)</f>
        <v/>
      </c>
      <c r="BZ134" s="172">
        <f>R134/(H134)</f>
        <v/>
      </c>
      <c r="CA134" s="172">
        <f>S134/(I134)</f>
        <v/>
      </c>
      <c r="CB134" s="172">
        <f>T134/(J134)</f>
        <v/>
      </c>
      <c r="CC134" s="172">
        <f>U134/(K134)</f>
        <v/>
      </c>
      <c r="CD134" s="213">
        <f>SUM(AP121:AP134)</f>
        <v/>
      </c>
      <c r="CE134" s="213">
        <f>SUM(AQ121:AQ134)</f>
        <v/>
      </c>
      <c r="CF134" s="213">
        <f>SUM(AR121:AR134)</f>
        <v/>
      </c>
      <c r="CG134" s="213">
        <f>SUM(AS121:AS134)</f>
        <v/>
      </c>
      <c r="CH134" s="213">
        <f>SUM(AT121:AT134)</f>
        <v/>
      </c>
      <c r="CI134" s="213">
        <f>SUM(AU121:AU134)</f>
        <v/>
      </c>
      <c r="CJ134" s="213">
        <f>SUM(AV121:AV134)</f>
        <v/>
      </c>
      <c r="CK134" s="213">
        <f>SUM(AW121:AW134)</f>
        <v/>
      </c>
      <c r="CL134" s="213">
        <f>SUM(AX121:AX134)</f>
        <v/>
      </c>
      <c r="CM134" s="213">
        <f>SUM(AY121:AY134)</f>
        <v/>
      </c>
      <c r="CN134" s="214">
        <f>B134/B$5</f>
        <v/>
      </c>
      <c r="CO134" s="214">
        <f>C134/C$5</f>
        <v/>
      </c>
      <c r="CP134" s="214">
        <f>D134/D$5</f>
        <v/>
      </c>
      <c r="CQ134" s="214">
        <f>E134/E$5</f>
        <v/>
      </c>
      <c r="CR134" s="214">
        <f>F134/F$5</f>
        <v/>
      </c>
      <c r="CS134" s="214">
        <f>G134/G$5</f>
        <v/>
      </c>
      <c r="CT134" s="214">
        <f>H134/H$5</f>
        <v/>
      </c>
      <c r="CU134" s="214">
        <f>I134/I$5</f>
        <v/>
      </c>
      <c r="CV134" s="214">
        <f>J134/J$5</f>
        <v/>
      </c>
      <c r="CW134" s="214">
        <f>K134/K$5</f>
        <v/>
      </c>
      <c r="CX134" s="215">
        <f>AF134/AF$5</f>
        <v/>
      </c>
      <c r="CY134" s="215">
        <f>AG134/AG$5</f>
        <v/>
      </c>
      <c r="CZ134" s="215">
        <f>AH134/AH$5</f>
        <v/>
      </c>
      <c r="DA134" s="215">
        <f>AI134/AI$5</f>
        <v/>
      </c>
      <c r="DB134" s="215">
        <f>AJ134/AJ$5</f>
        <v/>
      </c>
      <c r="DC134" s="215">
        <f>AK134/AK$5</f>
        <v/>
      </c>
      <c r="DD134" s="215">
        <f>AL134/AL$5</f>
        <v/>
      </c>
      <c r="DE134" s="215">
        <f>AM134/AM$5</f>
        <v/>
      </c>
      <c r="DF134" s="215">
        <f>AN134/AN$5</f>
        <v/>
      </c>
      <c r="DG134" s="215">
        <f>AO134/AO$5</f>
        <v/>
      </c>
      <c r="DI134" s="83" t="n"/>
    </row>
    <row r="135">
      <c r="A135" s="150" t="n">
        <v>44024</v>
      </c>
      <c r="B135" s="165" t="n">
        <v>50300</v>
      </c>
      <c r="C135" s="165" t="n">
        <v>5224</v>
      </c>
      <c r="D135" s="165" t="n">
        <v>98431</v>
      </c>
      <c r="E135" s="165" t="n">
        <v>25572</v>
      </c>
      <c r="F135" s="165" t="n">
        <v>3014</v>
      </c>
      <c r="G135" s="165" t="n">
        <v>3977</v>
      </c>
      <c r="H135" s="165" t="n">
        <v>9924</v>
      </c>
      <c r="I135" s="165" t="n">
        <v>1401</v>
      </c>
      <c r="J135" s="165" t="n">
        <v>78399</v>
      </c>
      <c r="K135" s="165">
        <f>SUM(B135:J135)</f>
        <v/>
      </c>
      <c r="L135" s="166" t="n">
        <v>686</v>
      </c>
      <c r="M135" s="166" t="n">
        <v>19</v>
      </c>
      <c r="N135" s="166" t="n">
        <v>644</v>
      </c>
      <c r="O135" s="166" t="n">
        <v>280</v>
      </c>
      <c r="P135" s="166" t="n">
        <v>33</v>
      </c>
      <c r="Q135" s="166" t="n">
        <v>22</v>
      </c>
      <c r="R135" s="166" t="n">
        <v>36</v>
      </c>
      <c r="S135" s="166" t="n">
        <v>11</v>
      </c>
      <c r="T135" s="166" t="n">
        <v>2348</v>
      </c>
      <c r="U135" s="166">
        <f>SUM(L135:T135)</f>
        <v/>
      </c>
      <c r="V135" s="167" t="n">
        <v>31586</v>
      </c>
      <c r="W135" s="167" t="n">
        <v>681</v>
      </c>
      <c r="X135" s="167" t="n">
        <v>32958</v>
      </c>
      <c r="Y135" s="167" t="n">
        <v>6021</v>
      </c>
      <c r="Z135" s="167" t="n">
        <v>1147</v>
      </c>
      <c r="AA135" s="167" t="n">
        <v>910</v>
      </c>
      <c r="AB135" s="167" t="n">
        <v>2191</v>
      </c>
      <c r="AC135" s="167" t="n">
        <v>310</v>
      </c>
      <c r="AD135" s="167" t="n">
        <v>59070</v>
      </c>
      <c r="AE135" s="167">
        <f>SUM(V135:AD135)</f>
        <v/>
      </c>
      <c r="AF135" s="168">
        <f>B135-L135-V135</f>
        <v/>
      </c>
      <c r="AG135" s="168">
        <f>C135-M135-W135</f>
        <v/>
      </c>
      <c r="AH135" s="168">
        <f>D135-N135-X135</f>
        <v/>
      </c>
      <c r="AI135" s="168">
        <f>E135-O135-Y135</f>
        <v/>
      </c>
      <c r="AJ135" s="168">
        <f>F135-P135-Z135</f>
        <v/>
      </c>
      <c r="AK135" s="168">
        <f>G135-Q135-AA135</f>
        <v/>
      </c>
      <c r="AL135" s="168">
        <f>H135-R135-AB135</f>
        <v/>
      </c>
      <c r="AM135" s="168">
        <f>I135-S135-AC135</f>
        <v/>
      </c>
      <c r="AN135" s="168">
        <f>J135-T135-AD135</f>
        <v/>
      </c>
      <c r="AO135" s="168">
        <f>SUM(AF135:AN135)</f>
        <v/>
      </c>
      <c r="AP135" s="169">
        <f>B135-B134</f>
        <v/>
      </c>
      <c r="AQ135" s="169">
        <f>C135-C134</f>
        <v/>
      </c>
      <c r="AR135" s="169">
        <f>D135-D134</f>
        <v/>
      </c>
      <c r="AS135" s="169">
        <f>E135-E134</f>
        <v/>
      </c>
      <c r="AT135" s="169">
        <f>F135-F134</f>
        <v/>
      </c>
      <c r="AU135" s="169">
        <f>G135-G134</f>
        <v/>
      </c>
      <c r="AV135" s="169">
        <f>H135-H134</f>
        <v/>
      </c>
      <c r="AW135" s="169">
        <f>I135-I134</f>
        <v/>
      </c>
      <c r="AX135" s="169">
        <f>J135-J134</f>
        <v/>
      </c>
      <c r="AY135" s="169">
        <f>SUM(AP135:AX135)</f>
        <v/>
      </c>
      <c r="AZ135" s="152">
        <f>L135/AZ$6-B135</f>
        <v/>
      </c>
      <c r="BA135" s="152">
        <f>M135/BA$6-C135</f>
        <v/>
      </c>
      <c r="BB135" s="152">
        <f>N135/BB$6-D135</f>
        <v/>
      </c>
      <c r="BC135" s="152">
        <f>O135/BC$6-E135</f>
        <v/>
      </c>
      <c r="BD135" s="152">
        <f>P135/BD$6-F135</f>
        <v/>
      </c>
      <c r="BE135" s="152">
        <f>Q135/BE$6-G135</f>
        <v/>
      </c>
      <c r="BF135" s="152">
        <f>R135/BF$6-H135</f>
        <v/>
      </c>
      <c r="BG135" s="152">
        <f>S135/BG$6-I135</f>
        <v/>
      </c>
      <c r="BH135" s="152">
        <f>T135/BH$6-J135</f>
        <v/>
      </c>
      <c r="BI135" s="152">
        <f>SUM(AZ135:BH135)</f>
        <v/>
      </c>
      <c r="BJ135" s="163">
        <f>AZ135*AF135/B135</f>
        <v/>
      </c>
      <c r="BK135" s="163">
        <f>BA135*AG135/C135</f>
        <v/>
      </c>
      <c r="BL135" s="163">
        <f>BB135*AH135/D135</f>
        <v/>
      </c>
      <c r="BM135" s="163">
        <f>BC135*AI135/E135</f>
        <v/>
      </c>
      <c r="BN135" s="163">
        <f>BD135*AJ135/F135</f>
        <v/>
      </c>
      <c r="BO135" s="163">
        <f>BE135*AK135/G135</f>
        <v/>
      </c>
      <c r="BP135" s="163">
        <f>BF135*AL135/H135</f>
        <v/>
      </c>
      <c r="BQ135" s="163">
        <f>BG135*AM135/I135</f>
        <v/>
      </c>
      <c r="BR135" s="163">
        <f>BH135*AN135/J135</f>
        <v/>
      </c>
      <c r="BS135" s="163">
        <f>SUM(BJ135:BR135)</f>
        <v/>
      </c>
      <c r="BT135" s="172">
        <f>L135/(B135)</f>
        <v/>
      </c>
      <c r="BU135" s="172">
        <f>M135/(C135)</f>
        <v/>
      </c>
      <c r="BV135" s="172">
        <f>N135/(D135)</f>
        <v/>
      </c>
      <c r="BW135" s="172">
        <f>O135/(E135)</f>
        <v/>
      </c>
      <c r="BX135" s="172">
        <f>P135/(F135)</f>
        <v/>
      </c>
      <c r="BY135" s="172">
        <f>Q135/(G135)</f>
        <v/>
      </c>
      <c r="BZ135" s="172">
        <f>R135/(H135)</f>
        <v/>
      </c>
      <c r="CA135" s="172">
        <f>S135/(I135)</f>
        <v/>
      </c>
      <c r="CB135" s="172">
        <f>T135/(J135)</f>
        <v/>
      </c>
      <c r="CC135" s="172">
        <f>U135/(K135)</f>
        <v/>
      </c>
      <c r="CD135" s="213">
        <f>SUM(AP122:AP135)</f>
        <v/>
      </c>
      <c r="CE135" s="213">
        <f>SUM(AQ122:AQ135)</f>
        <v/>
      </c>
      <c r="CF135" s="213">
        <f>SUM(AR122:AR135)</f>
        <v/>
      </c>
      <c r="CG135" s="213">
        <f>SUM(AS122:AS135)</f>
        <v/>
      </c>
      <c r="CH135" s="213">
        <f>SUM(AT122:AT135)</f>
        <v/>
      </c>
      <c r="CI135" s="213">
        <f>SUM(AU122:AU135)</f>
        <v/>
      </c>
      <c r="CJ135" s="213">
        <f>SUM(AV122:AV135)</f>
        <v/>
      </c>
      <c r="CK135" s="213">
        <f>SUM(AW122:AW135)</f>
        <v/>
      </c>
      <c r="CL135" s="213">
        <f>SUM(AX122:AX135)</f>
        <v/>
      </c>
      <c r="CM135" s="213">
        <f>SUM(AY122:AY135)</f>
        <v/>
      </c>
      <c r="CN135" s="214">
        <f>B135/B$5</f>
        <v/>
      </c>
      <c r="CO135" s="214">
        <f>C135/C$5</f>
        <v/>
      </c>
      <c r="CP135" s="214">
        <f>D135/D$5</f>
        <v/>
      </c>
      <c r="CQ135" s="214">
        <f>E135/E$5</f>
        <v/>
      </c>
      <c r="CR135" s="214">
        <f>F135/F$5</f>
        <v/>
      </c>
      <c r="CS135" s="214">
        <f>G135/G$5</f>
        <v/>
      </c>
      <c r="CT135" s="214">
        <f>H135/H$5</f>
        <v/>
      </c>
      <c r="CU135" s="214">
        <f>I135/I$5</f>
        <v/>
      </c>
      <c r="CV135" s="214">
        <f>J135/J$5</f>
        <v/>
      </c>
      <c r="CW135" s="214">
        <f>K135/K$5</f>
        <v/>
      </c>
      <c r="CX135" s="215">
        <f>AF135/AF$5</f>
        <v/>
      </c>
      <c r="CY135" s="215">
        <f>AG135/AG$5</f>
        <v/>
      </c>
      <c r="CZ135" s="215">
        <f>AH135/AH$5</f>
        <v/>
      </c>
      <c r="DA135" s="215">
        <f>AI135/AI$5</f>
        <v/>
      </c>
      <c r="DB135" s="215">
        <f>AJ135/AJ$5</f>
        <v/>
      </c>
      <c r="DC135" s="215">
        <f>AK135/AK$5</f>
        <v/>
      </c>
      <c r="DD135" s="215">
        <f>AL135/AL$5</f>
        <v/>
      </c>
      <c r="DE135" s="215">
        <f>AM135/AM$5</f>
        <v/>
      </c>
      <c r="DF135" s="215">
        <f>AN135/AN$5</f>
        <v/>
      </c>
      <c r="DG135" s="215">
        <f>AO135/AO$5</f>
        <v/>
      </c>
      <c r="DI135" s="83" t="n"/>
    </row>
    <row r="136">
      <c r="A136" s="150" t="n">
        <v>44025</v>
      </c>
      <c r="B136" s="165" t="n">
        <v>52058</v>
      </c>
      <c r="C136" s="165" t="n">
        <v>5632</v>
      </c>
      <c r="D136" s="165" t="n">
        <v>103713</v>
      </c>
      <c r="E136" s="165" t="n">
        <v>27387</v>
      </c>
      <c r="F136" s="165" t="n">
        <v>3316</v>
      </c>
      <c r="G136" s="165" t="n">
        <v>4299</v>
      </c>
      <c r="H136" s="165" t="n">
        <v>10525</v>
      </c>
      <c r="I136" s="165" t="n">
        <v>1522</v>
      </c>
      <c r="J136" s="165" t="n">
        <v>79344</v>
      </c>
      <c r="K136" s="165">
        <f>SUM(B136:J136)</f>
        <v/>
      </c>
      <c r="L136" s="166" t="n">
        <v>709</v>
      </c>
      <c r="M136" s="166" t="n">
        <v>35</v>
      </c>
      <c r="N136" s="166" t="n">
        <v>644</v>
      </c>
      <c r="O136" s="166" t="n">
        <v>286</v>
      </c>
      <c r="P136" s="166" t="n">
        <v>33</v>
      </c>
      <c r="Q136" s="166" t="n">
        <v>33</v>
      </c>
      <c r="R136" s="166" t="n">
        <v>36</v>
      </c>
      <c r="S136" s="166" t="n">
        <v>11</v>
      </c>
      <c r="T136" s="166" t="n">
        <v>2385</v>
      </c>
      <c r="U136" s="166">
        <f>SUM(L136:T136)</f>
        <v/>
      </c>
      <c r="V136" s="167" t="n">
        <v>32083</v>
      </c>
      <c r="W136" s="167" t="n">
        <v>746</v>
      </c>
      <c r="X136" s="167" t="n">
        <v>33514</v>
      </c>
      <c r="Y136" s="167" t="n">
        <v>7521</v>
      </c>
      <c r="Z136" s="167" t="n">
        <v>1147</v>
      </c>
      <c r="AA136" s="167" t="n">
        <v>910</v>
      </c>
      <c r="AB136" s="167" t="n">
        <v>2474</v>
      </c>
      <c r="AC136" s="167" t="n">
        <v>354</v>
      </c>
      <c r="AD136" s="167" t="n">
        <v>59492</v>
      </c>
      <c r="AE136" s="167">
        <f>SUM(V136:AD136)</f>
        <v/>
      </c>
      <c r="AF136" s="168">
        <f>B136-L136-V136</f>
        <v/>
      </c>
      <c r="AG136" s="168">
        <f>C136-M136-W136</f>
        <v/>
      </c>
      <c r="AH136" s="168">
        <f>D136-N136-X136</f>
        <v/>
      </c>
      <c r="AI136" s="168">
        <f>E136-O136-Y136</f>
        <v/>
      </c>
      <c r="AJ136" s="168">
        <f>F136-P136-Z136</f>
        <v/>
      </c>
      <c r="AK136" s="168">
        <f>G136-Q136-AA136</f>
        <v/>
      </c>
      <c r="AL136" s="168">
        <f>H136-R136-AB136</f>
        <v/>
      </c>
      <c r="AM136" s="168">
        <f>I136-S136-AC136</f>
        <v/>
      </c>
      <c r="AN136" s="168">
        <f>J136-T136-AD136</f>
        <v/>
      </c>
      <c r="AO136" s="168">
        <f>SUM(AF136:AN136)</f>
        <v/>
      </c>
      <c r="AP136" s="169">
        <f>B136-B135</f>
        <v/>
      </c>
      <c r="AQ136" s="169">
        <f>C136-C135</f>
        <v/>
      </c>
      <c r="AR136" s="169">
        <f>D136-D135</f>
        <v/>
      </c>
      <c r="AS136" s="169">
        <f>E136-E135</f>
        <v/>
      </c>
      <c r="AT136" s="169">
        <f>F136-F135</f>
        <v/>
      </c>
      <c r="AU136" s="169">
        <f>G136-G135</f>
        <v/>
      </c>
      <c r="AV136" s="169">
        <f>H136-H135</f>
        <v/>
      </c>
      <c r="AW136" s="169">
        <f>I136-I135</f>
        <v/>
      </c>
      <c r="AX136" s="169">
        <f>J136-J135</f>
        <v/>
      </c>
      <c r="AY136" s="169">
        <f>SUM(AP136:AX136)</f>
        <v/>
      </c>
      <c r="AZ136" s="152">
        <f>L136/AZ$6-B136</f>
        <v/>
      </c>
      <c r="BA136" s="152">
        <f>M136/BA$6-C136</f>
        <v/>
      </c>
      <c r="BB136" s="152">
        <f>N136/BB$6-D136</f>
        <v/>
      </c>
      <c r="BC136" s="152">
        <f>O136/BC$6-E136</f>
        <v/>
      </c>
      <c r="BD136" s="152">
        <f>P136/BD$6-F136</f>
        <v/>
      </c>
      <c r="BE136" s="152">
        <f>Q136/BE$6-G136</f>
        <v/>
      </c>
      <c r="BF136" s="152">
        <f>R136/BF$6-H136</f>
        <v/>
      </c>
      <c r="BG136" s="152">
        <f>S136/BG$6-I136</f>
        <v/>
      </c>
      <c r="BH136" s="152">
        <f>T136/BH$6-J136</f>
        <v/>
      </c>
      <c r="BI136" s="152">
        <f>SUM(AZ136:BH136)</f>
        <v/>
      </c>
      <c r="BJ136" s="163">
        <f>AZ136*AF136/B136</f>
        <v/>
      </c>
      <c r="BK136" s="163">
        <f>BA136*AG136/C136</f>
        <v/>
      </c>
      <c r="BL136" s="163">
        <f>BB136*AH136/D136</f>
        <v/>
      </c>
      <c r="BM136" s="163">
        <f>BC136*AI136/E136</f>
        <v/>
      </c>
      <c r="BN136" s="163">
        <f>BD136*AJ136/F136</f>
        <v/>
      </c>
      <c r="BO136" s="163">
        <f>BE136*AK136/G136</f>
        <v/>
      </c>
      <c r="BP136" s="163">
        <f>BF136*AL136/H136</f>
        <v/>
      </c>
      <c r="BQ136" s="163">
        <f>BG136*AM136/I136</f>
        <v/>
      </c>
      <c r="BR136" s="163">
        <f>BH136*AN136/J136</f>
        <v/>
      </c>
      <c r="BS136" s="163">
        <f>SUM(BJ136:BR136)</f>
        <v/>
      </c>
      <c r="BT136" s="172">
        <f>L136/(B136)</f>
        <v/>
      </c>
      <c r="BU136" s="172">
        <f>M136/(C136)</f>
        <v/>
      </c>
      <c r="BV136" s="172">
        <f>N136/(D136)</f>
        <v/>
      </c>
      <c r="BW136" s="172">
        <f>O136/(E136)</f>
        <v/>
      </c>
      <c r="BX136" s="172">
        <f>P136/(F136)</f>
        <v/>
      </c>
      <c r="BY136" s="172">
        <f>Q136/(G136)</f>
        <v/>
      </c>
      <c r="BZ136" s="172">
        <f>R136/(H136)</f>
        <v/>
      </c>
      <c r="CA136" s="172">
        <f>S136/(I136)</f>
        <v/>
      </c>
      <c r="CB136" s="172">
        <f>T136/(J136)</f>
        <v/>
      </c>
      <c r="CC136" s="172">
        <f>U136/(K136)</f>
        <v/>
      </c>
      <c r="CD136" s="213">
        <f>SUM(AP123:AP136)</f>
        <v/>
      </c>
      <c r="CE136" s="213">
        <f>SUM(AQ123:AQ136)</f>
        <v/>
      </c>
      <c r="CF136" s="213">
        <f>SUM(AR123:AR136)</f>
        <v/>
      </c>
      <c r="CG136" s="213">
        <f>SUM(AS123:AS136)</f>
        <v/>
      </c>
      <c r="CH136" s="213">
        <f>SUM(AT123:AT136)</f>
        <v/>
      </c>
      <c r="CI136" s="213">
        <f>SUM(AU123:AU136)</f>
        <v/>
      </c>
      <c r="CJ136" s="213">
        <f>SUM(AV123:AV136)</f>
        <v/>
      </c>
      <c r="CK136" s="213">
        <f>SUM(AW123:AW136)</f>
        <v/>
      </c>
      <c r="CL136" s="213">
        <f>SUM(AX123:AX136)</f>
        <v/>
      </c>
      <c r="CM136" s="213">
        <f>SUM(AY123:AY136)</f>
        <v/>
      </c>
      <c r="CN136" s="214">
        <f>B136/B$5</f>
        <v/>
      </c>
      <c r="CO136" s="214">
        <f>C136/C$5</f>
        <v/>
      </c>
      <c r="CP136" s="214">
        <f>D136/D$5</f>
        <v/>
      </c>
      <c r="CQ136" s="214">
        <f>E136/E$5</f>
        <v/>
      </c>
      <c r="CR136" s="214">
        <f>F136/F$5</f>
        <v/>
      </c>
      <c r="CS136" s="214">
        <f>G136/G$5</f>
        <v/>
      </c>
      <c r="CT136" s="214">
        <f>H136/H$5</f>
        <v/>
      </c>
      <c r="CU136" s="214">
        <f>I136/I$5</f>
        <v/>
      </c>
      <c r="CV136" s="214">
        <f>J136/J$5</f>
        <v/>
      </c>
      <c r="CW136" s="214">
        <f>K136/K$5</f>
        <v/>
      </c>
      <c r="CX136" s="215">
        <f>AF136/AF$5</f>
        <v/>
      </c>
      <c r="CY136" s="215">
        <f>AG136/AG$5</f>
        <v/>
      </c>
      <c r="CZ136" s="215">
        <f>AH136/AH$5</f>
        <v/>
      </c>
      <c r="DA136" s="215">
        <f>AI136/AI$5</f>
        <v/>
      </c>
      <c r="DB136" s="215">
        <f>AJ136/AJ$5</f>
        <v/>
      </c>
      <c r="DC136" s="215">
        <f>AK136/AK$5</f>
        <v/>
      </c>
      <c r="DD136" s="215">
        <f>AL136/AL$5</f>
        <v/>
      </c>
      <c r="DE136" s="215">
        <f>AM136/AM$5</f>
        <v/>
      </c>
      <c r="DF136" s="215">
        <f>AN136/AN$5</f>
        <v/>
      </c>
      <c r="DG136" s="215">
        <f>AO136/AO$5</f>
        <v/>
      </c>
      <c r="DI136" s="83" t="n"/>
    </row>
    <row r="137">
      <c r="A137" s="150" t="n">
        <v>44026</v>
      </c>
      <c r="B137" s="165" t="n">
        <v>53959</v>
      </c>
      <c r="C137" s="165" t="n">
        <v>5973</v>
      </c>
      <c r="D137" s="165" t="n">
        <v>107070</v>
      </c>
      <c r="E137" s="165" t="n">
        <v>30587</v>
      </c>
      <c r="F137" s="165" t="n">
        <v>3458</v>
      </c>
      <c r="G137" s="165" t="n">
        <v>4576</v>
      </c>
      <c r="H137" s="165" t="n">
        <v>10784</v>
      </c>
      <c r="I137" s="165" t="n">
        <v>1579</v>
      </c>
      <c r="J137" s="165" t="n">
        <v>80199</v>
      </c>
      <c r="K137" s="165">
        <f>SUM(B137:J137)</f>
        <v/>
      </c>
      <c r="L137" s="166" t="n">
        <v>726</v>
      </c>
      <c r="M137" s="166" t="n">
        <v>35</v>
      </c>
      <c r="N137" s="166" t="n">
        <v>726</v>
      </c>
      <c r="O137" s="166" t="n">
        <v>313</v>
      </c>
      <c r="P137" s="166" t="n">
        <v>33</v>
      </c>
      <c r="Q137" s="166" t="n">
        <v>33</v>
      </c>
      <c r="R137" s="166" t="n">
        <v>36</v>
      </c>
      <c r="S137" s="166" t="n">
        <v>15</v>
      </c>
      <c r="T137" s="166" t="n">
        <v>2429</v>
      </c>
      <c r="U137" s="166">
        <f>SUM(L137:T137)</f>
        <v/>
      </c>
      <c r="V137" s="167" t="n">
        <v>34706</v>
      </c>
      <c r="W137" s="167" t="n">
        <v>746</v>
      </c>
      <c r="X137" s="167" t="n">
        <v>36146</v>
      </c>
      <c r="Y137" s="167" t="n">
        <v>7521</v>
      </c>
      <c r="Z137" s="167" t="n">
        <v>1147</v>
      </c>
      <c r="AA137" s="167" t="n">
        <v>1179</v>
      </c>
      <c r="AB137" s="167" t="n">
        <v>2575</v>
      </c>
      <c r="AC137" s="167" t="n">
        <v>503</v>
      </c>
      <c r="AD137" s="167" t="n">
        <v>61756</v>
      </c>
      <c r="AE137" s="167">
        <f>SUM(V137:AD137)</f>
        <v/>
      </c>
      <c r="AF137" s="168">
        <f>B137-L137-V137</f>
        <v/>
      </c>
      <c r="AG137" s="168">
        <f>C137-M137-W137</f>
        <v/>
      </c>
      <c r="AH137" s="168">
        <f>D137-N137-X137</f>
        <v/>
      </c>
      <c r="AI137" s="168">
        <f>E137-O137-Y137</f>
        <v/>
      </c>
      <c r="AJ137" s="168">
        <f>F137-P137-Z137</f>
        <v/>
      </c>
      <c r="AK137" s="168">
        <f>G137-Q137-AA137</f>
        <v/>
      </c>
      <c r="AL137" s="168">
        <f>H137-R137-AB137</f>
        <v/>
      </c>
      <c r="AM137" s="168">
        <f>I137-S137-AC137</f>
        <v/>
      </c>
      <c r="AN137" s="168">
        <f>J137-T137-AD137</f>
        <v/>
      </c>
      <c r="AO137" s="168">
        <f>SUM(AF137:AN137)</f>
        <v/>
      </c>
      <c r="AP137" s="169">
        <f>B137-B136</f>
        <v/>
      </c>
      <c r="AQ137" s="169">
        <f>C137-C136</f>
        <v/>
      </c>
      <c r="AR137" s="169">
        <f>D137-D136</f>
        <v/>
      </c>
      <c r="AS137" s="169">
        <f>E137-E136</f>
        <v/>
      </c>
      <c r="AT137" s="169">
        <f>F137-F136</f>
        <v/>
      </c>
      <c r="AU137" s="169">
        <f>G137-G136</f>
        <v/>
      </c>
      <c r="AV137" s="169">
        <f>H137-H136</f>
        <v/>
      </c>
      <c r="AW137" s="169">
        <f>I137-I136</f>
        <v/>
      </c>
      <c r="AX137" s="169">
        <f>J137-J136</f>
        <v/>
      </c>
      <c r="AY137" s="169">
        <f>SUM(AP137:AX137)</f>
        <v/>
      </c>
      <c r="AZ137" s="152">
        <f>L137/AZ$6-B137</f>
        <v/>
      </c>
      <c r="BA137" s="152">
        <f>M137/BA$6-C137</f>
        <v/>
      </c>
      <c r="BB137" s="152">
        <f>N137/BB$6-D137</f>
        <v/>
      </c>
      <c r="BC137" s="152">
        <f>O137/BC$6-E137</f>
        <v/>
      </c>
      <c r="BD137" s="152">
        <f>P137/BD$6-F137</f>
        <v/>
      </c>
      <c r="BE137" s="152">
        <f>Q137/BE$6-G137</f>
        <v/>
      </c>
      <c r="BF137" s="152">
        <f>R137/BF$6-H137</f>
        <v/>
      </c>
      <c r="BG137" s="152">
        <f>S137/BG$6-I137</f>
        <v/>
      </c>
      <c r="BH137" s="152">
        <f>T137/BH$6-J137</f>
        <v/>
      </c>
      <c r="BI137" s="152">
        <f>SUM(AZ137:BH137)</f>
        <v/>
      </c>
      <c r="BJ137" s="163">
        <f>AZ137*AF137/B137</f>
        <v/>
      </c>
      <c r="BK137" s="163">
        <f>BA137*AG137/C137</f>
        <v/>
      </c>
      <c r="BL137" s="163">
        <f>BB137*AH137/D137</f>
        <v/>
      </c>
      <c r="BM137" s="163">
        <f>BC137*AI137/E137</f>
        <v/>
      </c>
      <c r="BN137" s="163">
        <f>BD137*AJ137/F137</f>
        <v/>
      </c>
      <c r="BO137" s="163">
        <f>BE137*AK137/G137</f>
        <v/>
      </c>
      <c r="BP137" s="163">
        <f>BF137*AL137/H137</f>
        <v/>
      </c>
      <c r="BQ137" s="163">
        <f>BG137*AM137/I137</f>
        <v/>
      </c>
      <c r="BR137" s="163">
        <f>BH137*AN137/J137</f>
        <v/>
      </c>
      <c r="BS137" s="163">
        <f>SUM(BJ137:BR137)</f>
        <v/>
      </c>
      <c r="BT137" s="172">
        <f>L137/(B137)</f>
        <v/>
      </c>
      <c r="BU137" s="172">
        <f>M137/(C137)</f>
        <v/>
      </c>
      <c r="BV137" s="172">
        <f>N137/(D137)</f>
        <v/>
      </c>
      <c r="BW137" s="172">
        <f>O137/(E137)</f>
        <v/>
      </c>
      <c r="BX137" s="172">
        <f>P137/(F137)</f>
        <v/>
      </c>
      <c r="BY137" s="172">
        <f>Q137/(G137)</f>
        <v/>
      </c>
      <c r="BZ137" s="172">
        <f>R137/(H137)</f>
        <v/>
      </c>
      <c r="CA137" s="172">
        <f>S137/(I137)</f>
        <v/>
      </c>
      <c r="CB137" s="172">
        <f>T137/(J137)</f>
        <v/>
      </c>
      <c r="CC137" s="172">
        <f>U137/(K137)</f>
        <v/>
      </c>
      <c r="CD137" s="213">
        <f>SUM(AP124:AP137)</f>
        <v/>
      </c>
      <c r="CE137" s="213">
        <f>SUM(AQ124:AQ137)</f>
        <v/>
      </c>
      <c r="CF137" s="213">
        <f>SUM(AR124:AR137)</f>
        <v/>
      </c>
      <c r="CG137" s="213">
        <f>SUM(AS124:AS137)</f>
        <v/>
      </c>
      <c r="CH137" s="213">
        <f>SUM(AT124:AT137)</f>
        <v/>
      </c>
      <c r="CI137" s="213">
        <f>SUM(AU124:AU137)</f>
        <v/>
      </c>
      <c r="CJ137" s="213">
        <f>SUM(AV124:AV137)</f>
        <v/>
      </c>
      <c r="CK137" s="213">
        <f>SUM(AW124:AW137)</f>
        <v/>
      </c>
      <c r="CL137" s="213">
        <f>SUM(AX124:AX137)</f>
        <v/>
      </c>
      <c r="CM137" s="213">
        <f>SUM(AY124:AY137)</f>
        <v/>
      </c>
      <c r="CN137" s="214">
        <f>B137/B$5</f>
        <v/>
      </c>
      <c r="CO137" s="214">
        <f>C137/C$5</f>
        <v/>
      </c>
      <c r="CP137" s="214">
        <f>D137/D$5</f>
        <v/>
      </c>
      <c r="CQ137" s="214">
        <f>E137/E$5</f>
        <v/>
      </c>
      <c r="CR137" s="214">
        <f>F137/F$5</f>
        <v/>
      </c>
      <c r="CS137" s="214">
        <f>G137/G$5</f>
        <v/>
      </c>
      <c r="CT137" s="214">
        <f>H137/H$5</f>
        <v/>
      </c>
      <c r="CU137" s="214">
        <f>I137/I$5</f>
        <v/>
      </c>
      <c r="CV137" s="214">
        <f>J137/J$5</f>
        <v/>
      </c>
      <c r="CW137" s="214">
        <f>K137/K$5</f>
        <v/>
      </c>
      <c r="CX137" s="215">
        <f>AF137/AF$5</f>
        <v/>
      </c>
      <c r="CY137" s="215">
        <f>AG137/AG$5</f>
        <v/>
      </c>
      <c r="CZ137" s="215">
        <f>AH137/AH$5</f>
        <v/>
      </c>
      <c r="DA137" s="215">
        <f>AI137/AI$5</f>
        <v/>
      </c>
      <c r="DB137" s="215">
        <f>AJ137/AJ$5</f>
        <v/>
      </c>
      <c r="DC137" s="215">
        <f>AK137/AK$5</f>
        <v/>
      </c>
      <c r="DD137" s="215">
        <f>AL137/AL$5</f>
        <v/>
      </c>
      <c r="DE137" s="215">
        <f>AM137/AM$5</f>
        <v/>
      </c>
      <c r="DF137" s="215">
        <f>AN137/AN$5</f>
        <v/>
      </c>
      <c r="DG137" s="215">
        <f>AO137/AO$5</f>
        <v/>
      </c>
      <c r="DI137" s="83" t="n"/>
    </row>
    <row r="138">
      <c r="A138" s="150" t="n">
        <v>44027</v>
      </c>
      <c r="B138" s="165" t="n">
        <v>55584</v>
      </c>
      <c r="C138" s="165" t="n">
        <v>6561</v>
      </c>
      <c r="D138" s="165" t="n">
        <v>112714</v>
      </c>
      <c r="E138" s="165" t="n">
        <v>32939</v>
      </c>
      <c r="F138" s="165" t="n">
        <v>3645</v>
      </c>
      <c r="G138" s="165" t="n">
        <v>5051</v>
      </c>
      <c r="H138" s="165" t="n">
        <v>11225</v>
      </c>
      <c r="I138" s="165" t="n">
        <v>1667</v>
      </c>
      <c r="J138" s="165" t="n">
        <v>81556</v>
      </c>
      <c r="K138" s="165">
        <f>SUM(B138:J138)</f>
        <v/>
      </c>
      <c r="L138" s="166" t="n">
        <v>738</v>
      </c>
      <c r="M138" s="166" t="n">
        <v>35</v>
      </c>
      <c r="N138" s="166" t="n">
        <v>767</v>
      </c>
      <c r="O138" s="166" t="n">
        <v>317</v>
      </c>
      <c r="P138" s="166" t="n">
        <v>33</v>
      </c>
      <c r="Q138" s="166" t="n">
        <v>33</v>
      </c>
      <c r="R138" s="166" t="n">
        <v>48</v>
      </c>
      <c r="S138" s="166" t="n">
        <v>15</v>
      </c>
      <c r="T138" s="166" t="n">
        <v>2467</v>
      </c>
      <c r="U138" s="166">
        <f>SUM(L138:T138)</f>
        <v/>
      </c>
      <c r="V138" s="167" t="n">
        <v>37380</v>
      </c>
      <c r="W138" s="167" t="n">
        <v>968</v>
      </c>
      <c r="X138" s="167" t="n">
        <v>45743</v>
      </c>
      <c r="Y138" s="167" t="n">
        <v>8968</v>
      </c>
      <c r="Z138" s="167" t="n">
        <v>1492</v>
      </c>
      <c r="AA138" s="167" t="n">
        <v>1300</v>
      </c>
      <c r="AB138" s="167" t="n">
        <v>2578</v>
      </c>
      <c r="AC138" s="167" t="n">
        <v>508</v>
      </c>
      <c r="AD138" s="167" t="n">
        <v>61756</v>
      </c>
      <c r="AE138" s="167">
        <f>SUM(V138:AD138)</f>
        <v/>
      </c>
      <c r="AF138" s="168">
        <f>B138-L138-V138</f>
        <v/>
      </c>
      <c r="AG138" s="168">
        <f>C138-M138-W138</f>
        <v/>
      </c>
      <c r="AH138" s="168">
        <f>D138-N138-X138</f>
        <v/>
      </c>
      <c r="AI138" s="168">
        <f>E138-O138-Y138</f>
        <v/>
      </c>
      <c r="AJ138" s="168">
        <f>F138-P138-Z138</f>
        <v/>
      </c>
      <c r="AK138" s="168">
        <f>G138-Q138-AA138</f>
        <v/>
      </c>
      <c r="AL138" s="168">
        <f>H138-R138-AB138</f>
        <v/>
      </c>
      <c r="AM138" s="168">
        <f>I138-S138-AC138</f>
        <v/>
      </c>
      <c r="AN138" s="168">
        <f>J138-T138-AD138</f>
        <v/>
      </c>
      <c r="AO138" s="168">
        <f>SUM(AF138:AN138)</f>
        <v/>
      </c>
      <c r="AP138" s="169">
        <f>B138-B137</f>
        <v/>
      </c>
      <c r="AQ138" s="169">
        <f>C138-C137</f>
        <v/>
      </c>
      <c r="AR138" s="169">
        <f>D138-D137</f>
        <v/>
      </c>
      <c r="AS138" s="169">
        <f>E138-E137</f>
        <v/>
      </c>
      <c r="AT138" s="169">
        <f>F138-F137</f>
        <v/>
      </c>
      <c r="AU138" s="169">
        <f>G138-G137</f>
        <v/>
      </c>
      <c r="AV138" s="169">
        <f>H138-H137</f>
        <v/>
      </c>
      <c r="AW138" s="169">
        <f>I138-I137</f>
        <v/>
      </c>
      <c r="AX138" s="169">
        <f>J138-J137</f>
        <v/>
      </c>
      <c r="AY138" s="169">
        <f>SUM(AP138:AX138)</f>
        <v/>
      </c>
      <c r="AZ138" s="152">
        <f>L138/AZ$6-B138</f>
        <v/>
      </c>
      <c r="BA138" s="152">
        <f>M138/BA$6-C138</f>
        <v/>
      </c>
      <c r="BB138" s="152">
        <f>N138/BB$6-D138</f>
        <v/>
      </c>
      <c r="BC138" s="152">
        <f>O138/BC$6-E138</f>
        <v/>
      </c>
      <c r="BD138" s="152">
        <f>P138/BD$6-F138</f>
        <v/>
      </c>
      <c r="BE138" s="152">
        <f>Q138/BE$6-G138</f>
        <v/>
      </c>
      <c r="BF138" s="152">
        <f>R138/BF$6-H138</f>
        <v/>
      </c>
      <c r="BG138" s="152">
        <f>S138/BG$6-I138</f>
        <v/>
      </c>
      <c r="BH138" s="152">
        <f>T138/BH$6-J138</f>
        <v/>
      </c>
      <c r="BI138" s="152">
        <f>SUM(AZ138:BH138)</f>
        <v/>
      </c>
      <c r="BJ138" s="163">
        <f>AZ138*AF138/B138</f>
        <v/>
      </c>
      <c r="BK138" s="163">
        <f>BA138*AG138/C138</f>
        <v/>
      </c>
      <c r="BL138" s="163">
        <f>BB138*AH138/D138</f>
        <v/>
      </c>
      <c r="BM138" s="163">
        <f>BC138*AI138/E138</f>
        <v/>
      </c>
      <c r="BN138" s="163">
        <f>BD138*AJ138/F138</f>
        <v/>
      </c>
      <c r="BO138" s="163">
        <f>BE138*AK138/G138</f>
        <v/>
      </c>
      <c r="BP138" s="163">
        <f>BF138*AL138/H138</f>
        <v/>
      </c>
      <c r="BQ138" s="163">
        <f>BG138*AM138/I138</f>
        <v/>
      </c>
      <c r="BR138" s="163">
        <f>BH138*AN138/J138</f>
        <v/>
      </c>
      <c r="BS138" s="163">
        <f>SUM(BJ138:BR138)</f>
        <v/>
      </c>
      <c r="BT138" s="172">
        <f>L138/(B138)</f>
        <v/>
      </c>
      <c r="BU138" s="172">
        <f>M138/(C138)</f>
        <v/>
      </c>
      <c r="BV138" s="172">
        <f>N138/(D138)</f>
        <v/>
      </c>
      <c r="BW138" s="172">
        <f>O138/(E138)</f>
        <v/>
      </c>
      <c r="BX138" s="172">
        <f>P138/(F138)</f>
        <v/>
      </c>
      <c r="BY138" s="172">
        <f>Q138/(G138)</f>
        <v/>
      </c>
      <c r="BZ138" s="172">
        <f>R138/(H138)</f>
        <v/>
      </c>
      <c r="CA138" s="172">
        <f>S138/(I138)</f>
        <v/>
      </c>
      <c r="CB138" s="172">
        <f>T138/(J138)</f>
        <v/>
      </c>
      <c r="CC138" s="172">
        <f>U138/(K138)</f>
        <v/>
      </c>
      <c r="CD138" s="213">
        <f>SUM(AP125:AP138)</f>
        <v/>
      </c>
      <c r="CE138" s="213">
        <f>SUM(AQ125:AQ138)</f>
        <v/>
      </c>
      <c r="CF138" s="213">
        <f>SUM(AR125:AR138)</f>
        <v/>
      </c>
      <c r="CG138" s="213">
        <f>SUM(AS125:AS138)</f>
        <v/>
      </c>
      <c r="CH138" s="213">
        <f>SUM(AT125:AT138)</f>
        <v/>
      </c>
      <c r="CI138" s="213">
        <f>SUM(AU125:AU138)</f>
        <v/>
      </c>
      <c r="CJ138" s="213">
        <f>SUM(AV125:AV138)</f>
        <v/>
      </c>
      <c r="CK138" s="213">
        <f>SUM(AW125:AW138)</f>
        <v/>
      </c>
      <c r="CL138" s="213">
        <f>SUM(AX125:AX138)</f>
        <v/>
      </c>
      <c r="CM138" s="213">
        <f>SUM(AY125:AY138)</f>
        <v/>
      </c>
      <c r="CN138" s="214">
        <f>B138/B$5</f>
        <v/>
      </c>
      <c r="CO138" s="214">
        <f>C138/C$5</f>
        <v/>
      </c>
      <c r="CP138" s="214">
        <f>D138/D$5</f>
        <v/>
      </c>
      <c r="CQ138" s="214">
        <f>E138/E$5</f>
        <v/>
      </c>
      <c r="CR138" s="214">
        <f>F138/F$5</f>
        <v/>
      </c>
      <c r="CS138" s="214">
        <f>G138/G$5</f>
        <v/>
      </c>
      <c r="CT138" s="214">
        <f>H138/H$5</f>
        <v/>
      </c>
      <c r="CU138" s="214">
        <f>I138/I$5</f>
        <v/>
      </c>
      <c r="CV138" s="214">
        <f>J138/J$5</f>
        <v/>
      </c>
      <c r="CW138" s="214">
        <f>K138/K$5</f>
        <v/>
      </c>
      <c r="CX138" s="215">
        <f>AF138/AF$5</f>
        <v/>
      </c>
      <c r="CY138" s="215">
        <f>AG138/AG$5</f>
        <v/>
      </c>
      <c r="CZ138" s="215">
        <f>AH138/AH$5</f>
        <v/>
      </c>
      <c r="DA138" s="215">
        <f>AI138/AI$5</f>
        <v/>
      </c>
      <c r="DB138" s="215">
        <f>AJ138/AJ$5</f>
        <v/>
      </c>
      <c r="DC138" s="215">
        <f>AK138/AK$5</f>
        <v/>
      </c>
      <c r="DD138" s="215">
        <f>AL138/AL$5</f>
        <v/>
      </c>
      <c r="DE138" s="215">
        <f>AM138/AM$5</f>
        <v/>
      </c>
      <c r="DF138" s="215">
        <f>AN138/AN$5</f>
        <v/>
      </c>
      <c r="DG138" s="215">
        <f>AO138/AO$5</f>
        <v/>
      </c>
      <c r="DI138" s="83" t="n"/>
    </row>
    <row r="139">
      <c r="A139" s="150" t="n">
        <v>44028</v>
      </c>
      <c r="B139" s="165" t="n">
        <v>57186</v>
      </c>
      <c r="C139" s="165" t="n">
        <v>7312</v>
      </c>
      <c r="D139" s="165" t="n">
        <v>117895</v>
      </c>
      <c r="E139" s="165" t="n">
        <v>35604</v>
      </c>
      <c r="F139" s="165" t="n">
        <v>3883</v>
      </c>
      <c r="G139" s="165" t="n">
        <v>5572</v>
      </c>
      <c r="H139" s="165" t="n">
        <v>11891</v>
      </c>
      <c r="I139" s="165" t="n">
        <v>1831</v>
      </c>
      <c r="J139" s="165" t="n">
        <v>82986</v>
      </c>
      <c r="K139" s="165">
        <f>SUM(B139:J139)</f>
        <v/>
      </c>
      <c r="L139" s="166" t="n">
        <v>763</v>
      </c>
      <c r="M139" s="166" t="n">
        <v>45</v>
      </c>
      <c r="N139" s="166" t="n">
        <v>853</v>
      </c>
      <c r="O139" s="166" t="n">
        <v>358</v>
      </c>
      <c r="P139" s="166" t="n">
        <v>44</v>
      </c>
      <c r="Q139" s="166" t="n">
        <v>40</v>
      </c>
      <c r="R139" s="166" t="n">
        <v>48</v>
      </c>
      <c r="S139" s="166" t="n">
        <v>15</v>
      </c>
      <c r="T139" s="166" t="n">
        <v>2514</v>
      </c>
      <c r="U139" s="166">
        <f>SUM(L139:T139)</f>
        <v/>
      </c>
      <c r="V139" s="167" t="n">
        <v>39865</v>
      </c>
      <c r="W139" s="167" t="n">
        <v>1033</v>
      </c>
      <c r="X139" s="167" t="n">
        <v>45743</v>
      </c>
      <c r="Y139" s="167" t="n">
        <v>8968</v>
      </c>
      <c r="Z139" s="167" t="n">
        <v>1492</v>
      </c>
      <c r="AA139" s="167" t="n">
        <v>1464</v>
      </c>
      <c r="AB139" s="167" t="n">
        <v>2694</v>
      </c>
      <c r="AC139" s="167" t="n">
        <v>601</v>
      </c>
      <c r="AD139" s="167" t="n">
        <v>63731</v>
      </c>
      <c r="AE139" s="167">
        <f>SUM(V139:AD139)</f>
        <v/>
      </c>
      <c r="AF139" s="168">
        <f>B139-L139-V139</f>
        <v/>
      </c>
      <c r="AG139" s="168">
        <f>C139-M139-W139</f>
        <v/>
      </c>
      <c r="AH139" s="168">
        <f>D139-N139-X139</f>
        <v/>
      </c>
      <c r="AI139" s="168">
        <f>E139-O139-Y139</f>
        <v/>
      </c>
      <c r="AJ139" s="168">
        <f>F139-P139-Z139</f>
        <v/>
      </c>
      <c r="AK139" s="168">
        <f>G139-Q139-AA139</f>
        <v/>
      </c>
      <c r="AL139" s="168">
        <f>H139-R139-AB139</f>
        <v/>
      </c>
      <c r="AM139" s="168">
        <f>I139-S139-AC139</f>
        <v/>
      </c>
      <c r="AN139" s="168">
        <f>J139-T139-AD139</f>
        <v/>
      </c>
      <c r="AO139" s="168">
        <f>SUM(AF139:AN139)</f>
        <v/>
      </c>
      <c r="AP139" s="169">
        <f>B139-B138</f>
        <v/>
      </c>
      <c r="AQ139" s="169">
        <f>C139-C138</f>
        <v/>
      </c>
      <c r="AR139" s="169">
        <f>D139-D138</f>
        <v/>
      </c>
      <c r="AS139" s="169">
        <f>E139-E138</f>
        <v/>
      </c>
      <c r="AT139" s="169">
        <f>F139-F138</f>
        <v/>
      </c>
      <c r="AU139" s="169">
        <f>G139-G138</f>
        <v/>
      </c>
      <c r="AV139" s="169">
        <f>H139-H138</f>
        <v/>
      </c>
      <c r="AW139" s="169">
        <f>I139-I138</f>
        <v/>
      </c>
      <c r="AX139" s="169">
        <f>J139-J138</f>
        <v/>
      </c>
      <c r="AY139" s="169">
        <f>SUM(AP139:AX139)</f>
        <v/>
      </c>
      <c r="AZ139" s="152">
        <f>L139/AZ$6-B139</f>
        <v/>
      </c>
      <c r="BA139" s="152">
        <f>M139/BA$6-C139</f>
        <v/>
      </c>
      <c r="BB139" s="152">
        <f>N139/BB$6-D139</f>
        <v/>
      </c>
      <c r="BC139" s="152">
        <f>O139/BC$6-E139</f>
        <v/>
      </c>
      <c r="BD139" s="152">
        <f>P139/BD$6-F139</f>
        <v/>
      </c>
      <c r="BE139" s="152">
        <f>Q139/BE$6-G139</f>
        <v/>
      </c>
      <c r="BF139" s="152">
        <f>R139/BF$6-H139</f>
        <v/>
      </c>
      <c r="BG139" s="152">
        <f>S139/BG$6-I139</f>
        <v/>
      </c>
      <c r="BH139" s="152">
        <f>T139/BH$6-J139</f>
        <v/>
      </c>
      <c r="BI139" s="152">
        <f>SUM(AZ139:BH139)</f>
        <v/>
      </c>
      <c r="BJ139" s="163">
        <f>AZ139*AF139/B139</f>
        <v/>
      </c>
      <c r="BK139" s="163">
        <f>BA139*AG139/C139</f>
        <v/>
      </c>
      <c r="BL139" s="163">
        <f>BB139*AH139/D139</f>
        <v/>
      </c>
      <c r="BM139" s="163">
        <f>BC139*AI139/E139</f>
        <v/>
      </c>
      <c r="BN139" s="163">
        <f>BD139*AJ139/F139</f>
        <v/>
      </c>
      <c r="BO139" s="163">
        <f>BE139*AK139/G139</f>
        <v/>
      </c>
      <c r="BP139" s="163">
        <f>BF139*AL139/H139</f>
        <v/>
      </c>
      <c r="BQ139" s="163">
        <f>BG139*AM139/I139</f>
        <v/>
      </c>
      <c r="BR139" s="163">
        <f>BH139*AN139/J139</f>
        <v/>
      </c>
      <c r="BS139" s="163">
        <f>SUM(BJ139:BR139)</f>
        <v/>
      </c>
      <c r="BT139" s="172">
        <f>L139/(B139)</f>
        <v/>
      </c>
      <c r="BU139" s="172">
        <f>M139/(C139)</f>
        <v/>
      </c>
      <c r="BV139" s="172">
        <f>N139/(D139)</f>
        <v/>
      </c>
      <c r="BW139" s="172">
        <f>O139/(E139)</f>
        <v/>
      </c>
      <c r="BX139" s="172">
        <f>P139/(F139)</f>
        <v/>
      </c>
      <c r="BY139" s="172">
        <f>Q139/(G139)</f>
        <v/>
      </c>
      <c r="BZ139" s="172">
        <f>R139/(H139)</f>
        <v/>
      </c>
      <c r="CA139" s="172">
        <f>S139/(I139)</f>
        <v/>
      </c>
      <c r="CB139" s="172">
        <f>T139/(J139)</f>
        <v/>
      </c>
      <c r="CC139" s="172">
        <f>U139/(K139)</f>
        <v/>
      </c>
      <c r="CD139" s="213">
        <f>SUM(AP126:AP139)</f>
        <v/>
      </c>
      <c r="CE139" s="213">
        <f>SUM(AQ126:AQ139)</f>
        <v/>
      </c>
      <c r="CF139" s="213">
        <f>SUM(AR126:AR139)</f>
        <v/>
      </c>
      <c r="CG139" s="213">
        <f>SUM(AS126:AS139)</f>
        <v/>
      </c>
      <c r="CH139" s="213">
        <f>SUM(AT126:AT139)</f>
        <v/>
      </c>
      <c r="CI139" s="213">
        <f>SUM(AU126:AU139)</f>
        <v/>
      </c>
      <c r="CJ139" s="213">
        <f>SUM(AV126:AV139)</f>
        <v/>
      </c>
      <c r="CK139" s="213">
        <f>SUM(AW126:AW139)</f>
        <v/>
      </c>
      <c r="CL139" s="213">
        <f>SUM(AX126:AX139)</f>
        <v/>
      </c>
      <c r="CM139" s="213">
        <f>SUM(AY126:AY139)</f>
        <v/>
      </c>
      <c r="CN139" s="214">
        <f>B139/B$5</f>
        <v/>
      </c>
      <c r="CO139" s="214">
        <f>C139/C$5</f>
        <v/>
      </c>
      <c r="CP139" s="214">
        <f>D139/D$5</f>
        <v/>
      </c>
      <c r="CQ139" s="214">
        <f>E139/E$5</f>
        <v/>
      </c>
      <c r="CR139" s="214">
        <f>F139/F$5</f>
        <v/>
      </c>
      <c r="CS139" s="214">
        <f>G139/G$5</f>
        <v/>
      </c>
      <c r="CT139" s="214">
        <f>H139/H$5</f>
        <v/>
      </c>
      <c r="CU139" s="214">
        <f>I139/I$5</f>
        <v/>
      </c>
      <c r="CV139" s="214">
        <f>J139/J$5</f>
        <v/>
      </c>
      <c r="CW139" s="214">
        <f>K139/K$5</f>
        <v/>
      </c>
      <c r="CX139" s="215">
        <f>AF139/AF$5</f>
        <v/>
      </c>
      <c r="CY139" s="215">
        <f>AG139/AG$5</f>
        <v/>
      </c>
      <c r="CZ139" s="215">
        <f>AH139/AH$5</f>
        <v/>
      </c>
      <c r="DA139" s="215">
        <f>AI139/AI$5</f>
        <v/>
      </c>
      <c r="DB139" s="215">
        <f>AJ139/AJ$5</f>
        <v/>
      </c>
      <c r="DC139" s="215">
        <f>AK139/AK$5</f>
        <v/>
      </c>
      <c r="DD139" s="215">
        <f>AL139/AL$5</f>
        <v/>
      </c>
      <c r="DE139" s="215">
        <f>AM139/AM$5</f>
        <v/>
      </c>
      <c r="DF139" s="215">
        <f>AN139/AN$5</f>
        <v/>
      </c>
      <c r="DG139" s="215">
        <f>AO139/AO$5</f>
        <v/>
      </c>
      <c r="DI139" s="83" t="n"/>
    </row>
    <row r="140">
      <c r="A140" s="150" t="n">
        <v>44029</v>
      </c>
      <c r="B140" s="165" t="n">
        <v>58860</v>
      </c>
      <c r="C140" s="165" t="n">
        <v>8290</v>
      </c>
      <c r="D140" s="165" t="n">
        <v>123408</v>
      </c>
      <c r="E140" s="165" t="n">
        <v>37722</v>
      </c>
      <c r="F140" s="165" t="n">
        <v>4160</v>
      </c>
      <c r="G140" s="165" t="n">
        <v>6073</v>
      </c>
      <c r="H140" s="165" t="n">
        <v>12722</v>
      </c>
      <c r="I140" s="165" t="n">
        <v>2044</v>
      </c>
      <c r="J140" s="165" t="n">
        <v>84254</v>
      </c>
      <c r="K140" s="165">
        <f>SUM(B140:J140)</f>
        <v/>
      </c>
      <c r="L140" s="166" t="n">
        <v>772</v>
      </c>
      <c r="M140" s="166" t="n">
        <v>47</v>
      </c>
      <c r="N140" s="166" t="n">
        <v>917</v>
      </c>
      <c r="O140" s="166" t="n">
        <v>378</v>
      </c>
      <c r="P140" s="166" t="n">
        <v>44</v>
      </c>
      <c r="Q140" s="166" t="n">
        <v>44</v>
      </c>
      <c r="R140" s="166" t="n">
        <v>48</v>
      </c>
      <c r="S140" s="166" t="n">
        <v>15</v>
      </c>
      <c r="T140" s="166" t="n">
        <v>2550</v>
      </c>
      <c r="U140" s="166">
        <f>SUM(L140:T140)</f>
        <v/>
      </c>
      <c r="V140" s="167" t="n">
        <v>41707</v>
      </c>
      <c r="W140" s="167" t="n">
        <v>1033</v>
      </c>
      <c r="X140" s="167" t="n">
        <v>51256</v>
      </c>
      <c r="Y140" s="167" t="n">
        <v>10403</v>
      </c>
      <c r="Z140" s="167" t="n">
        <v>1685</v>
      </c>
      <c r="AA140" s="167" t="n">
        <v>1597</v>
      </c>
      <c r="AB140" s="167" t="n">
        <v>2694</v>
      </c>
      <c r="AC140" s="167" t="n">
        <v>627</v>
      </c>
      <c r="AD140" s="167" t="n">
        <v>67181</v>
      </c>
      <c r="AE140" s="167">
        <f>SUM(V140:AD140)</f>
        <v/>
      </c>
      <c r="AF140" s="168">
        <f>B140-L140-V140</f>
        <v/>
      </c>
      <c r="AG140" s="168">
        <f>C140-M140-W140</f>
        <v/>
      </c>
      <c r="AH140" s="168">
        <f>D140-N140-X140</f>
        <v/>
      </c>
      <c r="AI140" s="168">
        <f>E140-O140-Y140</f>
        <v/>
      </c>
      <c r="AJ140" s="168">
        <f>F140-P140-Z140</f>
        <v/>
      </c>
      <c r="AK140" s="168">
        <f>G140-Q140-AA140</f>
        <v/>
      </c>
      <c r="AL140" s="168">
        <f>H140-R140-AB140</f>
        <v/>
      </c>
      <c r="AM140" s="168">
        <f>I140-S140-AC140</f>
        <v/>
      </c>
      <c r="AN140" s="168">
        <f>J140-T140-AD140</f>
        <v/>
      </c>
      <c r="AO140" s="168">
        <f>SUM(AF140:AN140)</f>
        <v/>
      </c>
      <c r="AP140" s="169">
        <f>B140-B139</f>
        <v/>
      </c>
      <c r="AQ140" s="169">
        <f>C140-C139</f>
        <v/>
      </c>
      <c r="AR140" s="169">
        <f>D140-D139</f>
        <v/>
      </c>
      <c r="AS140" s="169">
        <f>E140-E139</f>
        <v/>
      </c>
      <c r="AT140" s="169">
        <f>F140-F139</f>
        <v/>
      </c>
      <c r="AU140" s="169">
        <f>G140-G139</f>
        <v/>
      </c>
      <c r="AV140" s="169">
        <f>H140-H139</f>
        <v/>
      </c>
      <c r="AW140" s="169">
        <f>I140-I139</f>
        <v/>
      </c>
      <c r="AX140" s="169">
        <f>J140-J139</f>
        <v/>
      </c>
      <c r="AY140" s="169">
        <f>SUM(AP140:AX140)</f>
        <v/>
      </c>
      <c r="AZ140" s="152">
        <f>L140/AZ$6-B140</f>
        <v/>
      </c>
      <c r="BA140" s="152">
        <f>M140/BA$6-C140</f>
        <v/>
      </c>
      <c r="BB140" s="152">
        <f>N140/BB$6-D140</f>
        <v/>
      </c>
      <c r="BC140" s="152">
        <f>O140/BC$6-E140</f>
        <v/>
      </c>
      <c r="BD140" s="152">
        <f>P140/BD$6-F140</f>
        <v/>
      </c>
      <c r="BE140" s="152">
        <f>Q140/BE$6-G140</f>
        <v/>
      </c>
      <c r="BF140" s="152">
        <f>R140/BF$6-H140</f>
        <v/>
      </c>
      <c r="BG140" s="152">
        <f>S140/BG$6-I140</f>
        <v/>
      </c>
      <c r="BH140" s="152">
        <f>T140/BH$6-J140</f>
        <v/>
      </c>
      <c r="BI140" s="152">
        <f>SUM(AZ140:BH140)</f>
        <v/>
      </c>
      <c r="BJ140" s="163">
        <f>AZ140*AF140/B140</f>
        <v/>
      </c>
      <c r="BK140" s="163">
        <f>BA140*AG140/C140</f>
        <v/>
      </c>
      <c r="BL140" s="163">
        <f>BB140*AH140/D140</f>
        <v/>
      </c>
      <c r="BM140" s="163">
        <f>BC140*AI140/E140</f>
        <v/>
      </c>
      <c r="BN140" s="163">
        <f>BD140*AJ140/F140</f>
        <v/>
      </c>
      <c r="BO140" s="163">
        <f>BE140*AK140/G140</f>
        <v/>
      </c>
      <c r="BP140" s="163">
        <f>BF140*AL140/H140</f>
        <v/>
      </c>
      <c r="BQ140" s="163">
        <f>BG140*AM140/I140</f>
        <v/>
      </c>
      <c r="BR140" s="163">
        <f>BH140*AN140/J140</f>
        <v/>
      </c>
      <c r="BS140" s="163">
        <f>SUM(BJ140:BR140)</f>
        <v/>
      </c>
      <c r="BT140" s="172">
        <f>L140/(B140)</f>
        <v/>
      </c>
      <c r="BU140" s="172">
        <f>M140/(C140)</f>
        <v/>
      </c>
      <c r="BV140" s="172">
        <f>N140/(D140)</f>
        <v/>
      </c>
      <c r="BW140" s="172">
        <f>O140/(E140)</f>
        <v/>
      </c>
      <c r="BX140" s="172">
        <f>P140/(F140)</f>
        <v/>
      </c>
      <c r="BY140" s="172">
        <f>Q140/(G140)</f>
        <v/>
      </c>
      <c r="BZ140" s="172">
        <f>R140/(H140)</f>
        <v/>
      </c>
      <c r="CA140" s="172">
        <f>S140/(I140)</f>
        <v/>
      </c>
      <c r="CB140" s="172">
        <f>T140/(J140)</f>
        <v/>
      </c>
      <c r="CC140" s="172">
        <f>U140/(K140)</f>
        <v/>
      </c>
      <c r="CD140" s="213">
        <f>SUM(AP127:AP140)</f>
        <v/>
      </c>
      <c r="CE140" s="213">
        <f>SUM(AQ127:AQ140)</f>
        <v/>
      </c>
      <c r="CF140" s="213">
        <f>SUM(AR127:AR140)</f>
        <v/>
      </c>
      <c r="CG140" s="213">
        <f>SUM(AS127:AS140)</f>
        <v/>
      </c>
      <c r="CH140" s="213">
        <f>SUM(AT127:AT140)</f>
        <v/>
      </c>
      <c r="CI140" s="213">
        <f>SUM(AU127:AU140)</f>
        <v/>
      </c>
      <c r="CJ140" s="213">
        <f>SUM(AV127:AV140)</f>
        <v/>
      </c>
      <c r="CK140" s="213">
        <f>SUM(AW127:AW140)</f>
        <v/>
      </c>
      <c r="CL140" s="213">
        <f>SUM(AX127:AX140)</f>
        <v/>
      </c>
      <c r="CM140" s="213">
        <f>SUM(AY127:AY140)</f>
        <v/>
      </c>
      <c r="CN140" s="214">
        <f>B140/B$5</f>
        <v/>
      </c>
      <c r="CO140" s="214">
        <f>C140/C$5</f>
        <v/>
      </c>
      <c r="CP140" s="214">
        <f>D140/D$5</f>
        <v/>
      </c>
      <c r="CQ140" s="214">
        <f>E140/E$5</f>
        <v/>
      </c>
      <c r="CR140" s="214">
        <f>F140/F$5</f>
        <v/>
      </c>
      <c r="CS140" s="214">
        <f>G140/G$5</f>
        <v/>
      </c>
      <c r="CT140" s="214">
        <f>H140/H$5</f>
        <v/>
      </c>
      <c r="CU140" s="214">
        <f>I140/I$5</f>
        <v/>
      </c>
      <c r="CV140" s="214">
        <f>J140/J$5</f>
        <v/>
      </c>
      <c r="CW140" s="214">
        <f>K140/K$5</f>
        <v/>
      </c>
      <c r="CX140" s="215">
        <f>AF140/AF$5</f>
        <v/>
      </c>
      <c r="CY140" s="215">
        <f>AG140/AG$5</f>
        <v/>
      </c>
      <c r="CZ140" s="215">
        <f>AH140/AH$5</f>
        <v/>
      </c>
      <c r="DA140" s="215">
        <f>AI140/AI$5</f>
        <v/>
      </c>
      <c r="DB140" s="215">
        <f>AJ140/AJ$5</f>
        <v/>
      </c>
      <c r="DC140" s="215">
        <f>AK140/AK$5</f>
        <v/>
      </c>
      <c r="DD140" s="215">
        <f>AL140/AL$5</f>
        <v/>
      </c>
      <c r="DE140" s="215">
        <f>AM140/AM$5</f>
        <v/>
      </c>
      <c r="DF140" s="215">
        <f>AN140/AN$5</f>
        <v/>
      </c>
      <c r="DG140" s="215">
        <f>AO140/AO$5</f>
        <v/>
      </c>
      <c r="DI140" s="83" t="n"/>
    </row>
    <row r="141">
      <c r="A141" s="150" t="n">
        <v>44030</v>
      </c>
      <c r="B141" s="165" t="n">
        <v>60976</v>
      </c>
      <c r="C141" s="165" t="n">
        <v>9004</v>
      </c>
      <c r="D141" s="165" t="n">
        <v>128604</v>
      </c>
      <c r="E141" s="165" t="n">
        <v>40086</v>
      </c>
      <c r="F141" s="165" t="n">
        <v>4490</v>
      </c>
      <c r="G141" s="165" t="n">
        <v>6644</v>
      </c>
      <c r="H141" s="165" t="n">
        <v>13400</v>
      </c>
      <c r="I141" s="165" t="n">
        <v>2197</v>
      </c>
      <c r="J141" s="165" t="n">
        <v>85411</v>
      </c>
      <c r="K141" s="165">
        <f>SUM(B141:J141)</f>
        <v/>
      </c>
      <c r="L141" s="166" t="n">
        <v>811</v>
      </c>
      <c r="M141" s="166" t="n">
        <v>47</v>
      </c>
      <c r="N141" s="166" t="n">
        <v>956</v>
      </c>
      <c r="O141" s="166" t="n">
        <v>401</v>
      </c>
      <c r="P141" s="166" t="n">
        <v>44</v>
      </c>
      <c r="Q141" s="166" t="n">
        <v>44</v>
      </c>
      <c r="R141" s="166" t="n">
        <v>48</v>
      </c>
      <c r="S141" s="166" t="n">
        <v>15</v>
      </c>
      <c r="T141" s="166" t="n">
        <v>2593</v>
      </c>
      <c r="U141" s="166">
        <f>SUM(L141:T141)</f>
        <v/>
      </c>
      <c r="V141" s="167" t="n">
        <v>43685</v>
      </c>
      <c r="W141" s="167" t="n">
        <v>1033</v>
      </c>
      <c r="X141" s="167" t="n">
        <v>51256</v>
      </c>
      <c r="Y141" s="167" t="n">
        <v>10624</v>
      </c>
      <c r="Z141" s="167" t="n">
        <v>1867</v>
      </c>
      <c r="AA141" s="167" t="n">
        <v>1793</v>
      </c>
      <c r="AB141" s="167" t="n">
        <v>2839</v>
      </c>
      <c r="AC141" s="167" t="n">
        <v>723</v>
      </c>
      <c r="AD141" s="167" t="n">
        <v>68410</v>
      </c>
      <c r="AE141" s="167">
        <f>SUM(V141:AD141)</f>
        <v/>
      </c>
      <c r="AF141" s="168">
        <f>B141-L141-V141</f>
        <v/>
      </c>
      <c r="AG141" s="168">
        <f>C141-M141-W141</f>
        <v/>
      </c>
      <c r="AH141" s="168">
        <f>D141-N141-X141</f>
        <v/>
      </c>
      <c r="AI141" s="168">
        <f>E141-O141-Y141</f>
        <v/>
      </c>
      <c r="AJ141" s="168">
        <f>F141-P141-Z141</f>
        <v/>
      </c>
      <c r="AK141" s="168">
        <f>G141-Q141-AA141</f>
        <v/>
      </c>
      <c r="AL141" s="168">
        <f>H141-R141-AB141</f>
        <v/>
      </c>
      <c r="AM141" s="168">
        <f>I141-S141-AC141</f>
        <v/>
      </c>
      <c r="AN141" s="168">
        <f>J141-T141-AD141</f>
        <v/>
      </c>
      <c r="AO141" s="168">
        <f>SUM(AF141:AN141)</f>
        <v/>
      </c>
      <c r="AP141" s="169">
        <f>B141-B140</f>
        <v/>
      </c>
      <c r="AQ141" s="169">
        <f>C141-C140</f>
        <v/>
      </c>
      <c r="AR141" s="169">
        <f>D141-D140</f>
        <v/>
      </c>
      <c r="AS141" s="169">
        <f>E141-E140</f>
        <v/>
      </c>
      <c r="AT141" s="169">
        <f>F141-F140</f>
        <v/>
      </c>
      <c r="AU141" s="169">
        <f>G141-G140</f>
        <v/>
      </c>
      <c r="AV141" s="169">
        <f>H141-H140</f>
        <v/>
      </c>
      <c r="AW141" s="169">
        <f>I141-I140</f>
        <v/>
      </c>
      <c r="AX141" s="169">
        <f>J141-J140</f>
        <v/>
      </c>
      <c r="AY141" s="169">
        <f>SUM(AP141:AX141)</f>
        <v/>
      </c>
      <c r="AZ141" s="152">
        <f>L141/AZ$6-B141</f>
        <v/>
      </c>
      <c r="BA141" s="152">
        <f>M141/BA$6-C141</f>
        <v/>
      </c>
      <c r="BB141" s="152">
        <f>N141/BB$6-D141</f>
        <v/>
      </c>
      <c r="BC141" s="152">
        <f>O141/BC$6-E141</f>
        <v/>
      </c>
      <c r="BD141" s="152">
        <f>P141/BD$6-F141</f>
        <v/>
      </c>
      <c r="BE141" s="152">
        <f>Q141/BE$6-G141</f>
        <v/>
      </c>
      <c r="BF141" s="152">
        <f>R141/BF$6-H141</f>
        <v/>
      </c>
      <c r="BG141" s="152">
        <f>S141/BG$6-I141</f>
        <v/>
      </c>
      <c r="BH141" s="152">
        <f>T141/BH$6-J141</f>
        <v/>
      </c>
      <c r="BI141" s="152">
        <f>SUM(AZ141:BH141)</f>
        <v/>
      </c>
      <c r="BJ141" s="163">
        <f>AZ141*AF141/B141</f>
        <v/>
      </c>
      <c r="BK141" s="163">
        <f>BA141*AG141/C141</f>
        <v/>
      </c>
      <c r="BL141" s="163">
        <f>BB141*AH141/D141</f>
        <v/>
      </c>
      <c r="BM141" s="163">
        <f>BC141*AI141/E141</f>
        <v/>
      </c>
      <c r="BN141" s="163">
        <f>BD141*AJ141/F141</f>
        <v/>
      </c>
      <c r="BO141" s="163">
        <f>BE141*AK141/G141</f>
        <v/>
      </c>
      <c r="BP141" s="163">
        <f>BF141*AL141/H141</f>
        <v/>
      </c>
      <c r="BQ141" s="163">
        <f>BG141*AM141/I141</f>
        <v/>
      </c>
      <c r="BR141" s="163">
        <f>BH141*AN141/J141</f>
        <v/>
      </c>
      <c r="BS141" s="163">
        <f>SUM(BJ141:BR141)</f>
        <v/>
      </c>
      <c r="BT141" s="172">
        <f>L141/(B141)</f>
        <v/>
      </c>
      <c r="BU141" s="172">
        <f>M141/(C141)</f>
        <v/>
      </c>
      <c r="BV141" s="172">
        <f>N141/(D141)</f>
        <v/>
      </c>
      <c r="BW141" s="172">
        <f>O141/(E141)</f>
        <v/>
      </c>
      <c r="BX141" s="172">
        <f>P141/(F141)</f>
        <v/>
      </c>
      <c r="BY141" s="172">
        <f>Q141/(G141)</f>
        <v/>
      </c>
      <c r="BZ141" s="172">
        <f>R141/(H141)</f>
        <v/>
      </c>
      <c r="CA141" s="172">
        <f>S141/(I141)</f>
        <v/>
      </c>
      <c r="CB141" s="172">
        <f>T141/(J141)</f>
        <v/>
      </c>
      <c r="CC141" s="172">
        <f>U141/(K141)</f>
        <v/>
      </c>
      <c r="CD141" s="213">
        <f>SUM(AP128:AP141)</f>
        <v/>
      </c>
      <c r="CE141" s="213">
        <f>SUM(AQ128:AQ141)</f>
        <v/>
      </c>
      <c r="CF141" s="213">
        <f>SUM(AR128:AR141)</f>
        <v/>
      </c>
      <c r="CG141" s="213">
        <f>SUM(AS128:AS141)</f>
        <v/>
      </c>
      <c r="CH141" s="213">
        <f>SUM(AT128:AT141)</f>
        <v/>
      </c>
      <c r="CI141" s="213">
        <f>SUM(AU128:AU141)</f>
        <v/>
      </c>
      <c r="CJ141" s="213">
        <f>SUM(AV128:AV141)</f>
        <v/>
      </c>
      <c r="CK141" s="213">
        <f>SUM(AW128:AW141)</f>
        <v/>
      </c>
      <c r="CL141" s="213">
        <f>SUM(AX128:AX141)</f>
        <v/>
      </c>
      <c r="CM141" s="213">
        <f>SUM(AY128:AY141)</f>
        <v/>
      </c>
      <c r="CN141" s="214">
        <f>B141/B$5</f>
        <v/>
      </c>
      <c r="CO141" s="214">
        <f>C141/C$5</f>
        <v/>
      </c>
      <c r="CP141" s="214">
        <f>D141/D$5</f>
        <v/>
      </c>
      <c r="CQ141" s="214">
        <f>E141/E$5</f>
        <v/>
      </c>
      <c r="CR141" s="214">
        <f>F141/F$5</f>
        <v/>
      </c>
      <c r="CS141" s="214">
        <f>G141/G$5</f>
        <v/>
      </c>
      <c r="CT141" s="214">
        <f>H141/H$5</f>
        <v/>
      </c>
      <c r="CU141" s="214">
        <f>I141/I$5</f>
        <v/>
      </c>
      <c r="CV141" s="214">
        <f>J141/J$5</f>
        <v/>
      </c>
      <c r="CW141" s="214">
        <f>K141/K$5</f>
        <v/>
      </c>
      <c r="CX141" s="215">
        <f>AF141/AF$5</f>
        <v/>
      </c>
      <c r="CY141" s="215">
        <f>AG141/AG$5</f>
        <v/>
      </c>
      <c r="CZ141" s="215">
        <f>AH141/AH$5</f>
        <v/>
      </c>
      <c r="DA141" s="215">
        <f>AI141/AI$5</f>
        <v/>
      </c>
      <c r="DB141" s="215">
        <f>AJ141/AJ$5</f>
        <v/>
      </c>
      <c r="DC141" s="215">
        <f>AK141/AK$5</f>
        <v/>
      </c>
      <c r="DD141" s="215">
        <f>AL141/AL$5</f>
        <v/>
      </c>
      <c r="DE141" s="215">
        <f>AM141/AM$5</f>
        <v/>
      </c>
      <c r="DF141" s="215">
        <f>AN141/AN$5</f>
        <v/>
      </c>
      <c r="DG141" s="215">
        <f>AO141/AO$5</f>
        <v/>
      </c>
      <c r="DI141" s="83" t="n"/>
    </row>
    <row r="142">
      <c r="A142" s="150" t="n">
        <v>44031</v>
      </c>
      <c r="B142" s="165" t="n">
        <v>63181</v>
      </c>
      <c r="C142" s="165" t="n">
        <v>9993</v>
      </c>
      <c r="D142" s="165" t="n">
        <v>133617</v>
      </c>
      <c r="E142" s="165" t="n">
        <v>43215</v>
      </c>
      <c r="F142" s="165" t="n">
        <v>4928</v>
      </c>
      <c r="G142" s="165" t="n">
        <v>7129</v>
      </c>
      <c r="H142" s="165" t="n">
        <v>14006</v>
      </c>
      <c r="I142" s="165" t="n">
        <v>2266</v>
      </c>
      <c r="J142" s="165" t="n">
        <v>85926</v>
      </c>
      <c r="K142" s="165">
        <f>SUM(B142:J142)</f>
        <v/>
      </c>
      <c r="L142" s="166" t="n">
        <v>825</v>
      </c>
      <c r="M142" s="166" t="n">
        <v>47</v>
      </c>
      <c r="N142" s="166" t="n">
        <v>986</v>
      </c>
      <c r="O142" s="166" t="n">
        <v>416</v>
      </c>
      <c r="P142" s="166" t="n">
        <v>44</v>
      </c>
      <c r="Q142" s="166" t="n">
        <v>44</v>
      </c>
      <c r="R142" s="166" t="n">
        <v>48</v>
      </c>
      <c r="S142" s="166" t="n">
        <v>15</v>
      </c>
      <c r="T142" s="166" t="n">
        <v>2619</v>
      </c>
      <c r="U142" s="166">
        <f>SUM(L142:T142)</f>
        <v/>
      </c>
      <c r="V142" s="167" t="n">
        <v>44317</v>
      </c>
      <c r="W142" s="167" t="n">
        <v>1103</v>
      </c>
      <c r="X142" s="167" t="n">
        <v>58512</v>
      </c>
      <c r="Y142" s="167" t="n">
        <v>11055</v>
      </c>
      <c r="Z142" s="167" t="n">
        <v>2042</v>
      </c>
      <c r="AA142" s="167" t="n">
        <v>1958</v>
      </c>
      <c r="AB142" s="167" t="n">
        <v>2890</v>
      </c>
      <c r="AC142" s="167" t="n">
        <v>772</v>
      </c>
      <c r="AD142" s="167" t="n">
        <v>68410</v>
      </c>
      <c r="AE142" s="167">
        <f>SUM(V142:AD142)</f>
        <v/>
      </c>
      <c r="AF142" s="168">
        <f>B142-L142-V142</f>
        <v/>
      </c>
      <c r="AG142" s="168">
        <f>C142-M142-W142</f>
        <v/>
      </c>
      <c r="AH142" s="168">
        <f>D142-N142-X142</f>
        <v/>
      </c>
      <c r="AI142" s="168">
        <f>E142-O142-Y142</f>
        <v/>
      </c>
      <c r="AJ142" s="168">
        <f>F142-P142-Z142</f>
        <v/>
      </c>
      <c r="AK142" s="168">
        <f>G142-Q142-AA142</f>
        <v/>
      </c>
      <c r="AL142" s="168">
        <f>H142-R142-AB142</f>
        <v/>
      </c>
      <c r="AM142" s="168">
        <f>I142-S142-AC142</f>
        <v/>
      </c>
      <c r="AN142" s="168">
        <f>J142-T142-AD142</f>
        <v/>
      </c>
      <c r="AO142" s="168">
        <f>SUM(AF142:AN142)</f>
        <v/>
      </c>
      <c r="AP142" s="169">
        <f>B142-B141</f>
        <v/>
      </c>
      <c r="AQ142" s="169">
        <f>C142-C141</f>
        <v/>
      </c>
      <c r="AR142" s="169">
        <f>D142-D141</f>
        <v/>
      </c>
      <c r="AS142" s="169">
        <f>E142-E141</f>
        <v/>
      </c>
      <c r="AT142" s="169">
        <f>F142-F141</f>
        <v/>
      </c>
      <c r="AU142" s="169">
        <f>G142-G141</f>
        <v/>
      </c>
      <c r="AV142" s="169">
        <f>H142-H141</f>
        <v/>
      </c>
      <c r="AW142" s="169">
        <f>I142-I141</f>
        <v/>
      </c>
      <c r="AX142" s="169">
        <f>J142-J141</f>
        <v/>
      </c>
      <c r="AY142" s="169">
        <f>SUM(AP142:AX142)</f>
        <v/>
      </c>
      <c r="AZ142" s="152">
        <f>L142/AZ$6-B142</f>
        <v/>
      </c>
      <c r="BA142" s="152">
        <f>M142/BA$6-C142</f>
        <v/>
      </c>
      <c r="BB142" s="152">
        <f>N142/BB$6-D142</f>
        <v/>
      </c>
      <c r="BC142" s="152">
        <f>O142/BC$6-E142</f>
        <v/>
      </c>
      <c r="BD142" s="152">
        <f>P142/BD$6-F142</f>
        <v/>
      </c>
      <c r="BE142" s="152">
        <f>Q142/BE$6-G142</f>
        <v/>
      </c>
      <c r="BF142" s="152">
        <f>R142/BF$6-H142</f>
        <v/>
      </c>
      <c r="BG142" s="152">
        <f>S142/BG$6-I142</f>
        <v/>
      </c>
      <c r="BH142" s="152">
        <f>T142/BH$6-J142</f>
        <v/>
      </c>
      <c r="BI142" s="152">
        <f>SUM(AZ142:BH142)</f>
        <v/>
      </c>
      <c r="BJ142" s="163">
        <f>AZ142*AF142/B142</f>
        <v/>
      </c>
      <c r="BK142" s="163">
        <f>BA142*AG142/C142</f>
        <v/>
      </c>
      <c r="BL142" s="163">
        <f>BB142*AH142/D142</f>
        <v/>
      </c>
      <c r="BM142" s="163">
        <f>BC142*AI142/E142</f>
        <v/>
      </c>
      <c r="BN142" s="163">
        <f>BD142*AJ142/F142</f>
        <v/>
      </c>
      <c r="BO142" s="163">
        <f>BE142*AK142/G142</f>
        <v/>
      </c>
      <c r="BP142" s="163">
        <f>BF142*AL142/H142</f>
        <v/>
      </c>
      <c r="BQ142" s="163">
        <f>BG142*AM142/I142</f>
        <v/>
      </c>
      <c r="BR142" s="163">
        <f>BH142*AN142/J142</f>
        <v/>
      </c>
      <c r="BS142" s="163">
        <f>SUM(BJ142:BR142)</f>
        <v/>
      </c>
      <c r="BT142" s="172">
        <f>L142/(B142)</f>
        <v/>
      </c>
      <c r="BU142" s="172">
        <f>M142/(C142)</f>
        <v/>
      </c>
      <c r="BV142" s="172">
        <f>N142/(D142)</f>
        <v/>
      </c>
      <c r="BW142" s="172">
        <f>O142/(E142)</f>
        <v/>
      </c>
      <c r="BX142" s="172">
        <f>P142/(F142)</f>
        <v/>
      </c>
      <c r="BY142" s="172">
        <f>Q142/(G142)</f>
        <v/>
      </c>
      <c r="BZ142" s="172">
        <f>R142/(H142)</f>
        <v/>
      </c>
      <c r="CA142" s="172">
        <f>S142/(I142)</f>
        <v/>
      </c>
      <c r="CB142" s="172">
        <f>T142/(J142)</f>
        <v/>
      </c>
      <c r="CC142" s="172">
        <f>U142/(K142)</f>
        <v/>
      </c>
      <c r="CD142" s="213">
        <f>SUM(AP129:AP142)</f>
        <v/>
      </c>
      <c r="CE142" s="213">
        <f>SUM(AQ129:AQ142)</f>
        <v/>
      </c>
      <c r="CF142" s="213">
        <f>SUM(AR129:AR142)</f>
        <v/>
      </c>
      <c r="CG142" s="213">
        <f>SUM(AS129:AS142)</f>
        <v/>
      </c>
      <c r="CH142" s="213">
        <f>SUM(AT129:AT142)</f>
        <v/>
      </c>
      <c r="CI142" s="213">
        <f>SUM(AU129:AU142)</f>
        <v/>
      </c>
      <c r="CJ142" s="213">
        <f>SUM(AV129:AV142)</f>
        <v/>
      </c>
      <c r="CK142" s="213">
        <f>SUM(AW129:AW142)</f>
        <v/>
      </c>
      <c r="CL142" s="213">
        <f>SUM(AX129:AX142)</f>
        <v/>
      </c>
      <c r="CM142" s="213">
        <f>SUM(AY129:AY142)</f>
        <v/>
      </c>
      <c r="CN142" s="214">
        <f>B142/B$5</f>
        <v/>
      </c>
      <c r="CO142" s="214">
        <f>C142/C$5</f>
        <v/>
      </c>
      <c r="CP142" s="214">
        <f>D142/D$5</f>
        <v/>
      </c>
      <c r="CQ142" s="214">
        <f>E142/E$5</f>
        <v/>
      </c>
      <c r="CR142" s="214">
        <f>F142/F$5</f>
        <v/>
      </c>
      <c r="CS142" s="214">
        <f>G142/G$5</f>
        <v/>
      </c>
      <c r="CT142" s="214">
        <f>H142/H$5</f>
        <v/>
      </c>
      <c r="CU142" s="214">
        <f>I142/I$5</f>
        <v/>
      </c>
      <c r="CV142" s="214">
        <f>J142/J$5</f>
        <v/>
      </c>
      <c r="CW142" s="214">
        <f>K142/K$5</f>
        <v/>
      </c>
      <c r="CX142" s="215">
        <f>AF142/AF$5</f>
        <v/>
      </c>
      <c r="CY142" s="215">
        <f>AG142/AG$5</f>
        <v/>
      </c>
      <c r="CZ142" s="215">
        <f>AH142/AH$5</f>
        <v/>
      </c>
      <c r="DA142" s="215">
        <f>AI142/AI$5</f>
        <v/>
      </c>
      <c r="DB142" s="215">
        <f>AJ142/AJ$5</f>
        <v/>
      </c>
      <c r="DC142" s="215">
        <f>AK142/AK$5</f>
        <v/>
      </c>
      <c r="DD142" s="215">
        <f>AL142/AL$5</f>
        <v/>
      </c>
      <c r="DE142" s="215">
        <f>AM142/AM$5</f>
        <v/>
      </c>
      <c r="DF142" s="215">
        <f>AN142/AN$5</f>
        <v/>
      </c>
      <c r="DG142" s="215">
        <f>AO142/AO$5</f>
        <v/>
      </c>
      <c r="DI142" s="83" t="n"/>
    </row>
    <row r="143">
      <c r="A143" s="150" t="n">
        <v>44032</v>
      </c>
      <c r="B143" s="165" t="n">
        <v>65316</v>
      </c>
      <c r="C143" s="165" t="n">
        <v>10727</v>
      </c>
      <c r="D143" s="165" t="n">
        <v>136879</v>
      </c>
      <c r="E143" s="165" t="n">
        <v>45614</v>
      </c>
      <c r="F143" s="165" t="n">
        <v>5156</v>
      </c>
      <c r="G143" s="165" t="n">
        <v>7242</v>
      </c>
      <c r="H143" s="165" t="n">
        <v>14337</v>
      </c>
      <c r="I143" s="165" t="n">
        <v>2351</v>
      </c>
      <c r="J143" s="165" t="n">
        <v>85772</v>
      </c>
      <c r="K143" s="165">
        <f>SUM(B143:J143)</f>
        <v/>
      </c>
      <c r="L143" s="166" t="n">
        <v>871</v>
      </c>
      <c r="M143" s="166" t="n">
        <v>57</v>
      </c>
      <c r="N143" s="166" t="n">
        <v>999</v>
      </c>
      <c r="O143" s="166" t="n">
        <v>429</v>
      </c>
      <c r="P143" s="166" t="n">
        <v>44</v>
      </c>
      <c r="Q143" s="166" t="n">
        <v>52</v>
      </c>
      <c r="R143" s="166" t="n">
        <v>48</v>
      </c>
      <c r="S143" s="166" t="n">
        <v>15</v>
      </c>
      <c r="T143" s="166" t="n">
        <v>2669</v>
      </c>
      <c r="U143" s="166">
        <f>SUM(L143:T143)</f>
        <v/>
      </c>
      <c r="V143" s="167" t="n">
        <v>44807</v>
      </c>
      <c r="W143" s="167" t="n">
        <v>1128</v>
      </c>
      <c r="X143" s="167" t="n">
        <v>58512</v>
      </c>
      <c r="Y143" s="167" t="n">
        <v>13494</v>
      </c>
      <c r="Z143" s="167" t="n">
        <v>2144</v>
      </c>
      <c r="AA143" s="167" t="n">
        <v>2159</v>
      </c>
      <c r="AB143" s="167" t="n">
        <v>3241</v>
      </c>
      <c r="AC143" s="167" t="n">
        <v>970</v>
      </c>
      <c r="AD143" s="167" t="n">
        <v>68410</v>
      </c>
      <c r="AE143" s="167">
        <f>SUM(V143:AD143)</f>
        <v/>
      </c>
      <c r="AF143" s="168">
        <f>B143-L143-V143</f>
        <v/>
      </c>
      <c r="AG143" s="168">
        <f>C143-M143-W143</f>
        <v/>
      </c>
      <c r="AH143" s="168">
        <f>D143-N143-X143</f>
        <v/>
      </c>
      <c r="AI143" s="168">
        <f>E143-O143-Y143</f>
        <v/>
      </c>
      <c r="AJ143" s="168">
        <f>F143-P143-Z143</f>
        <v/>
      </c>
      <c r="AK143" s="168">
        <f>G143-Q143-AA143</f>
        <v/>
      </c>
      <c r="AL143" s="168">
        <f>H143-R143-AB143</f>
        <v/>
      </c>
      <c r="AM143" s="168">
        <f>I143-S143-AC143</f>
        <v/>
      </c>
      <c r="AN143" s="168">
        <f>J143-T143-AD143</f>
        <v/>
      </c>
      <c r="AO143" s="168">
        <f>SUM(AF143:AN143)</f>
        <v/>
      </c>
      <c r="AP143" s="169">
        <f>B143-B142</f>
        <v/>
      </c>
      <c r="AQ143" s="169">
        <f>C143-C142</f>
        <v/>
      </c>
      <c r="AR143" s="169">
        <f>D143-D142</f>
        <v/>
      </c>
      <c r="AS143" s="169">
        <f>E143-E142</f>
        <v/>
      </c>
      <c r="AT143" s="169">
        <f>F143-F142</f>
        <v/>
      </c>
      <c r="AU143" s="169">
        <f>G143-G142</f>
        <v/>
      </c>
      <c r="AV143" s="169">
        <f>H143-H142</f>
        <v/>
      </c>
      <c r="AW143" s="169">
        <f>I143-I142</f>
        <v/>
      </c>
      <c r="AX143" s="169">
        <f>J143-J142</f>
        <v/>
      </c>
      <c r="AY143" s="169">
        <f>SUM(AP143:AX143)</f>
        <v/>
      </c>
      <c r="AZ143" s="152">
        <f>L143/AZ$6-B143</f>
        <v/>
      </c>
      <c r="BA143" s="152">
        <f>M143/BA$6-C143</f>
        <v/>
      </c>
      <c r="BB143" s="152">
        <f>N143/BB$6-D143</f>
        <v/>
      </c>
      <c r="BC143" s="152">
        <f>O143/BC$6-E143</f>
        <v/>
      </c>
      <c r="BD143" s="152">
        <f>P143/BD$6-F143</f>
        <v/>
      </c>
      <c r="BE143" s="152">
        <f>Q143/BE$6-G143</f>
        <v/>
      </c>
      <c r="BF143" s="152">
        <f>R143/BF$6-H143</f>
        <v/>
      </c>
      <c r="BG143" s="152">
        <f>S143/BG$6-I143</f>
        <v/>
      </c>
      <c r="BH143" s="152">
        <f>T143/BH$6-J143</f>
        <v/>
      </c>
      <c r="BI143" s="152">
        <f>SUM(AZ143:BH143)</f>
        <v/>
      </c>
      <c r="BJ143" s="163">
        <f>AZ143*AF143/B143</f>
        <v/>
      </c>
      <c r="BK143" s="163">
        <f>BA143*AG143/C143</f>
        <v/>
      </c>
      <c r="BL143" s="163">
        <f>BB143*AH143/D143</f>
        <v/>
      </c>
      <c r="BM143" s="163">
        <f>BC143*AI143/E143</f>
        <v/>
      </c>
      <c r="BN143" s="163">
        <f>BD143*AJ143/F143</f>
        <v/>
      </c>
      <c r="BO143" s="163">
        <f>BE143*AK143/G143</f>
        <v/>
      </c>
      <c r="BP143" s="163">
        <f>BF143*AL143/H143</f>
        <v/>
      </c>
      <c r="BQ143" s="163">
        <f>BG143*AM143/I143</f>
        <v/>
      </c>
      <c r="BR143" s="163">
        <f>BH143*AN143/J143</f>
        <v/>
      </c>
      <c r="BS143" s="163">
        <f>SUM(BJ143:BR143)</f>
        <v/>
      </c>
      <c r="BT143" s="172">
        <f>L143/(B143)</f>
        <v/>
      </c>
      <c r="BU143" s="172">
        <f>M143/(C143)</f>
        <v/>
      </c>
      <c r="BV143" s="172">
        <f>N143/(D143)</f>
        <v/>
      </c>
      <c r="BW143" s="172">
        <f>O143/(E143)</f>
        <v/>
      </c>
      <c r="BX143" s="172">
        <f>P143/(F143)</f>
        <v/>
      </c>
      <c r="BY143" s="172">
        <f>Q143/(G143)</f>
        <v/>
      </c>
      <c r="BZ143" s="172">
        <f>R143/(H143)</f>
        <v/>
      </c>
      <c r="CA143" s="172">
        <f>S143/(I143)</f>
        <v/>
      </c>
      <c r="CB143" s="172">
        <f>T143/(J143)</f>
        <v/>
      </c>
      <c r="CC143" s="172">
        <f>U143/(K143)</f>
        <v/>
      </c>
      <c r="CD143" s="213">
        <f>SUM(AP130:AP143)</f>
        <v/>
      </c>
      <c r="CE143" s="213">
        <f>SUM(AQ130:AQ143)</f>
        <v/>
      </c>
      <c r="CF143" s="213">
        <f>SUM(AR130:AR143)</f>
        <v/>
      </c>
      <c r="CG143" s="213">
        <f>SUM(AS130:AS143)</f>
        <v/>
      </c>
      <c r="CH143" s="213">
        <f>SUM(AT130:AT143)</f>
        <v/>
      </c>
      <c r="CI143" s="213">
        <f>SUM(AU130:AU143)</f>
        <v/>
      </c>
      <c r="CJ143" s="213">
        <f>SUM(AV130:AV143)</f>
        <v/>
      </c>
      <c r="CK143" s="213">
        <f>SUM(AW130:AW143)</f>
        <v/>
      </c>
      <c r="CL143" s="213">
        <f>SUM(AX130:AX143)</f>
        <v/>
      </c>
      <c r="CM143" s="213">
        <f>SUM(AY130:AY143)</f>
        <v/>
      </c>
      <c r="CN143" s="214">
        <f>B143/B$5</f>
        <v/>
      </c>
      <c r="CO143" s="214">
        <f>C143/C$5</f>
        <v/>
      </c>
      <c r="CP143" s="214">
        <f>D143/D$5</f>
        <v/>
      </c>
      <c r="CQ143" s="214">
        <f>E143/E$5</f>
        <v/>
      </c>
      <c r="CR143" s="214">
        <f>F143/F$5</f>
        <v/>
      </c>
      <c r="CS143" s="214">
        <f>G143/G$5</f>
        <v/>
      </c>
      <c r="CT143" s="214">
        <f>H143/H$5</f>
        <v/>
      </c>
      <c r="CU143" s="214">
        <f>I143/I$5</f>
        <v/>
      </c>
      <c r="CV143" s="214">
        <f>J143/J$5</f>
        <v/>
      </c>
      <c r="CW143" s="214">
        <f>K143/K$5</f>
        <v/>
      </c>
      <c r="CX143" s="215">
        <f>AF143/AF$5</f>
        <v/>
      </c>
      <c r="CY143" s="215">
        <f>AG143/AG$5</f>
        <v/>
      </c>
      <c r="CZ143" s="215">
        <f>AH143/AH$5</f>
        <v/>
      </c>
      <c r="DA143" s="215">
        <f>AI143/AI$5</f>
        <v/>
      </c>
      <c r="DB143" s="215">
        <f>AJ143/AJ$5</f>
        <v/>
      </c>
      <c r="DC143" s="215">
        <f>AK143/AK$5</f>
        <v/>
      </c>
      <c r="DD143" s="215">
        <f>AL143/AL$5</f>
        <v/>
      </c>
      <c r="DE143" s="215">
        <f>AM143/AM$5</f>
        <v/>
      </c>
      <c r="DF143" s="215">
        <f>AN143/AN$5</f>
        <v/>
      </c>
      <c r="DG143" s="215">
        <f>AO143/AO$5</f>
        <v/>
      </c>
      <c r="DI143" s="83" t="n"/>
    </row>
    <row r="144">
      <c r="A144" s="150" t="n">
        <v>44033</v>
      </c>
      <c r="B144" s="165" t="n">
        <v>66759</v>
      </c>
      <c r="C144" s="165" t="n">
        <v>11352</v>
      </c>
      <c r="D144" s="165" t="n">
        <v>139435</v>
      </c>
      <c r="E144" s="165" t="n">
        <v>47685</v>
      </c>
      <c r="F144" s="165" t="n">
        <v>5355</v>
      </c>
      <c r="G144" s="165" t="n">
        <v>7664</v>
      </c>
      <c r="H144" s="165" t="n">
        <v>14634</v>
      </c>
      <c r="I144" s="165" t="n">
        <v>2539</v>
      </c>
      <c r="J144" s="165" t="n">
        <v>86329</v>
      </c>
      <c r="K144" s="165">
        <f>SUM(B144:J144)</f>
        <v/>
      </c>
      <c r="L144" s="166" t="n">
        <v>945</v>
      </c>
      <c r="M144" s="166" t="n">
        <v>57</v>
      </c>
      <c r="N144" s="166" t="n">
        <v>1042</v>
      </c>
      <c r="O144" s="166" t="n">
        <v>459</v>
      </c>
      <c r="P144" s="166" t="n">
        <v>44</v>
      </c>
      <c r="Q144" s="166" t="n">
        <v>52</v>
      </c>
      <c r="R144" s="166" t="n">
        <v>48</v>
      </c>
      <c r="S144" s="166" t="n">
        <v>15</v>
      </c>
      <c r="T144" s="166" t="n">
        <v>2717</v>
      </c>
      <c r="U144" s="166">
        <f>SUM(L144:T144)</f>
        <v/>
      </c>
      <c r="V144" s="167" t="n">
        <v>47263</v>
      </c>
      <c r="W144" s="167" t="n">
        <v>1272</v>
      </c>
      <c r="X144" s="167" t="n">
        <v>66434</v>
      </c>
      <c r="Y144" s="167" t="n">
        <v>13920</v>
      </c>
      <c r="Z144" s="167" t="n">
        <v>2518</v>
      </c>
      <c r="AA144" s="167" t="n">
        <v>2348</v>
      </c>
      <c r="AB144" s="167" t="n">
        <v>3241</v>
      </c>
      <c r="AC144" s="167" t="n">
        <v>1087</v>
      </c>
      <c r="AD144" s="167" t="n">
        <v>70061</v>
      </c>
      <c r="AE144" s="167">
        <f>SUM(V144:AD144)</f>
        <v/>
      </c>
      <c r="AF144" s="168">
        <f>B144-L144-V144</f>
        <v/>
      </c>
      <c r="AG144" s="168">
        <f>C144-M144-W144</f>
        <v/>
      </c>
      <c r="AH144" s="168">
        <f>D144-N144-X144</f>
        <v/>
      </c>
      <c r="AI144" s="168">
        <f>E144-O144-Y144</f>
        <v/>
      </c>
      <c r="AJ144" s="168">
        <f>F144-P144-Z144</f>
        <v/>
      </c>
      <c r="AK144" s="168">
        <f>G144-Q144-AA144</f>
        <v/>
      </c>
      <c r="AL144" s="168">
        <f>H144-R144-AB144</f>
        <v/>
      </c>
      <c r="AM144" s="168">
        <f>I144-S144-AC144</f>
        <v/>
      </c>
      <c r="AN144" s="168">
        <f>J144-T144-AD144</f>
        <v/>
      </c>
      <c r="AO144" s="168">
        <f>SUM(AF144:AN144)</f>
        <v/>
      </c>
      <c r="AP144" s="169">
        <f>B144-B143</f>
        <v/>
      </c>
      <c r="AQ144" s="169">
        <f>C144-C143</f>
        <v/>
      </c>
      <c r="AR144" s="169">
        <f>D144-D143</f>
        <v/>
      </c>
      <c r="AS144" s="169">
        <f>E144-E143</f>
        <v/>
      </c>
      <c r="AT144" s="169">
        <f>F144-F143</f>
        <v/>
      </c>
      <c r="AU144" s="169">
        <f>G144-G143</f>
        <v/>
      </c>
      <c r="AV144" s="169">
        <f>H144-H143</f>
        <v/>
      </c>
      <c r="AW144" s="169">
        <f>I144-I143</f>
        <v/>
      </c>
      <c r="AX144" s="169">
        <f>J144-J143</f>
        <v/>
      </c>
      <c r="AY144" s="169">
        <f>SUM(AP144:AX144)</f>
        <v/>
      </c>
      <c r="AZ144" s="152">
        <f>L144/AZ$6-B144</f>
        <v/>
      </c>
      <c r="BA144" s="152">
        <f>M144/BA$6-C144</f>
        <v/>
      </c>
      <c r="BB144" s="152">
        <f>N144/BB$6-D144</f>
        <v/>
      </c>
      <c r="BC144" s="152">
        <f>O144/BC$6-E144</f>
        <v/>
      </c>
      <c r="BD144" s="152">
        <f>P144/BD$6-F144</f>
        <v/>
      </c>
      <c r="BE144" s="152">
        <f>Q144/BE$6-G144</f>
        <v/>
      </c>
      <c r="BF144" s="152">
        <f>R144/BF$6-H144</f>
        <v/>
      </c>
      <c r="BG144" s="152">
        <f>S144/BG$6-I144</f>
        <v/>
      </c>
      <c r="BH144" s="152">
        <f>T144/BH$6-J144</f>
        <v/>
      </c>
      <c r="BI144" s="152">
        <f>SUM(AZ144:BH144)</f>
        <v/>
      </c>
      <c r="BJ144" s="163">
        <f>AZ144*AF144/B144</f>
        <v/>
      </c>
      <c r="BK144" s="163">
        <f>BA144*AG144/C144</f>
        <v/>
      </c>
      <c r="BL144" s="163">
        <f>BB144*AH144/D144</f>
        <v/>
      </c>
      <c r="BM144" s="163">
        <f>BC144*AI144/E144</f>
        <v/>
      </c>
      <c r="BN144" s="163">
        <f>BD144*AJ144/F144</f>
        <v/>
      </c>
      <c r="BO144" s="163">
        <f>BE144*AK144/G144</f>
        <v/>
      </c>
      <c r="BP144" s="163">
        <f>BF144*AL144/H144</f>
        <v/>
      </c>
      <c r="BQ144" s="163">
        <f>BG144*AM144/I144</f>
        <v/>
      </c>
      <c r="BR144" s="163">
        <f>BH144*AN144/J144</f>
        <v/>
      </c>
      <c r="BS144" s="163">
        <f>SUM(BJ144:BR144)</f>
        <v/>
      </c>
      <c r="BT144" s="172">
        <f>L144/(B144)</f>
        <v/>
      </c>
      <c r="BU144" s="172">
        <f>M144/(C144)</f>
        <v/>
      </c>
      <c r="BV144" s="172">
        <f>N144/(D144)</f>
        <v/>
      </c>
      <c r="BW144" s="172">
        <f>O144/(E144)</f>
        <v/>
      </c>
      <c r="BX144" s="172">
        <f>P144/(F144)</f>
        <v/>
      </c>
      <c r="BY144" s="172">
        <f>Q144/(G144)</f>
        <v/>
      </c>
      <c r="BZ144" s="172">
        <f>R144/(H144)</f>
        <v/>
      </c>
      <c r="CA144" s="172">
        <f>S144/(I144)</f>
        <v/>
      </c>
      <c r="CB144" s="172">
        <f>T144/(J144)</f>
        <v/>
      </c>
      <c r="CC144" s="172">
        <f>U144/(K144)</f>
        <v/>
      </c>
      <c r="CD144" s="213">
        <f>SUM(AP131:AP144)</f>
        <v/>
      </c>
      <c r="CE144" s="213">
        <f>SUM(AQ131:AQ144)</f>
        <v/>
      </c>
      <c r="CF144" s="213">
        <f>SUM(AR131:AR144)</f>
        <v/>
      </c>
      <c r="CG144" s="213">
        <f>SUM(AS131:AS144)</f>
        <v/>
      </c>
      <c r="CH144" s="213">
        <f>SUM(AT131:AT144)</f>
        <v/>
      </c>
      <c r="CI144" s="213">
        <f>SUM(AU131:AU144)</f>
        <v/>
      </c>
      <c r="CJ144" s="213">
        <f>SUM(AV131:AV144)</f>
        <v/>
      </c>
      <c r="CK144" s="213">
        <f>SUM(AW131:AW144)</f>
        <v/>
      </c>
      <c r="CL144" s="213">
        <f>SUM(AX131:AX144)</f>
        <v/>
      </c>
      <c r="CM144" s="213">
        <f>SUM(AY131:AY144)</f>
        <v/>
      </c>
      <c r="CN144" s="214">
        <f>B144/B$5</f>
        <v/>
      </c>
      <c r="CO144" s="214">
        <f>C144/C$5</f>
        <v/>
      </c>
      <c r="CP144" s="214">
        <f>D144/D$5</f>
        <v/>
      </c>
      <c r="CQ144" s="214">
        <f>E144/E$5</f>
        <v/>
      </c>
      <c r="CR144" s="214">
        <f>F144/F$5</f>
        <v/>
      </c>
      <c r="CS144" s="214">
        <f>G144/G$5</f>
        <v/>
      </c>
      <c r="CT144" s="214">
        <f>H144/H$5</f>
        <v/>
      </c>
      <c r="CU144" s="214">
        <f>I144/I$5</f>
        <v/>
      </c>
      <c r="CV144" s="214">
        <f>J144/J$5</f>
        <v/>
      </c>
      <c r="CW144" s="214">
        <f>K144/K$5</f>
        <v/>
      </c>
      <c r="CX144" s="215">
        <f>AF144/AF$5</f>
        <v/>
      </c>
      <c r="CY144" s="215">
        <f>AG144/AG$5</f>
        <v/>
      </c>
      <c r="CZ144" s="215">
        <f>AH144/AH$5</f>
        <v/>
      </c>
      <c r="DA144" s="215">
        <f>AI144/AI$5</f>
        <v/>
      </c>
      <c r="DB144" s="215">
        <f>AJ144/AJ$5</f>
        <v/>
      </c>
      <c r="DC144" s="215">
        <f>AK144/AK$5</f>
        <v/>
      </c>
      <c r="DD144" s="215">
        <f>AL144/AL$5</f>
        <v/>
      </c>
      <c r="DE144" s="215">
        <f>AM144/AM$5</f>
        <v/>
      </c>
      <c r="DF144" s="215">
        <f>AN144/AN$5</f>
        <v/>
      </c>
      <c r="DG144" s="215">
        <f>AO144/AO$5</f>
        <v/>
      </c>
      <c r="DI144" s="83" t="n"/>
    </row>
    <row r="145">
      <c r="A145" s="150" t="n">
        <v>44034</v>
      </c>
      <c r="B145" s="165" t="n">
        <v>67818</v>
      </c>
      <c r="C145" s="165" t="n">
        <v>12332</v>
      </c>
      <c r="D145" s="165" t="n">
        <v>144582</v>
      </c>
      <c r="E145" s="165" t="n">
        <v>50521</v>
      </c>
      <c r="F145" s="165" t="n">
        <v>5712</v>
      </c>
      <c r="G145" s="165" t="n">
        <v>8286</v>
      </c>
      <c r="H145" s="165" t="n">
        <v>15073</v>
      </c>
      <c r="I145" s="165" t="n">
        <v>2727</v>
      </c>
      <c r="J145" s="165" t="n">
        <v>87847</v>
      </c>
      <c r="K145" s="165">
        <f>SUM(B145:J145)</f>
        <v/>
      </c>
      <c r="L145" s="166" t="n">
        <v>1345</v>
      </c>
      <c r="M145" s="166" t="n">
        <v>62</v>
      </c>
      <c r="N145" s="166" t="n">
        <v>1156</v>
      </c>
      <c r="O145" s="166" t="n">
        <v>477</v>
      </c>
      <c r="P145" s="166" t="n">
        <v>44</v>
      </c>
      <c r="Q145" s="166" t="n">
        <v>52</v>
      </c>
      <c r="R145" s="166" t="n">
        <v>48</v>
      </c>
      <c r="S145" s="166" t="n">
        <v>15</v>
      </c>
      <c r="T145" s="166" t="n">
        <v>2752</v>
      </c>
      <c r="U145" s="166">
        <f>SUM(L145:T145)</f>
        <v/>
      </c>
      <c r="V145" s="167" t="n">
        <v>49938</v>
      </c>
      <c r="W145" s="167" t="n">
        <v>1315</v>
      </c>
      <c r="X145" s="167" t="n">
        <v>77397</v>
      </c>
      <c r="Y145" s="167" t="n">
        <v>18067</v>
      </c>
      <c r="Z145" s="167" t="n">
        <v>2518</v>
      </c>
      <c r="AA145" s="167" t="n">
        <v>3435</v>
      </c>
      <c r="AB145" s="167" t="n">
        <v>3914</v>
      </c>
      <c r="AC145" s="167" t="n">
        <v>1100</v>
      </c>
      <c r="AD145" s="167" t="n">
        <v>71491</v>
      </c>
      <c r="AE145" s="167">
        <f>SUM(V145:AD145)</f>
        <v/>
      </c>
      <c r="AF145" s="168">
        <f>B145-L145-V145</f>
        <v/>
      </c>
      <c r="AG145" s="168">
        <f>C145-M145-W145</f>
        <v/>
      </c>
      <c r="AH145" s="168">
        <f>D145-N145-X145</f>
        <v/>
      </c>
      <c r="AI145" s="168">
        <f>E145-O145-Y145</f>
        <v/>
      </c>
      <c r="AJ145" s="168">
        <f>F145-P145-Z145</f>
        <v/>
      </c>
      <c r="AK145" s="168">
        <f>G145-Q145-AA145</f>
        <v/>
      </c>
      <c r="AL145" s="168">
        <f>H145-R145-AB145</f>
        <v/>
      </c>
      <c r="AM145" s="168">
        <f>I145-S145-AC145</f>
        <v/>
      </c>
      <c r="AN145" s="168">
        <f>J145-T145-AD145</f>
        <v/>
      </c>
      <c r="AO145" s="168">
        <f>SUM(AF145:AN145)</f>
        <v/>
      </c>
      <c r="AP145" s="169">
        <f>B145-B144</f>
        <v/>
      </c>
      <c r="AQ145" s="169">
        <f>C145-C144</f>
        <v/>
      </c>
      <c r="AR145" s="169">
        <f>D145-D144</f>
        <v/>
      </c>
      <c r="AS145" s="169">
        <f>E145-E144</f>
        <v/>
      </c>
      <c r="AT145" s="169">
        <f>F145-F144</f>
        <v/>
      </c>
      <c r="AU145" s="169">
        <f>G145-G144</f>
        <v/>
      </c>
      <c r="AV145" s="169">
        <f>H145-H144</f>
        <v/>
      </c>
      <c r="AW145" s="169">
        <f>I145-I144</f>
        <v/>
      </c>
      <c r="AX145" s="169">
        <f>J145-J144</f>
        <v/>
      </c>
      <c r="AY145" s="169">
        <f>SUM(AP145:AX145)</f>
        <v/>
      </c>
      <c r="AZ145" s="152">
        <f>L145/AZ$6-B145</f>
        <v/>
      </c>
      <c r="BA145" s="152">
        <f>M145/BA$6-C145</f>
        <v/>
      </c>
      <c r="BB145" s="152">
        <f>N145/BB$6-D145</f>
        <v/>
      </c>
      <c r="BC145" s="152">
        <f>O145/BC$6-E145</f>
        <v/>
      </c>
      <c r="BD145" s="152">
        <f>P145/BD$6-F145</f>
        <v/>
      </c>
      <c r="BE145" s="152">
        <f>Q145/BE$6-G145</f>
        <v/>
      </c>
      <c r="BF145" s="152">
        <f>R145/BF$6-H145</f>
        <v/>
      </c>
      <c r="BG145" s="152">
        <f>S145/BG$6-I145</f>
        <v/>
      </c>
      <c r="BH145" s="152">
        <f>T145/BH$6-J145</f>
        <v/>
      </c>
      <c r="BI145" s="152">
        <f>SUM(AZ145:BH145)</f>
        <v/>
      </c>
      <c r="BJ145" s="163">
        <f>AZ145*AF145/B145</f>
        <v/>
      </c>
      <c r="BK145" s="163">
        <f>BA145*AG145/C145</f>
        <v/>
      </c>
      <c r="BL145" s="163">
        <f>BB145*AH145/D145</f>
        <v/>
      </c>
      <c r="BM145" s="163">
        <f>BC145*AI145/E145</f>
        <v/>
      </c>
      <c r="BN145" s="163">
        <f>BD145*AJ145/F145</f>
        <v/>
      </c>
      <c r="BO145" s="163">
        <f>BE145*AK145/G145</f>
        <v/>
      </c>
      <c r="BP145" s="163">
        <f>BF145*AL145/H145</f>
        <v/>
      </c>
      <c r="BQ145" s="163">
        <f>BG145*AM145/I145</f>
        <v/>
      </c>
      <c r="BR145" s="163">
        <f>BH145*AN145/J145</f>
        <v/>
      </c>
      <c r="BS145" s="163">
        <f>SUM(BJ145:BR145)</f>
        <v/>
      </c>
      <c r="BT145" s="172">
        <f>L145/(B145)</f>
        <v/>
      </c>
      <c r="BU145" s="172">
        <f>M145/(C145)</f>
        <v/>
      </c>
      <c r="BV145" s="172">
        <f>N145/(D145)</f>
        <v/>
      </c>
      <c r="BW145" s="172">
        <f>O145/(E145)</f>
        <v/>
      </c>
      <c r="BX145" s="172">
        <f>P145/(F145)</f>
        <v/>
      </c>
      <c r="BY145" s="172">
        <f>Q145/(G145)</f>
        <v/>
      </c>
      <c r="BZ145" s="172">
        <f>R145/(H145)</f>
        <v/>
      </c>
      <c r="CA145" s="172">
        <f>S145/(I145)</f>
        <v/>
      </c>
      <c r="CB145" s="172">
        <f>T145/(J145)</f>
        <v/>
      </c>
      <c r="CC145" s="172">
        <f>U145/(K145)</f>
        <v/>
      </c>
      <c r="CD145" s="213">
        <f>SUM(AP132:AP145)</f>
        <v/>
      </c>
      <c r="CE145" s="213">
        <f>SUM(AQ132:AQ145)</f>
        <v/>
      </c>
      <c r="CF145" s="213">
        <f>SUM(AR132:AR145)</f>
        <v/>
      </c>
      <c r="CG145" s="213">
        <f>SUM(AS132:AS145)</f>
        <v/>
      </c>
      <c r="CH145" s="213">
        <f>SUM(AT132:AT145)</f>
        <v/>
      </c>
      <c r="CI145" s="213">
        <f>SUM(AU132:AU145)</f>
        <v/>
      </c>
      <c r="CJ145" s="213">
        <f>SUM(AV132:AV145)</f>
        <v/>
      </c>
      <c r="CK145" s="213">
        <f>SUM(AW132:AW145)</f>
        <v/>
      </c>
      <c r="CL145" s="213">
        <f>SUM(AX132:AX145)</f>
        <v/>
      </c>
      <c r="CM145" s="213">
        <f>SUM(AY132:AY145)</f>
        <v/>
      </c>
      <c r="CN145" s="214">
        <f>B145/B$5</f>
        <v/>
      </c>
      <c r="CO145" s="214">
        <f>C145/C$5</f>
        <v/>
      </c>
      <c r="CP145" s="214">
        <f>D145/D$5</f>
        <v/>
      </c>
      <c r="CQ145" s="214">
        <f>E145/E$5</f>
        <v/>
      </c>
      <c r="CR145" s="214">
        <f>F145/F$5</f>
        <v/>
      </c>
      <c r="CS145" s="214">
        <f>G145/G$5</f>
        <v/>
      </c>
      <c r="CT145" s="214">
        <f>H145/H$5</f>
        <v/>
      </c>
      <c r="CU145" s="214">
        <f>I145/I$5</f>
        <v/>
      </c>
      <c r="CV145" s="214">
        <f>J145/J$5</f>
        <v/>
      </c>
      <c r="CW145" s="214">
        <f>K145/K$5</f>
        <v/>
      </c>
      <c r="CX145" s="215">
        <f>AF145/AF$5</f>
        <v/>
      </c>
      <c r="CY145" s="215">
        <f>AG145/AG$5</f>
        <v/>
      </c>
      <c r="CZ145" s="215">
        <f>AH145/AH$5</f>
        <v/>
      </c>
      <c r="DA145" s="215">
        <f>AI145/AI$5</f>
        <v/>
      </c>
      <c r="DB145" s="215">
        <f>AJ145/AJ$5</f>
        <v/>
      </c>
      <c r="DC145" s="215">
        <f>AK145/AK$5</f>
        <v/>
      </c>
      <c r="DD145" s="215">
        <f>AL145/AL$5</f>
        <v/>
      </c>
      <c r="DE145" s="215">
        <f>AM145/AM$5</f>
        <v/>
      </c>
      <c r="DF145" s="215">
        <f>AN145/AN$5</f>
        <v/>
      </c>
      <c r="DG145" s="215">
        <f>AO145/AO$5</f>
        <v/>
      </c>
      <c r="DI145" s="83" t="n"/>
    </row>
    <row r="146">
      <c r="A146" s="150" t="n">
        <v>44035</v>
      </c>
      <c r="B146" s="165" t="n">
        <v>69445</v>
      </c>
      <c r="C146" s="165" t="n">
        <v>13443</v>
      </c>
      <c r="D146" s="165" t="n">
        <v>148854</v>
      </c>
      <c r="E146" s="165" t="n">
        <v>53406</v>
      </c>
      <c r="F146" s="165" t="n">
        <v>6068</v>
      </c>
      <c r="G146" s="165" t="n">
        <v>8987</v>
      </c>
      <c r="H146" s="165" t="n">
        <v>15901</v>
      </c>
      <c r="I146" s="165" t="n">
        <v>2970</v>
      </c>
      <c r="J146" s="165" t="n">
        <v>88928</v>
      </c>
      <c r="K146" s="165">
        <f>SUM(B146:J146)</f>
        <v/>
      </c>
      <c r="L146" s="166" t="n">
        <v>1393</v>
      </c>
      <c r="M146" s="166" t="n">
        <v>62</v>
      </c>
      <c r="N146" s="166" t="n">
        <v>1187</v>
      </c>
      <c r="O146" s="166" t="n">
        <v>515</v>
      </c>
      <c r="P146" s="166" t="n">
        <v>44</v>
      </c>
      <c r="Q146" s="166" t="n">
        <v>52</v>
      </c>
      <c r="R146" s="166" t="n">
        <v>48</v>
      </c>
      <c r="S146" s="166" t="n">
        <v>23</v>
      </c>
      <c r="T146" s="166" t="n">
        <v>2780</v>
      </c>
      <c r="U146" s="166">
        <f>SUM(L146:T146)</f>
        <v/>
      </c>
      <c r="V146" s="167" t="n">
        <v>53591</v>
      </c>
      <c r="W146" s="167" t="n">
        <v>1821</v>
      </c>
      <c r="X146" s="167" t="n">
        <v>77397</v>
      </c>
      <c r="Y146" s="167" t="n">
        <v>18786</v>
      </c>
      <c r="Z146" s="167" t="n">
        <v>2781</v>
      </c>
      <c r="AA146" s="167" t="n">
        <v>4018</v>
      </c>
      <c r="AB146" s="167" t="n">
        <v>4019</v>
      </c>
      <c r="AC146" s="167" t="n">
        <v>1152</v>
      </c>
      <c r="AD146" s="167" t="n">
        <v>72695</v>
      </c>
      <c r="AE146" s="167">
        <f>SUM(V146:AD146)</f>
        <v/>
      </c>
      <c r="AF146" s="168">
        <f>B146-L146-V146</f>
        <v/>
      </c>
      <c r="AG146" s="168">
        <f>C146-M146-W146</f>
        <v/>
      </c>
      <c r="AH146" s="168">
        <f>D146-N146-X146</f>
        <v/>
      </c>
      <c r="AI146" s="168">
        <f>E146-O146-Y146</f>
        <v/>
      </c>
      <c r="AJ146" s="168">
        <f>F146-P146-Z146</f>
        <v/>
      </c>
      <c r="AK146" s="168">
        <f>G146-Q146-AA146</f>
        <v/>
      </c>
      <c r="AL146" s="168">
        <f>H146-R146-AB146</f>
        <v/>
      </c>
      <c r="AM146" s="168">
        <f>I146-S146-AC146</f>
        <v/>
      </c>
      <c r="AN146" s="168">
        <f>J146-T146-AD146</f>
        <v/>
      </c>
      <c r="AO146" s="168">
        <f>SUM(AF146:AN146)</f>
        <v/>
      </c>
      <c r="AP146" s="169">
        <f>B146-B145</f>
        <v/>
      </c>
      <c r="AQ146" s="169">
        <f>C146-C145</f>
        <v/>
      </c>
      <c r="AR146" s="169">
        <f>D146-D145</f>
        <v/>
      </c>
      <c r="AS146" s="169">
        <f>E146-E145</f>
        <v/>
      </c>
      <c r="AT146" s="169">
        <f>F146-F145</f>
        <v/>
      </c>
      <c r="AU146" s="169">
        <f>G146-G145</f>
        <v/>
      </c>
      <c r="AV146" s="169">
        <f>H146-H145</f>
        <v/>
      </c>
      <c r="AW146" s="169">
        <f>I146-I145</f>
        <v/>
      </c>
      <c r="AX146" s="169">
        <f>J146-J145</f>
        <v/>
      </c>
      <c r="AY146" s="169">
        <f>SUM(AP146:AX146)</f>
        <v/>
      </c>
      <c r="AZ146" s="152">
        <f>L146/AZ$6-B146</f>
        <v/>
      </c>
      <c r="BA146" s="152">
        <f>M146/BA$6-C146</f>
        <v/>
      </c>
      <c r="BB146" s="152">
        <f>N146/BB$6-D146</f>
        <v/>
      </c>
      <c r="BC146" s="152">
        <f>O146/BC$6-E146</f>
        <v/>
      </c>
      <c r="BD146" s="152">
        <f>P146/BD$6-F146</f>
        <v/>
      </c>
      <c r="BE146" s="152">
        <f>Q146/BE$6-G146</f>
        <v/>
      </c>
      <c r="BF146" s="152">
        <f>R146/BF$6-H146</f>
        <v/>
      </c>
      <c r="BG146" s="152">
        <f>S146/BG$6-I146</f>
        <v/>
      </c>
      <c r="BH146" s="152">
        <f>T146/BH$6-J146</f>
        <v/>
      </c>
      <c r="BI146" s="152">
        <f>SUM(AZ146:BH146)</f>
        <v/>
      </c>
      <c r="BJ146" s="163">
        <f>AZ146*AF146/B146</f>
        <v/>
      </c>
      <c r="BK146" s="163">
        <f>BA146*AG146/C146</f>
        <v/>
      </c>
      <c r="BL146" s="163">
        <f>BB146*AH146/D146</f>
        <v/>
      </c>
      <c r="BM146" s="163">
        <f>BC146*AI146/E146</f>
        <v/>
      </c>
      <c r="BN146" s="163">
        <f>BD146*AJ146/F146</f>
        <v/>
      </c>
      <c r="BO146" s="163">
        <f>BE146*AK146/G146</f>
        <v/>
      </c>
      <c r="BP146" s="163">
        <f>BF146*AL146/H146</f>
        <v/>
      </c>
      <c r="BQ146" s="163">
        <f>BG146*AM146/I146</f>
        <v/>
      </c>
      <c r="BR146" s="163">
        <f>BH146*AN146/J146</f>
        <v/>
      </c>
      <c r="BS146" s="163">
        <f>SUM(BJ146:BR146)</f>
        <v/>
      </c>
      <c r="BT146" s="172">
        <f>L146/(B146)</f>
        <v/>
      </c>
      <c r="BU146" s="172">
        <f>M146/(C146)</f>
        <v/>
      </c>
      <c r="BV146" s="172">
        <f>N146/(D146)</f>
        <v/>
      </c>
      <c r="BW146" s="172">
        <f>O146/(E146)</f>
        <v/>
      </c>
      <c r="BX146" s="172">
        <f>P146/(F146)</f>
        <v/>
      </c>
      <c r="BY146" s="172">
        <f>Q146/(G146)</f>
        <v/>
      </c>
      <c r="BZ146" s="172">
        <f>R146/(H146)</f>
        <v/>
      </c>
      <c r="CA146" s="172">
        <f>S146/(I146)</f>
        <v/>
      </c>
      <c r="CB146" s="172">
        <f>T146/(J146)</f>
        <v/>
      </c>
      <c r="CC146" s="172">
        <f>U146/(K146)</f>
        <v/>
      </c>
      <c r="CD146" s="213">
        <f>SUM(AP133:AP146)</f>
        <v/>
      </c>
      <c r="CE146" s="213">
        <f>SUM(AQ133:AQ146)</f>
        <v/>
      </c>
      <c r="CF146" s="213">
        <f>SUM(AR133:AR146)</f>
        <v/>
      </c>
      <c r="CG146" s="213">
        <f>SUM(AS133:AS146)</f>
        <v/>
      </c>
      <c r="CH146" s="213">
        <f>SUM(AT133:AT146)</f>
        <v/>
      </c>
      <c r="CI146" s="213">
        <f>SUM(AU133:AU146)</f>
        <v/>
      </c>
      <c r="CJ146" s="213">
        <f>SUM(AV133:AV146)</f>
        <v/>
      </c>
      <c r="CK146" s="213">
        <f>SUM(AW133:AW146)</f>
        <v/>
      </c>
      <c r="CL146" s="213">
        <f>SUM(AX133:AX146)</f>
        <v/>
      </c>
      <c r="CM146" s="213">
        <f>SUM(AY133:AY146)</f>
        <v/>
      </c>
      <c r="CN146" s="214">
        <f>B146/B$5</f>
        <v/>
      </c>
      <c r="CO146" s="214">
        <f>C146/C$5</f>
        <v/>
      </c>
      <c r="CP146" s="214">
        <f>D146/D$5</f>
        <v/>
      </c>
      <c r="CQ146" s="214">
        <f>E146/E$5</f>
        <v/>
      </c>
      <c r="CR146" s="214">
        <f>F146/F$5</f>
        <v/>
      </c>
      <c r="CS146" s="214">
        <f>G146/G$5</f>
        <v/>
      </c>
      <c r="CT146" s="214">
        <f>H146/H$5</f>
        <v/>
      </c>
      <c r="CU146" s="214">
        <f>I146/I$5</f>
        <v/>
      </c>
      <c r="CV146" s="214">
        <f>J146/J$5</f>
        <v/>
      </c>
      <c r="CW146" s="214">
        <f>K146/K$5</f>
        <v/>
      </c>
      <c r="CX146" s="215">
        <f>AF146/AF$5</f>
        <v/>
      </c>
      <c r="CY146" s="215">
        <f>AG146/AG$5</f>
        <v/>
      </c>
      <c r="CZ146" s="215">
        <f>AH146/AH$5</f>
        <v/>
      </c>
      <c r="DA146" s="215">
        <f>AI146/AI$5</f>
        <v/>
      </c>
      <c r="DB146" s="215">
        <f>AJ146/AJ$5</f>
        <v/>
      </c>
      <c r="DC146" s="215">
        <f>AK146/AK$5</f>
        <v/>
      </c>
      <c r="DD146" s="215">
        <f>AL146/AL$5</f>
        <v/>
      </c>
      <c r="DE146" s="215">
        <f>AM146/AM$5</f>
        <v/>
      </c>
      <c r="DF146" s="215">
        <f>AN146/AN$5</f>
        <v/>
      </c>
      <c r="DG146" s="215">
        <f>AO146/AO$5</f>
        <v/>
      </c>
      <c r="DI146" s="83" t="n"/>
    </row>
    <row r="147">
      <c r="A147" s="150" t="n">
        <v>44036</v>
      </c>
      <c r="B147" s="165" t="n">
        <v>71338</v>
      </c>
      <c r="C147" s="165" t="n">
        <v>14542</v>
      </c>
      <c r="D147" s="165" t="n">
        <v>153020</v>
      </c>
      <c r="E147" s="165" t="n">
        <v>57162</v>
      </c>
      <c r="F147" s="165" t="n">
        <v>6394</v>
      </c>
      <c r="G147" s="165" t="n">
        <v>9756</v>
      </c>
      <c r="H147" s="165" t="n">
        <v>16548</v>
      </c>
      <c r="I147" s="165" t="n">
        <v>3175</v>
      </c>
      <c r="J147" s="165" t="n">
        <v>90011</v>
      </c>
      <c r="K147" s="165">
        <f>SUM(B147:J147)</f>
        <v/>
      </c>
      <c r="L147" s="166" t="n">
        <v>1406</v>
      </c>
      <c r="M147" s="166" t="n">
        <v>63</v>
      </c>
      <c r="N147" s="166" t="n">
        <v>1326</v>
      </c>
      <c r="O147" s="166" t="n">
        <v>565</v>
      </c>
      <c r="P147" s="166" t="n">
        <v>44</v>
      </c>
      <c r="Q147" s="166" t="n">
        <v>52</v>
      </c>
      <c r="R147" s="166" t="n">
        <v>48</v>
      </c>
      <c r="S147" s="166" t="n">
        <v>23</v>
      </c>
      <c r="T147" s="166" t="n">
        <v>2827</v>
      </c>
      <c r="U147" s="166">
        <f>SUM(L147:T147)</f>
        <v/>
      </c>
      <c r="V147" s="167" t="n">
        <v>55692</v>
      </c>
      <c r="W147" s="167" t="n">
        <v>1873</v>
      </c>
      <c r="X147" s="167" t="n">
        <v>82126</v>
      </c>
      <c r="Y147" s="167" t="n">
        <v>18786</v>
      </c>
      <c r="Z147" s="167" t="n">
        <v>3022</v>
      </c>
      <c r="AA147" s="167" t="n">
        <v>4403</v>
      </c>
      <c r="AB147" s="167" t="n">
        <v>4795</v>
      </c>
      <c r="AC147" s="167" t="n">
        <v>1177</v>
      </c>
      <c r="AD147" s="167" t="n">
        <v>73897</v>
      </c>
      <c r="AE147" s="167">
        <f>SUM(V147:AD147)</f>
        <v/>
      </c>
      <c r="AF147" s="168">
        <f>B147-L147-V147</f>
        <v/>
      </c>
      <c r="AG147" s="168">
        <f>C147-M147-W147</f>
        <v/>
      </c>
      <c r="AH147" s="168">
        <f>D147-N147-X147</f>
        <v/>
      </c>
      <c r="AI147" s="168">
        <f>E147-O147-Y147</f>
        <v/>
      </c>
      <c r="AJ147" s="168">
        <f>F147-P147-Z147</f>
        <v/>
      </c>
      <c r="AK147" s="168">
        <f>G147-Q147-AA147</f>
        <v/>
      </c>
      <c r="AL147" s="168">
        <f>H147-R147-AB147</f>
        <v/>
      </c>
      <c r="AM147" s="168">
        <f>I147-S147-AC147</f>
        <v/>
      </c>
      <c r="AN147" s="168">
        <f>J147-T147-AD147</f>
        <v/>
      </c>
      <c r="AO147" s="168">
        <f>SUM(AF147:AN147)</f>
        <v/>
      </c>
      <c r="AP147" s="169">
        <f>B147-B146</f>
        <v/>
      </c>
      <c r="AQ147" s="169">
        <f>C147-C146</f>
        <v/>
      </c>
      <c r="AR147" s="169">
        <f>D147-D146</f>
        <v/>
      </c>
      <c r="AS147" s="169">
        <f>E147-E146</f>
        <v/>
      </c>
      <c r="AT147" s="169">
        <f>F147-F146</f>
        <v/>
      </c>
      <c r="AU147" s="169">
        <f>G147-G146</f>
        <v/>
      </c>
      <c r="AV147" s="169">
        <f>H147-H146</f>
        <v/>
      </c>
      <c r="AW147" s="169">
        <f>I147-I146</f>
        <v/>
      </c>
      <c r="AX147" s="169">
        <f>J147-J146</f>
        <v/>
      </c>
      <c r="AY147" s="169">
        <f>SUM(AP147:AX147)</f>
        <v/>
      </c>
      <c r="AZ147" s="152">
        <f>L147/AZ$6-B147</f>
        <v/>
      </c>
      <c r="BA147" s="152">
        <f>M147/BA$6-C147</f>
        <v/>
      </c>
      <c r="BB147" s="152">
        <f>N147/BB$6-D147</f>
        <v/>
      </c>
      <c r="BC147" s="152">
        <f>O147/BC$6-E147</f>
        <v/>
      </c>
      <c r="BD147" s="152">
        <f>P147/BD$6-F147</f>
        <v/>
      </c>
      <c r="BE147" s="152">
        <f>Q147/BE$6-G147</f>
        <v/>
      </c>
      <c r="BF147" s="152">
        <f>R147/BF$6-H147</f>
        <v/>
      </c>
      <c r="BG147" s="152">
        <f>S147/BG$6-I147</f>
        <v/>
      </c>
      <c r="BH147" s="152">
        <f>T147/BH$6-J147</f>
        <v/>
      </c>
      <c r="BI147" s="152">
        <f>SUM(AZ147:BH147)</f>
        <v/>
      </c>
      <c r="BJ147" s="163">
        <f>AZ147*AF147/B147</f>
        <v/>
      </c>
      <c r="BK147" s="163">
        <f>BA147*AG147/C147</f>
        <v/>
      </c>
      <c r="BL147" s="163">
        <f>BB147*AH147/D147</f>
        <v/>
      </c>
      <c r="BM147" s="163">
        <f>BC147*AI147/E147</f>
        <v/>
      </c>
      <c r="BN147" s="163">
        <f>BD147*AJ147/F147</f>
        <v/>
      </c>
      <c r="BO147" s="163">
        <f>BE147*AK147/G147</f>
        <v/>
      </c>
      <c r="BP147" s="163">
        <f>BF147*AL147/H147</f>
        <v/>
      </c>
      <c r="BQ147" s="163">
        <f>BG147*AM147/I147</f>
        <v/>
      </c>
      <c r="BR147" s="163">
        <f>BH147*AN147/J147</f>
        <v/>
      </c>
      <c r="BS147" s="163">
        <f>SUM(BJ147:BR147)</f>
        <v/>
      </c>
      <c r="BT147" s="172">
        <f>L147/(B147)</f>
        <v/>
      </c>
      <c r="BU147" s="172">
        <f>M147/(C147)</f>
        <v/>
      </c>
      <c r="BV147" s="172">
        <f>N147/(D147)</f>
        <v/>
      </c>
      <c r="BW147" s="172">
        <f>O147/(E147)</f>
        <v/>
      </c>
      <c r="BX147" s="172">
        <f>P147/(F147)</f>
        <v/>
      </c>
      <c r="BY147" s="172">
        <f>Q147/(G147)</f>
        <v/>
      </c>
      <c r="BZ147" s="172">
        <f>R147/(H147)</f>
        <v/>
      </c>
      <c r="CA147" s="172">
        <f>S147/(I147)</f>
        <v/>
      </c>
      <c r="CB147" s="172">
        <f>T147/(J147)</f>
        <v/>
      </c>
      <c r="CC147" s="172">
        <f>U147/(K147)</f>
        <v/>
      </c>
      <c r="CD147" s="213">
        <f>SUM(AP134:AP147)</f>
        <v/>
      </c>
      <c r="CE147" s="213">
        <f>SUM(AQ134:AQ147)</f>
        <v/>
      </c>
      <c r="CF147" s="213">
        <f>SUM(AR134:AR147)</f>
        <v/>
      </c>
      <c r="CG147" s="213">
        <f>SUM(AS134:AS147)</f>
        <v/>
      </c>
      <c r="CH147" s="213">
        <f>SUM(AT134:AT147)</f>
        <v/>
      </c>
      <c r="CI147" s="213">
        <f>SUM(AU134:AU147)</f>
        <v/>
      </c>
      <c r="CJ147" s="213">
        <f>SUM(AV134:AV147)</f>
        <v/>
      </c>
      <c r="CK147" s="213">
        <f>SUM(AW134:AW147)</f>
        <v/>
      </c>
      <c r="CL147" s="213">
        <f>SUM(AX134:AX147)</f>
        <v/>
      </c>
      <c r="CM147" s="213">
        <f>SUM(AY134:AY147)</f>
        <v/>
      </c>
      <c r="CN147" s="214">
        <f>B147/B$5</f>
        <v/>
      </c>
      <c r="CO147" s="214">
        <f>C147/C$5</f>
        <v/>
      </c>
      <c r="CP147" s="214">
        <f>D147/D$5</f>
        <v/>
      </c>
      <c r="CQ147" s="214">
        <f>E147/E$5</f>
        <v/>
      </c>
      <c r="CR147" s="214">
        <f>F147/F$5</f>
        <v/>
      </c>
      <c r="CS147" s="214">
        <f>G147/G$5</f>
        <v/>
      </c>
      <c r="CT147" s="214">
        <f>H147/H$5</f>
        <v/>
      </c>
      <c r="CU147" s="214">
        <f>I147/I$5</f>
        <v/>
      </c>
      <c r="CV147" s="214">
        <f>J147/J$5</f>
        <v/>
      </c>
      <c r="CW147" s="214">
        <f>K147/K$5</f>
        <v/>
      </c>
      <c r="CX147" s="215">
        <f>AF147/AF$5</f>
        <v/>
      </c>
      <c r="CY147" s="215">
        <f>AG147/AG$5</f>
        <v/>
      </c>
      <c r="CZ147" s="215">
        <f>AH147/AH$5</f>
        <v/>
      </c>
      <c r="DA147" s="215">
        <f>AI147/AI$5</f>
        <v/>
      </c>
      <c r="DB147" s="215">
        <f>AJ147/AJ$5</f>
        <v/>
      </c>
      <c r="DC147" s="215">
        <f>AK147/AK$5</f>
        <v/>
      </c>
      <c r="DD147" s="215">
        <f>AL147/AL$5</f>
        <v/>
      </c>
      <c r="DE147" s="215">
        <f>AM147/AM$5</f>
        <v/>
      </c>
      <c r="DF147" s="215">
        <f>AN147/AN$5</f>
        <v/>
      </c>
      <c r="DG147" s="215">
        <f>AO147/AO$5</f>
        <v/>
      </c>
      <c r="DI147" s="83" t="n"/>
    </row>
    <row r="148">
      <c r="A148" s="150" t="n">
        <v>44037</v>
      </c>
      <c r="B148" s="165" t="n">
        <v>72772</v>
      </c>
      <c r="C148" s="165" t="n">
        <v>15512</v>
      </c>
      <c r="D148" s="165" t="n">
        <v>156821</v>
      </c>
      <c r="E148" s="165" t="n">
        <v>60532</v>
      </c>
      <c r="F148" s="165" t="n">
        <v>6732</v>
      </c>
      <c r="G148" s="165" t="n">
        <v>10417</v>
      </c>
      <c r="H148" s="165" t="n">
        <v>16942</v>
      </c>
      <c r="I148" s="165" t="n">
        <v>3389</v>
      </c>
      <c r="J148" s="165" t="n">
        <v>91033</v>
      </c>
      <c r="K148" s="165">
        <f>SUM(B148:J148)</f>
        <v/>
      </c>
      <c r="L148" s="166" t="n">
        <v>1450</v>
      </c>
      <c r="M148" s="166" t="n">
        <v>63</v>
      </c>
      <c r="N148" s="166" t="n">
        <v>1535</v>
      </c>
      <c r="O148" s="166" t="n">
        <v>602</v>
      </c>
      <c r="P148" s="166" t="n">
        <v>44</v>
      </c>
      <c r="Q148" s="166" t="n">
        <v>52</v>
      </c>
      <c r="R148" s="166" t="n">
        <v>48</v>
      </c>
      <c r="S148" s="166" t="n">
        <v>27</v>
      </c>
      <c r="T148" s="166" t="n">
        <v>2845</v>
      </c>
      <c r="U148" s="166">
        <f>SUM(L148:T148)</f>
        <v/>
      </c>
      <c r="V148" s="167" t="n">
        <v>57531</v>
      </c>
      <c r="W148" s="167" t="n">
        <v>2064</v>
      </c>
      <c r="X148" s="167" t="n">
        <v>92346</v>
      </c>
      <c r="Y148" s="167" t="n">
        <v>21251</v>
      </c>
      <c r="Z148" s="167" t="n">
        <v>3243</v>
      </c>
      <c r="AA148" s="167" t="n">
        <v>4995</v>
      </c>
      <c r="AB148" s="167" t="n">
        <v>5447</v>
      </c>
      <c r="AC148" s="167" t="n">
        <v>1190</v>
      </c>
      <c r="AD148" s="167" t="n">
        <v>74987</v>
      </c>
      <c r="AE148" s="167">
        <f>SUM(V148:AD148)</f>
        <v/>
      </c>
      <c r="AF148" s="168">
        <f>B148-L148-V148</f>
        <v/>
      </c>
      <c r="AG148" s="168">
        <f>C148-M148-W148</f>
        <v/>
      </c>
      <c r="AH148" s="168">
        <f>D148-N148-X148</f>
        <v/>
      </c>
      <c r="AI148" s="168">
        <f>E148-O148-Y148</f>
        <v/>
      </c>
      <c r="AJ148" s="168">
        <f>F148-P148-Z148</f>
        <v/>
      </c>
      <c r="AK148" s="168">
        <f>G148-Q148-AA148</f>
        <v/>
      </c>
      <c r="AL148" s="168">
        <f>H148-R148-AB148</f>
        <v/>
      </c>
      <c r="AM148" s="168">
        <f>I148-S148-AC148</f>
        <v/>
      </c>
      <c r="AN148" s="168">
        <f>J148-T148-AD148</f>
        <v/>
      </c>
      <c r="AO148" s="168">
        <f>SUM(AF148:AN148)</f>
        <v/>
      </c>
      <c r="AP148" s="169">
        <f>B148-B147</f>
        <v/>
      </c>
      <c r="AQ148" s="169">
        <f>C148-C147</f>
        <v/>
      </c>
      <c r="AR148" s="169">
        <f>D148-D147</f>
        <v/>
      </c>
      <c r="AS148" s="169">
        <f>E148-E147</f>
        <v/>
      </c>
      <c r="AT148" s="169">
        <f>F148-F147</f>
        <v/>
      </c>
      <c r="AU148" s="169">
        <f>G148-G147</f>
        <v/>
      </c>
      <c r="AV148" s="169">
        <f>H148-H147</f>
        <v/>
      </c>
      <c r="AW148" s="169">
        <f>I148-I147</f>
        <v/>
      </c>
      <c r="AX148" s="169">
        <f>J148-J147</f>
        <v/>
      </c>
      <c r="AY148" s="169">
        <f>SUM(AP148:AX148)</f>
        <v/>
      </c>
      <c r="AZ148" s="152">
        <f>L148/AZ$6-B148</f>
        <v/>
      </c>
      <c r="BA148" s="152">
        <f>M148/BA$6-C148</f>
        <v/>
      </c>
      <c r="BB148" s="152">
        <f>N148/BB$6-D148</f>
        <v/>
      </c>
      <c r="BC148" s="152">
        <f>O148/BC$6-E148</f>
        <v/>
      </c>
      <c r="BD148" s="152">
        <f>P148/BD$6-F148</f>
        <v/>
      </c>
      <c r="BE148" s="152">
        <f>Q148/BE$6-G148</f>
        <v/>
      </c>
      <c r="BF148" s="152">
        <f>R148/BF$6-H148</f>
        <v/>
      </c>
      <c r="BG148" s="152">
        <f>S148/BG$6-I148</f>
        <v/>
      </c>
      <c r="BH148" s="152">
        <f>T148/BH$6-J148</f>
        <v/>
      </c>
      <c r="BI148" s="152">
        <f>SUM(AZ148:BH148)</f>
        <v/>
      </c>
      <c r="BJ148" s="163">
        <f>AZ148*AF148/B148</f>
        <v/>
      </c>
      <c r="BK148" s="163">
        <f>BA148*AG148/C148</f>
        <v/>
      </c>
      <c r="BL148" s="163">
        <f>BB148*AH148/D148</f>
        <v/>
      </c>
      <c r="BM148" s="163">
        <f>BC148*AI148/E148</f>
        <v/>
      </c>
      <c r="BN148" s="163">
        <f>BD148*AJ148/F148</f>
        <v/>
      </c>
      <c r="BO148" s="163">
        <f>BE148*AK148/G148</f>
        <v/>
      </c>
      <c r="BP148" s="163">
        <f>BF148*AL148/H148</f>
        <v/>
      </c>
      <c r="BQ148" s="163">
        <f>BG148*AM148/I148</f>
        <v/>
      </c>
      <c r="BR148" s="163">
        <f>BH148*AN148/J148</f>
        <v/>
      </c>
      <c r="BS148" s="163">
        <f>SUM(BJ148:BR148)</f>
        <v/>
      </c>
      <c r="BT148" s="172">
        <f>L148/(B148)</f>
        <v/>
      </c>
      <c r="BU148" s="172">
        <f>M148/(C148)</f>
        <v/>
      </c>
      <c r="BV148" s="172">
        <f>N148/(D148)</f>
        <v/>
      </c>
      <c r="BW148" s="172">
        <f>O148/(E148)</f>
        <v/>
      </c>
      <c r="BX148" s="172">
        <f>P148/(F148)</f>
        <v/>
      </c>
      <c r="BY148" s="172">
        <f>Q148/(G148)</f>
        <v/>
      </c>
      <c r="BZ148" s="172">
        <f>R148/(H148)</f>
        <v/>
      </c>
      <c r="CA148" s="172">
        <f>S148/(I148)</f>
        <v/>
      </c>
      <c r="CB148" s="172">
        <f>T148/(J148)</f>
        <v/>
      </c>
      <c r="CC148" s="172">
        <f>U148/(K148)</f>
        <v/>
      </c>
      <c r="CD148" s="213">
        <f>SUM(AP135:AP148)</f>
        <v/>
      </c>
      <c r="CE148" s="213">
        <f>SUM(AQ135:AQ148)</f>
        <v/>
      </c>
      <c r="CF148" s="213">
        <f>SUM(AR135:AR148)</f>
        <v/>
      </c>
      <c r="CG148" s="213">
        <f>SUM(AS135:AS148)</f>
        <v/>
      </c>
      <c r="CH148" s="213">
        <f>SUM(AT135:AT148)</f>
        <v/>
      </c>
      <c r="CI148" s="213">
        <f>SUM(AU135:AU148)</f>
        <v/>
      </c>
      <c r="CJ148" s="213">
        <f>SUM(AV135:AV148)</f>
        <v/>
      </c>
      <c r="CK148" s="213">
        <f>SUM(AW135:AW148)</f>
        <v/>
      </c>
      <c r="CL148" s="213">
        <f>SUM(AX135:AX148)</f>
        <v/>
      </c>
      <c r="CM148" s="213">
        <f>SUM(AY135:AY148)</f>
        <v/>
      </c>
      <c r="CN148" s="214">
        <f>B148/B$5</f>
        <v/>
      </c>
      <c r="CO148" s="214">
        <f>C148/C$5</f>
        <v/>
      </c>
      <c r="CP148" s="214">
        <f>D148/D$5</f>
        <v/>
      </c>
      <c r="CQ148" s="214">
        <f>E148/E$5</f>
        <v/>
      </c>
      <c r="CR148" s="214">
        <f>F148/F$5</f>
        <v/>
      </c>
      <c r="CS148" s="214">
        <f>G148/G$5</f>
        <v/>
      </c>
      <c r="CT148" s="214">
        <f>H148/H$5</f>
        <v/>
      </c>
      <c r="CU148" s="214">
        <f>I148/I$5</f>
        <v/>
      </c>
      <c r="CV148" s="214">
        <f>J148/J$5</f>
        <v/>
      </c>
      <c r="CW148" s="214">
        <f>K148/K$5</f>
        <v/>
      </c>
      <c r="CX148" s="215">
        <f>AF148/AF$5</f>
        <v/>
      </c>
      <c r="CY148" s="215">
        <f>AG148/AG$5</f>
        <v/>
      </c>
      <c r="CZ148" s="215">
        <f>AH148/AH$5</f>
        <v/>
      </c>
      <c r="DA148" s="215">
        <f>AI148/AI$5</f>
        <v/>
      </c>
      <c r="DB148" s="215">
        <f>AJ148/AJ$5</f>
        <v/>
      </c>
      <c r="DC148" s="215">
        <f>AK148/AK$5</f>
        <v/>
      </c>
      <c r="DD148" s="215">
        <f>AL148/AL$5</f>
        <v/>
      </c>
      <c r="DE148" s="215">
        <f>AM148/AM$5</f>
        <v/>
      </c>
      <c r="DF148" s="215">
        <f>AN148/AN$5</f>
        <v/>
      </c>
      <c r="DG148" s="215">
        <f>AO148/AO$5</f>
        <v/>
      </c>
      <c r="DI148" s="83" t="n"/>
    </row>
    <row r="149">
      <c r="A149" s="150" t="n">
        <v>44038</v>
      </c>
      <c r="B149" s="165" t="n">
        <v>73585</v>
      </c>
      <c r="C149" s="165" t="n">
        <v>16482</v>
      </c>
      <c r="D149" s="165" t="n">
        <v>160154</v>
      </c>
      <c r="E149" s="165" t="n">
        <v>64061</v>
      </c>
      <c r="F149" s="165" t="n">
        <v>7076</v>
      </c>
      <c r="G149" s="165" t="n">
        <v>11008</v>
      </c>
      <c r="H149" s="165" t="n">
        <v>17338</v>
      </c>
      <c r="I149" s="165" t="n">
        <v>3600</v>
      </c>
      <c r="J149" s="165" t="n">
        <v>92079</v>
      </c>
      <c r="K149" s="165">
        <f>SUM(B149:J149)</f>
        <v/>
      </c>
      <c r="L149" s="166" t="n">
        <v>1457</v>
      </c>
      <c r="M149" s="166" t="n">
        <v>63</v>
      </c>
      <c r="N149" s="166" t="n">
        <v>1564</v>
      </c>
      <c r="O149" s="166" t="n">
        <v>614</v>
      </c>
      <c r="P149" s="166" t="n">
        <v>44</v>
      </c>
      <c r="Q149" s="166" t="n">
        <v>52</v>
      </c>
      <c r="R149" s="166" t="n">
        <v>48</v>
      </c>
      <c r="S149" s="166" t="n">
        <v>29</v>
      </c>
      <c r="T149" s="166" t="n">
        <v>2875</v>
      </c>
      <c r="U149" s="166">
        <f>SUM(L149:T149)</f>
        <v/>
      </c>
      <c r="V149" s="167" t="n">
        <v>58290</v>
      </c>
      <c r="W149" s="167" t="n">
        <v>2075</v>
      </c>
      <c r="X149" s="167" t="n">
        <v>92346</v>
      </c>
      <c r="Y149" s="167" t="n">
        <v>21251</v>
      </c>
      <c r="Z149" s="167" t="n">
        <v>3466</v>
      </c>
      <c r="AA149" s="167" t="n">
        <v>4995</v>
      </c>
      <c r="AB149" s="167" t="n">
        <v>6076</v>
      </c>
      <c r="AC149" s="167" t="n">
        <v>1223</v>
      </c>
      <c r="AD149" s="167" t="n">
        <v>75355</v>
      </c>
      <c r="AE149" s="167">
        <f>SUM(V149:AD149)</f>
        <v/>
      </c>
      <c r="AF149" s="168">
        <f>B149-L149-V149</f>
        <v/>
      </c>
      <c r="AG149" s="168">
        <f>C149-M149-W149</f>
        <v/>
      </c>
      <c r="AH149" s="168">
        <f>D149-N149-X149</f>
        <v/>
      </c>
      <c r="AI149" s="168">
        <f>E149-O149-Y149</f>
        <v/>
      </c>
      <c r="AJ149" s="168">
        <f>F149-P149-Z149</f>
        <v/>
      </c>
      <c r="AK149" s="168">
        <f>G149-Q149-AA149</f>
        <v/>
      </c>
      <c r="AL149" s="168">
        <f>H149-R149-AB149</f>
        <v/>
      </c>
      <c r="AM149" s="168">
        <f>I149-S149-AC149</f>
        <v/>
      </c>
      <c r="AN149" s="168">
        <f>J149-T149-AD149</f>
        <v/>
      </c>
      <c r="AO149" s="168">
        <f>SUM(AF149:AN149)</f>
        <v/>
      </c>
      <c r="AP149" s="169">
        <f>B149-B148</f>
        <v/>
      </c>
      <c r="AQ149" s="169">
        <f>C149-C148</f>
        <v/>
      </c>
      <c r="AR149" s="169">
        <f>D149-D148</f>
        <v/>
      </c>
      <c r="AS149" s="169">
        <f>E149-E148</f>
        <v/>
      </c>
      <c r="AT149" s="169">
        <f>F149-F148</f>
        <v/>
      </c>
      <c r="AU149" s="169">
        <f>G149-G148</f>
        <v/>
      </c>
      <c r="AV149" s="169">
        <f>H149-H148</f>
        <v/>
      </c>
      <c r="AW149" s="169">
        <f>I149-I148</f>
        <v/>
      </c>
      <c r="AX149" s="169">
        <f>J149-J148</f>
        <v/>
      </c>
      <c r="AY149" s="169">
        <f>SUM(AP149:AX149)</f>
        <v/>
      </c>
      <c r="AZ149" s="152">
        <f>L149/AZ$6-B149</f>
        <v/>
      </c>
      <c r="BA149" s="152">
        <f>M149/BA$6-C149</f>
        <v/>
      </c>
      <c r="BB149" s="152">
        <f>N149/BB$6-D149</f>
        <v/>
      </c>
      <c r="BC149" s="152">
        <f>O149/BC$6-E149</f>
        <v/>
      </c>
      <c r="BD149" s="152">
        <f>P149/BD$6-F149</f>
        <v/>
      </c>
      <c r="BE149" s="152">
        <f>Q149/BE$6-G149</f>
        <v/>
      </c>
      <c r="BF149" s="152">
        <f>R149/BF$6-H149</f>
        <v/>
      </c>
      <c r="BG149" s="152">
        <f>S149/BG$6-I149</f>
        <v/>
      </c>
      <c r="BH149" s="152">
        <f>T149/BH$6-J149</f>
        <v/>
      </c>
      <c r="BI149" s="152">
        <f>SUM(AZ149:BH149)</f>
        <v/>
      </c>
      <c r="BJ149" s="163">
        <f>AZ149*AF149/B149</f>
        <v/>
      </c>
      <c r="BK149" s="163">
        <f>BA149*AG149/C149</f>
        <v/>
      </c>
      <c r="BL149" s="163">
        <f>BB149*AH149/D149</f>
        <v/>
      </c>
      <c r="BM149" s="163">
        <f>BC149*AI149/E149</f>
        <v/>
      </c>
      <c r="BN149" s="163">
        <f>BD149*AJ149/F149</f>
        <v/>
      </c>
      <c r="BO149" s="163">
        <f>BE149*AK149/G149</f>
        <v/>
      </c>
      <c r="BP149" s="163">
        <f>BF149*AL149/H149</f>
        <v/>
      </c>
      <c r="BQ149" s="163">
        <f>BG149*AM149/I149</f>
        <v/>
      </c>
      <c r="BR149" s="163">
        <f>BH149*AN149/J149</f>
        <v/>
      </c>
      <c r="BS149" s="163">
        <f>SUM(BJ149:BR149)</f>
        <v/>
      </c>
      <c r="BT149" s="172">
        <f>L149/(B149)</f>
        <v/>
      </c>
      <c r="BU149" s="172">
        <f>M149/(C149)</f>
        <v/>
      </c>
      <c r="BV149" s="172">
        <f>N149/(D149)</f>
        <v/>
      </c>
      <c r="BW149" s="172">
        <f>O149/(E149)</f>
        <v/>
      </c>
      <c r="BX149" s="172">
        <f>P149/(F149)</f>
        <v/>
      </c>
      <c r="BY149" s="172">
        <f>Q149/(G149)</f>
        <v/>
      </c>
      <c r="BZ149" s="172">
        <f>R149/(H149)</f>
        <v/>
      </c>
      <c r="CA149" s="172">
        <f>S149/(I149)</f>
        <v/>
      </c>
      <c r="CB149" s="172">
        <f>T149/(J149)</f>
        <v/>
      </c>
      <c r="CC149" s="172">
        <f>U149/(K149)</f>
        <v/>
      </c>
      <c r="CD149" s="213">
        <f>SUM(AP136:AP149)</f>
        <v/>
      </c>
      <c r="CE149" s="213">
        <f>SUM(AQ136:AQ149)</f>
        <v/>
      </c>
      <c r="CF149" s="213">
        <f>SUM(AR136:AR149)</f>
        <v/>
      </c>
      <c r="CG149" s="213">
        <f>SUM(AS136:AS149)</f>
        <v/>
      </c>
      <c r="CH149" s="213">
        <f>SUM(AT136:AT149)</f>
        <v/>
      </c>
      <c r="CI149" s="213">
        <f>SUM(AU136:AU149)</f>
        <v/>
      </c>
      <c r="CJ149" s="213">
        <f>SUM(AV136:AV149)</f>
        <v/>
      </c>
      <c r="CK149" s="213">
        <f>SUM(AW136:AW149)</f>
        <v/>
      </c>
      <c r="CL149" s="213">
        <f>SUM(AX136:AX149)</f>
        <v/>
      </c>
      <c r="CM149" s="213">
        <f>SUM(AY136:AY149)</f>
        <v/>
      </c>
      <c r="CN149" s="214">
        <f>B149/B$5</f>
        <v/>
      </c>
      <c r="CO149" s="214">
        <f>C149/C$5</f>
        <v/>
      </c>
      <c r="CP149" s="214">
        <f>D149/D$5</f>
        <v/>
      </c>
      <c r="CQ149" s="214">
        <f>E149/E$5</f>
        <v/>
      </c>
      <c r="CR149" s="214">
        <f>F149/F$5</f>
        <v/>
      </c>
      <c r="CS149" s="214">
        <f>G149/G$5</f>
        <v/>
      </c>
      <c r="CT149" s="214">
        <f>H149/H$5</f>
        <v/>
      </c>
      <c r="CU149" s="214">
        <f>I149/I$5</f>
        <v/>
      </c>
      <c r="CV149" s="214">
        <f>J149/J$5</f>
        <v/>
      </c>
      <c r="CW149" s="214">
        <f>K149/K$5</f>
        <v/>
      </c>
      <c r="CX149" s="215">
        <f>AF149/AF$5</f>
        <v/>
      </c>
      <c r="CY149" s="215">
        <f>AG149/AG$5</f>
        <v/>
      </c>
      <c r="CZ149" s="215">
        <f>AH149/AH$5</f>
        <v/>
      </c>
      <c r="DA149" s="215">
        <f>AI149/AI$5</f>
        <v/>
      </c>
      <c r="DB149" s="215">
        <f>AJ149/AJ$5</f>
        <v/>
      </c>
      <c r="DC149" s="215">
        <f>AK149/AK$5</f>
        <v/>
      </c>
      <c r="DD149" s="215">
        <f>AL149/AL$5</f>
        <v/>
      </c>
      <c r="DE149" s="215">
        <f>AM149/AM$5</f>
        <v/>
      </c>
      <c r="DF149" s="215">
        <f>AN149/AN$5</f>
        <v/>
      </c>
      <c r="DG149" s="215">
        <f>AO149/AO$5</f>
        <v/>
      </c>
      <c r="DI149" s="83" t="n"/>
    </row>
    <row r="150">
      <c r="A150" s="150" t="n">
        <v>44039</v>
      </c>
      <c r="B150" s="165" t="n">
        <v>74231</v>
      </c>
      <c r="C150" s="165" t="n">
        <v>17222</v>
      </c>
      <c r="D150" s="165" t="n">
        <v>162319</v>
      </c>
      <c r="E150" s="165" t="n">
        <v>65982</v>
      </c>
      <c r="F150" s="165" t="n">
        <v>7260</v>
      </c>
      <c r="G150" s="165" t="n">
        <v>11386</v>
      </c>
      <c r="H150" s="165" t="n">
        <v>17604</v>
      </c>
      <c r="I150" s="165" t="n">
        <v>3875</v>
      </c>
      <c r="J150" s="165" t="n">
        <v>92600</v>
      </c>
      <c r="K150" s="165">
        <f>SUM(B150:J150)</f>
        <v/>
      </c>
      <c r="L150" s="166" t="n">
        <v>1534</v>
      </c>
      <c r="M150" s="166" t="n">
        <v>154</v>
      </c>
      <c r="N150" s="166" t="n">
        <v>1625</v>
      </c>
      <c r="O150" s="166" t="n">
        <v>623</v>
      </c>
      <c r="P150" s="166" t="n">
        <v>67</v>
      </c>
      <c r="Q150" s="166" t="n">
        <v>65</v>
      </c>
      <c r="R150" s="166" t="n">
        <v>59</v>
      </c>
      <c r="S150" s="166" t="n">
        <v>29</v>
      </c>
      <c r="T150" s="166" t="n">
        <v>2911</v>
      </c>
      <c r="U150" s="166">
        <f>SUM(L150:T150)</f>
        <v/>
      </c>
      <c r="V150" s="167" t="n">
        <v>58685</v>
      </c>
      <c r="W150" s="167" t="n">
        <v>2087</v>
      </c>
      <c r="X150" s="167" t="n">
        <v>97485</v>
      </c>
      <c r="Y150" s="167" t="n">
        <v>24350</v>
      </c>
      <c r="Z150" s="167" t="n">
        <v>3565</v>
      </c>
      <c r="AA150" s="167" t="n">
        <v>5494</v>
      </c>
      <c r="AB150" s="167" t="n">
        <v>6441</v>
      </c>
      <c r="AC150" s="167" t="n">
        <v>1223</v>
      </c>
      <c r="AD150" s="167" t="n">
        <v>75595</v>
      </c>
      <c r="AE150" s="167">
        <f>SUM(V150:AD150)</f>
        <v/>
      </c>
      <c r="AF150" s="168">
        <f>B150-L150-V150</f>
        <v/>
      </c>
      <c r="AG150" s="168">
        <f>C150-M150-W150</f>
        <v/>
      </c>
      <c r="AH150" s="168">
        <f>D150-N150-X150</f>
        <v/>
      </c>
      <c r="AI150" s="168">
        <f>E150-O150-Y150</f>
        <v/>
      </c>
      <c r="AJ150" s="168">
        <f>F150-P150-Z150</f>
        <v/>
      </c>
      <c r="AK150" s="168">
        <f>G150-Q150-AA150</f>
        <v/>
      </c>
      <c r="AL150" s="168">
        <f>H150-R150-AB150</f>
        <v/>
      </c>
      <c r="AM150" s="168">
        <f>I150-S150-AC150</f>
        <v/>
      </c>
      <c r="AN150" s="168">
        <f>J150-T150-AD150</f>
        <v/>
      </c>
      <c r="AO150" s="168">
        <f>SUM(AF150:AN150)</f>
        <v/>
      </c>
      <c r="AP150" s="169">
        <f>B150-B149</f>
        <v/>
      </c>
      <c r="AQ150" s="169">
        <f>C150-C149</f>
        <v/>
      </c>
      <c r="AR150" s="169">
        <f>D150-D149</f>
        <v/>
      </c>
      <c r="AS150" s="169">
        <f>E150-E149</f>
        <v/>
      </c>
      <c r="AT150" s="169">
        <f>F150-F149</f>
        <v/>
      </c>
      <c r="AU150" s="169">
        <f>G150-G149</f>
        <v/>
      </c>
      <c r="AV150" s="169">
        <f>H150-H149</f>
        <v/>
      </c>
      <c r="AW150" s="169">
        <f>I150-I149</f>
        <v/>
      </c>
      <c r="AX150" s="169">
        <f>J150-J149</f>
        <v/>
      </c>
      <c r="AY150" s="169">
        <f>SUM(AP150:AX150)</f>
        <v/>
      </c>
      <c r="AZ150" s="152">
        <f>L150/AZ$6-B150</f>
        <v/>
      </c>
      <c r="BA150" s="152">
        <f>M150/BA$6-C150</f>
        <v/>
      </c>
      <c r="BB150" s="152">
        <f>N150/BB$6-D150</f>
        <v/>
      </c>
      <c r="BC150" s="152">
        <f>O150/BC$6-E150</f>
        <v/>
      </c>
      <c r="BD150" s="152">
        <f>P150/BD$6-F150</f>
        <v/>
      </c>
      <c r="BE150" s="152">
        <f>Q150/BE$6-G150</f>
        <v/>
      </c>
      <c r="BF150" s="152">
        <f>R150/BF$6-H150</f>
        <v/>
      </c>
      <c r="BG150" s="152">
        <f>S150/BG$6-I150</f>
        <v/>
      </c>
      <c r="BH150" s="152">
        <f>T150/BH$6-J150</f>
        <v/>
      </c>
      <c r="BI150" s="152">
        <f>SUM(AZ150:BH150)</f>
        <v/>
      </c>
      <c r="BJ150" s="163">
        <f>AZ150*AF150/B150</f>
        <v/>
      </c>
      <c r="BK150" s="163">
        <f>BA150*AG150/C150</f>
        <v/>
      </c>
      <c r="BL150" s="163">
        <f>BB150*AH150/D150</f>
        <v/>
      </c>
      <c r="BM150" s="163">
        <f>BC150*AI150/E150</f>
        <v/>
      </c>
      <c r="BN150" s="163">
        <f>BD150*AJ150/F150</f>
        <v/>
      </c>
      <c r="BO150" s="163">
        <f>BE150*AK150/G150</f>
        <v/>
      </c>
      <c r="BP150" s="163">
        <f>BF150*AL150/H150</f>
        <v/>
      </c>
      <c r="BQ150" s="163">
        <f>BG150*AM150/I150</f>
        <v/>
      </c>
      <c r="BR150" s="163">
        <f>BH150*AN150/J150</f>
        <v/>
      </c>
      <c r="BS150" s="163">
        <f>SUM(BJ150:BR150)</f>
        <v/>
      </c>
      <c r="BT150" s="172">
        <f>L150/(B150)</f>
        <v/>
      </c>
      <c r="BU150" s="172">
        <f>M150/(C150)</f>
        <v/>
      </c>
      <c r="BV150" s="172">
        <f>N150/(D150)</f>
        <v/>
      </c>
      <c r="BW150" s="172">
        <f>O150/(E150)</f>
        <v/>
      </c>
      <c r="BX150" s="172">
        <f>P150/(F150)</f>
        <v/>
      </c>
      <c r="BY150" s="172">
        <f>Q150/(G150)</f>
        <v/>
      </c>
      <c r="BZ150" s="172">
        <f>R150/(H150)</f>
        <v/>
      </c>
      <c r="CA150" s="172">
        <f>S150/(I150)</f>
        <v/>
      </c>
      <c r="CB150" s="172">
        <f>T150/(J150)</f>
        <v/>
      </c>
      <c r="CC150" s="172">
        <f>U150/(K150)</f>
        <v/>
      </c>
      <c r="CD150" s="213">
        <f>SUM(AP137:AP150)</f>
        <v/>
      </c>
      <c r="CE150" s="213">
        <f>SUM(AQ137:AQ150)</f>
        <v/>
      </c>
      <c r="CF150" s="213">
        <f>SUM(AR137:AR150)</f>
        <v/>
      </c>
      <c r="CG150" s="213">
        <f>SUM(AS137:AS150)</f>
        <v/>
      </c>
      <c r="CH150" s="213">
        <f>SUM(AT137:AT150)</f>
        <v/>
      </c>
      <c r="CI150" s="213">
        <f>SUM(AU137:AU150)</f>
        <v/>
      </c>
      <c r="CJ150" s="213">
        <f>SUM(AV137:AV150)</f>
        <v/>
      </c>
      <c r="CK150" s="213">
        <f>SUM(AW137:AW150)</f>
        <v/>
      </c>
      <c r="CL150" s="213">
        <f>SUM(AX137:AX150)</f>
        <v/>
      </c>
      <c r="CM150" s="213">
        <f>SUM(AY137:AY150)</f>
        <v/>
      </c>
      <c r="CN150" s="214">
        <f>B150/B$5</f>
        <v/>
      </c>
      <c r="CO150" s="214">
        <f>C150/C$5</f>
        <v/>
      </c>
      <c r="CP150" s="214">
        <f>D150/D$5</f>
        <v/>
      </c>
      <c r="CQ150" s="214">
        <f>E150/E$5</f>
        <v/>
      </c>
      <c r="CR150" s="214">
        <f>F150/F$5</f>
        <v/>
      </c>
      <c r="CS150" s="214">
        <f>G150/G$5</f>
        <v/>
      </c>
      <c r="CT150" s="214">
        <f>H150/H$5</f>
        <v/>
      </c>
      <c r="CU150" s="214">
        <f>I150/I$5</f>
        <v/>
      </c>
      <c r="CV150" s="214">
        <f>J150/J$5</f>
        <v/>
      </c>
      <c r="CW150" s="214">
        <f>K150/K$5</f>
        <v/>
      </c>
      <c r="CX150" s="215">
        <f>AF150/AF$5</f>
        <v/>
      </c>
      <c r="CY150" s="215">
        <f>AG150/AG$5</f>
        <v/>
      </c>
      <c r="CZ150" s="215">
        <f>AH150/AH$5</f>
        <v/>
      </c>
      <c r="DA150" s="215">
        <f>AI150/AI$5</f>
        <v/>
      </c>
      <c r="DB150" s="215">
        <f>AJ150/AJ$5</f>
        <v/>
      </c>
      <c r="DC150" s="215">
        <f>AK150/AK$5</f>
        <v/>
      </c>
      <c r="DD150" s="215">
        <f>AL150/AL$5</f>
        <v/>
      </c>
      <c r="DE150" s="215">
        <f>AM150/AM$5</f>
        <v/>
      </c>
      <c r="DF150" s="215">
        <f>AN150/AN$5</f>
        <v/>
      </c>
      <c r="DG150" s="215">
        <f>AO150/AO$5</f>
        <v/>
      </c>
      <c r="DI150" s="83" t="n"/>
    </row>
    <row r="151">
      <c r="A151" s="150" t="n">
        <v>44040</v>
      </c>
      <c r="B151" s="165" t="n">
        <v>75067</v>
      </c>
      <c r="C151" s="165" t="n">
        <v>18134</v>
      </c>
      <c r="D151" s="165" t="n">
        <v>164584</v>
      </c>
      <c r="E151" s="165" t="n">
        <v>68101</v>
      </c>
      <c r="F151" s="165" t="n">
        <v>7502</v>
      </c>
      <c r="G151" s="165" t="n">
        <v>11552</v>
      </c>
      <c r="H151" s="165" t="n">
        <v>17791</v>
      </c>
      <c r="I151" s="165" t="n">
        <v>3997</v>
      </c>
      <c r="J151" s="165" t="n">
        <v>92983</v>
      </c>
      <c r="K151" s="165">
        <f>SUM(B151:J151)</f>
        <v/>
      </c>
      <c r="L151" s="166" t="n">
        <v>1545</v>
      </c>
      <c r="M151" s="166" t="n">
        <v>154</v>
      </c>
      <c r="N151" s="166" t="n">
        <v>1680</v>
      </c>
      <c r="O151" s="166" t="n">
        <v>685</v>
      </c>
      <c r="P151" s="166" t="n">
        <v>67</v>
      </c>
      <c r="Q151" s="166" t="n">
        <v>65</v>
      </c>
      <c r="R151" s="166" t="n">
        <v>72</v>
      </c>
      <c r="S151" s="166" t="n">
        <v>29</v>
      </c>
      <c r="T151" s="166" t="n">
        <v>2960</v>
      </c>
      <c r="U151" s="166">
        <f>SUM(L151:T151)</f>
        <v/>
      </c>
      <c r="V151" s="167" t="n">
        <v>60745</v>
      </c>
      <c r="W151" s="167" t="n">
        <v>2178</v>
      </c>
      <c r="X151" s="167" t="n">
        <v>102614</v>
      </c>
      <c r="Y151" s="167" t="n">
        <v>27682</v>
      </c>
      <c r="Z151" s="167" t="n">
        <v>3565</v>
      </c>
      <c r="AA151" s="167" t="n">
        <v>5812</v>
      </c>
      <c r="AB151" s="167" t="n">
        <v>6638</v>
      </c>
      <c r="AC151" s="167" t="n">
        <v>1244</v>
      </c>
      <c r="AD151" s="167" t="n">
        <v>76835</v>
      </c>
      <c r="AE151" s="167">
        <f>SUM(V151:AD151)</f>
        <v/>
      </c>
      <c r="AF151" s="168">
        <f>B151-L151-V151</f>
        <v/>
      </c>
      <c r="AG151" s="168">
        <f>C151-M151-W151</f>
        <v/>
      </c>
      <c r="AH151" s="168">
        <f>D151-N151-X151</f>
        <v/>
      </c>
      <c r="AI151" s="168">
        <f>E151-O151-Y151</f>
        <v/>
      </c>
      <c r="AJ151" s="168">
        <f>F151-P151-Z151</f>
        <v/>
      </c>
      <c r="AK151" s="168">
        <f>G151-Q151-AA151</f>
        <v/>
      </c>
      <c r="AL151" s="168">
        <f>H151-R151-AB151</f>
        <v/>
      </c>
      <c r="AM151" s="168">
        <f>I151-S151-AC151</f>
        <v/>
      </c>
      <c r="AN151" s="168">
        <f>J151-T151-AD151</f>
        <v/>
      </c>
      <c r="AO151" s="168">
        <f>SUM(AF151:AN151)</f>
        <v/>
      </c>
      <c r="AP151" s="169">
        <f>B151-B150</f>
        <v/>
      </c>
      <c r="AQ151" s="169">
        <f>C151-C150</f>
        <v/>
      </c>
      <c r="AR151" s="169">
        <f>D151-D150</f>
        <v/>
      </c>
      <c r="AS151" s="169">
        <f>E151-E150</f>
        <v/>
      </c>
      <c r="AT151" s="169">
        <f>F151-F150</f>
        <v/>
      </c>
      <c r="AU151" s="169">
        <f>G151-G150</f>
        <v/>
      </c>
      <c r="AV151" s="169">
        <f>H151-H150</f>
        <v/>
      </c>
      <c r="AW151" s="169">
        <f>I151-I150</f>
        <v/>
      </c>
      <c r="AX151" s="169">
        <f>J151-J150</f>
        <v/>
      </c>
      <c r="AY151" s="169">
        <f>SUM(AP151:AX151)</f>
        <v/>
      </c>
      <c r="AZ151" s="152">
        <f>L151/AZ$6-B151</f>
        <v/>
      </c>
      <c r="BA151" s="152">
        <f>M151/BA$6-C151</f>
        <v/>
      </c>
      <c r="BB151" s="152">
        <f>N151/BB$6-D151</f>
        <v/>
      </c>
      <c r="BC151" s="152">
        <f>O151/BC$6-E151</f>
        <v/>
      </c>
      <c r="BD151" s="152">
        <f>P151/BD$6-F151</f>
        <v/>
      </c>
      <c r="BE151" s="152">
        <f>Q151/BE$6-G151</f>
        <v/>
      </c>
      <c r="BF151" s="152">
        <f>R151/BF$6-H151</f>
        <v/>
      </c>
      <c r="BG151" s="152">
        <f>S151/BG$6-I151</f>
        <v/>
      </c>
      <c r="BH151" s="152">
        <f>T151/BH$6-J151</f>
        <v/>
      </c>
      <c r="BI151" s="152">
        <f>SUM(AZ151:BH151)</f>
        <v/>
      </c>
      <c r="BJ151" s="163">
        <f>AZ151*AF151/B151</f>
        <v/>
      </c>
      <c r="BK151" s="163">
        <f>BA151*AG151/C151</f>
        <v/>
      </c>
      <c r="BL151" s="163">
        <f>BB151*AH151/D151</f>
        <v/>
      </c>
      <c r="BM151" s="163">
        <f>BC151*AI151/E151</f>
        <v/>
      </c>
      <c r="BN151" s="163">
        <f>BD151*AJ151/F151</f>
        <v/>
      </c>
      <c r="BO151" s="163">
        <f>BE151*AK151/G151</f>
        <v/>
      </c>
      <c r="BP151" s="163">
        <f>BF151*AL151/H151</f>
        <v/>
      </c>
      <c r="BQ151" s="163">
        <f>BG151*AM151/I151</f>
        <v/>
      </c>
      <c r="BR151" s="163">
        <f>BH151*AN151/J151</f>
        <v/>
      </c>
      <c r="BS151" s="163">
        <f>SUM(BJ151:BR151)</f>
        <v/>
      </c>
      <c r="BT151" s="172">
        <f>L151/(B151)</f>
        <v/>
      </c>
      <c r="BU151" s="172">
        <f>M151/(C151)</f>
        <v/>
      </c>
      <c r="BV151" s="172">
        <f>N151/(D151)</f>
        <v/>
      </c>
      <c r="BW151" s="172">
        <f>O151/(E151)</f>
        <v/>
      </c>
      <c r="BX151" s="172">
        <f>P151/(F151)</f>
        <v/>
      </c>
      <c r="BY151" s="172">
        <f>Q151/(G151)</f>
        <v/>
      </c>
      <c r="BZ151" s="172">
        <f>R151/(H151)</f>
        <v/>
      </c>
      <c r="CA151" s="172">
        <f>S151/(I151)</f>
        <v/>
      </c>
      <c r="CB151" s="172">
        <f>T151/(J151)</f>
        <v/>
      </c>
      <c r="CC151" s="172">
        <f>U151/(K151)</f>
        <v/>
      </c>
      <c r="CD151" s="213">
        <f>SUM(AP138:AP151)</f>
        <v/>
      </c>
      <c r="CE151" s="213">
        <f>SUM(AQ138:AQ151)</f>
        <v/>
      </c>
      <c r="CF151" s="213">
        <f>SUM(AR138:AR151)</f>
        <v/>
      </c>
      <c r="CG151" s="213">
        <f>SUM(AS138:AS151)</f>
        <v/>
      </c>
      <c r="CH151" s="213">
        <f>SUM(AT138:AT151)</f>
        <v/>
      </c>
      <c r="CI151" s="213">
        <f>SUM(AU138:AU151)</f>
        <v/>
      </c>
      <c r="CJ151" s="213">
        <f>SUM(AV138:AV151)</f>
        <v/>
      </c>
      <c r="CK151" s="213">
        <f>SUM(AW138:AW151)</f>
        <v/>
      </c>
      <c r="CL151" s="213">
        <f>SUM(AX138:AX151)</f>
        <v/>
      </c>
      <c r="CM151" s="213">
        <f>SUM(AY138:AY151)</f>
        <v/>
      </c>
      <c r="CN151" s="214">
        <f>B151/B$5</f>
        <v/>
      </c>
      <c r="CO151" s="214">
        <f>C151/C$5</f>
        <v/>
      </c>
      <c r="CP151" s="214">
        <f>D151/D$5</f>
        <v/>
      </c>
      <c r="CQ151" s="214">
        <f>E151/E$5</f>
        <v/>
      </c>
      <c r="CR151" s="214">
        <f>F151/F$5</f>
        <v/>
      </c>
      <c r="CS151" s="214">
        <f>G151/G$5</f>
        <v/>
      </c>
      <c r="CT151" s="214">
        <f>H151/H$5</f>
        <v/>
      </c>
      <c r="CU151" s="214">
        <f>I151/I$5</f>
        <v/>
      </c>
      <c r="CV151" s="214">
        <f>J151/J$5</f>
        <v/>
      </c>
      <c r="CW151" s="214">
        <f>K151/K$5</f>
        <v/>
      </c>
      <c r="CX151" s="215">
        <f>AF151/AF$5</f>
        <v/>
      </c>
      <c r="CY151" s="215">
        <f>AG151/AG$5</f>
        <v/>
      </c>
      <c r="CZ151" s="215">
        <f>AH151/AH$5</f>
        <v/>
      </c>
      <c r="DA151" s="215">
        <f>AI151/AI$5</f>
        <v/>
      </c>
      <c r="DB151" s="215">
        <f>AJ151/AJ$5</f>
        <v/>
      </c>
      <c r="DC151" s="215">
        <f>AK151/AK$5</f>
        <v/>
      </c>
      <c r="DD151" s="215">
        <f>AL151/AL$5</f>
        <v/>
      </c>
      <c r="DE151" s="215">
        <f>AM151/AM$5</f>
        <v/>
      </c>
      <c r="DF151" s="215">
        <f>AN151/AN$5</f>
        <v/>
      </c>
      <c r="DG151" s="215">
        <f>AO151/AO$5</f>
        <v/>
      </c>
      <c r="DI151" s="83" t="n"/>
    </row>
    <row r="152">
      <c r="A152" s="150" t="n">
        <v>44041</v>
      </c>
      <c r="B152" s="165" t="n">
        <v>75872</v>
      </c>
      <c r="C152" s="165" t="n">
        <v>19207</v>
      </c>
      <c r="D152" s="165" t="n">
        <v>168369</v>
      </c>
      <c r="E152" s="165" t="n">
        <v>71240</v>
      </c>
      <c r="F152" s="165" t="n">
        <v>7840</v>
      </c>
      <c r="G152" s="165" t="n">
        <v>12442</v>
      </c>
      <c r="H152" s="165" t="n">
        <v>18231</v>
      </c>
      <c r="I152" s="165" t="n">
        <v>4135</v>
      </c>
      <c r="J152" s="165" t="n">
        <v>93737</v>
      </c>
      <c r="K152" s="165">
        <f>SUM(B152:J152)</f>
        <v/>
      </c>
      <c r="L152" s="166" t="n">
        <v>1579</v>
      </c>
      <c r="M152" s="166" t="n">
        <v>154</v>
      </c>
      <c r="N152" s="166" t="n">
        <v>1836</v>
      </c>
      <c r="O152" s="166" t="n">
        <v>712</v>
      </c>
      <c r="P152" s="166" t="n">
        <v>67</v>
      </c>
      <c r="Q152" s="166" t="n">
        <v>65</v>
      </c>
      <c r="R152" s="166" t="n">
        <v>72</v>
      </c>
      <c r="S152" s="166" t="n">
        <v>29</v>
      </c>
      <c r="T152" s="166" t="n">
        <v>2983</v>
      </c>
      <c r="U152" s="166">
        <f>SUM(L152:T152)</f>
        <v/>
      </c>
      <c r="V152" s="167" t="n">
        <v>62371</v>
      </c>
      <c r="W152" s="167" t="n">
        <v>2178</v>
      </c>
      <c r="X152" s="167" t="n">
        <v>105614</v>
      </c>
      <c r="Y152" s="167" t="n">
        <v>32483</v>
      </c>
      <c r="Z152" s="167" t="n">
        <v>3637</v>
      </c>
      <c r="AA152" s="167" t="n">
        <v>6393</v>
      </c>
      <c r="AB152" s="167" t="n">
        <v>7181</v>
      </c>
      <c r="AC152" s="167" t="n">
        <v>1275</v>
      </c>
      <c r="AD152" s="167" t="n">
        <v>76835</v>
      </c>
      <c r="AE152" s="167">
        <f>SUM(V152:AD152)</f>
        <v/>
      </c>
      <c r="AF152" s="168">
        <f>B152-L152-V152</f>
        <v/>
      </c>
      <c r="AG152" s="168">
        <f>C152-M152-W152</f>
        <v/>
      </c>
      <c r="AH152" s="168">
        <f>D152-N152-X152</f>
        <v/>
      </c>
      <c r="AI152" s="168">
        <f>E152-O152-Y152</f>
        <v/>
      </c>
      <c r="AJ152" s="168">
        <f>F152-P152-Z152</f>
        <v/>
      </c>
      <c r="AK152" s="168">
        <f>G152-Q152-AA152</f>
        <v/>
      </c>
      <c r="AL152" s="168">
        <f>H152-R152-AB152</f>
        <v/>
      </c>
      <c r="AM152" s="168">
        <f>I152-S152-AC152</f>
        <v/>
      </c>
      <c r="AN152" s="168">
        <f>J152-T152-AD152</f>
        <v/>
      </c>
      <c r="AO152" s="168">
        <f>SUM(AF152:AN152)</f>
        <v/>
      </c>
      <c r="AP152" s="169">
        <f>B152-B151</f>
        <v/>
      </c>
      <c r="AQ152" s="169">
        <f>C152-C151</f>
        <v/>
      </c>
      <c r="AR152" s="169">
        <f>D152-D151</f>
        <v/>
      </c>
      <c r="AS152" s="169">
        <f>E152-E151</f>
        <v/>
      </c>
      <c r="AT152" s="169">
        <f>F152-F151</f>
        <v/>
      </c>
      <c r="AU152" s="169">
        <f>G152-G151</f>
        <v/>
      </c>
      <c r="AV152" s="169">
        <f>H152-H151</f>
        <v/>
      </c>
      <c r="AW152" s="169">
        <f>I152-I151</f>
        <v/>
      </c>
      <c r="AX152" s="169">
        <f>J152-J151</f>
        <v/>
      </c>
      <c r="AY152" s="169">
        <f>SUM(AP152:AX152)</f>
        <v/>
      </c>
      <c r="AZ152" s="152">
        <f>L152/AZ$6-B152</f>
        <v/>
      </c>
      <c r="BA152" s="152">
        <f>M152/BA$6-C152</f>
        <v/>
      </c>
      <c r="BB152" s="152">
        <f>N152/BB$6-D152</f>
        <v/>
      </c>
      <c r="BC152" s="152">
        <f>O152/BC$6-E152</f>
        <v/>
      </c>
      <c r="BD152" s="152">
        <f>P152/BD$6-F152</f>
        <v/>
      </c>
      <c r="BE152" s="152">
        <f>Q152/BE$6-G152</f>
        <v/>
      </c>
      <c r="BF152" s="152">
        <f>R152/BF$6-H152</f>
        <v/>
      </c>
      <c r="BG152" s="152">
        <f>S152/BG$6-I152</f>
        <v/>
      </c>
      <c r="BH152" s="152">
        <f>T152/BH$6-J152</f>
        <v/>
      </c>
      <c r="BI152" s="152">
        <f>SUM(AZ152:BH152)</f>
        <v/>
      </c>
      <c r="BJ152" s="163">
        <f>AZ152*AF152/B152</f>
        <v/>
      </c>
      <c r="BK152" s="163">
        <f>BA152*AG152/C152</f>
        <v/>
      </c>
      <c r="BL152" s="163">
        <f>BB152*AH152/D152</f>
        <v/>
      </c>
      <c r="BM152" s="163">
        <f>BC152*AI152/E152</f>
        <v/>
      </c>
      <c r="BN152" s="163">
        <f>BD152*AJ152/F152</f>
        <v/>
      </c>
      <c r="BO152" s="163">
        <f>BE152*AK152/G152</f>
        <v/>
      </c>
      <c r="BP152" s="163">
        <f>BF152*AL152/H152</f>
        <v/>
      </c>
      <c r="BQ152" s="163">
        <f>BG152*AM152/I152</f>
        <v/>
      </c>
      <c r="BR152" s="163">
        <f>BH152*AN152/J152</f>
        <v/>
      </c>
      <c r="BS152" s="163">
        <f>SUM(BJ152:BR152)</f>
        <v/>
      </c>
      <c r="BT152" s="172">
        <f>L152/(B152)</f>
        <v/>
      </c>
      <c r="BU152" s="172">
        <f>M152/(C152)</f>
        <v/>
      </c>
      <c r="BV152" s="172">
        <f>N152/(D152)</f>
        <v/>
      </c>
      <c r="BW152" s="172">
        <f>O152/(E152)</f>
        <v/>
      </c>
      <c r="BX152" s="172">
        <f>P152/(F152)</f>
        <v/>
      </c>
      <c r="BY152" s="172">
        <f>Q152/(G152)</f>
        <v/>
      </c>
      <c r="BZ152" s="172">
        <f>R152/(H152)</f>
        <v/>
      </c>
      <c r="CA152" s="172">
        <f>S152/(I152)</f>
        <v/>
      </c>
      <c r="CB152" s="172">
        <f>T152/(J152)</f>
        <v/>
      </c>
      <c r="CC152" s="172">
        <f>U152/(K152)</f>
        <v/>
      </c>
      <c r="CD152" s="213">
        <f>SUM(AP139:AP152)</f>
        <v/>
      </c>
      <c r="CE152" s="213">
        <f>SUM(AQ139:AQ152)</f>
        <v/>
      </c>
      <c r="CF152" s="213">
        <f>SUM(AR139:AR152)</f>
        <v/>
      </c>
      <c r="CG152" s="213">
        <f>SUM(AS139:AS152)</f>
        <v/>
      </c>
      <c r="CH152" s="213">
        <f>SUM(AT139:AT152)</f>
        <v/>
      </c>
      <c r="CI152" s="213">
        <f>SUM(AU139:AU152)</f>
        <v/>
      </c>
      <c r="CJ152" s="213">
        <f>SUM(AV139:AV152)</f>
        <v/>
      </c>
      <c r="CK152" s="213">
        <f>SUM(AW139:AW152)</f>
        <v/>
      </c>
      <c r="CL152" s="213">
        <f>SUM(AX139:AX152)</f>
        <v/>
      </c>
      <c r="CM152" s="213">
        <f>SUM(AY139:AY152)</f>
        <v/>
      </c>
      <c r="CN152" s="214">
        <f>B152/B$5</f>
        <v/>
      </c>
      <c r="CO152" s="214">
        <f>C152/C$5</f>
        <v/>
      </c>
      <c r="CP152" s="214">
        <f>D152/D$5</f>
        <v/>
      </c>
      <c r="CQ152" s="214">
        <f>E152/E$5</f>
        <v/>
      </c>
      <c r="CR152" s="214">
        <f>F152/F$5</f>
        <v/>
      </c>
      <c r="CS152" s="214">
        <f>G152/G$5</f>
        <v/>
      </c>
      <c r="CT152" s="214">
        <f>H152/H$5</f>
        <v/>
      </c>
      <c r="CU152" s="214">
        <f>I152/I$5</f>
        <v/>
      </c>
      <c r="CV152" s="214">
        <f>J152/J$5</f>
        <v/>
      </c>
      <c r="CW152" s="214">
        <f>K152/K$5</f>
        <v/>
      </c>
      <c r="CX152" s="215">
        <f>AF152/AF$5</f>
        <v/>
      </c>
      <c r="CY152" s="215">
        <f>AG152/AG$5</f>
        <v/>
      </c>
      <c r="CZ152" s="215">
        <f>AH152/AH$5</f>
        <v/>
      </c>
      <c r="DA152" s="215">
        <f>AI152/AI$5</f>
        <v/>
      </c>
      <c r="DB152" s="215">
        <f>AJ152/AJ$5</f>
        <v/>
      </c>
      <c r="DC152" s="215">
        <f>AK152/AK$5</f>
        <v/>
      </c>
      <c r="DD152" s="215">
        <f>AL152/AL$5</f>
        <v/>
      </c>
      <c r="DE152" s="215">
        <f>AM152/AM$5</f>
        <v/>
      </c>
      <c r="DF152" s="215">
        <f>AN152/AN$5</f>
        <v/>
      </c>
      <c r="DG152" s="215">
        <f>AO152/AO$5</f>
        <v/>
      </c>
      <c r="DI152" s="83" t="n"/>
    </row>
    <row r="153">
      <c r="A153" s="150" t="n">
        <v>44042</v>
      </c>
      <c r="B153" s="165" t="n">
        <v>77055</v>
      </c>
      <c r="C153" s="165" t="n">
        <v>20398</v>
      </c>
      <c r="D153" s="165" t="n">
        <v>171574</v>
      </c>
      <c r="E153" s="165" t="n">
        <v>73919</v>
      </c>
      <c r="F153" s="165" t="n">
        <v>8240</v>
      </c>
      <c r="G153" s="165" t="n">
        <v>13280</v>
      </c>
      <c r="H153" s="165" t="n">
        <v>18811</v>
      </c>
      <c r="I153" s="165" t="n">
        <v>4402</v>
      </c>
      <c r="J153" s="165" t="n">
        <v>94440</v>
      </c>
      <c r="K153" s="165">
        <f>SUM(B153:J153)</f>
        <v/>
      </c>
      <c r="L153" s="166" t="n">
        <v>1700</v>
      </c>
      <c r="M153" s="166" t="n">
        <v>154</v>
      </c>
      <c r="N153" s="166" t="n">
        <v>1932</v>
      </c>
      <c r="O153" s="166" t="n">
        <v>767</v>
      </c>
      <c r="P153" s="166" t="n">
        <v>67</v>
      </c>
      <c r="Q153" s="166" t="n">
        <v>65</v>
      </c>
      <c r="R153" s="166" t="n">
        <v>81</v>
      </c>
      <c r="S153" s="166" t="n">
        <v>29</v>
      </c>
      <c r="T153" s="166" t="n">
        <v>3017</v>
      </c>
      <c r="U153" s="166">
        <f>SUM(L153:T153)</f>
        <v/>
      </c>
      <c r="V153" s="167" t="n">
        <v>63903</v>
      </c>
      <c r="W153" s="167" t="n">
        <v>2178</v>
      </c>
      <c r="X153" s="167" t="n">
        <v>111061</v>
      </c>
      <c r="Y153" s="167" t="n">
        <v>32483</v>
      </c>
      <c r="Z153" s="167" t="n">
        <v>4700</v>
      </c>
      <c r="AA153" s="167" t="n">
        <v>6854</v>
      </c>
      <c r="AB153" s="167" t="n">
        <v>8160</v>
      </c>
      <c r="AC153" s="167" t="n">
        <v>1341</v>
      </c>
      <c r="AD153" s="167" t="n">
        <v>78921</v>
      </c>
      <c r="AE153" s="167">
        <f>SUM(V153:AD153)</f>
        <v/>
      </c>
      <c r="AF153" s="168">
        <f>B153-L153-V153</f>
        <v/>
      </c>
      <c r="AG153" s="168">
        <f>C153-M153-W153</f>
        <v/>
      </c>
      <c r="AH153" s="168">
        <f>D153-N153-X153</f>
        <v/>
      </c>
      <c r="AI153" s="168">
        <f>E153-O153-Y153</f>
        <v/>
      </c>
      <c r="AJ153" s="168">
        <f>F153-P153-Z153</f>
        <v/>
      </c>
      <c r="AK153" s="168">
        <f>G153-Q153-AA153</f>
        <v/>
      </c>
      <c r="AL153" s="168">
        <f>H153-R153-AB153</f>
        <v/>
      </c>
      <c r="AM153" s="168">
        <f>I153-S153-AC153</f>
        <v/>
      </c>
      <c r="AN153" s="168">
        <f>J153-T153-AD153</f>
        <v/>
      </c>
      <c r="AO153" s="168">
        <f>SUM(AF153:AN153)</f>
        <v/>
      </c>
      <c r="AP153" s="169">
        <f>B153-B152</f>
        <v/>
      </c>
      <c r="AQ153" s="169">
        <f>C153-C152</f>
        <v/>
      </c>
      <c r="AR153" s="169">
        <f>D153-D152</f>
        <v/>
      </c>
      <c r="AS153" s="169">
        <f>E153-E152</f>
        <v/>
      </c>
      <c r="AT153" s="169">
        <f>F153-F152</f>
        <v/>
      </c>
      <c r="AU153" s="169">
        <f>G153-G152</f>
        <v/>
      </c>
      <c r="AV153" s="169">
        <f>H153-H152</f>
        <v/>
      </c>
      <c r="AW153" s="169">
        <f>I153-I152</f>
        <v/>
      </c>
      <c r="AX153" s="169">
        <f>J153-J152</f>
        <v/>
      </c>
      <c r="AY153" s="169">
        <f>SUM(AP153:AX153)</f>
        <v/>
      </c>
      <c r="AZ153" s="152">
        <f>L153/AZ$6-B153</f>
        <v/>
      </c>
      <c r="BA153" s="152">
        <f>M153/BA$6-C153</f>
        <v/>
      </c>
      <c r="BB153" s="152">
        <f>N153/BB$6-D153</f>
        <v/>
      </c>
      <c r="BC153" s="152">
        <f>O153/BC$6-E153</f>
        <v/>
      </c>
      <c r="BD153" s="152">
        <f>P153/BD$6-F153</f>
        <v/>
      </c>
      <c r="BE153" s="152">
        <f>Q153/BE$6-G153</f>
        <v/>
      </c>
      <c r="BF153" s="152">
        <f>R153/BF$6-H153</f>
        <v/>
      </c>
      <c r="BG153" s="152">
        <f>S153/BG$6-I153</f>
        <v/>
      </c>
      <c r="BH153" s="152">
        <f>T153/BH$6-J153</f>
        <v/>
      </c>
      <c r="BI153" s="152">
        <f>SUM(AZ153:BH153)</f>
        <v/>
      </c>
      <c r="BJ153" s="163">
        <f>AZ153*AF153/B153</f>
        <v/>
      </c>
      <c r="BK153" s="163">
        <f>BA153*AG153/C153</f>
        <v/>
      </c>
      <c r="BL153" s="163">
        <f>BB153*AH153/D153</f>
        <v/>
      </c>
      <c r="BM153" s="163">
        <f>BC153*AI153/E153</f>
        <v/>
      </c>
      <c r="BN153" s="163">
        <f>BD153*AJ153/F153</f>
        <v/>
      </c>
      <c r="BO153" s="163">
        <f>BE153*AK153/G153</f>
        <v/>
      </c>
      <c r="BP153" s="163">
        <f>BF153*AL153/H153</f>
        <v/>
      </c>
      <c r="BQ153" s="163">
        <f>BG153*AM153/I153</f>
        <v/>
      </c>
      <c r="BR153" s="163">
        <f>BH153*AN153/J153</f>
        <v/>
      </c>
      <c r="BS153" s="163">
        <f>SUM(BJ153:BR153)</f>
        <v/>
      </c>
      <c r="BT153" s="172">
        <f>L153/(B153)</f>
        <v/>
      </c>
      <c r="BU153" s="172">
        <f>M153/(C153)</f>
        <v/>
      </c>
      <c r="BV153" s="172">
        <f>N153/(D153)</f>
        <v/>
      </c>
      <c r="BW153" s="172">
        <f>O153/(E153)</f>
        <v/>
      </c>
      <c r="BX153" s="172">
        <f>P153/(F153)</f>
        <v/>
      </c>
      <c r="BY153" s="172">
        <f>Q153/(G153)</f>
        <v/>
      </c>
      <c r="BZ153" s="172">
        <f>R153/(H153)</f>
        <v/>
      </c>
      <c r="CA153" s="172">
        <f>S153/(I153)</f>
        <v/>
      </c>
      <c r="CB153" s="172">
        <f>T153/(J153)</f>
        <v/>
      </c>
      <c r="CC153" s="172">
        <f>U153/(K153)</f>
        <v/>
      </c>
      <c r="CD153" s="213">
        <f>SUM(AP140:AP153)</f>
        <v/>
      </c>
      <c r="CE153" s="213">
        <f>SUM(AQ140:AQ153)</f>
        <v/>
      </c>
      <c r="CF153" s="213">
        <f>SUM(AR140:AR153)</f>
        <v/>
      </c>
      <c r="CG153" s="213">
        <f>SUM(AS140:AS153)</f>
        <v/>
      </c>
      <c r="CH153" s="213">
        <f>SUM(AT140:AT153)</f>
        <v/>
      </c>
      <c r="CI153" s="213">
        <f>SUM(AU140:AU153)</f>
        <v/>
      </c>
      <c r="CJ153" s="213">
        <f>SUM(AV140:AV153)</f>
        <v/>
      </c>
      <c r="CK153" s="213">
        <f>SUM(AW140:AW153)</f>
        <v/>
      </c>
      <c r="CL153" s="213">
        <f>SUM(AX140:AX153)</f>
        <v/>
      </c>
      <c r="CM153" s="213">
        <f>SUM(AY140:AY153)</f>
        <v/>
      </c>
      <c r="CN153" s="214">
        <f>B153/B$5</f>
        <v/>
      </c>
      <c r="CO153" s="214">
        <f>C153/C$5</f>
        <v/>
      </c>
      <c r="CP153" s="214">
        <f>D153/D$5</f>
        <v/>
      </c>
      <c r="CQ153" s="214">
        <f>E153/E$5</f>
        <v/>
      </c>
      <c r="CR153" s="214">
        <f>F153/F$5</f>
        <v/>
      </c>
      <c r="CS153" s="214">
        <f>G153/G$5</f>
        <v/>
      </c>
      <c r="CT153" s="214">
        <f>H153/H$5</f>
        <v/>
      </c>
      <c r="CU153" s="214">
        <f>I153/I$5</f>
        <v/>
      </c>
      <c r="CV153" s="214">
        <f>J153/J$5</f>
        <v/>
      </c>
      <c r="CW153" s="214">
        <f>K153/K$5</f>
        <v/>
      </c>
      <c r="CX153" s="215">
        <f>AF153/AF$5</f>
        <v/>
      </c>
      <c r="CY153" s="215">
        <f>AG153/AG$5</f>
        <v/>
      </c>
      <c r="CZ153" s="215">
        <f>AH153/AH$5</f>
        <v/>
      </c>
      <c r="DA153" s="215">
        <f>AI153/AI$5</f>
        <v/>
      </c>
      <c r="DB153" s="215">
        <f>AJ153/AJ$5</f>
        <v/>
      </c>
      <c r="DC153" s="215">
        <f>AK153/AK$5</f>
        <v/>
      </c>
      <c r="DD153" s="215">
        <f>AL153/AL$5</f>
        <v/>
      </c>
      <c r="DE153" s="215">
        <f>AM153/AM$5</f>
        <v/>
      </c>
      <c r="DF153" s="215">
        <f>AN153/AN$5</f>
        <v/>
      </c>
      <c r="DG153" s="215">
        <f>AO153/AO$5</f>
        <v/>
      </c>
      <c r="DI153" s="83" t="n"/>
    </row>
    <row r="154">
      <c r="A154" s="150" t="n">
        <v>44043</v>
      </c>
      <c r="B154" s="165" t="n">
        <v>77938</v>
      </c>
      <c r="C154" s="165" t="n">
        <v>21262</v>
      </c>
      <c r="D154" s="165" t="n">
        <v>175272</v>
      </c>
      <c r="E154" s="165" t="n">
        <v>76706</v>
      </c>
      <c r="F154" s="165" t="n">
        <v>8565</v>
      </c>
      <c r="G154" s="165" t="n">
        <v>14101</v>
      </c>
      <c r="H154" s="165" t="n">
        <v>19325</v>
      </c>
      <c r="I154" s="165" t="n">
        <v>4741</v>
      </c>
      <c r="J154" s="165" t="n">
        <v>95223</v>
      </c>
      <c r="K154" s="165">
        <f>SUM(B154:J154)</f>
        <v/>
      </c>
      <c r="L154" s="166" t="n">
        <v>1708</v>
      </c>
      <c r="M154" s="166" t="n">
        <v>154</v>
      </c>
      <c r="N154" s="166" t="n">
        <v>2035</v>
      </c>
      <c r="O154" s="166" t="n">
        <v>803</v>
      </c>
      <c r="P154" s="166" t="n">
        <v>67</v>
      </c>
      <c r="Q154" s="166" t="n">
        <v>78</v>
      </c>
      <c r="R154" s="166" t="n">
        <v>81</v>
      </c>
      <c r="S154" s="166" t="n">
        <v>29</v>
      </c>
      <c r="T154" s="166" t="n">
        <v>3050</v>
      </c>
      <c r="U154" s="166">
        <f>SUM(L154:T154)</f>
        <v/>
      </c>
      <c r="V154" s="167" t="n">
        <v>65512</v>
      </c>
      <c r="W154" s="167" t="n">
        <v>7063</v>
      </c>
      <c r="X154" s="167" t="n">
        <v>117099</v>
      </c>
      <c r="Y154" s="167" t="n">
        <v>35113</v>
      </c>
      <c r="Z154" s="167" t="n">
        <v>5044</v>
      </c>
      <c r="AA154" s="167" t="n">
        <v>6854</v>
      </c>
      <c r="AB154" s="167" t="n">
        <v>8256</v>
      </c>
      <c r="AC154" s="167" t="n">
        <v>1389</v>
      </c>
      <c r="AD154" s="167" t="n">
        <v>79841</v>
      </c>
      <c r="AE154" s="167">
        <f>SUM(V154:AD154)</f>
        <v/>
      </c>
      <c r="AF154" s="168">
        <f>B154-L154-V154</f>
        <v/>
      </c>
      <c r="AG154" s="168">
        <f>C154-M154-W154</f>
        <v/>
      </c>
      <c r="AH154" s="168">
        <f>D154-N154-X154</f>
        <v/>
      </c>
      <c r="AI154" s="168">
        <f>E154-O154-Y154</f>
        <v/>
      </c>
      <c r="AJ154" s="168">
        <f>F154-P154-Z154</f>
        <v/>
      </c>
      <c r="AK154" s="168">
        <f>G154-Q154-AA154</f>
        <v/>
      </c>
      <c r="AL154" s="168">
        <f>H154-R154-AB154</f>
        <v/>
      </c>
      <c r="AM154" s="168">
        <f>I154-S154-AC154</f>
        <v/>
      </c>
      <c r="AN154" s="168">
        <f>J154-T154-AD154</f>
        <v/>
      </c>
      <c r="AO154" s="168">
        <f>SUM(AF154:AN154)</f>
        <v/>
      </c>
      <c r="AP154" s="169">
        <f>B154-B153</f>
        <v/>
      </c>
      <c r="AQ154" s="169">
        <f>C154-C153</f>
        <v/>
      </c>
      <c r="AR154" s="169">
        <f>D154-D153</f>
        <v/>
      </c>
      <c r="AS154" s="169">
        <f>E154-E153</f>
        <v/>
      </c>
      <c r="AT154" s="169">
        <f>F154-F153</f>
        <v/>
      </c>
      <c r="AU154" s="169">
        <f>G154-G153</f>
        <v/>
      </c>
      <c r="AV154" s="169">
        <f>H154-H153</f>
        <v/>
      </c>
      <c r="AW154" s="169">
        <f>I154-I153</f>
        <v/>
      </c>
      <c r="AX154" s="169">
        <f>J154-J153</f>
        <v/>
      </c>
      <c r="AY154" s="169">
        <f>SUM(AP154:AX154)</f>
        <v/>
      </c>
      <c r="AZ154" s="152">
        <f>L154/AZ$6-B154</f>
        <v/>
      </c>
      <c r="BA154" s="152">
        <f>M154/BA$6-C154</f>
        <v/>
      </c>
      <c r="BB154" s="152">
        <f>N154/BB$6-D154</f>
        <v/>
      </c>
      <c r="BC154" s="152">
        <f>O154/BC$6-E154</f>
        <v/>
      </c>
      <c r="BD154" s="152">
        <f>P154/BD$6-F154</f>
        <v/>
      </c>
      <c r="BE154" s="152">
        <f>Q154/BE$6-G154</f>
        <v/>
      </c>
      <c r="BF154" s="152">
        <f>R154/BF$6-H154</f>
        <v/>
      </c>
      <c r="BG154" s="152">
        <f>S154/BG$6-I154</f>
        <v/>
      </c>
      <c r="BH154" s="152">
        <f>T154/BH$6-J154</f>
        <v/>
      </c>
      <c r="BI154" s="152">
        <f>SUM(AZ154:BH154)</f>
        <v/>
      </c>
      <c r="BJ154" s="163">
        <f>AZ154*AF154/B154</f>
        <v/>
      </c>
      <c r="BK154" s="163">
        <f>BA154*AG154/C154</f>
        <v/>
      </c>
      <c r="BL154" s="163">
        <f>BB154*AH154/D154</f>
        <v/>
      </c>
      <c r="BM154" s="163">
        <f>BC154*AI154/E154</f>
        <v/>
      </c>
      <c r="BN154" s="163">
        <f>BD154*AJ154/F154</f>
        <v/>
      </c>
      <c r="BO154" s="163">
        <f>BE154*AK154/G154</f>
        <v/>
      </c>
      <c r="BP154" s="163">
        <f>BF154*AL154/H154</f>
        <v/>
      </c>
      <c r="BQ154" s="163">
        <f>BG154*AM154/I154</f>
        <v/>
      </c>
      <c r="BR154" s="163">
        <f>BH154*AN154/J154</f>
        <v/>
      </c>
      <c r="BS154" s="163">
        <f>SUM(BJ154:BR154)</f>
        <v/>
      </c>
      <c r="BT154" s="172">
        <f>L154/(B154)</f>
        <v/>
      </c>
      <c r="BU154" s="172">
        <f>M154/(C154)</f>
        <v/>
      </c>
      <c r="BV154" s="172">
        <f>N154/(D154)</f>
        <v/>
      </c>
      <c r="BW154" s="172">
        <f>O154/(E154)</f>
        <v/>
      </c>
      <c r="BX154" s="172">
        <f>P154/(F154)</f>
        <v/>
      </c>
      <c r="BY154" s="172">
        <f>Q154/(G154)</f>
        <v/>
      </c>
      <c r="BZ154" s="172">
        <f>R154/(H154)</f>
        <v/>
      </c>
      <c r="CA154" s="172">
        <f>S154/(I154)</f>
        <v/>
      </c>
      <c r="CB154" s="172">
        <f>T154/(J154)</f>
        <v/>
      </c>
      <c r="CC154" s="172">
        <f>U154/(K154)</f>
        <v/>
      </c>
      <c r="CD154" s="213">
        <f>SUM(AP141:AP154)</f>
        <v/>
      </c>
      <c r="CE154" s="213">
        <f>SUM(AQ141:AQ154)</f>
        <v/>
      </c>
      <c r="CF154" s="213">
        <f>SUM(AR141:AR154)</f>
        <v/>
      </c>
      <c r="CG154" s="213">
        <f>SUM(AS141:AS154)</f>
        <v/>
      </c>
      <c r="CH154" s="213">
        <f>SUM(AT141:AT154)</f>
        <v/>
      </c>
      <c r="CI154" s="213">
        <f>SUM(AU141:AU154)</f>
        <v/>
      </c>
      <c r="CJ154" s="213">
        <f>SUM(AV141:AV154)</f>
        <v/>
      </c>
      <c r="CK154" s="213">
        <f>SUM(AW141:AW154)</f>
        <v/>
      </c>
      <c r="CL154" s="213">
        <f>SUM(AX141:AX154)</f>
        <v/>
      </c>
      <c r="CM154" s="213">
        <f>SUM(AY141:AY154)</f>
        <v/>
      </c>
      <c r="CN154" s="214">
        <f>B154/B$5</f>
        <v/>
      </c>
      <c r="CO154" s="214">
        <f>C154/C$5</f>
        <v/>
      </c>
      <c r="CP154" s="214">
        <f>D154/D$5</f>
        <v/>
      </c>
      <c r="CQ154" s="214">
        <f>E154/E$5</f>
        <v/>
      </c>
      <c r="CR154" s="214">
        <f>F154/F$5</f>
        <v/>
      </c>
      <c r="CS154" s="214">
        <f>G154/G$5</f>
        <v/>
      </c>
      <c r="CT154" s="214">
        <f>H154/H$5</f>
        <v/>
      </c>
      <c r="CU154" s="214">
        <f>I154/I$5</f>
        <v/>
      </c>
      <c r="CV154" s="214">
        <f>J154/J$5</f>
        <v/>
      </c>
      <c r="CW154" s="214">
        <f>K154/K$5</f>
        <v/>
      </c>
      <c r="CX154" s="215">
        <f>AF154/AF$5</f>
        <v/>
      </c>
      <c r="CY154" s="215">
        <f>AG154/AG$5</f>
        <v/>
      </c>
      <c r="CZ154" s="215">
        <f>AH154/AH$5</f>
        <v/>
      </c>
      <c r="DA154" s="215">
        <f>AI154/AI$5</f>
        <v/>
      </c>
      <c r="DB154" s="215">
        <f>AJ154/AJ$5</f>
        <v/>
      </c>
      <c r="DC154" s="215">
        <f>AK154/AK$5</f>
        <v/>
      </c>
      <c r="DD154" s="215">
        <f>AL154/AL$5</f>
        <v/>
      </c>
      <c r="DE154" s="215">
        <f>AM154/AM$5</f>
        <v/>
      </c>
      <c r="DF154" s="215">
        <f>AN154/AN$5</f>
        <v/>
      </c>
      <c r="DG154" s="215">
        <f>AO154/AO$5</f>
        <v/>
      </c>
      <c r="DI154" s="83" t="n"/>
    </row>
    <row r="155">
      <c r="A155" s="150" t="n">
        <v>44044</v>
      </c>
      <c r="B155" s="165" t="n">
        <v>78782</v>
      </c>
      <c r="C155" s="165" t="n">
        <v>22308</v>
      </c>
      <c r="D155" s="165" t="n">
        <v>178119</v>
      </c>
      <c r="E155" s="165" t="n">
        <v>79607</v>
      </c>
      <c r="F155" s="165" t="n">
        <v>8879</v>
      </c>
      <c r="G155" s="165" t="n">
        <v>14681</v>
      </c>
      <c r="H155" s="165" t="n">
        <v>19714</v>
      </c>
      <c r="I155" s="165" t="n">
        <v>4961</v>
      </c>
      <c r="J155" s="165" t="n">
        <v>96189</v>
      </c>
      <c r="K155" s="165">
        <f>SUM(B155:J155)</f>
        <v/>
      </c>
      <c r="L155" s="166" t="n">
        <v>1744</v>
      </c>
      <c r="M155" s="166" t="n">
        <v>154</v>
      </c>
      <c r="N155" s="166" t="n">
        <v>2075</v>
      </c>
      <c r="O155" s="166" t="n">
        <v>844</v>
      </c>
      <c r="P155" s="166" t="n">
        <v>67</v>
      </c>
      <c r="Q155" s="166" t="n">
        <v>78</v>
      </c>
      <c r="R155" s="166" t="n">
        <v>81</v>
      </c>
      <c r="S155" s="166" t="n">
        <v>36</v>
      </c>
      <c r="T155" s="166" t="n">
        <v>3074</v>
      </c>
      <c r="U155" s="166">
        <f>SUM(L155:T155)</f>
        <v/>
      </c>
      <c r="V155" s="167" t="n">
        <v>66543</v>
      </c>
      <c r="W155" s="167" t="n">
        <v>8897</v>
      </c>
      <c r="X155" s="167" t="n">
        <v>126784</v>
      </c>
      <c r="Y155" s="167" t="n">
        <v>36358</v>
      </c>
      <c r="Z155" s="167" t="n">
        <v>5044</v>
      </c>
      <c r="AA155" s="167" t="n">
        <v>8124</v>
      </c>
      <c r="AB155" s="167" t="n">
        <v>8444</v>
      </c>
      <c r="AC155" s="167" t="n">
        <v>1517</v>
      </c>
      <c r="AD155" s="167" t="n">
        <v>80750</v>
      </c>
      <c r="AE155" s="167">
        <f>SUM(V155:AD155)</f>
        <v/>
      </c>
      <c r="AF155" s="168">
        <f>B155-L155-V155</f>
        <v/>
      </c>
      <c r="AG155" s="168">
        <f>C155-M155-W155</f>
        <v/>
      </c>
      <c r="AH155" s="168">
        <f>D155-N155-X155</f>
        <v/>
      </c>
      <c r="AI155" s="168">
        <f>E155-O155-Y155</f>
        <v/>
      </c>
      <c r="AJ155" s="168">
        <f>F155-P155-Z155</f>
        <v/>
      </c>
      <c r="AK155" s="168">
        <f>G155-Q155-AA155</f>
        <v/>
      </c>
      <c r="AL155" s="168">
        <f>H155-R155-AB155</f>
        <v/>
      </c>
      <c r="AM155" s="168">
        <f>I155-S155-AC155</f>
        <v/>
      </c>
      <c r="AN155" s="168">
        <f>J155-T155-AD155</f>
        <v/>
      </c>
      <c r="AO155" s="168">
        <f>SUM(AF155:AN155)</f>
        <v/>
      </c>
      <c r="AP155" s="169">
        <f>B155-B154</f>
        <v/>
      </c>
      <c r="AQ155" s="169">
        <f>C155-C154</f>
        <v/>
      </c>
      <c r="AR155" s="169">
        <f>D155-D154</f>
        <v/>
      </c>
      <c r="AS155" s="169">
        <f>E155-E154</f>
        <v/>
      </c>
      <c r="AT155" s="169">
        <f>F155-F154</f>
        <v/>
      </c>
      <c r="AU155" s="169">
        <f>G155-G154</f>
        <v/>
      </c>
      <c r="AV155" s="169">
        <f>H155-H154</f>
        <v/>
      </c>
      <c r="AW155" s="169">
        <f>I155-I154</f>
        <v/>
      </c>
      <c r="AX155" s="169">
        <f>J155-J154</f>
        <v/>
      </c>
      <c r="AY155" s="169">
        <f>SUM(AP155:AX155)</f>
        <v/>
      </c>
      <c r="AZ155" s="152">
        <f>L155/AZ$6-B155</f>
        <v/>
      </c>
      <c r="BA155" s="152">
        <f>M155/BA$6-C155</f>
        <v/>
      </c>
      <c r="BB155" s="152">
        <f>N155/BB$6-D155</f>
        <v/>
      </c>
      <c r="BC155" s="152">
        <f>O155/BC$6-E155</f>
        <v/>
      </c>
      <c r="BD155" s="152">
        <f>P155/BD$6-F155</f>
        <v/>
      </c>
      <c r="BE155" s="152">
        <f>Q155/BE$6-G155</f>
        <v/>
      </c>
      <c r="BF155" s="152">
        <f>R155/BF$6-H155</f>
        <v/>
      </c>
      <c r="BG155" s="152">
        <f>S155/BG$6-I155</f>
        <v/>
      </c>
      <c r="BH155" s="152">
        <f>T155/BH$6-J155</f>
        <v/>
      </c>
      <c r="BI155" s="152">
        <f>SUM(AZ155:BH155)</f>
        <v/>
      </c>
      <c r="BJ155" s="163">
        <f>AZ155*AF155/B155</f>
        <v/>
      </c>
      <c r="BK155" s="163">
        <f>BA155*AG155/C155</f>
        <v/>
      </c>
      <c r="BL155" s="163">
        <f>BB155*AH155/D155</f>
        <v/>
      </c>
      <c r="BM155" s="163">
        <f>BC155*AI155/E155</f>
        <v/>
      </c>
      <c r="BN155" s="163">
        <f>BD155*AJ155/F155</f>
        <v/>
      </c>
      <c r="BO155" s="163">
        <f>BE155*AK155/G155</f>
        <v/>
      </c>
      <c r="BP155" s="163">
        <f>BF155*AL155/H155</f>
        <v/>
      </c>
      <c r="BQ155" s="163">
        <f>BG155*AM155/I155</f>
        <v/>
      </c>
      <c r="BR155" s="163">
        <f>BH155*AN155/J155</f>
        <v/>
      </c>
      <c r="BS155" s="163">
        <f>SUM(BJ155:BR155)</f>
        <v/>
      </c>
      <c r="BT155" s="172">
        <f>L155/(B155)</f>
        <v/>
      </c>
      <c r="BU155" s="172">
        <f>M155/(C155)</f>
        <v/>
      </c>
      <c r="BV155" s="172">
        <f>N155/(D155)</f>
        <v/>
      </c>
      <c r="BW155" s="172">
        <f>O155/(E155)</f>
        <v/>
      </c>
      <c r="BX155" s="172">
        <f>P155/(F155)</f>
        <v/>
      </c>
      <c r="BY155" s="172">
        <f>Q155/(G155)</f>
        <v/>
      </c>
      <c r="BZ155" s="172">
        <f>R155/(H155)</f>
        <v/>
      </c>
      <c r="CA155" s="172">
        <f>S155/(I155)</f>
        <v/>
      </c>
      <c r="CB155" s="172">
        <f>T155/(J155)</f>
        <v/>
      </c>
      <c r="CC155" s="172">
        <f>U155/(K155)</f>
        <v/>
      </c>
      <c r="CD155" s="213">
        <f>SUM(AP142:AP155)</f>
        <v/>
      </c>
      <c r="CE155" s="213">
        <f>SUM(AQ142:AQ155)</f>
        <v/>
      </c>
      <c r="CF155" s="213">
        <f>SUM(AR142:AR155)</f>
        <v/>
      </c>
      <c r="CG155" s="213">
        <f>SUM(AS142:AS155)</f>
        <v/>
      </c>
      <c r="CH155" s="213">
        <f>SUM(AT142:AT155)</f>
        <v/>
      </c>
      <c r="CI155" s="213">
        <f>SUM(AU142:AU155)</f>
        <v/>
      </c>
      <c r="CJ155" s="213">
        <f>SUM(AV142:AV155)</f>
        <v/>
      </c>
      <c r="CK155" s="213">
        <f>SUM(AW142:AW155)</f>
        <v/>
      </c>
      <c r="CL155" s="213">
        <f>SUM(AX142:AX155)</f>
        <v/>
      </c>
      <c r="CM155" s="213">
        <f>SUM(AY142:AY155)</f>
        <v/>
      </c>
      <c r="CN155" s="214">
        <f>B155/B$5</f>
        <v/>
      </c>
      <c r="CO155" s="214">
        <f>C155/C$5</f>
        <v/>
      </c>
      <c r="CP155" s="214">
        <f>D155/D$5</f>
        <v/>
      </c>
      <c r="CQ155" s="214">
        <f>E155/E$5</f>
        <v/>
      </c>
      <c r="CR155" s="214">
        <f>F155/F$5</f>
        <v/>
      </c>
      <c r="CS155" s="214">
        <f>G155/G$5</f>
        <v/>
      </c>
      <c r="CT155" s="214">
        <f>H155/H$5</f>
        <v/>
      </c>
      <c r="CU155" s="214">
        <f>I155/I$5</f>
        <v/>
      </c>
      <c r="CV155" s="214">
        <f>J155/J$5</f>
        <v/>
      </c>
      <c r="CW155" s="214">
        <f>K155/K$5</f>
        <v/>
      </c>
      <c r="CX155" s="215">
        <f>AF155/AF$5</f>
        <v/>
      </c>
      <c r="CY155" s="215">
        <f>AG155/AG$5</f>
        <v/>
      </c>
      <c r="CZ155" s="215">
        <f>AH155/AH$5</f>
        <v/>
      </c>
      <c r="DA155" s="215">
        <f>AI155/AI$5</f>
        <v/>
      </c>
      <c r="DB155" s="215">
        <f>AJ155/AJ$5</f>
        <v/>
      </c>
      <c r="DC155" s="215">
        <f>AK155/AK$5</f>
        <v/>
      </c>
      <c r="DD155" s="215">
        <f>AL155/AL$5</f>
        <v/>
      </c>
      <c r="DE155" s="215">
        <f>AM155/AM$5</f>
        <v/>
      </c>
      <c r="DF155" s="215">
        <f>AN155/AN$5</f>
        <v/>
      </c>
      <c r="DG155" s="215">
        <f>AO155/AO$5</f>
        <v/>
      </c>
      <c r="DI155" s="83" t="n"/>
    </row>
    <row r="156">
      <c r="A156" s="150" t="n">
        <v>44045</v>
      </c>
      <c r="B156" s="165" t="n">
        <v>79410</v>
      </c>
      <c r="C156" s="165" t="n">
        <v>23099</v>
      </c>
      <c r="D156" s="165" t="n">
        <v>180532</v>
      </c>
      <c r="E156" s="165" t="n">
        <v>82300</v>
      </c>
      <c r="F156" s="165" t="n">
        <v>9044</v>
      </c>
      <c r="G156" s="165" t="n">
        <v>15120</v>
      </c>
      <c r="H156" s="165" t="n">
        <v>19961</v>
      </c>
      <c r="I156" s="165" t="n">
        <v>5131</v>
      </c>
      <c r="J156" s="165" t="n">
        <v>96838</v>
      </c>
      <c r="K156" s="165">
        <f>SUM(B156:J156)</f>
        <v/>
      </c>
      <c r="L156" s="166" t="n">
        <v>1769</v>
      </c>
      <c r="M156" s="166" t="n">
        <v>205</v>
      </c>
      <c r="N156" s="166" t="n">
        <v>2115</v>
      </c>
      <c r="O156" s="166" t="n">
        <v>875</v>
      </c>
      <c r="P156" s="166" t="n">
        <v>90</v>
      </c>
      <c r="Q156" s="166" t="n">
        <v>78</v>
      </c>
      <c r="R156" s="166" t="n">
        <v>81</v>
      </c>
      <c r="S156" s="166" t="n">
        <v>36</v>
      </c>
      <c r="T156" s="166" t="n">
        <v>3117</v>
      </c>
      <c r="U156" s="166">
        <f>SUM(L156:T156)</f>
        <v/>
      </c>
      <c r="V156" s="167" t="n">
        <v>68652</v>
      </c>
      <c r="W156" s="167" t="n">
        <v>8897</v>
      </c>
      <c r="X156" s="167" t="n">
        <v>126784</v>
      </c>
      <c r="Y156" s="167" t="n">
        <v>37127</v>
      </c>
      <c r="Z156" s="167" t="n">
        <v>5512</v>
      </c>
      <c r="AA156" s="167" t="n">
        <v>8674</v>
      </c>
      <c r="AB156" s="167" t="n">
        <v>8751</v>
      </c>
      <c r="AC156" s="167" t="n">
        <v>1874</v>
      </c>
      <c r="AD156" s="167" t="n">
        <v>80956</v>
      </c>
      <c r="AE156" s="167">
        <f>SUM(V156:AD156)</f>
        <v/>
      </c>
      <c r="AF156" s="168">
        <f>B156-L156-V156</f>
        <v/>
      </c>
      <c r="AG156" s="168">
        <f>C156-M156-W156</f>
        <v/>
      </c>
      <c r="AH156" s="168">
        <f>D156-N156-X156</f>
        <v/>
      </c>
      <c r="AI156" s="168">
        <f>E156-O156-Y156</f>
        <v/>
      </c>
      <c r="AJ156" s="168">
        <f>F156-P156-Z156</f>
        <v/>
      </c>
      <c r="AK156" s="168">
        <f>G156-Q156-AA156</f>
        <v/>
      </c>
      <c r="AL156" s="168">
        <f>H156-R156-AB156</f>
        <v/>
      </c>
      <c r="AM156" s="168">
        <f>I156-S156-AC156</f>
        <v/>
      </c>
      <c r="AN156" s="168">
        <f>J156-T156-AD156</f>
        <v/>
      </c>
      <c r="AO156" s="168">
        <f>SUM(AF156:AN156)</f>
        <v/>
      </c>
      <c r="AP156" s="169">
        <f>B156-B155</f>
        <v/>
      </c>
      <c r="AQ156" s="169">
        <f>C156-C155</f>
        <v/>
      </c>
      <c r="AR156" s="169">
        <f>D156-D155</f>
        <v/>
      </c>
      <c r="AS156" s="169">
        <f>E156-E155</f>
        <v/>
      </c>
      <c r="AT156" s="169">
        <f>F156-F155</f>
        <v/>
      </c>
      <c r="AU156" s="169">
        <f>G156-G155</f>
        <v/>
      </c>
      <c r="AV156" s="169">
        <f>H156-H155</f>
        <v/>
      </c>
      <c r="AW156" s="169">
        <f>I156-I155</f>
        <v/>
      </c>
      <c r="AX156" s="169">
        <f>J156-J155</f>
        <v/>
      </c>
      <c r="AY156" s="169">
        <f>SUM(AP156:AX156)</f>
        <v/>
      </c>
      <c r="AZ156" s="152">
        <f>L156/AZ$6-B156</f>
        <v/>
      </c>
      <c r="BA156" s="152">
        <f>M156/BA$6-C156</f>
        <v/>
      </c>
      <c r="BB156" s="152">
        <f>N156/BB$6-D156</f>
        <v/>
      </c>
      <c r="BC156" s="152">
        <f>O156/BC$6-E156</f>
        <v/>
      </c>
      <c r="BD156" s="152">
        <f>P156/BD$6-F156</f>
        <v/>
      </c>
      <c r="BE156" s="152">
        <f>Q156/BE$6-G156</f>
        <v/>
      </c>
      <c r="BF156" s="152">
        <f>R156/BF$6-H156</f>
        <v/>
      </c>
      <c r="BG156" s="152">
        <f>S156/BG$6-I156</f>
        <v/>
      </c>
      <c r="BH156" s="152">
        <f>T156/BH$6-J156</f>
        <v/>
      </c>
      <c r="BI156" s="152">
        <f>SUM(AZ156:BH156)</f>
        <v/>
      </c>
      <c r="BJ156" s="163">
        <f>AZ156*AF156/B156</f>
        <v/>
      </c>
      <c r="BK156" s="163">
        <f>BA156*AG156/C156</f>
        <v/>
      </c>
      <c r="BL156" s="163">
        <f>BB156*AH156/D156</f>
        <v/>
      </c>
      <c r="BM156" s="163">
        <f>BC156*AI156/E156</f>
        <v/>
      </c>
      <c r="BN156" s="163">
        <f>BD156*AJ156/F156</f>
        <v/>
      </c>
      <c r="BO156" s="163">
        <f>BE156*AK156/G156</f>
        <v/>
      </c>
      <c r="BP156" s="163">
        <f>BF156*AL156/H156</f>
        <v/>
      </c>
      <c r="BQ156" s="163">
        <f>BG156*AM156/I156</f>
        <v/>
      </c>
      <c r="BR156" s="163">
        <f>BH156*AN156/J156</f>
        <v/>
      </c>
      <c r="BS156" s="163">
        <f>SUM(BJ156:BR156)</f>
        <v/>
      </c>
      <c r="BT156" s="172">
        <f>L156/(B156)</f>
        <v/>
      </c>
      <c r="BU156" s="172">
        <f>M156/(C156)</f>
        <v/>
      </c>
      <c r="BV156" s="172">
        <f>N156/(D156)</f>
        <v/>
      </c>
      <c r="BW156" s="172">
        <f>O156/(E156)</f>
        <v/>
      </c>
      <c r="BX156" s="172">
        <f>P156/(F156)</f>
        <v/>
      </c>
      <c r="BY156" s="172">
        <f>Q156/(G156)</f>
        <v/>
      </c>
      <c r="BZ156" s="172">
        <f>R156/(H156)</f>
        <v/>
      </c>
      <c r="CA156" s="172">
        <f>S156/(I156)</f>
        <v/>
      </c>
      <c r="CB156" s="172">
        <f>T156/(J156)</f>
        <v/>
      </c>
      <c r="CC156" s="172">
        <f>U156/(K156)</f>
        <v/>
      </c>
      <c r="CD156" s="213">
        <f>SUM(AP143:AP156)</f>
        <v/>
      </c>
      <c r="CE156" s="213">
        <f>SUM(AQ143:AQ156)</f>
        <v/>
      </c>
      <c r="CF156" s="213">
        <f>SUM(AR143:AR156)</f>
        <v/>
      </c>
      <c r="CG156" s="213">
        <f>SUM(AS143:AS156)</f>
        <v/>
      </c>
      <c r="CH156" s="213">
        <f>SUM(AT143:AT156)</f>
        <v/>
      </c>
      <c r="CI156" s="213">
        <f>SUM(AU143:AU156)</f>
        <v/>
      </c>
      <c r="CJ156" s="213">
        <f>SUM(AV143:AV156)</f>
        <v/>
      </c>
      <c r="CK156" s="213">
        <f>SUM(AW143:AW156)</f>
        <v/>
      </c>
      <c r="CL156" s="213">
        <f>SUM(AX143:AX156)</f>
        <v/>
      </c>
      <c r="CM156" s="213">
        <f>SUM(AY143:AY156)</f>
        <v/>
      </c>
      <c r="CN156" s="214">
        <f>B156/B$5</f>
        <v/>
      </c>
      <c r="CO156" s="214">
        <f>C156/C$5</f>
        <v/>
      </c>
      <c r="CP156" s="214">
        <f>D156/D$5</f>
        <v/>
      </c>
      <c r="CQ156" s="214">
        <f>E156/E$5</f>
        <v/>
      </c>
      <c r="CR156" s="214">
        <f>F156/F$5</f>
        <v/>
      </c>
      <c r="CS156" s="214">
        <f>G156/G$5</f>
        <v/>
      </c>
      <c r="CT156" s="214">
        <f>H156/H$5</f>
        <v/>
      </c>
      <c r="CU156" s="214">
        <f>I156/I$5</f>
        <v/>
      </c>
      <c r="CV156" s="214">
        <f>J156/J$5</f>
        <v/>
      </c>
      <c r="CW156" s="214">
        <f>K156/K$5</f>
        <v/>
      </c>
      <c r="CX156" s="215">
        <f>AF156/AF$5</f>
        <v/>
      </c>
      <c r="CY156" s="215">
        <f>AG156/AG$5</f>
        <v/>
      </c>
      <c r="CZ156" s="215">
        <f>AH156/AH$5</f>
        <v/>
      </c>
      <c r="DA156" s="215">
        <f>AI156/AI$5</f>
        <v/>
      </c>
      <c r="DB156" s="215">
        <f>AJ156/AJ$5</f>
        <v/>
      </c>
      <c r="DC156" s="215">
        <f>AK156/AK$5</f>
        <v/>
      </c>
      <c r="DD156" s="215">
        <f>AL156/AL$5</f>
        <v/>
      </c>
      <c r="DE156" s="215">
        <f>AM156/AM$5</f>
        <v/>
      </c>
      <c r="DF156" s="215">
        <f>AN156/AN$5</f>
        <v/>
      </c>
      <c r="DG156" s="215">
        <f>AO156/AO$5</f>
        <v/>
      </c>
      <c r="DI156" s="83" t="n"/>
    </row>
    <row r="157">
      <c r="A157" s="150" t="n">
        <v>44046</v>
      </c>
      <c r="B157" s="165" t="n">
        <v>79674</v>
      </c>
      <c r="C157" s="165" t="n">
        <v>23705</v>
      </c>
      <c r="D157" s="165" t="n">
        <v>181946</v>
      </c>
      <c r="E157" s="165" t="n">
        <v>84361</v>
      </c>
      <c r="F157" s="165" t="n">
        <v>9204</v>
      </c>
      <c r="G157" s="165" t="n">
        <v>15395</v>
      </c>
      <c r="H157" s="165" t="n">
        <v>20149</v>
      </c>
      <c r="I157" s="165" t="n">
        <v>5302</v>
      </c>
      <c r="J157" s="165" t="n">
        <v>97076</v>
      </c>
      <c r="K157" s="165">
        <f>SUM(B157:J157)</f>
        <v/>
      </c>
      <c r="L157" s="166" t="n">
        <v>1789</v>
      </c>
      <c r="M157" s="166" t="n">
        <v>205</v>
      </c>
      <c r="N157" s="166" t="n">
        <v>2152</v>
      </c>
      <c r="O157" s="166" t="n">
        <v>887</v>
      </c>
      <c r="P157" s="166" t="n">
        <v>90</v>
      </c>
      <c r="Q157" s="166" t="n">
        <v>123</v>
      </c>
      <c r="R157" s="166" t="n">
        <v>109</v>
      </c>
      <c r="S157" s="166" t="n">
        <v>36</v>
      </c>
      <c r="T157" s="166" t="n">
        <v>3148</v>
      </c>
      <c r="U157" s="166">
        <f>SUM(L157:T157)</f>
        <v/>
      </c>
      <c r="V157" s="167" t="n">
        <v>70074</v>
      </c>
      <c r="W157" s="167" t="n">
        <v>10149</v>
      </c>
      <c r="X157" s="167" t="n">
        <v>126784</v>
      </c>
      <c r="Y157" s="167" t="n">
        <v>44266</v>
      </c>
      <c r="Z157" s="167" t="n">
        <v>5524</v>
      </c>
      <c r="AA157" s="167" t="n">
        <v>8674</v>
      </c>
      <c r="AB157" s="167" t="n">
        <v>8872</v>
      </c>
      <c r="AC157" s="167" t="n">
        <v>2381</v>
      </c>
      <c r="AD157" s="167" t="n">
        <v>81313</v>
      </c>
      <c r="AE157" s="167">
        <f>SUM(V157:AD157)</f>
        <v/>
      </c>
      <c r="AF157" s="168">
        <f>B157-L157-V157</f>
        <v/>
      </c>
      <c r="AG157" s="168">
        <f>C157-M157-W157</f>
        <v/>
      </c>
      <c r="AH157" s="168">
        <f>D157-N157-X157</f>
        <v/>
      </c>
      <c r="AI157" s="168">
        <f>E157-O157-Y157</f>
        <v/>
      </c>
      <c r="AJ157" s="168">
        <f>F157-P157-Z157</f>
        <v/>
      </c>
      <c r="AK157" s="168">
        <f>G157-Q157-AA157</f>
        <v/>
      </c>
      <c r="AL157" s="168">
        <f>H157-R157-AB157</f>
        <v/>
      </c>
      <c r="AM157" s="168">
        <f>I157-S157-AC157</f>
        <v/>
      </c>
      <c r="AN157" s="168">
        <f>J157-T157-AD157</f>
        <v/>
      </c>
      <c r="AO157" s="168">
        <f>SUM(AF157:AN157)</f>
        <v/>
      </c>
      <c r="AP157" s="169">
        <f>B157-B156</f>
        <v/>
      </c>
      <c r="AQ157" s="169">
        <f>C157-C156</f>
        <v/>
      </c>
      <c r="AR157" s="169">
        <f>D157-D156</f>
        <v/>
      </c>
      <c r="AS157" s="169">
        <f>E157-E156</f>
        <v/>
      </c>
      <c r="AT157" s="169">
        <f>F157-F156</f>
        <v/>
      </c>
      <c r="AU157" s="169">
        <f>G157-G156</f>
        <v/>
      </c>
      <c r="AV157" s="169">
        <f>H157-H156</f>
        <v/>
      </c>
      <c r="AW157" s="169">
        <f>I157-I156</f>
        <v/>
      </c>
      <c r="AX157" s="169">
        <f>J157-J156</f>
        <v/>
      </c>
      <c r="AY157" s="169">
        <f>SUM(AP157:AX157)</f>
        <v/>
      </c>
      <c r="AZ157" s="152">
        <f>L157/AZ$6-B157</f>
        <v/>
      </c>
      <c r="BA157" s="152">
        <f>M157/BA$6-C157</f>
        <v/>
      </c>
      <c r="BB157" s="152">
        <f>N157/BB$6-D157</f>
        <v/>
      </c>
      <c r="BC157" s="152">
        <f>O157/BC$6-E157</f>
        <v/>
      </c>
      <c r="BD157" s="152">
        <f>P157/BD$6-F157</f>
        <v/>
      </c>
      <c r="BE157" s="152">
        <f>Q157/BE$6-G157</f>
        <v/>
      </c>
      <c r="BF157" s="152">
        <f>R157/BF$6-H157</f>
        <v/>
      </c>
      <c r="BG157" s="152">
        <f>S157/BG$6-I157</f>
        <v/>
      </c>
      <c r="BH157" s="152">
        <f>T157/BH$6-J157</f>
        <v/>
      </c>
      <c r="BI157" s="152">
        <f>SUM(AZ157:BH157)</f>
        <v/>
      </c>
      <c r="BJ157" s="163">
        <f>AZ157*AF157/B157</f>
        <v/>
      </c>
      <c r="BK157" s="163">
        <f>BA157*AG157/C157</f>
        <v/>
      </c>
      <c r="BL157" s="163">
        <f>BB157*AH157/D157</f>
        <v/>
      </c>
      <c r="BM157" s="163">
        <f>BC157*AI157/E157</f>
        <v/>
      </c>
      <c r="BN157" s="163">
        <f>BD157*AJ157/F157</f>
        <v/>
      </c>
      <c r="BO157" s="163">
        <f>BE157*AK157/G157</f>
        <v/>
      </c>
      <c r="BP157" s="163">
        <f>BF157*AL157/H157</f>
        <v/>
      </c>
      <c r="BQ157" s="163">
        <f>BG157*AM157/I157</f>
        <v/>
      </c>
      <c r="BR157" s="163">
        <f>BH157*AN157/J157</f>
        <v/>
      </c>
      <c r="BS157" s="163">
        <f>SUM(BJ157:BR157)</f>
        <v/>
      </c>
      <c r="BT157" s="172">
        <f>L157/(B157)</f>
        <v/>
      </c>
      <c r="BU157" s="172">
        <f>M157/(C157)</f>
        <v/>
      </c>
      <c r="BV157" s="172">
        <f>N157/(D157)</f>
        <v/>
      </c>
      <c r="BW157" s="172">
        <f>O157/(E157)</f>
        <v/>
      </c>
      <c r="BX157" s="172">
        <f>P157/(F157)</f>
        <v/>
      </c>
      <c r="BY157" s="172">
        <f>Q157/(G157)</f>
        <v/>
      </c>
      <c r="BZ157" s="172">
        <f>R157/(H157)</f>
        <v/>
      </c>
      <c r="CA157" s="172">
        <f>S157/(I157)</f>
        <v/>
      </c>
      <c r="CB157" s="172">
        <f>T157/(J157)</f>
        <v/>
      </c>
      <c r="CC157" s="172">
        <f>U157/(K157)</f>
        <v/>
      </c>
      <c r="CD157" s="213">
        <f>SUM(AP144:AP157)</f>
        <v/>
      </c>
      <c r="CE157" s="213">
        <f>SUM(AQ144:AQ157)</f>
        <v/>
      </c>
      <c r="CF157" s="213">
        <f>SUM(AR144:AR157)</f>
        <v/>
      </c>
      <c r="CG157" s="213">
        <f>SUM(AS144:AS157)</f>
        <v/>
      </c>
      <c r="CH157" s="213">
        <f>SUM(AT144:AT157)</f>
        <v/>
      </c>
      <c r="CI157" s="213">
        <f>SUM(AU144:AU157)</f>
        <v/>
      </c>
      <c r="CJ157" s="213">
        <f>SUM(AV144:AV157)</f>
        <v/>
      </c>
      <c r="CK157" s="213">
        <f>SUM(AW144:AW157)</f>
        <v/>
      </c>
      <c r="CL157" s="213">
        <f>SUM(AX144:AX157)</f>
        <v/>
      </c>
      <c r="CM157" s="213">
        <f>SUM(AY144:AY157)</f>
        <v/>
      </c>
      <c r="CN157" s="214">
        <f>B157/B$5</f>
        <v/>
      </c>
      <c r="CO157" s="214">
        <f>C157/C$5</f>
        <v/>
      </c>
      <c r="CP157" s="214">
        <f>D157/D$5</f>
        <v/>
      </c>
      <c r="CQ157" s="214">
        <f>E157/E$5</f>
        <v/>
      </c>
      <c r="CR157" s="214">
        <f>F157/F$5</f>
        <v/>
      </c>
      <c r="CS157" s="214">
        <f>G157/G$5</f>
        <v/>
      </c>
      <c r="CT157" s="214">
        <f>H157/H$5</f>
        <v/>
      </c>
      <c r="CU157" s="214">
        <f>I157/I$5</f>
        <v/>
      </c>
      <c r="CV157" s="214">
        <f>J157/J$5</f>
        <v/>
      </c>
      <c r="CW157" s="214">
        <f>K157/K$5</f>
        <v/>
      </c>
      <c r="CX157" s="215">
        <f>AF157/AF$5</f>
        <v/>
      </c>
      <c r="CY157" s="215">
        <f>AG157/AG$5</f>
        <v/>
      </c>
      <c r="CZ157" s="215">
        <f>AH157/AH$5</f>
        <v/>
      </c>
      <c r="DA157" s="215">
        <f>AI157/AI$5</f>
        <v/>
      </c>
      <c r="DB157" s="215">
        <f>AJ157/AJ$5</f>
        <v/>
      </c>
      <c r="DC157" s="215">
        <f>AK157/AK$5</f>
        <v/>
      </c>
      <c r="DD157" s="215">
        <f>AL157/AL$5</f>
        <v/>
      </c>
      <c r="DE157" s="215">
        <f>AM157/AM$5</f>
        <v/>
      </c>
      <c r="DF157" s="215">
        <f>AN157/AN$5</f>
        <v/>
      </c>
      <c r="DG157" s="215">
        <f>AO157/AO$5</f>
        <v/>
      </c>
      <c r="DI157" s="83" t="n"/>
    </row>
    <row r="158">
      <c r="A158" s="150" t="n">
        <v>44047</v>
      </c>
      <c r="B158" s="165" t="n">
        <v>79844</v>
      </c>
      <c r="C158" s="165" t="n">
        <v>24333</v>
      </c>
      <c r="D158" s="165" t="n">
        <v>183090</v>
      </c>
      <c r="E158" s="165" t="n">
        <v>85986</v>
      </c>
      <c r="F158" s="165" t="n">
        <v>9389</v>
      </c>
      <c r="G158" s="165" t="n">
        <v>15716</v>
      </c>
      <c r="H158" s="165" t="n">
        <v>20270</v>
      </c>
      <c r="I158" s="165" t="n">
        <v>5379</v>
      </c>
      <c r="J158" s="165" t="n">
        <v>97261</v>
      </c>
      <c r="K158" s="165">
        <f>SUM(B158:J158)</f>
        <v/>
      </c>
      <c r="L158" s="166" t="n">
        <v>1832</v>
      </c>
      <c r="M158" s="166" t="n">
        <v>205</v>
      </c>
      <c r="N158" s="166" t="n">
        <v>2268</v>
      </c>
      <c r="O158" s="166" t="n">
        <v>976</v>
      </c>
      <c r="P158" s="166" t="n">
        <v>90</v>
      </c>
      <c r="Q158" s="166" t="n">
        <v>123</v>
      </c>
      <c r="R158" s="166" t="n">
        <v>109</v>
      </c>
      <c r="S158" s="166" t="n">
        <v>36</v>
      </c>
      <c r="T158" s="166" t="n">
        <v>3245</v>
      </c>
      <c r="U158" s="166">
        <f>SUM(L158:T158)</f>
        <v/>
      </c>
      <c r="V158" s="167" t="n">
        <v>71420</v>
      </c>
      <c r="W158" s="167" t="n">
        <v>10582</v>
      </c>
      <c r="X158" s="167" t="n">
        <v>126784</v>
      </c>
      <c r="Y158" s="167" t="n">
        <v>44664</v>
      </c>
      <c r="Z158" s="167" t="n">
        <v>5524</v>
      </c>
      <c r="AA158" s="167" t="n">
        <v>10736</v>
      </c>
      <c r="AB158" s="167" t="n">
        <v>9206</v>
      </c>
      <c r="AC158" s="167" t="n">
        <v>2388</v>
      </c>
      <c r="AD158" s="167" t="n">
        <v>82447</v>
      </c>
      <c r="AE158" s="167">
        <f>SUM(V158:AD158)</f>
        <v/>
      </c>
      <c r="AF158" s="168">
        <f>B158-L158-V158</f>
        <v/>
      </c>
      <c r="AG158" s="168">
        <f>C158-M158-W158</f>
        <v/>
      </c>
      <c r="AH158" s="168">
        <f>D158-N158-X158</f>
        <v/>
      </c>
      <c r="AI158" s="168">
        <f>E158-O158-Y158</f>
        <v/>
      </c>
      <c r="AJ158" s="168">
        <f>F158-P158-Z158</f>
        <v/>
      </c>
      <c r="AK158" s="168">
        <f>G158-Q158-AA158</f>
        <v/>
      </c>
      <c r="AL158" s="168">
        <f>H158-R158-AB158</f>
        <v/>
      </c>
      <c r="AM158" s="168">
        <f>I158-S158-AC158</f>
        <v/>
      </c>
      <c r="AN158" s="168">
        <f>J158-T158-AD158</f>
        <v/>
      </c>
      <c r="AO158" s="168">
        <f>SUM(AF158:AN158)</f>
        <v/>
      </c>
      <c r="AP158" s="169">
        <f>B158-B157</f>
        <v/>
      </c>
      <c r="AQ158" s="169">
        <f>C158-C157</f>
        <v/>
      </c>
      <c r="AR158" s="169">
        <f>D158-D157</f>
        <v/>
      </c>
      <c r="AS158" s="169">
        <f>E158-E157</f>
        <v/>
      </c>
      <c r="AT158" s="169">
        <f>F158-F157</f>
        <v/>
      </c>
      <c r="AU158" s="169">
        <f>G158-G157</f>
        <v/>
      </c>
      <c r="AV158" s="169">
        <f>H158-H157</f>
        <v/>
      </c>
      <c r="AW158" s="169">
        <f>I158-I157</f>
        <v/>
      </c>
      <c r="AX158" s="169">
        <f>J158-J157</f>
        <v/>
      </c>
      <c r="AY158" s="169">
        <f>SUM(AP158:AX158)</f>
        <v/>
      </c>
      <c r="AZ158" s="152">
        <f>L158/AZ$6-B158</f>
        <v/>
      </c>
      <c r="BA158" s="152">
        <f>M158/BA$6-C158</f>
        <v/>
      </c>
      <c r="BB158" s="152">
        <f>N158/BB$6-D158</f>
        <v/>
      </c>
      <c r="BC158" s="152">
        <f>O158/BC$6-E158</f>
        <v/>
      </c>
      <c r="BD158" s="152">
        <f>P158/BD$6-F158</f>
        <v/>
      </c>
      <c r="BE158" s="152">
        <f>Q158/BE$6-G158</f>
        <v/>
      </c>
      <c r="BF158" s="152">
        <f>R158/BF$6-H158</f>
        <v/>
      </c>
      <c r="BG158" s="152">
        <f>S158/BG$6-I158</f>
        <v/>
      </c>
      <c r="BH158" s="152">
        <f>T158/BH$6-J158</f>
        <v/>
      </c>
      <c r="BI158" s="152">
        <f>SUM(AZ158:BH158)</f>
        <v/>
      </c>
      <c r="BJ158" s="163">
        <f>AZ158*AF158/B158</f>
        <v/>
      </c>
      <c r="BK158" s="163">
        <f>BA158*AG158/C158</f>
        <v/>
      </c>
      <c r="BL158" s="163">
        <f>BB158*AH158/D158</f>
        <v/>
      </c>
      <c r="BM158" s="163">
        <f>BC158*AI158/E158</f>
        <v/>
      </c>
      <c r="BN158" s="163">
        <f>BD158*AJ158/F158</f>
        <v/>
      </c>
      <c r="BO158" s="163">
        <f>BE158*AK158/G158</f>
        <v/>
      </c>
      <c r="BP158" s="163">
        <f>BF158*AL158/H158</f>
        <v/>
      </c>
      <c r="BQ158" s="163">
        <f>BG158*AM158/I158</f>
        <v/>
      </c>
      <c r="BR158" s="163">
        <f>BH158*AN158/J158</f>
        <v/>
      </c>
      <c r="BS158" s="163">
        <f>SUM(BJ158:BR158)</f>
        <v/>
      </c>
      <c r="BT158" s="172">
        <f>L158/(B158)</f>
        <v/>
      </c>
      <c r="BU158" s="172">
        <f>M158/(C158)</f>
        <v/>
      </c>
      <c r="BV158" s="172">
        <f>N158/(D158)</f>
        <v/>
      </c>
      <c r="BW158" s="172">
        <f>O158/(E158)</f>
        <v/>
      </c>
      <c r="BX158" s="172">
        <f>P158/(F158)</f>
        <v/>
      </c>
      <c r="BY158" s="172">
        <f>Q158/(G158)</f>
        <v/>
      </c>
      <c r="BZ158" s="172">
        <f>R158/(H158)</f>
        <v/>
      </c>
      <c r="CA158" s="172">
        <f>S158/(I158)</f>
        <v/>
      </c>
      <c r="CB158" s="172">
        <f>T158/(J158)</f>
        <v/>
      </c>
      <c r="CC158" s="172">
        <f>U158/(K158)</f>
        <v/>
      </c>
      <c r="CD158" s="213">
        <f>SUM(AP145:AP158)</f>
        <v/>
      </c>
      <c r="CE158" s="213">
        <f>SUM(AQ145:AQ158)</f>
        <v/>
      </c>
      <c r="CF158" s="213">
        <f>SUM(AR145:AR158)</f>
        <v/>
      </c>
      <c r="CG158" s="213">
        <f>SUM(AS145:AS158)</f>
        <v/>
      </c>
      <c r="CH158" s="213">
        <f>SUM(AT145:AT158)</f>
        <v/>
      </c>
      <c r="CI158" s="213">
        <f>SUM(AU145:AU158)</f>
        <v/>
      </c>
      <c r="CJ158" s="213">
        <f>SUM(AV145:AV158)</f>
        <v/>
      </c>
      <c r="CK158" s="213">
        <f>SUM(AW145:AW158)</f>
        <v/>
      </c>
      <c r="CL158" s="213">
        <f>SUM(AX145:AX158)</f>
        <v/>
      </c>
      <c r="CM158" s="213">
        <f>SUM(AY145:AY158)</f>
        <v/>
      </c>
      <c r="CN158" s="214">
        <f>B158/B$5</f>
        <v/>
      </c>
      <c r="CO158" s="214">
        <f>C158/C$5</f>
        <v/>
      </c>
      <c r="CP158" s="214">
        <f>D158/D$5</f>
        <v/>
      </c>
      <c r="CQ158" s="214">
        <f>E158/E$5</f>
        <v/>
      </c>
      <c r="CR158" s="214">
        <f>F158/F$5</f>
        <v/>
      </c>
      <c r="CS158" s="214">
        <f>G158/G$5</f>
        <v/>
      </c>
      <c r="CT158" s="214">
        <f>H158/H$5</f>
        <v/>
      </c>
      <c r="CU158" s="214">
        <f>I158/I$5</f>
        <v/>
      </c>
      <c r="CV158" s="214">
        <f>J158/J$5</f>
        <v/>
      </c>
      <c r="CW158" s="214">
        <f>K158/K$5</f>
        <v/>
      </c>
      <c r="CX158" s="215">
        <f>AF158/AF$5</f>
        <v/>
      </c>
      <c r="CY158" s="215">
        <f>AG158/AG$5</f>
        <v/>
      </c>
      <c r="CZ158" s="215">
        <f>AH158/AH$5</f>
        <v/>
      </c>
      <c r="DA158" s="215">
        <f>AI158/AI$5</f>
        <v/>
      </c>
      <c r="DB158" s="215">
        <f>AJ158/AJ$5</f>
        <v/>
      </c>
      <c r="DC158" s="215">
        <f>AK158/AK$5</f>
        <v/>
      </c>
      <c r="DD158" s="215">
        <f>AL158/AL$5</f>
        <v/>
      </c>
      <c r="DE158" s="215">
        <f>AM158/AM$5</f>
        <v/>
      </c>
      <c r="DF158" s="215">
        <f>AN158/AN$5</f>
        <v/>
      </c>
      <c r="DG158" s="215">
        <f>AO158/AO$5</f>
        <v/>
      </c>
    </row>
    <row r="159">
      <c r="A159" s="150" t="n">
        <v>44048</v>
      </c>
      <c r="B159" s="165" t="n">
        <v>80400</v>
      </c>
      <c r="C159" s="165" t="n">
        <v>25232</v>
      </c>
      <c r="D159" s="165" t="n">
        <v>185282</v>
      </c>
      <c r="E159" s="165" t="n">
        <v>87798</v>
      </c>
      <c r="F159" s="165" t="n">
        <v>9625</v>
      </c>
      <c r="G159" s="165" t="n">
        <v>17135</v>
      </c>
      <c r="H159" s="165" t="n">
        <v>20686</v>
      </c>
      <c r="I159" s="165" t="n">
        <v>5638</v>
      </c>
      <c r="J159" s="165" t="n">
        <v>98031</v>
      </c>
      <c r="K159" s="165">
        <f>SUM(B159:J159)</f>
        <v/>
      </c>
      <c r="L159" s="166" t="n">
        <v>1967</v>
      </c>
      <c r="M159" s="166" t="n">
        <v>327</v>
      </c>
      <c r="N159" s="166" t="n">
        <v>2313</v>
      </c>
      <c r="O159" s="166" t="n">
        <v>1038</v>
      </c>
      <c r="P159" s="166" t="n">
        <v>90</v>
      </c>
      <c r="Q159" s="166" t="n">
        <v>139</v>
      </c>
      <c r="R159" s="166" t="n">
        <v>109</v>
      </c>
      <c r="S159" s="166" t="n">
        <v>36</v>
      </c>
      <c r="T159" s="166" t="n">
        <v>3279</v>
      </c>
      <c r="U159" s="166">
        <f>SUM(L159:T159)</f>
        <v/>
      </c>
      <c r="V159" s="167" t="n">
        <v>72570</v>
      </c>
      <c r="W159" s="167" t="n">
        <v>10582</v>
      </c>
      <c r="X159" s="167" t="n">
        <v>129375</v>
      </c>
      <c r="Y159" s="167" t="n">
        <v>51857</v>
      </c>
      <c r="Z159" s="167" t="n">
        <v>5620</v>
      </c>
      <c r="AA159" s="167" t="n">
        <v>11632</v>
      </c>
      <c r="AB159" s="167" t="n">
        <v>9243</v>
      </c>
      <c r="AC159" s="167" t="n">
        <v>2859</v>
      </c>
      <c r="AD159" s="167" t="n">
        <v>83528</v>
      </c>
      <c r="AE159" s="167">
        <f>SUM(V159:AD159)</f>
        <v/>
      </c>
      <c r="AF159" s="168">
        <f>B159-L159-V159</f>
        <v/>
      </c>
      <c r="AG159" s="168">
        <f>C159-M159-W159</f>
        <v/>
      </c>
      <c r="AH159" s="168">
        <f>D159-N159-X159</f>
        <v/>
      </c>
      <c r="AI159" s="168">
        <f>E159-O159-Y159</f>
        <v/>
      </c>
      <c r="AJ159" s="168">
        <f>F159-P159-Z159</f>
        <v/>
      </c>
      <c r="AK159" s="168">
        <f>G159-Q159-AA159</f>
        <v/>
      </c>
      <c r="AL159" s="168">
        <f>H159-R159-AB159</f>
        <v/>
      </c>
      <c r="AM159" s="168">
        <f>I159-S159-AC159</f>
        <v/>
      </c>
      <c r="AN159" s="168">
        <f>J159-T159-AD159</f>
        <v/>
      </c>
      <c r="AO159" s="168">
        <f>SUM(AF159:AN159)</f>
        <v/>
      </c>
      <c r="AP159" s="169">
        <f>B159-B158</f>
        <v/>
      </c>
      <c r="AQ159" s="169">
        <f>C159-C158</f>
        <v/>
      </c>
      <c r="AR159" s="169">
        <f>D159-D158</f>
        <v/>
      </c>
      <c r="AS159" s="169">
        <f>E159-E158</f>
        <v/>
      </c>
      <c r="AT159" s="169">
        <f>F159-F158</f>
        <v/>
      </c>
      <c r="AU159" s="169">
        <f>G159-G158</f>
        <v/>
      </c>
      <c r="AV159" s="169">
        <f>H159-H158</f>
        <v/>
      </c>
      <c r="AW159" s="169">
        <f>I159-I158</f>
        <v/>
      </c>
      <c r="AX159" s="169">
        <f>J159-J158</f>
        <v/>
      </c>
      <c r="AY159" s="169">
        <f>SUM(AP159:AX159)</f>
        <v/>
      </c>
      <c r="AZ159" s="152">
        <f>L159/AZ$6-B159</f>
        <v/>
      </c>
      <c r="BA159" s="152">
        <f>M159/BA$6-C159</f>
        <v/>
      </c>
      <c r="BB159" s="152">
        <f>N159/BB$6-D159</f>
        <v/>
      </c>
      <c r="BC159" s="152">
        <f>O159/BC$6-E159</f>
        <v/>
      </c>
      <c r="BD159" s="152">
        <f>P159/BD$6-F159</f>
        <v/>
      </c>
      <c r="BE159" s="152">
        <f>Q159/BE$6-G159</f>
        <v/>
      </c>
      <c r="BF159" s="152">
        <f>R159/BF$6-H159</f>
        <v/>
      </c>
      <c r="BG159" s="152">
        <f>S159/BG$6-I159</f>
        <v/>
      </c>
      <c r="BH159" s="152">
        <f>T159/BH$6-J159</f>
        <v/>
      </c>
      <c r="BI159" s="152">
        <f>SUM(AZ159:BH159)</f>
        <v/>
      </c>
      <c r="BJ159" s="163">
        <f>AZ159*AF159/B159</f>
        <v/>
      </c>
      <c r="BK159" s="163">
        <f>BA159*AG159/C159</f>
        <v/>
      </c>
      <c r="BL159" s="163">
        <f>BB159*AH159/D159</f>
        <v/>
      </c>
      <c r="BM159" s="163">
        <f>BC159*AI159/E159</f>
        <v/>
      </c>
      <c r="BN159" s="163">
        <f>BD159*AJ159/F159</f>
        <v/>
      </c>
      <c r="BO159" s="163">
        <f>BE159*AK159/G159</f>
        <v/>
      </c>
      <c r="BP159" s="163">
        <f>BF159*AL159/H159</f>
        <v/>
      </c>
      <c r="BQ159" s="163">
        <f>BG159*AM159/I159</f>
        <v/>
      </c>
      <c r="BR159" s="163">
        <f>BH159*AN159/J159</f>
        <v/>
      </c>
      <c r="BS159" s="163">
        <f>SUM(BJ159:BR159)</f>
        <v/>
      </c>
      <c r="BT159" s="172">
        <f>L159/(B159)</f>
        <v/>
      </c>
      <c r="BU159" s="172">
        <f>M159/(C159)</f>
        <v/>
      </c>
      <c r="BV159" s="172">
        <f>N159/(D159)</f>
        <v/>
      </c>
      <c r="BW159" s="172">
        <f>O159/(E159)</f>
        <v/>
      </c>
      <c r="BX159" s="172">
        <f>P159/(F159)</f>
        <v/>
      </c>
      <c r="BY159" s="172">
        <f>Q159/(G159)</f>
        <v/>
      </c>
      <c r="BZ159" s="172">
        <f>R159/(H159)</f>
        <v/>
      </c>
      <c r="CA159" s="172">
        <f>S159/(I159)</f>
        <v/>
      </c>
      <c r="CB159" s="172">
        <f>T159/(J159)</f>
        <v/>
      </c>
      <c r="CC159" s="172">
        <f>U159/(K159)</f>
        <v/>
      </c>
      <c r="CD159" s="213">
        <f>SUM(AP146:AP159)</f>
        <v/>
      </c>
      <c r="CE159" s="213">
        <f>SUM(AQ146:AQ159)</f>
        <v/>
      </c>
      <c r="CF159" s="213">
        <f>SUM(AR146:AR159)</f>
        <v/>
      </c>
      <c r="CG159" s="213">
        <f>SUM(AS146:AS159)</f>
        <v/>
      </c>
      <c r="CH159" s="213">
        <f>SUM(AT146:AT159)</f>
        <v/>
      </c>
      <c r="CI159" s="213">
        <f>SUM(AU146:AU159)</f>
        <v/>
      </c>
      <c r="CJ159" s="213">
        <f>SUM(AV146:AV159)</f>
        <v/>
      </c>
      <c r="CK159" s="213">
        <f>SUM(AW146:AW159)</f>
        <v/>
      </c>
      <c r="CL159" s="213">
        <f>SUM(AX146:AX159)</f>
        <v/>
      </c>
      <c r="CM159" s="213">
        <f>SUM(AY146:AY159)</f>
        <v/>
      </c>
      <c r="CN159" s="214">
        <f>B159/B$5</f>
        <v/>
      </c>
      <c r="CO159" s="214">
        <f>C159/C$5</f>
        <v/>
      </c>
      <c r="CP159" s="214">
        <f>D159/D$5</f>
        <v/>
      </c>
      <c r="CQ159" s="214">
        <f>E159/E$5</f>
        <v/>
      </c>
      <c r="CR159" s="214">
        <f>F159/F$5</f>
        <v/>
      </c>
      <c r="CS159" s="214">
        <f>G159/G$5</f>
        <v/>
      </c>
      <c r="CT159" s="214">
        <f>H159/H$5</f>
        <v/>
      </c>
      <c r="CU159" s="214">
        <f>I159/I$5</f>
        <v/>
      </c>
      <c r="CV159" s="214">
        <f>J159/J$5</f>
        <v/>
      </c>
      <c r="CW159" s="214">
        <f>K159/K$5</f>
        <v/>
      </c>
      <c r="CX159" s="215">
        <f>AF159/AF$5</f>
        <v/>
      </c>
      <c r="CY159" s="215">
        <f>AG159/AG$5</f>
        <v/>
      </c>
      <c r="CZ159" s="215">
        <f>AH159/AH$5</f>
        <v/>
      </c>
      <c r="DA159" s="215">
        <f>AI159/AI$5</f>
        <v/>
      </c>
      <c r="DB159" s="215">
        <f>AJ159/AJ$5</f>
        <v/>
      </c>
      <c r="DC159" s="215">
        <f>AK159/AK$5</f>
        <v/>
      </c>
      <c r="DD159" s="215">
        <f>AL159/AL$5</f>
        <v/>
      </c>
      <c r="DE159" s="215">
        <f>AM159/AM$5</f>
        <v/>
      </c>
      <c r="DF159" s="215">
        <f>AN159/AN$5</f>
        <v/>
      </c>
      <c r="DG159" s="215">
        <f>AO159/AO$5</f>
        <v/>
      </c>
    </row>
    <row r="160">
      <c r="A160" s="150" t="n">
        <v>44049</v>
      </c>
      <c r="B160" s="165" t="n">
        <v>81014</v>
      </c>
      <c r="C160" s="165" t="n">
        <v>26123</v>
      </c>
      <c r="D160" s="165" t="n">
        <v>187631</v>
      </c>
      <c r="E160" s="165" t="n">
        <v>90115</v>
      </c>
      <c r="F160" s="165" t="n">
        <v>9873</v>
      </c>
      <c r="G160" s="165" t="n">
        <v>17803</v>
      </c>
      <c r="H160" s="165" t="n">
        <v>21044</v>
      </c>
      <c r="I160" s="165" t="n">
        <v>5932</v>
      </c>
      <c r="J160" s="165" t="n">
        <v>98599</v>
      </c>
      <c r="K160" s="165">
        <f>SUM(B160:J160)</f>
        <v/>
      </c>
      <c r="L160" s="166" t="n">
        <v>2033</v>
      </c>
      <c r="M160" s="166" t="n">
        <v>350</v>
      </c>
      <c r="N160" s="166" t="n">
        <v>2388</v>
      </c>
      <c r="O160" s="166" t="n">
        <v>1116</v>
      </c>
      <c r="P160" s="166" t="n">
        <v>90</v>
      </c>
      <c r="Q160" s="166" t="n">
        <v>139</v>
      </c>
      <c r="R160" s="166" t="n">
        <v>109</v>
      </c>
      <c r="S160" s="166" t="n">
        <v>54</v>
      </c>
      <c r="T160" s="166" t="n">
        <v>3325</v>
      </c>
      <c r="U160" s="166">
        <f>SUM(L160:T160)</f>
        <v/>
      </c>
      <c r="V160" s="167" t="n">
        <v>74004</v>
      </c>
      <c r="W160" s="167" t="n">
        <v>11575</v>
      </c>
      <c r="X160" s="167" t="n">
        <v>132002</v>
      </c>
      <c r="Y160" s="167" t="n">
        <v>53444</v>
      </c>
      <c r="Z160" s="167" t="n">
        <v>6876</v>
      </c>
      <c r="AA160" s="167" t="n">
        <v>12290</v>
      </c>
      <c r="AB160" s="167" t="n">
        <v>9527</v>
      </c>
      <c r="AC160" s="167" t="n">
        <v>3069</v>
      </c>
      <c r="AD160" s="167" t="n">
        <v>84529</v>
      </c>
      <c r="AE160" s="167">
        <f>SUM(V160:AD160)</f>
        <v/>
      </c>
      <c r="AF160" s="168">
        <f>B160-L160-V160</f>
        <v/>
      </c>
      <c r="AG160" s="168">
        <f>C160-M160-W160</f>
        <v/>
      </c>
      <c r="AH160" s="168">
        <f>D160-N160-X160</f>
        <v/>
      </c>
      <c r="AI160" s="168">
        <f>E160-O160-Y160</f>
        <v/>
      </c>
      <c r="AJ160" s="168">
        <f>F160-P160-Z160</f>
        <v/>
      </c>
      <c r="AK160" s="168">
        <f>G160-Q160-AA160</f>
        <v/>
      </c>
      <c r="AL160" s="168">
        <f>H160-R160-AB160</f>
        <v/>
      </c>
      <c r="AM160" s="168">
        <f>I160-S160-AC160</f>
        <v/>
      </c>
      <c r="AN160" s="168">
        <f>J160-T160-AD160</f>
        <v/>
      </c>
      <c r="AO160" s="168">
        <f>SUM(AF160:AN160)</f>
        <v/>
      </c>
      <c r="AP160" s="169">
        <f>B160-B159</f>
        <v/>
      </c>
      <c r="AQ160" s="169">
        <f>C160-C159</f>
        <v/>
      </c>
      <c r="AR160" s="169">
        <f>D160-D159</f>
        <v/>
      </c>
      <c r="AS160" s="169">
        <f>E160-E159</f>
        <v/>
      </c>
      <c r="AT160" s="169">
        <f>F160-F159</f>
        <v/>
      </c>
      <c r="AU160" s="169">
        <f>G160-G159</f>
        <v/>
      </c>
      <c r="AV160" s="169">
        <f>H160-H159</f>
        <v/>
      </c>
      <c r="AW160" s="169">
        <f>I160-I159</f>
        <v/>
      </c>
      <c r="AX160" s="169">
        <f>J160-J159</f>
        <v/>
      </c>
      <c r="AY160" s="169">
        <f>SUM(AP160:AX160)</f>
        <v/>
      </c>
      <c r="AZ160" s="152">
        <f>L160/AZ$6-B160</f>
        <v/>
      </c>
      <c r="BA160" s="152">
        <f>M160/BA$6-C160</f>
        <v/>
      </c>
      <c r="BB160" s="152">
        <f>N160/BB$6-D160</f>
        <v/>
      </c>
      <c r="BC160" s="152">
        <f>O160/BC$6-E160</f>
        <v/>
      </c>
      <c r="BD160" s="152">
        <f>P160/BD$6-F160</f>
        <v/>
      </c>
      <c r="BE160" s="152">
        <f>Q160/BE$6-G160</f>
        <v/>
      </c>
      <c r="BF160" s="152">
        <f>R160/BF$6-H160</f>
        <v/>
      </c>
      <c r="BG160" s="152">
        <f>S160/BG$6-I160</f>
        <v/>
      </c>
      <c r="BH160" s="152">
        <f>T160/BH$6-J160</f>
        <v/>
      </c>
      <c r="BI160" s="152">
        <f>SUM(AZ160:BH160)</f>
        <v/>
      </c>
      <c r="BJ160" s="163">
        <f>AZ160*AF160/B160</f>
        <v/>
      </c>
      <c r="BK160" s="163">
        <f>BA160*AG160/C160</f>
        <v/>
      </c>
      <c r="BL160" s="163">
        <f>BB160*AH160/D160</f>
        <v/>
      </c>
      <c r="BM160" s="163">
        <f>BC160*AI160/E160</f>
        <v/>
      </c>
      <c r="BN160" s="163">
        <f>BD160*AJ160/F160</f>
        <v/>
      </c>
      <c r="BO160" s="163">
        <f>BE160*AK160/G160</f>
        <v/>
      </c>
      <c r="BP160" s="163">
        <f>BF160*AL160/H160</f>
        <v/>
      </c>
      <c r="BQ160" s="163">
        <f>BG160*AM160/I160</f>
        <v/>
      </c>
      <c r="BR160" s="163">
        <f>BH160*AN160/J160</f>
        <v/>
      </c>
      <c r="BS160" s="163">
        <f>SUM(BJ160:BR160)</f>
        <v/>
      </c>
      <c r="BT160" s="172">
        <f>L160/(B160)</f>
        <v/>
      </c>
      <c r="BU160" s="172">
        <f>M160/(C160)</f>
        <v/>
      </c>
      <c r="BV160" s="172">
        <f>N160/(D160)</f>
        <v/>
      </c>
      <c r="BW160" s="172">
        <f>O160/(E160)</f>
        <v/>
      </c>
      <c r="BX160" s="172">
        <f>P160/(F160)</f>
        <v/>
      </c>
      <c r="BY160" s="172">
        <f>Q160/(G160)</f>
        <v/>
      </c>
      <c r="BZ160" s="172">
        <f>R160/(H160)</f>
        <v/>
      </c>
      <c r="CA160" s="172">
        <f>S160/(I160)</f>
        <v/>
      </c>
      <c r="CB160" s="172">
        <f>T160/(J160)</f>
        <v/>
      </c>
      <c r="CC160" s="172">
        <f>U160/(K160)</f>
        <v/>
      </c>
      <c r="CD160" s="213">
        <f>SUM(AP147:AP160)</f>
        <v/>
      </c>
      <c r="CE160" s="213">
        <f>SUM(AQ147:AQ160)</f>
        <v/>
      </c>
      <c r="CF160" s="213">
        <f>SUM(AR147:AR160)</f>
        <v/>
      </c>
      <c r="CG160" s="213">
        <f>SUM(AS147:AS160)</f>
        <v/>
      </c>
      <c r="CH160" s="213">
        <f>SUM(AT147:AT160)</f>
        <v/>
      </c>
      <c r="CI160" s="213">
        <f>SUM(AU147:AU160)</f>
        <v/>
      </c>
      <c r="CJ160" s="213">
        <f>SUM(AV147:AV160)</f>
        <v/>
      </c>
      <c r="CK160" s="213">
        <f>SUM(AW147:AW160)</f>
        <v/>
      </c>
      <c r="CL160" s="213">
        <f>SUM(AX147:AX160)</f>
        <v/>
      </c>
      <c r="CM160" s="213">
        <f>SUM(AY147:AY160)</f>
        <v/>
      </c>
      <c r="CN160" s="214">
        <f>B160/B$5</f>
        <v/>
      </c>
      <c r="CO160" s="214">
        <f>C160/C$5</f>
        <v/>
      </c>
      <c r="CP160" s="214">
        <f>D160/D$5</f>
        <v/>
      </c>
      <c r="CQ160" s="214">
        <f>E160/E$5</f>
        <v/>
      </c>
      <c r="CR160" s="214">
        <f>F160/F$5</f>
        <v/>
      </c>
      <c r="CS160" s="214">
        <f>G160/G$5</f>
        <v/>
      </c>
      <c r="CT160" s="214">
        <f>H160/H$5</f>
        <v/>
      </c>
      <c r="CU160" s="214">
        <f>I160/I$5</f>
        <v/>
      </c>
      <c r="CV160" s="214">
        <f>J160/J$5</f>
        <v/>
      </c>
      <c r="CW160" s="214">
        <f>K160/K$5</f>
        <v/>
      </c>
      <c r="CX160" s="215">
        <f>AF160/AF$5</f>
        <v/>
      </c>
      <c r="CY160" s="215">
        <f>AG160/AG$5</f>
        <v/>
      </c>
      <c r="CZ160" s="215">
        <f>AH160/AH$5</f>
        <v/>
      </c>
      <c r="DA160" s="215">
        <f>AI160/AI$5</f>
        <v/>
      </c>
      <c r="DB160" s="215">
        <f>AJ160/AJ$5</f>
        <v/>
      </c>
      <c r="DC160" s="215">
        <f>AK160/AK$5</f>
        <v/>
      </c>
      <c r="DD160" s="215">
        <f>AL160/AL$5</f>
        <v/>
      </c>
      <c r="DE160" s="215">
        <f>AM160/AM$5</f>
        <v/>
      </c>
      <c r="DF160" s="215">
        <f>AN160/AN$5</f>
        <v/>
      </c>
      <c r="DG160" s="215">
        <f>AO160/AO$5</f>
        <v/>
      </c>
    </row>
    <row r="161">
      <c r="A161" s="150" t="n">
        <v>44050</v>
      </c>
      <c r="B161" s="165" t="n">
        <v>81615</v>
      </c>
      <c r="C161" s="165" t="n">
        <v>26877</v>
      </c>
      <c r="D161" s="165" t="n">
        <v>189159</v>
      </c>
      <c r="E161" s="165" t="n">
        <v>92844</v>
      </c>
      <c r="F161" s="165" t="n">
        <v>10138</v>
      </c>
      <c r="G161" s="165" t="n">
        <v>18266</v>
      </c>
      <c r="H161" s="165" t="n">
        <v>21315</v>
      </c>
      <c r="I161" s="165" t="n">
        <v>6185</v>
      </c>
      <c r="J161" s="165" t="n">
        <v>99027</v>
      </c>
      <c r="K161" s="165">
        <f>SUM(B161:J161)</f>
        <v/>
      </c>
      <c r="L161" s="166" t="n">
        <v>2090</v>
      </c>
      <c r="M161" s="166" t="n">
        <v>350</v>
      </c>
      <c r="N161" s="166" t="n">
        <v>2524</v>
      </c>
      <c r="O161" s="166" t="n">
        <v>1192</v>
      </c>
      <c r="P161" s="166" t="n">
        <v>90</v>
      </c>
      <c r="Q161" s="166" t="n">
        <v>139</v>
      </c>
      <c r="R161" s="166" t="n">
        <v>109</v>
      </c>
      <c r="S161" s="166" t="n">
        <v>61</v>
      </c>
      <c r="T161" s="166" t="n">
        <v>3354</v>
      </c>
      <c r="U161" s="166">
        <f>SUM(L161:T161)</f>
        <v/>
      </c>
      <c r="V161" s="167" t="n">
        <v>74936</v>
      </c>
      <c r="W161" s="167" t="n">
        <v>11832</v>
      </c>
      <c r="X161" s="167" t="n">
        <v>135485</v>
      </c>
      <c r="Y161" s="167" t="n">
        <v>53509</v>
      </c>
      <c r="Z161" s="167" t="n">
        <v>6876</v>
      </c>
      <c r="AA161" s="167" t="n">
        <v>13322</v>
      </c>
      <c r="AB161" s="167" t="n">
        <v>10182</v>
      </c>
      <c r="AC161" s="167" t="n">
        <v>3089</v>
      </c>
      <c r="AD161" s="167" t="n">
        <v>85528</v>
      </c>
      <c r="AE161" s="167">
        <f>SUM(V161:AD161)</f>
        <v/>
      </c>
      <c r="AF161" s="168">
        <f>B161-L161-V161</f>
        <v/>
      </c>
      <c r="AG161" s="168">
        <f>C161-M161-W161</f>
        <v/>
      </c>
      <c r="AH161" s="168">
        <f>D161-N161-X161</f>
        <v/>
      </c>
      <c r="AI161" s="168">
        <f>E161-O161-Y161</f>
        <v/>
      </c>
      <c r="AJ161" s="168">
        <f>F161-P161-Z161</f>
        <v/>
      </c>
      <c r="AK161" s="168">
        <f>G161-Q161-AA161</f>
        <v/>
      </c>
      <c r="AL161" s="168">
        <f>H161-R161-AB161</f>
        <v/>
      </c>
      <c r="AM161" s="168">
        <f>I161-S161-AC161</f>
        <v/>
      </c>
      <c r="AN161" s="168">
        <f>J161-T161-AD161</f>
        <v/>
      </c>
      <c r="AO161" s="168">
        <f>SUM(AF161:AN161)</f>
        <v/>
      </c>
      <c r="AP161" s="169">
        <f>B161-B160</f>
        <v/>
      </c>
      <c r="AQ161" s="169">
        <f>C161-C160</f>
        <v/>
      </c>
      <c r="AR161" s="169">
        <f>D161-D160</f>
        <v/>
      </c>
      <c r="AS161" s="169">
        <f>E161-E160</f>
        <v/>
      </c>
      <c r="AT161" s="169">
        <f>F161-F160</f>
        <v/>
      </c>
      <c r="AU161" s="169">
        <f>G161-G160</f>
        <v/>
      </c>
      <c r="AV161" s="169">
        <f>H161-H160</f>
        <v/>
      </c>
      <c r="AW161" s="169">
        <f>I161-I160</f>
        <v/>
      </c>
      <c r="AX161" s="169">
        <f>J161-J160</f>
        <v/>
      </c>
      <c r="AY161" s="169">
        <f>SUM(AP161:AX161)</f>
        <v/>
      </c>
      <c r="AZ161" s="152">
        <f>L161/AZ$6-B161</f>
        <v/>
      </c>
      <c r="BA161" s="152">
        <f>M161/BA$6-C161</f>
        <v/>
      </c>
      <c r="BB161" s="152">
        <f>N161/BB$6-D161</f>
        <v/>
      </c>
      <c r="BC161" s="152">
        <f>O161/BC$6-E161</f>
        <v/>
      </c>
      <c r="BD161" s="152">
        <f>P161/BD$6-F161</f>
        <v/>
      </c>
      <c r="BE161" s="152">
        <f>Q161/BE$6-G161</f>
        <v/>
      </c>
      <c r="BF161" s="152">
        <f>R161/BF$6-H161</f>
        <v/>
      </c>
      <c r="BG161" s="152">
        <f>S161/BG$6-I161</f>
        <v/>
      </c>
      <c r="BH161" s="152">
        <f>T161/BH$6-J161</f>
        <v/>
      </c>
      <c r="BI161" s="152">
        <f>SUM(AZ161:BH161)</f>
        <v/>
      </c>
      <c r="BJ161" s="163">
        <f>AZ161*AF161/B161</f>
        <v/>
      </c>
      <c r="BK161" s="163">
        <f>BA161*AG161/C161</f>
        <v/>
      </c>
      <c r="BL161" s="163">
        <f>BB161*AH161/D161</f>
        <v/>
      </c>
      <c r="BM161" s="163">
        <f>BC161*AI161/E161</f>
        <v/>
      </c>
      <c r="BN161" s="163">
        <f>BD161*AJ161/F161</f>
        <v/>
      </c>
      <c r="BO161" s="163">
        <f>BE161*AK161/G161</f>
        <v/>
      </c>
      <c r="BP161" s="163">
        <f>BF161*AL161/H161</f>
        <v/>
      </c>
      <c r="BQ161" s="163">
        <f>BG161*AM161/I161</f>
        <v/>
      </c>
      <c r="BR161" s="163">
        <f>BH161*AN161/J161</f>
        <v/>
      </c>
      <c r="BS161" s="163">
        <f>SUM(BJ161:BR161)</f>
        <v/>
      </c>
      <c r="BT161" s="172">
        <f>L161/(B161)</f>
        <v/>
      </c>
      <c r="BU161" s="172">
        <f>M161/(C161)</f>
        <v/>
      </c>
      <c r="BV161" s="172">
        <f>N161/(D161)</f>
        <v/>
      </c>
      <c r="BW161" s="172">
        <f>O161/(E161)</f>
        <v/>
      </c>
      <c r="BX161" s="172">
        <f>P161/(F161)</f>
        <v/>
      </c>
      <c r="BY161" s="172">
        <f>Q161/(G161)</f>
        <v/>
      </c>
      <c r="BZ161" s="172">
        <f>R161/(H161)</f>
        <v/>
      </c>
      <c r="CA161" s="172">
        <f>S161/(I161)</f>
        <v/>
      </c>
      <c r="CB161" s="172">
        <f>T161/(J161)</f>
        <v/>
      </c>
      <c r="CC161" s="172">
        <f>U161/(K161)</f>
        <v/>
      </c>
      <c r="CD161" s="213">
        <f>SUM(AP148:AP161)</f>
        <v/>
      </c>
      <c r="CE161" s="213">
        <f>SUM(AQ148:AQ161)</f>
        <v/>
      </c>
      <c r="CF161" s="213">
        <f>SUM(AR148:AR161)</f>
        <v/>
      </c>
      <c r="CG161" s="213">
        <f>SUM(AS148:AS161)</f>
        <v/>
      </c>
      <c r="CH161" s="213">
        <f>SUM(AT148:AT161)</f>
        <v/>
      </c>
      <c r="CI161" s="213">
        <f>SUM(AU148:AU161)</f>
        <v/>
      </c>
      <c r="CJ161" s="213">
        <f>SUM(AV148:AV161)</f>
        <v/>
      </c>
      <c r="CK161" s="213">
        <f>SUM(AW148:AW161)</f>
        <v/>
      </c>
      <c r="CL161" s="213">
        <f>SUM(AX148:AX161)</f>
        <v/>
      </c>
      <c r="CM161" s="213">
        <f>SUM(AY148:AY161)</f>
        <v/>
      </c>
      <c r="CN161" s="214">
        <f>B161/B$5</f>
        <v/>
      </c>
      <c r="CO161" s="214">
        <f>C161/C$5</f>
        <v/>
      </c>
      <c r="CP161" s="214">
        <f>D161/D$5</f>
        <v/>
      </c>
      <c r="CQ161" s="214">
        <f>E161/E$5</f>
        <v/>
      </c>
      <c r="CR161" s="214">
        <f>F161/F$5</f>
        <v/>
      </c>
      <c r="CS161" s="214">
        <f>G161/G$5</f>
        <v/>
      </c>
      <c r="CT161" s="214">
        <f>H161/H$5</f>
        <v/>
      </c>
      <c r="CU161" s="214">
        <f>I161/I$5</f>
        <v/>
      </c>
      <c r="CV161" s="214">
        <f>J161/J$5</f>
        <v/>
      </c>
      <c r="CW161" s="214">
        <f>K161/K$5</f>
        <v/>
      </c>
      <c r="CX161" s="215">
        <f>AF161/AF$5</f>
        <v/>
      </c>
      <c r="CY161" s="215">
        <f>AG161/AG$5</f>
        <v/>
      </c>
      <c r="CZ161" s="215">
        <f>AH161/AH$5</f>
        <v/>
      </c>
      <c r="DA161" s="215">
        <f>AI161/AI$5</f>
        <v/>
      </c>
      <c r="DB161" s="215">
        <f>AJ161/AJ$5</f>
        <v/>
      </c>
      <c r="DC161" s="215">
        <f>AK161/AK$5</f>
        <v/>
      </c>
      <c r="DD161" s="215">
        <f>AL161/AL$5</f>
        <v/>
      </c>
      <c r="DE161" s="215">
        <f>AM161/AM$5</f>
        <v/>
      </c>
      <c r="DF161" s="215">
        <f>AN161/AN$5</f>
        <v/>
      </c>
      <c r="DG161" s="215">
        <f>AO161/AO$5</f>
        <v/>
      </c>
    </row>
    <row r="162">
      <c r="A162" s="150" t="n">
        <v>44051</v>
      </c>
      <c r="B162" s="165" t="n">
        <v>82074</v>
      </c>
      <c r="C162" s="165" t="n">
        <v>27742</v>
      </c>
      <c r="D162" s="165" t="n">
        <v>190999</v>
      </c>
      <c r="E162" s="165" t="n">
        <v>95648</v>
      </c>
      <c r="F162" s="165" t="n">
        <v>10345</v>
      </c>
      <c r="G162" s="165" t="n">
        <v>18734</v>
      </c>
      <c r="H162" s="165" t="n">
        <v>21642</v>
      </c>
      <c r="I162" s="165" t="n">
        <v>6366</v>
      </c>
      <c r="J162" s="165" t="n">
        <v>99588</v>
      </c>
      <c r="K162" s="165">
        <f>SUM(B162:J162)</f>
        <v/>
      </c>
      <c r="L162" s="166" t="n">
        <v>2129</v>
      </c>
      <c r="M162" s="166" t="n">
        <v>350</v>
      </c>
      <c r="N162" s="166" t="n">
        <v>2547</v>
      </c>
      <c r="O162" s="166" t="n">
        <v>1346</v>
      </c>
      <c r="P162" s="166" t="n">
        <v>127</v>
      </c>
      <c r="Q162" s="166" t="n">
        <v>139</v>
      </c>
      <c r="R162" s="166" t="n">
        <v>130</v>
      </c>
      <c r="S162" s="166" t="n">
        <v>66</v>
      </c>
      <c r="T162" s="166" t="n">
        <v>3376</v>
      </c>
      <c r="U162" s="166">
        <f>SUM(L162:T162)</f>
        <v/>
      </c>
      <c r="V162" s="167" t="n">
        <v>74941</v>
      </c>
      <c r="W162" s="167" t="n">
        <v>12155</v>
      </c>
      <c r="X162" s="167" t="n">
        <v>139745</v>
      </c>
      <c r="Y162" s="167" t="n">
        <v>54161</v>
      </c>
      <c r="Z162" s="167" t="n">
        <v>7813</v>
      </c>
      <c r="AA162" s="167" t="n">
        <v>14257</v>
      </c>
      <c r="AB162" s="167" t="n">
        <v>11923</v>
      </c>
      <c r="AC162" s="167" t="n">
        <v>3158</v>
      </c>
      <c r="AD162" s="167" t="n">
        <v>86415</v>
      </c>
      <c r="AE162" s="167">
        <f>SUM(V162:AD162)</f>
        <v/>
      </c>
      <c r="AF162" s="168">
        <f>B162-L162-V162</f>
        <v/>
      </c>
      <c r="AG162" s="168">
        <f>C162-M162-W162</f>
        <v/>
      </c>
      <c r="AH162" s="168">
        <f>D162-N162-X162</f>
        <v/>
      </c>
      <c r="AI162" s="168">
        <f>E162-O162-Y162</f>
        <v/>
      </c>
      <c r="AJ162" s="168">
        <f>F162-P162-Z162</f>
        <v/>
      </c>
      <c r="AK162" s="168">
        <f>G162-Q162-AA162</f>
        <v/>
      </c>
      <c r="AL162" s="168">
        <f>H162-R162-AB162</f>
        <v/>
      </c>
      <c r="AM162" s="168">
        <f>I162-S162-AC162</f>
        <v/>
      </c>
      <c r="AN162" s="168">
        <f>J162-T162-AD162</f>
        <v/>
      </c>
      <c r="AO162" s="168">
        <f>SUM(AF162:AN162)</f>
        <v/>
      </c>
      <c r="AP162" s="169">
        <f>B162-B161</f>
        <v/>
      </c>
      <c r="AQ162" s="169">
        <f>C162-C161</f>
        <v/>
      </c>
      <c r="AR162" s="169">
        <f>D162-D161</f>
        <v/>
      </c>
      <c r="AS162" s="169">
        <f>E162-E161</f>
        <v/>
      </c>
      <c r="AT162" s="169">
        <f>F162-F161</f>
        <v/>
      </c>
      <c r="AU162" s="169">
        <f>G162-G161</f>
        <v/>
      </c>
      <c r="AV162" s="169">
        <f>H162-H161</f>
        <v/>
      </c>
      <c r="AW162" s="169">
        <f>I162-I161</f>
        <v/>
      </c>
      <c r="AX162" s="169">
        <f>J162-J161</f>
        <v/>
      </c>
      <c r="AY162" s="169">
        <f>SUM(AP162:AX162)</f>
        <v/>
      </c>
      <c r="AZ162" s="152">
        <f>L162/AZ$6-B162</f>
        <v/>
      </c>
      <c r="BA162" s="152">
        <f>M162/BA$6-C162</f>
        <v/>
      </c>
      <c r="BB162" s="152">
        <f>N162/BB$6-D162</f>
        <v/>
      </c>
      <c r="BC162" s="152">
        <f>O162/BC$6-E162</f>
        <v/>
      </c>
      <c r="BD162" s="152">
        <f>P162/BD$6-F162</f>
        <v/>
      </c>
      <c r="BE162" s="152">
        <f>Q162/BE$6-G162</f>
        <v/>
      </c>
      <c r="BF162" s="152">
        <f>R162/BF$6-H162</f>
        <v/>
      </c>
      <c r="BG162" s="152">
        <f>S162/BG$6-I162</f>
        <v/>
      </c>
      <c r="BH162" s="152">
        <f>T162/BH$6-J162</f>
        <v/>
      </c>
      <c r="BI162" s="152">
        <f>SUM(AZ162:BH162)</f>
        <v/>
      </c>
      <c r="BJ162" s="163">
        <f>AZ162*AF162/B162</f>
        <v/>
      </c>
      <c r="BK162" s="163">
        <f>BA162*AG162/C162</f>
        <v/>
      </c>
      <c r="BL162" s="163">
        <f>BB162*AH162/D162</f>
        <v/>
      </c>
      <c r="BM162" s="163">
        <f>BC162*AI162/E162</f>
        <v/>
      </c>
      <c r="BN162" s="163">
        <f>BD162*AJ162/F162</f>
        <v/>
      </c>
      <c r="BO162" s="163">
        <f>BE162*AK162/G162</f>
        <v/>
      </c>
      <c r="BP162" s="163">
        <f>BF162*AL162/H162</f>
        <v/>
      </c>
      <c r="BQ162" s="163">
        <f>BG162*AM162/I162</f>
        <v/>
      </c>
      <c r="BR162" s="163">
        <f>BH162*AN162/J162</f>
        <v/>
      </c>
      <c r="BS162" s="163">
        <f>SUM(BJ162:BR162)</f>
        <v/>
      </c>
      <c r="BT162" s="172">
        <f>L162/(B162)</f>
        <v/>
      </c>
      <c r="BU162" s="172">
        <f>M162/(C162)</f>
        <v/>
      </c>
      <c r="BV162" s="172">
        <f>N162/(D162)</f>
        <v/>
      </c>
      <c r="BW162" s="172">
        <f>O162/(E162)</f>
        <v/>
      </c>
      <c r="BX162" s="172">
        <f>P162/(F162)</f>
        <v/>
      </c>
      <c r="BY162" s="172">
        <f>Q162/(G162)</f>
        <v/>
      </c>
      <c r="BZ162" s="172">
        <f>R162/(H162)</f>
        <v/>
      </c>
      <c r="CA162" s="172">
        <f>S162/(I162)</f>
        <v/>
      </c>
      <c r="CB162" s="172">
        <f>T162/(J162)</f>
        <v/>
      </c>
      <c r="CC162" s="172">
        <f>U162/(K162)</f>
        <v/>
      </c>
      <c r="CD162" s="213">
        <f>SUM(AP149:AP162)</f>
        <v/>
      </c>
      <c r="CE162" s="213">
        <f>SUM(AQ149:AQ162)</f>
        <v/>
      </c>
      <c r="CF162" s="213">
        <f>SUM(AR149:AR162)</f>
        <v/>
      </c>
      <c r="CG162" s="213">
        <f>SUM(AS149:AS162)</f>
        <v/>
      </c>
      <c r="CH162" s="213">
        <f>SUM(AT149:AT162)</f>
        <v/>
      </c>
      <c r="CI162" s="213">
        <f>SUM(AU149:AU162)</f>
        <v/>
      </c>
      <c r="CJ162" s="213">
        <f>SUM(AV149:AV162)</f>
        <v/>
      </c>
      <c r="CK162" s="213">
        <f>SUM(AW149:AW162)</f>
        <v/>
      </c>
      <c r="CL162" s="213">
        <f>SUM(AX149:AX162)</f>
        <v/>
      </c>
      <c r="CM162" s="213">
        <f>SUM(AY149:AY162)</f>
        <v/>
      </c>
      <c r="CN162" s="214">
        <f>B162/B$5</f>
        <v/>
      </c>
      <c r="CO162" s="214">
        <f>C162/C$5</f>
        <v/>
      </c>
      <c r="CP162" s="214">
        <f>D162/D$5</f>
        <v/>
      </c>
      <c r="CQ162" s="214">
        <f>E162/E$5</f>
        <v/>
      </c>
      <c r="CR162" s="214">
        <f>F162/F$5</f>
        <v/>
      </c>
      <c r="CS162" s="214">
        <f>G162/G$5</f>
        <v/>
      </c>
      <c r="CT162" s="214">
        <f>H162/H$5</f>
        <v/>
      </c>
      <c r="CU162" s="214">
        <f>I162/I$5</f>
        <v/>
      </c>
      <c r="CV162" s="214">
        <f>J162/J$5</f>
        <v/>
      </c>
      <c r="CW162" s="214">
        <f>K162/K$5</f>
        <v/>
      </c>
      <c r="CX162" s="215">
        <f>AF162/AF$5</f>
        <v/>
      </c>
      <c r="CY162" s="215">
        <f>AG162/AG$5</f>
        <v/>
      </c>
      <c r="CZ162" s="215">
        <f>AH162/AH$5</f>
        <v/>
      </c>
      <c r="DA162" s="215">
        <f>AI162/AI$5</f>
        <v/>
      </c>
      <c r="DB162" s="215">
        <f>AJ162/AJ$5</f>
        <v/>
      </c>
      <c r="DC162" s="215">
        <f>AK162/AK$5</f>
        <v/>
      </c>
      <c r="DD162" s="215">
        <f>AL162/AL$5</f>
        <v/>
      </c>
      <c r="DE162" s="215">
        <f>AM162/AM$5</f>
        <v/>
      </c>
      <c r="DF162" s="215">
        <f>AN162/AN$5</f>
        <v/>
      </c>
      <c r="DG162" s="215">
        <f>AO162/AO$5</f>
        <v/>
      </c>
    </row>
    <row r="163">
      <c r="A163" s="150" t="n">
        <v>44052</v>
      </c>
      <c r="B163" s="165" t="n">
        <v>82401</v>
      </c>
      <c r="C163" s="165" t="n">
        <v>28379</v>
      </c>
      <c r="D163" s="165" t="n">
        <v>192767</v>
      </c>
      <c r="E163" s="165" t="n">
        <v>98068</v>
      </c>
      <c r="F163" s="165" t="n">
        <v>10546</v>
      </c>
      <c r="G163" s="165" t="n">
        <v>19239</v>
      </c>
      <c r="H163" s="165" t="n">
        <v>21837</v>
      </c>
      <c r="I163" s="165" t="n">
        <v>6621</v>
      </c>
      <c r="J163" s="165" t="n">
        <v>99959</v>
      </c>
      <c r="K163" s="165">
        <f>SUM(B163:J163)</f>
        <v/>
      </c>
      <c r="L163" s="166" t="n">
        <v>2209</v>
      </c>
      <c r="M163" s="166" t="n">
        <v>350</v>
      </c>
      <c r="N163" s="166" t="n">
        <v>2579</v>
      </c>
      <c r="O163" s="166" t="n">
        <v>1409</v>
      </c>
      <c r="P163" s="166" t="n">
        <v>127</v>
      </c>
      <c r="Q163" s="166" t="n">
        <v>139</v>
      </c>
      <c r="R163" s="166" t="n">
        <v>130</v>
      </c>
      <c r="S163" s="166" t="n">
        <v>66</v>
      </c>
      <c r="T163" s="166" t="n">
        <v>3399</v>
      </c>
      <c r="U163" s="166">
        <f>SUM(L163:T163)</f>
        <v/>
      </c>
      <c r="V163" s="167" t="n">
        <v>76061</v>
      </c>
      <c r="W163" s="167" t="n">
        <v>12642</v>
      </c>
      <c r="X163" s="167" t="n">
        <v>143068</v>
      </c>
      <c r="Y163" s="167" t="n">
        <v>55065</v>
      </c>
      <c r="Z163" s="167" t="n">
        <v>7813</v>
      </c>
      <c r="AA163" s="167" t="n">
        <v>14592</v>
      </c>
      <c r="AB163" s="167" t="n">
        <v>11923</v>
      </c>
      <c r="AC163" s="167" t="n">
        <v>3306</v>
      </c>
      <c r="AD163" s="167" t="n">
        <v>86677</v>
      </c>
      <c r="AE163" s="167">
        <f>SUM(V163:AD163)</f>
        <v/>
      </c>
      <c r="AF163" s="168">
        <f>B163-L163-V163</f>
        <v/>
      </c>
      <c r="AG163" s="168">
        <f>C163-M163-W163</f>
        <v/>
      </c>
      <c r="AH163" s="168">
        <f>D163-N163-X163</f>
        <v/>
      </c>
      <c r="AI163" s="168">
        <f>E163-O163-Y163</f>
        <v/>
      </c>
      <c r="AJ163" s="168">
        <f>F163-P163-Z163</f>
        <v/>
      </c>
      <c r="AK163" s="168">
        <f>G163-Q163-AA163</f>
        <v/>
      </c>
      <c r="AL163" s="168">
        <f>H163-R163-AB163</f>
        <v/>
      </c>
      <c r="AM163" s="168">
        <f>I163-S163-AC163</f>
        <v/>
      </c>
      <c r="AN163" s="168">
        <f>J163-T163-AD163</f>
        <v/>
      </c>
      <c r="AO163" s="168">
        <f>SUM(AF163:AN163)</f>
        <v/>
      </c>
      <c r="AP163" s="169">
        <f>B163-B162</f>
        <v/>
      </c>
      <c r="AQ163" s="169">
        <f>C163-C162</f>
        <v/>
      </c>
      <c r="AR163" s="169">
        <f>D163-D162</f>
        <v/>
      </c>
      <c r="AS163" s="169">
        <f>E163-E162</f>
        <v/>
      </c>
      <c r="AT163" s="169">
        <f>F163-F162</f>
        <v/>
      </c>
      <c r="AU163" s="169">
        <f>G163-G162</f>
        <v/>
      </c>
      <c r="AV163" s="169">
        <f>H163-H162</f>
        <v/>
      </c>
      <c r="AW163" s="169">
        <f>I163-I162</f>
        <v/>
      </c>
      <c r="AX163" s="169">
        <f>J163-J162</f>
        <v/>
      </c>
      <c r="AY163" s="169">
        <f>SUM(AP163:AX163)</f>
        <v/>
      </c>
      <c r="AZ163" s="152">
        <f>L163/AZ$6-B163</f>
        <v/>
      </c>
      <c r="BA163" s="152">
        <f>M163/BA$6-C163</f>
        <v/>
      </c>
      <c r="BB163" s="152">
        <f>N163/BB$6-D163</f>
        <v/>
      </c>
      <c r="BC163" s="152">
        <f>O163/BC$6-E163</f>
        <v/>
      </c>
      <c r="BD163" s="152">
        <f>P163/BD$6-F163</f>
        <v/>
      </c>
      <c r="BE163" s="152">
        <f>Q163/BE$6-G163</f>
        <v/>
      </c>
      <c r="BF163" s="152">
        <f>R163/BF$6-H163</f>
        <v/>
      </c>
      <c r="BG163" s="152">
        <f>S163/BG$6-I163</f>
        <v/>
      </c>
      <c r="BH163" s="152">
        <f>T163/BH$6-J163</f>
        <v/>
      </c>
      <c r="BI163" s="152">
        <f>SUM(AZ163:BH163)</f>
        <v/>
      </c>
      <c r="BJ163" s="163">
        <f>AZ163*AF163/B163</f>
        <v/>
      </c>
      <c r="BK163" s="163">
        <f>BA163*AG163/C163</f>
        <v/>
      </c>
      <c r="BL163" s="163">
        <f>BB163*AH163/D163</f>
        <v/>
      </c>
      <c r="BM163" s="163">
        <f>BC163*AI163/E163</f>
        <v/>
      </c>
      <c r="BN163" s="163">
        <f>BD163*AJ163/F163</f>
        <v/>
      </c>
      <c r="BO163" s="163">
        <f>BE163*AK163/G163</f>
        <v/>
      </c>
      <c r="BP163" s="163">
        <f>BF163*AL163/H163</f>
        <v/>
      </c>
      <c r="BQ163" s="163">
        <f>BG163*AM163/I163</f>
        <v/>
      </c>
      <c r="BR163" s="163">
        <f>BH163*AN163/J163</f>
        <v/>
      </c>
      <c r="BS163" s="163">
        <f>SUM(BJ163:BR163)</f>
        <v/>
      </c>
      <c r="BT163" s="172">
        <f>L163/(B163)</f>
        <v/>
      </c>
      <c r="BU163" s="172">
        <f>M163/(C163)</f>
        <v/>
      </c>
      <c r="BV163" s="172">
        <f>N163/(D163)</f>
        <v/>
      </c>
      <c r="BW163" s="172">
        <f>O163/(E163)</f>
        <v/>
      </c>
      <c r="BX163" s="172">
        <f>P163/(F163)</f>
        <v/>
      </c>
      <c r="BY163" s="172">
        <f>Q163/(G163)</f>
        <v/>
      </c>
      <c r="BZ163" s="172">
        <f>R163/(H163)</f>
        <v/>
      </c>
      <c r="CA163" s="172">
        <f>S163/(I163)</f>
        <v/>
      </c>
      <c r="CB163" s="172">
        <f>T163/(J163)</f>
        <v/>
      </c>
      <c r="CC163" s="172">
        <f>U163/(K163)</f>
        <v/>
      </c>
      <c r="CD163" s="213">
        <f>SUM(AP150:AP163)</f>
        <v/>
      </c>
      <c r="CE163" s="213">
        <f>SUM(AQ150:AQ163)</f>
        <v/>
      </c>
      <c r="CF163" s="213">
        <f>SUM(AR150:AR163)</f>
        <v/>
      </c>
      <c r="CG163" s="213">
        <f>SUM(AS150:AS163)</f>
        <v/>
      </c>
      <c r="CH163" s="213">
        <f>SUM(AT150:AT163)</f>
        <v/>
      </c>
      <c r="CI163" s="213">
        <f>SUM(AU150:AU163)</f>
        <v/>
      </c>
      <c r="CJ163" s="213">
        <f>SUM(AV150:AV163)</f>
        <v/>
      </c>
      <c r="CK163" s="213">
        <f>SUM(AW150:AW163)</f>
        <v/>
      </c>
      <c r="CL163" s="213">
        <f>SUM(AX150:AX163)</f>
        <v/>
      </c>
      <c r="CM163" s="213">
        <f>SUM(AY150:AY163)</f>
        <v/>
      </c>
      <c r="CN163" s="214">
        <f>B163/B$5</f>
        <v/>
      </c>
      <c r="CO163" s="214">
        <f>C163/C$5</f>
        <v/>
      </c>
      <c r="CP163" s="214">
        <f>D163/D$5</f>
        <v/>
      </c>
      <c r="CQ163" s="214">
        <f>E163/E$5</f>
        <v/>
      </c>
      <c r="CR163" s="214">
        <f>F163/F$5</f>
        <v/>
      </c>
      <c r="CS163" s="214">
        <f>G163/G$5</f>
        <v/>
      </c>
      <c r="CT163" s="214">
        <f>H163/H$5</f>
        <v/>
      </c>
      <c r="CU163" s="214">
        <f>I163/I$5</f>
        <v/>
      </c>
      <c r="CV163" s="214">
        <f>J163/J$5</f>
        <v/>
      </c>
      <c r="CW163" s="214">
        <f>K163/K$5</f>
        <v/>
      </c>
      <c r="CX163" s="215">
        <f>AF163/AF$5</f>
        <v/>
      </c>
      <c r="CY163" s="215">
        <f>AG163/AG$5</f>
        <v/>
      </c>
      <c r="CZ163" s="215">
        <f>AH163/AH$5</f>
        <v/>
      </c>
      <c r="DA163" s="215">
        <f>AI163/AI$5</f>
        <v/>
      </c>
      <c r="DB163" s="215">
        <f>AJ163/AJ$5</f>
        <v/>
      </c>
      <c r="DC163" s="215">
        <f>AK163/AK$5</f>
        <v/>
      </c>
      <c r="DD163" s="215">
        <f>AL163/AL$5</f>
        <v/>
      </c>
      <c r="DE163" s="215">
        <f>AM163/AM$5</f>
        <v/>
      </c>
      <c r="DF163" s="215">
        <f>AN163/AN$5</f>
        <v/>
      </c>
      <c r="DG163" s="215">
        <f>AO163/AO$5</f>
        <v/>
      </c>
    </row>
    <row r="164">
      <c r="A164" s="150" t="n">
        <v>44053</v>
      </c>
      <c r="B164" s="165" t="n">
        <v>82578</v>
      </c>
      <c r="C164" s="165" t="n">
        <v>28909</v>
      </c>
      <c r="D164" s="165" t="n">
        <v>193561</v>
      </c>
      <c r="E164" s="165" t="n">
        <v>99386</v>
      </c>
      <c r="F164" s="165" t="n">
        <v>10711</v>
      </c>
      <c r="G164" s="165" t="n">
        <v>19455</v>
      </c>
      <c r="H164" s="165" t="n">
        <v>21933</v>
      </c>
      <c r="I164" s="165" t="n">
        <v>6802</v>
      </c>
      <c r="J164" s="165" t="n">
        <v>100213</v>
      </c>
      <c r="K164" s="165">
        <f>SUM(B164:J164)</f>
        <v/>
      </c>
      <c r="L164" s="166" t="n">
        <v>2266</v>
      </c>
      <c r="M164" s="166" t="n">
        <v>414</v>
      </c>
      <c r="N164" s="166" t="n">
        <v>2618</v>
      </c>
      <c r="O164" s="166" t="n">
        <v>1420</v>
      </c>
      <c r="P164" s="166" t="n">
        <v>127</v>
      </c>
      <c r="Q164" s="166" t="n">
        <v>149</v>
      </c>
      <c r="R164" s="166" t="n">
        <v>130</v>
      </c>
      <c r="S164" s="166" t="n">
        <v>68</v>
      </c>
      <c r="T164" s="166" t="n">
        <v>3429</v>
      </c>
      <c r="U164" s="166">
        <f>SUM(L164:T164)</f>
        <v/>
      </c>
      <c r="V164" s="167" t="n">
        <v>76886</v>
      </c>
      <c r="W164" s="167" t="n">
        <v>13039</v>
      </c>
      <c r="X164" s="167" t="n">
        <v>145776</v>
      </c>
      <c r="Y164" s="167" t="n">
        <v>55155</v>
      </c>
      <c r="Z164" s="167" t="n">
        <v>8207</v>
      </c>
      <c r="AA164" s="167" t="n">
        <v>15833</v>
      </c>
      <c r="AB164" s="167" t="n">
        <v>12136</v>
      </c>
      <c r="AC164" s="167" t="n">
        <v>3307</v>
      </c>
      <c r="AD164" s="167" t="n">
        <v>86861</v>
      </c>
      <c r="AE164" s="167">
        <f>SUM(V164:AD164)</f>
        <v/>
      </c>
      <c r="AF164" s="168">
        <f>B164-L164-V164</f>
        <v/>
      </c>
      <c r="AG164" s="168">
        <f>C164-M164-W164</f>
        <v/>
      </c>
      <c r="AH164" s="168">
        <f>D164-N164-X164</f>
        <v/>
      </c>
      <c r="AI164" s="168">
        <f>E164-O164-Y164</f>
        <v/>
      </c>
      <c r="AJ164" s="168">
        <f>F164-P164-Z164</f>
        <v/>
      </c>
      <c r="AK164" s="168">
        <f>G164-Q164-AA164</f>
        <v/>
      </c>
      <c r="AL164" s="168">
        <f>H164-R164-AB164</f>
        <v/>
      </c>
      <c r="AM164" s="168">
        <f>I164-S164-AC164</f>
        <v/>
      </c>
      <c r="AN164" s="168">
        <f>J164-T164-AD164</f>
        <v/>
      </c>
      <c r="AO164" s="168">
        <f>SUM(AF164:AN164)</f>
        <v/>
      </c>
      <c r="AP164" s="169">
        <f>B164-B163</f>
        <v/>
      </c>
      <c r="AQ164" s="169">
        <f>C164-C163</f>
        <v/>
      </c>
      <c r="AR164" s="169">
        <f>D164-D163</f>
        <v/>
      </c>
      <c r="AS164" s="169">
        <f>E164-E163</f>
        <v/>
      </c>
      <c r="AT164" s="169">
        <f>F164-F163</f>
        <v/>
      </c>
      <c r="AU164" s="169">
        <f>G164-G163</f>
        <v/>
      </c>
      <c r="AV164" s="169">
        <f>H164-H163</f>
        <v/>
      </c>
      <c r="AW164" s="169">
        <f>I164-I163</f>
        <v/>
      </c>
      <c r="AX164" s="169">
        <f>J164-J163</f>
        <v/>
      </c>
      <c r="AY164" s="169">
        <f>SUM(AP164:AX164)</f>
        <v/>
      </c>
      <c r="AZ164" s="152">
        <f>L164/AZ$6-B164</f>
        <v/>
      </c>
      <c r="BA164" s="152">
        <f>M164/BA$6-C164</f>
        <v/>
      </c>
      <c r="BB164" s="152">
        <f>N164/BB$6-D164</f>
        <v/>
      </c>
      <c r="BC164" s="152">
        <f>O164/BC$6-E164</f>
        <v/>
      </c>
      <c r="BD164" s="152">
        <f>P164/BD$6-F164</f>
        <v/>
      </c>
      <c r="BE164" s="152">
        <f>Q164/BE$6-G164</f>
        <v/>
      </c>
      <c r="BF164" s="152">
        <f>R164/BF$6-H164</f>
        <v/>
      </c>
      <c r="BG164" s="152">
        <f>S164/BG$6-I164</f>
        <v/>
      </c>
      <c r="BH164" s="152">
        <f>T164/BH$6-J164</f>
        <v/>
      </c>
      <c r="BI164" s="152">
        <f>SUM(AZ164:BH164)</f>
        <v/>
      </c>
      <c r="BJ164" s="163">
        <f>AZ164*AF164/B164</f>
        <v/>
      </c>
      <c r="BK164" s="163">
        <f>BA164*AG164/C164</f>
        <v/>
      </c>
      <c r="BL164" s="163">
        <f>BB164*AH164/D164</f>
        <v/>
      </c>
      <c r="BM164" s="163">
        <f>BC164*AI164/E164</f>
        <v/>
      </c>
      <c r="BN164" s="163">
        <f>BD164*AJ164/F164</f>
        <v/>
      </c>
      <c r="BO164" s="163">
        <f>BE164*AK164/G164</f>
        <v/>
      </c>
      <c r="BP164" s="163">
        <f>BF164*AL164/H164</f>
        <v/>
      </c>
      <c r="BQ164" s="163">
        <f>BG164*AM164/I164</f>
        <v/>
      </c>
      <c r="BR164" s="163">
        <f>BH164*AN164/J164</f>
        <v/>
      </c>
      <c r="BS164" s="163">
        <f>SUM(BJ164:BR164)</f>
        <v/>
      </c>
      <c r="BT164" s="172">
        <f>L164/(B164)</f>
        <v/>
      </c>
      <c r="BU164" s="172">
        <f>M164/(C164)</f>
        <v/>
      </c>
      <c r="BV164" s="172">
        <f>N164/(D164)</f>
        <v/>
      </c>
      <c r="BW164" s="172">
        <f>O164/(E164)</f>
        <v/>
      </c>
      <c r="BX164" s="172">
        <f>P164/(F164)</f>
        <v/>
      </c>
      <c r="BY164" s="172">
        <f>Q164/(G164)</f>
        <v/>
      </c>
      <c r="BZ164" s="172">
        <f>R164/(H164)</f>
        <v/>
      </c>
      <c r="CA164" s="172">
        <f>S164/(I164)</f>
        <v/>
      </c>
      <c r="CB164" s="172">
        <f>T164/(J164)</f>
        <v/>
      </c>
      <c r="CC164" s="172">
        <f>U164/(K164)</f>
        <v/>
      </c>
      <c r="CD164" s="213">
        <f>SUM(AP151:AP164)</f>
        <v/>
      </c>
      <c r="CE164" s="213">
        <f>SUM(AQ151:AQ164)</f>
        <v/>
      </c>
      <c r="CF164" s="213">
        <f>SUM(AR151:AR164)</f>
        <v/>
      </c>
      <c r="CG164" s="213">
        <f>SUM(AS151:AS164)</f>
        <v/>
      </c>
      <c r="CH164" s="213">
        <f>SUM(AT151:AT164)</f>
        <v/>
      </c>
      <c r="CI164" s="213">
        <f>SUM(AU151:AU164)</f>
        <v/>
      </c>
      <c r="CJ164" s="213">
        <f>SUM(AV151:AV164)</f>
        <v/>
      </c>
      <c r="CK164" s="213">
        <f>SUM(AW151:AW164)</f>
        <v/>
      </c>
      <c r="CL164" s="213">
        <f>SUM(AX151:AX164)</f>
        <v/>
      </c>
      <c r="CM164" s="213">
        <f>SUM(AY151:AY164)</f>
        <v/>
      </c>
      <c r="CN164" s="214">
        <f>B164/B$5</f>
        <v/>
      </c>
      <c r="CO164" s="214">
        <f>C164/C$5</f>
        <v/>
      </c>
      <c r="CP164" s="214">
        <f>D164/D$5</f>
        <v/>
      </c>
      <c r="CQ164" s="214">
        <f>E164/E$5</f>
        <v/>
      </c>
      <c r="CR164" s="214">
        <f>F164/F$5</f>
        <v/>
      </c>
      <c r="CS164" s="214">
        <f>G164/G$5</f>
        <v/>
      </c>
      <c r="CT164" s="214">
        <f>H164/H$5</f>
        <v/>
      </c>
      <c r="CU164" s="214">
        <f>I164/I$5</f>
        <v/>
      </c>
      <c r="CV164" s="214">
        <f>J164/J$5</f>
        <v/>
      </c>
      <c r="CW164" s="214">
        <f>K164/K$5</f>
        <v/>
      </c>
      <c r="CX164" s="215">
        <f>AF164/AF$5</f>
        <v/>
      </c>
      <c r="CY164" s="215">
        <f>AG164/AG$5</f>
        <v/>
      </c>
      <c r="CZ164" s="215">
        <f>AH164/AH$5</f>
        <v/>
      </c>
      <c r="DA164" s="215">
        <f>AI164/AI$5</f>
        <v/>
      </c>
      <c r="DB164" s="215">
        <f>AJ164/AJ$5</f>
        <v/>
      </c>
      <c r="DC164" s="215">
        <f>AK164/AK$5</f>
        <v/>
      </c>
      <c r="DD164" s="215">
        <f>AL164/AL$5</f>
        <v/>
      </c>
      <c r="DE164" s="215">
        <f>AM164/AM$5</f>
        <v/>
      </c>
      <c r="DF164" s="215">
        <f>AN164/AN$5</f>
        <v/>
      </c>
      <c r="DG164" s="215">
        <f>AO164/AO$5</f>
        <v/>
      </c>
    </row>
    <row r="165">
      <c r="A165" s="150" t="n">
        <v>44054</v>
      </c>
      <c r="B165" s="165" t="n">
        <v>82715</v>
      </c>
      <c r="C165" s="165" t="n">
        <v>29209</v>
      </c>
      <c r="D165" s="165" t="n">
        <v>194093</v>
      </c>
      <c r="E165" s="165" t="n">
        <v>100494</v>
      </c>
      <c r="F165" s="165" t="n">
        <v>10807</v>
      </c>
      <c r="G165" s="165" t="n">
        <v>19533</v>
      </c>
      <c r="H165" s="165" t="n">
        <v>22031</v>
      </c>
      <c r="I165" s="165" t="n">
        <v>6861</v>
      </c>
      <c r="J165" s="165" t="n">
        <v>100316</v>
      </c>
      <c r="K165" s="165">
        <f>SUM(B165:J165)</f>
        <v/>
      </c>
      <c r="L165" s="166" t="n">
        <v>2286</v>
      </c>
      <c r="M165" s="166" t="n">
        <v>414</v>
      </c>
      <c r="N165" s="166" t="n">
        <v>2653</v>
      </c>
      <c r="O165" s="166" t="n">
        <v>1450</v>
      </c>
      <c r="P165" s="166" t="n">
        <v>127</v>
      </c>
      <c r="Q165" s="166" t="n">
        <v>149</v>
      </c>
      <c r="R165" s="166" t="n">
        <v>150</v>
      </c>
      <c r="S165" s="166" t="n">
        <v>68</v>
      </c>
      <c r="T165" s="166" t="n">
        <v>3454</v>
      </c>
      <c r="U165" s="166">
        <f>SUM(L165:T165)</f>
        <v/>
      </c>
      <c r="V165" s="167" t="n">
        <v>77650</v>
      </c>
      <c r="W165" s="167" t="n">
        <v>13478</v>
      </c>
      <c r="X165" s="167" t="n">
        <v>150082</v>
      </c>
      <c r="Y165" s="167" t="n">
        <v>56758</v>
      </c>
      <c r="Z165" s="167" t="n">
        <v>8207</v>
      </c>
      <c r="AA165" s="167" t="n">
        <v>16416</v>
      </c>
      <c r="AB165" s="167" t="n">
        <v>12245</v>
      </c>
      <c r="AC165" s="167" t="n">
        <v>3391</v>
      </c>
      <c r="AD165" s="167" t="n">
        <v>87998</v>
      </c>
      <c r="AE165" s="167">
        <f>SUM(V165:AD165)</f>
        <v/>
      </c>
      <c r="AF165" s="168">
        <f>B165-L165-V165</f>
        <v/>
      </c>
      <c r="AG165" s="168">
        <f>C165-M165-W165</f>
        <v/>
      </c>
      <c r="AH165" s="168">
        <f>D165-N165-X165</f>
        <v/>
      </c>
      <c r="AI165" s="168">
        <f>E165-O165-Y165</f>
        <v/>
      </c>
      <c r="AJ165" s="168">
        <f>F165-P165-Z165</f>
        <v/>
      </c>
      <c r="AK165" s="168">
        <f>G165-Q165-AA165</f>
        <v/>
      </c>
      <c r="AL165" s="168">
        <f>H165-R165-AB165</f>
        <v/>
      </c>
      <c r="AM165" s="168">
        <f>I165-S165-AC165</f>
        <v/>
      </c>
      <c r="AN165" s="168">
        <f>J165-T165-AD165</f>
        <v/>
      </c>
      <c r="AO165" s="168">
        <f>SUM(AF165:AN165)</f>
        <v/>
      </c>
      <c r="AP165" s="169">
        <f>B165-B164</f>
        <v/>
      </c>
      <c r="AQ165" s="169">
        <f>C165-C164</f>
        <v/>
      </c>
      <c r="AR165" s="169">
        <f>D165-D164</f>
        <v/>
      </c>
      <c r="AS165" s="169">
        <f>E165-E164</f>
        <v/>
      </c>
      <c r="AT165" s="169">
        <f>F165-F164</f>
        <v/>
      </c>
      <c r="AU165" s="169">
        <f>G165-G164</f>
        <v/>
      </c>
      <c r="AV165" s="169">
        <f>H165-H164</f>
        <v/>
      </c>
      <c r="AW165" s="169">
        <f>I165-I164</f>
        <v/>
      </c>
      <c r="AX165" s="169">
        <f>J165-J164</f>
        <v/>
      </c>
      <c r="AY165" s="169">
        <f>SUM(AP165:AX165)</f>
        <v/>
      </c>
      <c r="AZ165" s="152">
        <f>L165/AZ$6-B165</f>
        <v/>
      </c>
      <c r="BA165" s="152">
        <f>M165/BA$6-C165</f>
        <v/>
      </c>
      <c r="BB165" s="152">
        <f>N165/BB$6-D165</f>
        <v/>
      </c>
      <c r="BC165" s="152">
        <f>O165/BC$6-E165</f>
        <v/>
      </c>
      <c r="BD165" s="152">
        <f>P165/BD$6-F165</f>
        <v/>
      </c>
      <c r="BE165" s="152">
        <f>Q165/BE$6-G165</f>
        <v/>
      </c>
      <c r="BF165" s="152">
        <f>R165/BF$6-H165</f>
        <v/>
      </c>
      <c r="BG165" s="152">
        <f>S165/BG$6-I165</f>
        <v/>
      </c>
      <c r="BH165" s="152">
        <f>T165/BH$6-J165</f>
        <v/>
      </c>
      <c r="BI165" s="152">
        <f>SUM(AZ165:BH165)</f>
        <v/>
      </c>
      <c r="BJ165" s="163">
        <f>AZ165*AF165/B165</f>
        <v/>
      </c>
      <c r="BK165" s="163">
        <f>BA165*AG165/C165</f>
        <v/>
      </c>
      <c r="BL165" s="163">
        <f>BB165*AH165/D165</f>
        <v/>
      </c>
      <c r="BM165" s="163">
        <f>BC165*AI165/E165</f>
        <v/>
      </c>
      <c r="BN165" s="163">
        <f>BD165*AJ165/F165</f>
        <v/>
      </c>
      <c r="BO165" s="163">
        <f>BE165*AK165/G165</f>
        <v/>
      </c>
      <c r="BP165" s="163">
        <f>BF165*AL165/H165</f>
        <v/>
      </c>
      <c r="BQ165" s="163">
        <f>BG165*AM165/I165</f>
        <v/>
      </c>
      <c r="BR165" s="163">
        <f>BH165*AN165/J165</f>
        <v/>
      </c>
      <c r="BS165" s="163">
        <f>SUM(BJ165:BR165)</f>
        <v/>
      </c>
      <c r="BT165" s="172">
        <f>L165/(B165)</f>
        <v/>
      </c>
      <c r="BU165" s="172">
        <f>M165/(C165)</f>
        <v/>
      </c>
      <c r="BV165" s="172">
        <f>N165/(D165)</f>
        <v/>
      </c>
      <c r="BW165" s="172">
        <f>O165/(E165)</f>
        <v/>
      </c>
      <c r="BX165" s="172">
        <f>P165/(F165)</f>
        <v/>
      </c>
      <c r="BY165" s="172">
        <f>Q165/(G165)</f>
        <v/>
      </c>
      <c r="BZ165" s="172">
        <f>R165/(H165)</f>
        <v/>
      </c>
      <c r="CA165" s="172">
        <f>S165/(I165)</f>
        <v/>
      </c>
      <c r="CB165" s="172">
        <f>T165/(J165)</f>
        <v/>
      </c>
      <c r="CC165" s="172">
        <f>U165/(K165)</f>
        <v/>
      </c>
      <c r="CD165" s="213">
        <f>SUM(AP152:AP165)</f>
        <v/>
      </c>
      <c r="CE165" s="213">
        <f>SUM(AQ152:AQ165)</f>
        <v/>
      </c>
      <c r="CF165" s="213">
        <f>SUM(AR152:AR165)</f>
        <v/>
      </c>
      <c r="CG165" s="213">
        <f>SUM(AS152:AS165)</f>
        <v/>
      </c>
      <c r="CH165" s="213">
        <f>SUM(AT152:AT165)</f>
        <v/>
      </c>
      <c r="CI165" s="213">
        <f>SUM(AU152:AU165)</f>
        <v/>
      </c>
      <c r="CJ165" s="213">
        <f>SUM(AV152:AV165)</f>
        <v/>
      </c>
      <c r="CK165" s="213">
        <f>SUM(AW152:AW165)</f>
        <v/>
      </c>
      <c r="CL165" s="213">
        <f>SUM(AX152:AX165)</f>
        <v/>
      </c>
      <c r="CM165" s="213">
        <f>SUM(AY152:AY165)</f>
        <v/>
      </c>
      <c r="CN165" s="214">
        <f>B165/B$5</f>
        <v/>
      </c>
      <c r="CO165" s="214">
        <f>C165/C$5</f>
        <v/>
      </c>
      <c r="CP165" s="214">
        <f>D165/D$5</f>
        <v/>
      </c>
      <c r="CQ165" s="214">
        <f>E165/E$5</f>
        <v/>
      </c>
      <c r="CR165" s="214">
        <f>F165/F$5</f>
        <v/>
      </c>
      <c r="CS165" s="214">
        <f>G165/G$5</f>
        <v/>
      </c>
      <c r="CT165" s="214">
        <f>H165/H$5</f>
        <v/>
      </c>
      <c r="CU165" s="214">
        <f>I165/I$5</f>
        <v/>
      </c>
      <c r="CV165" s="214">
        <f>J165/J$5</f>
        <v/>
      </c>
      <c r="CW165" s="214">
        <f>K165/K$5</f>
        <v/>
      </c>
      <c r="CX165" s="215">
        <f>AF165/AF$5</f>
        <v/>
      </c>
      <c r="CY165" s="215">
        <f>AG165/AG$5</f>
        <v/>
      </c>
      <c r="CZ165" s="215">
        <f>AH165/AH$5</f>
        <v/>
      </c>
      <c r="DA165" s="215">
        <f>AI165/AI$5</f>
        <v/>
      </c>
      <c r="DB165" s="215">
        <f>AJ165/AJ$5</f>
        <v/>
      </c>
      <c r="DC165" s="215">
        <f>AK165/AK$5</f>
        <v/>
      </c>
      <c r="DD165" s="215">
        <f>AL165/AL$5</f>
        <v/>
      </c>
      <c r="DE165" s="215">
        <f>AM165/AM$5</f>
        <v/>
      </c>
      <c r="DF165" s="215">
        <f>AN165/AN$5</f>
        <v/>
      </c>
      <c r="DG165" s="215">
        <f>AO165/AO$5</f>
        <v/>
      </c>
    </row>
    <row r="166">
      <c r="A166" s="150" t="n">
        <v>44055</v>
      </c>
      <c r="B166" s="165" t="n">
        <v>82779</v>
      </c>
      <c r="C166" s="165" t="n">
        <v>29578</v>
      </c>
      <c r="D166" s="165" t="n">
        <v>194685</v>
      </c>
      <c r="E166" s="165" t="n">
        <v>101499</v>
      </c>
      <c r="F166" s="165" t="n">
        <v>10875</v>
      </c>
      <c r="G166" s="165" t="n">
        <v>19755</v>
      </c>
      <c r="H166" s="165" t="n">
        <v>22205</v>
      </c>
      <c r="I166" s="165" t="n">
        <v>6957</v>
      </c>
      <c r="J166" s="165" t="n">
        <v>100536</v>
      </c>
      <c r="K166" s="165">
        <f>SUM(B166:J166)</f>
        <v/>
      </c>
      <c r="L166" s="166" t="n">
        <v>2332</v>
      </c>
      <c r="M166" s="166" t="n">
        <v>414</v>
      </c>
      <c r="N166" s="166" t="n">
        <v>2761</v>
      </c>
      <c r="O166" s="166" t="n">
        <v>1524</v>
      </c>
      <c r="P166" s="166" t="n">
        <v>127</v>
      </c>
      <c r="Q166" s="166" t="n">
        <v>149</v>
      </c>
      <c r="R166" s="166" t="n">
        <v>150</v>
      </c>
      <c r="S166" s="166" t="n">
        <v>68</v>
      </c>
      <c r="T166" s="166" t="n">
        <v>3485</v>
      </c>
      <c r="U166" s="166">
        <f>SUM(L166:T166)</f>
        <v/>
      </c>
      <c r="V166" s="167" t="n">
        <v>78210</v>
      </c>
      <c r="W166" s="167" t="n">
        <v>14522</v>
      </c>
      <c r="X166" s="167" t="n">
        <v>152061</v>
      </c>
      <c r="Y166" s="167" t="n">
        <v>56758</v>
      </c>
      <c r="Z166" s="167" t="n">
        <v>8901</v>
      </c>
      <c r="AA166" s="167" t="n">
        <v>16658</v>
      </c>
      <c r="AB166" s="167" t="n">
        <v>12486</v>
      </c>
      <c r="AC166" s="167" t="n">
        <v>3698</v>
      </c>
      <c r="AD166" s="167" t="n">
        <v>88735</v>
      </c>
      <c r="AE166" s="167">
        <f>SUM(V166:AD166)</f>
        <v/>
      </c>
      <c r="AF166" s="168">
        <f>B166-L166-V166</f>
        <v/>
      </c>
      <c r="AG166" s="168">
        <f>C166-M166-W166</f>
        <v/>
      </c>
      <c r="AH166" s="168">
        <f>D166-N166-X166</f>
        <v/>
      </c>
      <c r="AI166" s="168">
        <f>E166-O166-Y166</f>
        <v/>
      </c>
      <c r="AJ166" s="168">
        <f>F166-P166-Z166</f>
        <v/>
      </c>
      <c r="AK166" s="168">
        <f>G166-Q166-AA166</f>
        <v/>
      </c>
      <c r="AL166" s="168">
        <f>H166-R166-AB166</f>
        <v/>
      </c>
      <c r="AM166" s="168">
        <f>I166-S166-AC166</f>
        <v/>
      </c>
      <c r="AN166" s="168">
        <f>J166-T166-AD166</f>
        <v/>
      </c>
      <c r="AO166" s="168">
        <f>SUM(AF166:AN166)</f>
        <v/>
      </c>
      <c r="AP166" s="169">
        <f>B166-B165</f>
        <v/>
      </c>
      <c r="AQ166" s="169">
        <f>C166-C165</f>
        <v/>
      </c>
      <c r="AR166" s="169">
        <f>D166-D165</f>
        <v/>
      </c>
      <c r="AS166" s="169">
        <f>E166-E165</f>
        <v/>
      </c>
      <c r="AT166" s="169">
        <f>F166-F165</f>
        <v/>
      </c>
      <c r="AU166" s="169">
        <f>G166-G165</f>
        <v/>
      </c>
      <c r="AV166" s="169">
        <f>H166-H165</f>
        <v/>
      </c>
      <c r="AW166" s="169">
        <f>I166-I165</f>
        <v/>
      </c>
      <c r="AX166" s="169">
        <f>J166-J165</f>
        <v/>
      </c>
      <c r="AY166" s="169">
        <f>SUM(AP166:AX166)</f>
        <v/>
      </c>
      <c r="AZ166" s="152">
        <f>L166/AZ$6-B166</f>
        <v/>
      </c>
      <c r="BA166" s="152">
        <f>M166/BA$6-C166</f>
        <v/>
      </c>
      <c r="BB166" s="152">
        <f>N166/BB$6-D166</f>
        <v/>
      </c>
      <c r="BC166" s="152">
        <f>O166/BC$6-E166</f>
        <v/>
      </c>
      <c r="BD166" s="152">
        <f>P166/BD$6-F166</f>
        <v/>
      </c>
      <c r="BE166" s="152">
        <f>Q166/BE$6-G166</f>
        <v/>
      </c>
      <c r="BF166" s="152">
        <f>R166/BF$6-H166</f>
        <v/>
      </c>
      <c r="BG166" s="152">
        <f>S166/BG$6-I166</f>
        <v/>
      </c>
      <c r="BH166" s="152">
        <f>T166/BH$6-J166</f>
        <v/>
      </c>
      <c r="BI166" s="152">
        <f>SUM(AZ166:BH166)</f>
        <v/>
      </c>
      <c r="BJ166" s="163">
        <f>AZ166*AF166/B166</f>
        <v/>
      </c>
      <c r="BK166" s="163">
        <f>BA166*AG166/C166</f>
        <v/>
      </c>
      <c r="BL166" s="163">
        <f>BB166*AH166/D166</f>
        <v/>
      </c>
      <c r="BM166" s="163">
        <f>BC166*AI166/E166</f>
        <v/>
      </c>
      <c r="BN166" s="163">
        <f>BD166*AJ166/F166</f>
        <v/>
      </c>
      <c r="BO166" s="163">
        <f>BE166*AK166/G166</f>
        <v/>
      </c>
      <c r="BP166" s="163">
        <f>BF166*AL166/H166</f>
        <v/>
      </c>
      <c r="BQ166" s="163">
        <f>BG166*AM166/I166</f>
        <v/>
      </c>
      <c r="BR166" s="163">
        <f>BH166*AN166/J166</f>
        <v/>
      </c>
      <c r="BS166" s="163">
        <f>SUM(BJ166:BR166)</f>
        <v/>
      </c>
      <c r="BT166" s="172">
        <f>L166/(B166)</f>
        <v/>
      </c>
      <c r="BU166" s="172">
        <f>M166/(C166)</f>
        <v/>
      </c>
      <c r="BV166" s="172">
        <f>N166/(D166)</f>
        <v/>
      </c>
      <c r="BW166" s="172">
        <f>O166/(E166)</f>
        <v/>
      </c>
      <c r="BX166" s="172">
        <f>P166/(F166)</f>
        <v/>
      </c>
      <c r="BY166" s="172">
        <f>Q166/(G166)</f>
        <v/>
      </c>
      <c r="BZ166" s="172">
        <f>R166/(H166)</f>
        <v/>
      </c>
      <c r="CA166" s="172">
        <f>S166/(I166)</f>
        <v/>
      </c>
      <c r="CB166" s="172">
        <f>T166/(J166)</f>
        <v/>
      </c>
      <c r="CC166" s="172">
        <f>U166/(K166)</f>
        <v/>
      </c>
      <c r="CD166" s="213">
        <f>SUM(AP153:AP166)</f>
        <v/>
      </c>
      <c r="CE166" s="213">
        <f>SUM(AQ153:AQ166)</f>
        <v/>
      </c>
      <c r="CF166" s="213">
        <f>SUM(AR153:AR166)</f>
        <v/>
      </c>
      <c r="CG166" s="213">
        <f>SUM(AS153:AS166)</f>
        <v/>
      </c>
      <c r="CH166" s="213">
        <f>SUM(AT153:AT166)</f>
        <v/>
      </c>
      <c r="CI166" s="213">
        <f>SUM(AU153:AU166)</f>
        <v/>
      </c>
      <c r="CJ166" s="213">
        <f>SUM(AV153:AV166)</f>
        <v/>
      </c>
      <c r="CK166" s="213">
        <f>SUM(AW153:AW166)</f>
        <v/>
      </c>
      <c r="CL166" s="213">
        <f>SUM(AX153:AX166)</f>
        <v/>
      </c>
      <c r="CM166" s="213">
        <f>SUM(AY153:AY166)</f>
        <v/>
      </c>
      <c r="CN166" s="214">
        <f>B166/B$5</f>
        <v/>
      </c>
      <c r="CO166" s="214">
        <f>C166/C$5</f>
        <v/>
      </c>
      <c r="CP166" s="214">
        <f>D166/D$5</f>
        <v/>
      </c>
      <c r="CQ166" s="214">
        <f>E166/E$5</f>
        <v/>
      </c>
      <c r="CR166" s="214">
        <f>F166/F$5</f>
        <v/>
      </c>
      <c r="CS166" s="214">
        <f>G166/G$5</f>
        <v/>
      </c>
      <c r="CT166" s="214">
        <f>H166/H$5</f>
        <v/>
      </c>
      <c r="CU166" s="214">
        <f>I166/I$5</f>
        <v/>
      </c>
      <c r="CV166" s="214">
        <f>J166/J$5</f>
        <v/>
      </c>
      <c r="CW166" s="214">
        <f>K166/K$5</f>
        <v/>
      </c>
      <c r="CX166" s="215">
        <f>AF166/AF$5</f>
        <v/>
      </c>
      <c r="CY166" s="215">
        <f>AG166/AG$5</f>
        <v/>
      </c>
      <c r="CZ166" s="215">
        <f>AH166/AH$5</f>
        <v/>
      </c>
      <c r="DA166" s="215">
        <f>AI166/AI$5</f>
        <v/>
      </c>
      <c r="DB166" s="215">
        <f>AJ166/AJ$5</f>
        <v/>
      </c>
      <c r="DC166" s="215">
        <f>AK166/AK$5</f>
        <v/>
      </c>
      <c r="DD166" s="215">
        <f>AL166/AL$5</f>
        <v/>
      </c>
      <c r="DE166" s="215">
        <f>AM166/AM$5</f>
        <v/>
      </c>
      <c r="DF166" s="215">
        <f>AN166/AN$5</f>
        <v/>
      </c>
      <c r="DG166" s="215">
        <f>AO166/AO$5</f>
        <v/>
      </c>
    </row>
    <row r="167">
      <c r="A167" s="150" t="n">
        <v>44056</v>
      </c>
      <c r="B167" s="165" t="n">
        <v>83002</v>
      </c>
      <c r="C167" s="165" t="n">
        <v>30049</v>
      </c>
      <c r="D167" s="165" t="n">
        <v>195820</v>
      </c>
      <c r="E167" s="165" t="n">
        <v>102233</v>
      </c>
      <c r="F167" s="165" t="n">
        <v>11019</v>
      </c>
      <c r="G167" s="165" t="n">
        <v>20111</v>
      </c>
      <c r="H167" s="165" t="n">
        <v>22483</v>
      </c>
      <c r="I167" s="165" t="n">
        <v>7122</v>
      </c>
      <c r="J167" s="165" t="n">
        <v>100976</v>
      </c>
      <c r="K167" s="165">
        <f>SUM(B167:J167)</f>
        <v/>
      </c>
      <c r="L167" s="166" t="n">
        <v>2400</v>
      </c>
      <c r="M167" s="166" t="n">
        <v>476</v>
      </c>
      <c r="N167" s="166" t="n">
        <v>2791</v>
      </c>
      <c r="O167" s="166" t="n">
        <v>1563</v>
      </c>
      <c r="P167" s="166" t="n">
        <v>141</v>
      </c>
      <c r="Q167" s="166" t="n">
        <v>167</v>
      </c>
      <c r="R167" s="166" t="n">
        <v>150</v>
      </c>
      <c r="S167" s="166" t="n">
        <v>76</v>
      </c>
      <c r="T167" s="166" t="n">
        <v>3506</v>
      </c>
      <c r="U167" s="166">
        <f>SUM(L167:T167)</f>
        <v/>
      </c>
      <c r="V167" s="167" t="n">
        <v>78385</v>
      </c>
      <c r="W167" s="167" t="n">
        <v>14911</v>
      </c>
      <c r="X167" s="167" t="n">
        <v>154392</v>
      </c>
      <c r="Y167" s="167" t="n">
        <v>57525</v>
      </c>
      <c r="Z167" s="167" t="n">
        <v>9728</v>
      </c>
      <c r="AA167" s="167" t="n">
        <v>16794</v>
      </c>
      <c r="AB167" s="167" t="n">
        <v>12559</v>
      </c>
      <c r="AC167" s="167" t="n">
        <v>3794</v>
      </c>
      <c r="AD167" s="167" t="n">
        <v>89529</v>
      </c>
      <c r="AE167" s="167">
        <f>SUM(V167:AD167)</f>
        <v/>
      </c>
      <c r="AF167" s="168">
        <f>B167-L167-V167</f>
        <v/>
      </c>
      <c r="AG167" s="168">
        <f>C167-M167-W167</f>
        <v/>
      </c>
      <c r="AH167" s="168">
        <f>D167-N167-X167</f>
        <v/>
      </c>
      <c r="AI167" s="168">
        <f>E167-O167-Y167</f>
        <v/>
      </c>
      <c r="AJ167" s="168">
        <f>F167-P167-Z167</f>
        <v/>
      </c>
      <c r="AK167" s="168">
        <f>G167-Q167-AA167</f>
        <v/>
      </c>
      <c r="AL167" s="168">
        <f>H167-R167-AB167</f>
        <v/>
      </c>
      <c r="AM167" s="168">
        <f>I167-S167-AC167</f>
        <v/>
      </c>
      <c r="AN167" s="168">
        <f>J167-T167-AD167</f>
        <v/>
      </c>
      <c r="AO167" s="168">
        <f>SUM(AF167:AN167)</f>
        <v/>
      </c>
      <c r="AP167" s="169">
        <f>B167-B166</f>
        <v/>
      </c>
      <c r="AQ167" s="169">
        <f>C167-C166</f>
        <v/>
      </c>
      <c r="AR167" s="169">
        <f>D167-D166</f>
        <v/>
      </c>
      <c r="AS167" s="169">
        <f>E167-E166</f>
        <v/>
      </c>
      <c r="AT167" s="169">
        <f>F167-F166</f>
        <v/>
      </c>
      <c r="AU167" s="169">
        <f>G167-G166</f>
        <v/>
      </c>
      <c r="AV167" s="169">
        <f>H167-H166</f>
        <v/>
      </c>
      <c r="AW167" s="169">
        <f>I167-I166</f>
        <v/>
      </c>
      <c r="AX167" s="169">
        <f>J167-J166</f>
        <v/>
      </c>
      <c r="AY167" s="169">
        <f>SUM(AP167:AX167)</f>
        <v/>
      </c>
      <c r="AZ167" s="152">
        <f>L167/AZ$6-B167</f>
        <v/>
      </c>
      <c r="BA167" s="152">
        <f>M167/BA$6-C167</f>
        <v/>
      </c>
      <c r="BB167" s="152">
        <f>N167/BB$6-D167</f>
        <v/>
      </c>
      <c r="BC167" s="152">
        <f>O167/BC$6-E167</f>
        <v/>
      </c>
      <c r="BD167" s="152">
        <f>P167/BD$6-F167</f>
        <v/>
      </c>
      <c r="BE167" s="152">
        <f>Q167/BE$6-G167</f>
        <v/>
      </c>
      <c r="BF167" s="152">
        <f>R167/BF$6-H167</f>
        <v/>
      </c>
      <c r="BG167" s="152">
        <f>S167/BG$6-I167</f>
        <v/>
      </c>
      <c r="BH167" s="152">
        <f>T167/BH$6-J167</f>
        <v/>
      </c>
      <c r="BI167" s="152">
        <f>SUM(AZ167:BH167)</f>
        <v/>
      </c>
      <c r="BJ167" s="163">
        <f>AZ167*AF167/B167</f>
        <v/>
      </c>
      <c r="BK167" s="163">
        <f>BA167*AG167/C167</f>
        <v/>
      </c>
      <c r="BL167" s="163">
        <f>BB167*AH167/D167</f>
        <v/>
      </c>
      <c r="BM167" s="163">
        <f>BC167*AI167/E167</f>
        <v/>
      </c>
      <c r="BN167" s="163">
        <f>BD167*AJ167/F167</f>
        <v/>
      </c>
      <c r="BO167" s="163">
        <f>BE167*AK167/G167</f>
        <v/>
      </c>
      <c r="BP167" s="163">
        <f>BF167*AL167/H167</f>
        <v/>
      </c>
      <c r="BQ167" s="163">
        <f>BG167*AM167/I167</f>
        <v/>
      </c>
      <c r="BR167" s="163">
        <f>BH167*AN167/J167</f>
        <v/>
      </c>
      <c r="BS167" s="163">
        <f>SUM(BJ167:BR167)</f>
        <v/>
      </c>
      <c r="BT167" s="172">
        <f>L167/(B167)</f>
        <v/>
      </c>
      <c r="BU167" s="172">
        <f>M167/(C167)</f>
        <v/>
      </c>
      <c r="BV167" s="172">
        <f>N167/(D167)</f>
        <v/>
      </c>
      <c r="BW167" s="172">
        <f>O167/(E167)</f>
        <v/>
      </c>
      <c r="BX167" s="172">
        <f>P167/(F167)</f>
        <v/>
      </c>
      <c r="BY167" s="172">
        <f>Q167/(G167)</f>
        <v/>
      </c>
      <c r="BZ167" s="172">
        <f>R167/(H167)</f>
        <v/>
      </c>
      <c r="CA167" s="172">
        <f>S167/(I167)</f>
        <v/>
      </c>
      <c r="CB167" s="172">
        <f>T167/(J167)</f>
        <v/>
      </c>
      <c r="CC167" s="172">
        <f>U167/(K167)</f>
        <v/>
      </c>
      <c r="CD167" s="213">
        <f>SUM(AP154:AP167)</f>
        <v/>
      </c>
      <c r="CE167" s="213">
        <f>SUM(AQ154:AQ167)</f>
        <v/>
      </c>
      <c r="CF167" s="213">
        <f>SUM(AR154:AR167)</f>
        <v/>
      </c>
      <c r="CG167" s="213">
        <f>SUM(AS154:AS167)</f>
        <v/>
      </c>
      <c r="CH167" s="213">
        <f>SUM(AT154:AT167)</f>
        <v/>
      </c>
      <c r="CI167" s="213">
        <f>SUM(AU154:AU167)</f>
        <v/>
      </c>
      <c r="CJ167" s="213">
        <f>SUM(AV154:AV167)</f>
        <v/>
      </c>
      <c r="CK167" s="213">
        <f>SUM(AW154:AW167)</f>
        <v/>
      </c>
      <c r="CL167" s="213">
        <f>SUM(AX154:AX167)</f>
        <v/>
      </c>
      <c r="CM167" s="213">
        <f>SUM(AY154:AY167)</f>
        <v/>
      </c>
      <c r="CN167" s="214">
        <f>B167/B$5</f>
        <v/>
      </c>
      <c r="CO167" s="214">
        <f>C167/C$5</f>
        <v/>
      </c>
      <c r="CP167" s="214">
        <f>D167/D$5</f>
        <v/>
      </c>
      <c r="CQ167" s="214">
        <f>E167/E$5</f>
        <v/>
      </c>
      <c r="CR167" s="214">
        <f>F167/F$5</f>
        <v/>
      </c>
      <c r="CS167" s="214">
        <f>G167/G$5</f>
        <v/>
      </c>
      <c r="CT167" s="214">
        <f>H167/H$5</f>
        <v/>
      </c>
      <c r="CU167" s="214">
        <f>I167/I$5</f>
        <v/>
      </c>
      <c r="CV167" s="214">
        <f>J167/J$5</f>
        <v/>
      </c>
      <c r="CW167" s="214">
        <f>K167/K$5</f>
        <v/>
      </c>
      <c r="CX167" s="215">
        <f>AF167/AF$5</f>
        <v/>
      </c>
      <c r="CY167" s="215">
        <f>AG167/AG$5</f>
        <v/>
      </c>
      <c r="CZ167" s="215">
        <f>AH167/AH$5</f>
        <v/>
      </c>
      <c r="DA167" s="215">
        <f>AI167/AI$5</f>
        <v/>
      </c>
      <c r="DB167" s="215">
        <f>AJ167/AJ$5</f>
        <v/>
      </c>
      <c r="DC167" s="215">
        <f>AK167/AK$5</f>
        <v/>
      </c>
      <c r="DD167" s="215">
        <f>AL167/AL$5</f>
        <v/>
      </c>
      <c r="DE167" s="215">
        <f>AM167/AM$5</f>
        <v/>
      </c>
      <c r="DF167" s="215">
        <f>AN167/AN$5</f>
        <v/>
      </c>
      <c r="DG167" s="215">
        <f>AO167/AO$5</f>
        <v/>
      </c>
    </row>
    <row r="168">
      <c r="A168" s="150" t="n">
        <v>44057</v>
      </c>
      <c r="B168" s="165" t="n">
        <v>83372</v>
      </c>
      <c r="C168" s="165" t="n">
        <v>30837</v>
      </c>
      <c r="D168" s="165" t="n">
        <v>197531</v>
      </c>
      <c r="E168" s="165" t="n">
        <v>103744</v>
      </c>
      <c r="F168" s="165" t="n">
        <v>11214</v>
      </c>
      <c r="G168" s="165" t="n">
        <v>20554</v>
      </c>
      <c r="H168" s="165" t="n">
        <v>22816</v>
      </c>
      <c r="I168" s="165" t="n">
        <v>7443</v>
      </c>
      <c r="J168" s="165" t="n">
        <v>101579</v>
      </c>
      <c r="K168" s="165">
        <f>SUM(B168:J168)</f>
        <v/>
      </c>
      <c r="L168" s="166" t="n">
        <v>2442</v>
      </c>
      <c r="M168" s="166" t="n">
        <v>496</v>
      </c>
      <c r="N168" s="166" t="n">
        <v>2867</v>
      </c>
      <c r="O168" s="166" t="n">
        <v>1617</v>
      </c>
      <c r="P168" s="166" t="n">
        <v>141</v>
      </c>
      <c r="Q168" s="166" t="n">
        <v>189</v>
      </c>
      <c r="R168" s="166" t="n">
        <v>176</v>
      </c>
      <c r="S168" s="166" t="n">
        <v>94</v>
      </c>
      <c r="T168" s="166" t="n">
        <v>3534</v>
      </c>
      <c r="U168" s="166">
        <f>SUM(L168:T168)</f>
        <v/>
      </c>
      <c r="V168" s="167" t="n">
        <v>78862</v>
      </c>
      <c r="W168" s="167" t="n">
        <v>15217</v>
      </c>
      <c r="X168" s="167" t="n">
        <v>156402</v>
      </c>
      <c r="Y168" s="167" t="n">
        <v>77301</v>
      </c>
      <c r="Z168" s="167" t="n">
        <v>9937</v>
      </c>
      <c r="AA168" s="167" t="n">
        <v>17404</v>
      </c>
      <c r="AB168" s="167" t="n">
        <v>12559</v>
      </c>
      <c r="AC168" s="167" t="n">
        <v>3937</v>
      </c>
      <c r="AD168" s="167" t="n">
        <v>90115</v>
      </c>
      <c r="AE168" s="167">
        <f>SUM(V168:AD168)</f>
        <v/>
      </c>
      <c r="AF168" s="168">
        <f>B168-L168-V168</f>
        <v/>
      </c>
      <c r="AG168" s="168">
        <f>C168-M168-W168</f>
        <v/>
      </c>
      <c r="AH168" s="168">
        <f>D168-N168-X168</f>
        <v/>
      </c>
      <c r="AI168" s="168">
        <f>E168-O168-Y168</f>
        <v/>
      </c>
      <c r="AJ168" s="168">
        <f>F168-P168-Z168</f>
        <v/>
      </c>
      <c r="AK168" s="168">
        <f>G168-Q168-AA168</f>
        <v/>
      </c>
      <c r="AL168" s="168">
        <f>H168-R168-AB168</f>
        <v/>
      </c>
      <c r="AM168" s="168">
        <f>I168-S168-AC168</f>
        <v/>
      </c>
      <c r="AN168" s="168">
        <f>J168-T168-AD168</f>
        <v/>
      </c>
      <c r="AO168" s="168">
        <f>SUM(AF168:AN168)</f>
        <v/>
      </c>
      <c r="AP168" s="169">
        <f>B168-B167</f>
        <v/>
      </c>
      <c r="AQ168" s="169">
        <f>C168-C167</f>
        <v/>
      </c>
      <c r="AR168" s="169">
        <f>D168-D167</f>
        <v/>
      </c>
      <c r="AS168" s="169">
        <f>E168-E167</f>
        <v/>
      </c>
      <c r="AT168" s="169">
        <f>F168-F167</f>
        <v/>
      </c>
      <c r="AU168" s="169">
        <f>G168-G167</f>
        <v/>
      </c>
      <c r="AV168" s="169">
        <f>H168-H167</f>
        <v/>
      </c>
      <c r="AW168" s="169">
        <f>I168-I167</f>
        <v/>
      </c>
      <c r="AX168" s="169">
        <f>J168-J167</f>
        <v/>
      </c>
      <c r="AY168" s="169">
        <f>SUM(AP168:AX168)</f>
        <v/>
      </c>
      <c r="AZ168" s="152">
        <f>L168/AZ$6-B168</f>
        <v/>
      </c>
      <c r="BA168" s="152">
        <f>M168/BA$6-C168</f>
        <v/>
      </c>
      <c r="BB168" s="152">
        <f>N168/BB$6-D168</f>
        <v/>
      </c>
      <c r="BC168" s="152">
        <f>O168/BC$6-E168</f>
        <v/>
      </c>
      <c r="BD168" s="152">
        <f>P168/BD$6-F168</f>
        <v/>
      </c>
      <c r="BE168" s="152">
        <f>Q168/BE$6-G168</f>
        <v/>
      </c>
      <c r="BF168" s="152">
        <f>R168/BF$6-H168</f>
        <v/>
      </c>
      <c r="BG168" s="152">
        <f>S168/BG$6-I168</f>
        <v/>
      </c>
      <c r="BH168" s="152">
        <f>T168/BH$6-J168</f>
        <v/>
      </c>
      <c r="BI168" s="152">
        <f>SUM(AZ168:BH168)</f>
        <v/>
      </c>
      <c r="BJ168" s="163">
        <f>AZ168*AF168/B168</f>
        <v/>
      </c>
      <c r="BK168" s="163">
        <f>BA168*AG168/C168</f>
        <v/>
      </c>
      <c r="BL168" s="163">
        <f>BB168*AH168/D168</f>
        <v/>
      </c>
      <c r="BM168" s="163">
        <f>BC168*AI168/E168</f>
        <v/>
      </c>
      <c r="BN168" s="163">
        <f>BD168*AJ168/F168</f>
        <v/>
      </c>
      <c r="BO168" s="163">
        <f>BE168*AK168/G168</f>
        <v/>
      </c>
      <c r="BP168" s="163">
        <f>BF168*AL168/H168</f>
        <v/>
      </c>
      <c r="BQ168" s="163">
        <f>BG168*AM168/I168</f>
        <v/>
      </c>
      <c r="BR168" s="163">
        <f>BH168*AN168/J168</f>
        <v/>
      </c>
      <c r="BS168" s="163">
        <f>SUM(BJ168:BR168)</f>
        <v/>
      </c>
      <c r="BT168" s="172">
        <f>L168/(B168)</f>
        <v/>
      </c>
      <c r="BU168" s="172">
        <f>M168/(C168)</f>
        <v/>
      </c>
      <c r="BV168" s="172">
        <f>N168/(D168)</f>
        <v/>
      </c>
      <c r="BW168" s="172">
        <f>O168/(E168)</f>
        <v/>
      </c>
      <c r="BX168" s="172">
        <f>P168/(F168)</f>
        <v/>
      </c>
      <c r="BY168" s="172">
        <f>Q168/(G168)</f>
        <v/>
      </c>
      <c r="BZ168" s="172">
        <f>R168/(H168)</f>
        <v/>
      </c>
      <c r="CA168" s="172">
        <f>S168/(I168)</f>
        <v/>
      </c>
      <c r="CB168" s="172">
        <f>T168/(J168)</f>
        <v/>
      </c>
      <c r="CC168" s="172">
        <f>U168/(K168)</f>
        <v/>
      </c>
      <c r="CD168" s="213">
        <f>SUM(AP155:AP168)</f>
        <v/>
      </c>
      <c r="CE168" s="213">
        <f>SUM(AQ155:AQ168)</f>
        <v/>
      </c>
      <c r="CF168" s="213">
        <f>SUM(AR155:AR168)</f>
        <v/>
      </c>
      <c r="CG168" s="213">
        <f>SUM(AS155:AS168)</f>
        <v/>
      </c>
      <c r="CH168" s="213">
        <f>SUM(AT155:AT168)</f>
        <v/>
      </c>
      <c r="CI168" s="213">
        <f>SUM(AU155:AU168)</f>
        <v/>
      </c>
      <c r="CJ168" s="213">
        <f>SUM(AV155:AV168)</f>
        <v/>
      </c>
      <c r="CK168" s="213">
        <f>SUM(AW155:AW168)</f>
        <v/>
      </c>
      <c r="CL168" s="213">
        <f>SUM(AX155:AX168)</f>
        <v/>
      </c>
      <c r="CM168" s="213">
        <f>SUM(AY155:AY168)</f>
        <v/>
      </c>
      <c r="CN168" s="214">
        <f>B168/B$5</f>
        <v/>
      </c>
      <c r="CO168" s="214">
        <f>C168/C$5</f>
        <v/>
      </c>
      <c r="CP168" s="214">
        <f>D168/D$5</f>
        <v/>
      </c>
      <c r="CQ168" s="214">
        <f>E168/E$5</f>
        <v/>
      </c>
      <c r="CR168" s="214">
        <f>F168/F$5</f>
        <v/>
      </c>
      <c r="CS168" s="214">
        <f>G168/G$5</f>
        <v/>
      </c>
      <c r="CT168" s="214">
        <f>H168/H$5</f>
        <v/>
      </c>
      <c r="CU168" s="214">
        <f>I168/I$5</f>
        <v/>
      </c>
      <c r="CV168" s="214">
        <f>J168/J$5</f>
        <v/>
      </c>
      <c r="CW168" s="214">
        <f>K168/K$5</f>
        <v/>
      </c>
      <c r="CX168" s="215">
        <f>AF168/AF$5</f>
        <v/>
      </c>
      <c r="CY168" s="215">
        <f>AG168/AG$5</f>
        <v/>
      </c>
      <c r="CZ168" s="215">
        <f>AH168/AH$5</f>
        <v/>
      </c>
      <c r="DA168" s="215">
        <f>AI168/AI$5</f>
        <v/>
      </c>
      <c r="DB168" s="215">
        <f>AJ168/AJ$5</f>
        <v/>
      </c>
      <c r="DC168" s="215">
        <f>AK168/AK$5</f>
        <v/>
      </c>
      <c r="DD168" s="215">
        <f>AL168/AL$5</f>
        <v/>
      </c>
      <c r="DE168" s="215">
        <f>AM168/AM$5</f>
        <v/>
      </c>
      <c r="DF168" s="215">
        <f>AN168/AN$5</f>
        <v/>
      </c>
      <c r="DG168" s="215">
        <f>AO168/AO$5</f>
        <v/>
      </c>
    </row>
    <row r="169">
      <c r="A169" s="150" t="n">
        <v>44058</v>
      </c>
      <c r="B169" s="165" t="n">
        <v>83671</v>
      </c>
      <c r="C169" s="165" t="n">
        <v>31465</v>
      </c>
      <c r="D169" s="165" t="n">
        <v>198671</v>
      </c>
      <c r="E169" s="165" t="n">
        <v>104619</v>
      </c>
      <c r="F169" s="165" t="n">
        <v>11445</v>
      </c>
      <c r="G169" s="165" t="n">
        <v>20915</v>
      </c>
      <c r="H169" s="165" t="n">
        <v>23093</v>
      </c>
      <c r="I169" s="165" t="n">
        <v>7735</v>
      </c>
      <c r="J169" s="165" t="n">
        <v>101989</v>
      </c>
      <c r="K169" s="165">
        <f>SUM(B169:J169)</f>
        <v/>
      </c>
      <c r="L169" s="166" t="n">
        <v>2447</v>
      </c>
      <c r="M169" s="166" t="n">
        <v>513</v>
      </c>
      <c r="N169" s="166" t="n">
        <v>2888</v>
      </c>
      <c r="O169" s="166" t="n">
        <v>1651</v>
      </c>
      <c r="P169" s="166" t="n">
        <v>159</v>
      </c>
      <c r="Q169" s="166" t="n">
        <v>189</v>
      </c>
      <c r="R169" s="166" t="n">
        <v>176</v>
      </c>
      <c r="S169" s="166" t="n">
        <v>94</v>
      </c>
      <c r="T169" s="166" t="n">
        <v>3560</v>
      </c>
      <c r="U169" s="166">
        <f>SUM(L169:T169)</f>
        <v/>
      </c>
      <c r="V169" s="167" t="n">
        <v>78862</v>
      </c>
      <c r="W169" s="167" t="n">
        <v>15819</v>
      </c>
      <c r="X169" s="167" t="n">
        <v>158705</v>
      </c>
      <c r="Y169" s="167" t="n">
        <v>77838</v>
      </c>
      <c r="Z169" s="167" t="n">
        <v>10039</v>
      </c>
      <c r="AA169" s="167" t="n">
        <v>17969</v>
      </c>
      <c r="AB169" s="167" t="n">
        <v>13073</v>
      </c>
      <c r="AC169" s="167" t="n">
        <v>3984</v>
      </c>
      <c r="AD169" s="167" t="n">
        <v>90652</v>
      </c>
      <c r="AE169" s="167">
        <f>SUM(V169:AD169)</f>
        <v/>
      </c>
      <c r="AF169" s="168">
        <f>B169-L169-V169</f>
        <v/>
      </c>
      <c r="AG169" s="168">
        <f>C169-M169-W169</f>
        <v/>
      </c>
      <c r="AH169" s="168">
        <f>D169-N169-X169</f>
        <v/>
      </c>
      <c r="AI169" s="168">
        <f>E169-O169-Y169</f>
        <v/>
      </c>
      <c r="AJ169" s="168">
        <f>F169-P169-Z169</f>
        <v/>
      </c>
      <c r="AK169" s="168">
        <f>G169-Q169-AA169</f>
        <v/>
      </c>
      <c r="AL169" s="168">
        <f>H169-R169-AB169</f>
        <v/>
      </c>
      <c r="AM169" s="168">
        <f>I169-S169-AC169</f>
        <v/>
      </c>
      <c r="AN169" s="168">
        <f>J169-T169-AD169</f>
        <v/>
      </c>
      <c r="AO169" s="168">
        <f>SUM(AF169:AN169)</f>
        <v/>
      </c>
      <c r="AP169" s="169">
        <f>B169-B168</f>
        <v/>
      </c>
      <c r="AQ169" s="169">
        <f>C169-C168</f>
        <v/>
      </c>
      <c r="AR169" s="169">
        <f>D169-D168</f>
        <v/>
      </c>
      <c r="AS169" s="169">
        <f>E169-E168</f>
        <v/>
      </c>
      <c r="AT169" s="169">
        <f>F169-F168</f>
        <v/>
      </c>
      <c r="AU169" s="169">
        <f>G169-G168</f>
        <v/>
      </c>
      <c r="AV169" s="169">
        <f>H169-H168</f>
        <v/>
      </c>
      <c r="AW169" s="169">
        <f>I169-I168</f>
        <v/>
      </c>
      <c r="AX169" s="169">
        <f>J169-J168</f>
        <v/>
      </c>
      <c r="AY169" s="169">
        <f>SUM(AP169:AX169)</f>
        <v/>
      </c>
      <c r="AZ169" s="152">
        <f>L169/AZ$6-B169</f>
        <v/>
      </c>
      <c r="BA169" s="152">
        <f>M169/BA$6-C169</f>
        <v/>
      </c>
      <c r="BB169" s="152">
        <f>N169/BB$6-D169</f>
        <v/>
      </c>
      <c r="BC169" s="152">
        <f>O169/BC$6-E169</f>
        <v/>
      </c>
      <c r="BD169" s="152">
        <f>P169/BD$6-F169</f>
        <v/>
      </c>
      <c r="BE169" s="152">
        <f>Q169/BE$6-G169</f>
        <v/>
      </c>
      <c r="BF169" s="152">
        <f>R169/BF$6-H169</f>
        <v/>
      </c>
      <c r="BG169" s="152">
        <f>S169/BG$6-I169</f>
        <v/>
      </c>
      <c r="BH169" s="152">
        <f>T169/BH$6-J169</f>
        <v/>
      </c>
      <c r="BI169" s="152">
        <f>SUM(AZ169:BH169)</f>
        <v/>
      </c>
      <c r="BJ169" s="163">
        <f>AZ169*AF169/B169</f>
        <v/>
      </c>
      <c r="BK169" s="163">
        <f>BA169*AG169/C169</f>
        <v/>
      </c>
      <c r="BL169" s="163">
        <f>BB169*AH169/D169</f>
        <v/>
      </c>
      <c r="BM169" s="163">
        <f>BC169*AI169/E169</f>
        <v/>
      </c>
      <c r="BN169" s="163">
        <f>BD169*AJ169/F169</f>
        <v/>
      </c>
      <c r="BO169" s="163">
        <f>BE169*AK169/G169</f>
        <v/>
      </c>
      <c r="BP169" s="163">
        <f>BF169*AL169/H169</f>
        <v/>
      </c>
      <c r="BQ169" s="163">
        <f>BG169*AM169/I169</f>
        <v/>
      </c>
      <c r="BR169" s="163">
        <f>BH169*AN169/J169</f>
        <v/>
      </c>
      <c r="BS169" s="163">
        <f>SUM(BJ169:BR169)</f>
        <v/>
      </c>
      <c r="BT169" s="172">
        <f>L169/(B169)</f>
        <v/>
      </c>
      <c r="BU169" s="172">
        <f>M169/(C169)</f>
        <v/>
      </c>
      <c r="BV169" s="172">
        <f>N169/(D169)</f>
        <v/>
      </c>
      <c r="BW169" s="172">
        <f>O169/(E169)</f>
        <v/>
      </c>
      <c r="BX169" s="172">
        <f>P169/(F169)</f>
        <v/>
      </c>
      <c r="BY169" s="172">
        <f>Q169/(G169)</f>
        <v/>
      </c>
      <c r="BZ169" s="172">
        <f>R169/(H169)</f>
        <v/>
      </c>
      <c r="CA169" s="172">
        <f>S169/(I169)</f>
        <v/>
      </c>
      <c r="CB169" s="172">
        <f>T169/(J169)</f>
        <v/>
      </c>
      <c r="CC169" s="172">
        <f>U169/(K169)</f>
        <v/>
      </c>
      <c r="CD169" s="213">
        <f>SUM(AP156:AP169)</f>
        <v/>
      </c>
      <c r="CE169" s="213">
        <f>SUM(AQ156:AQ169)</f>
        <v/>
      </c>
      <c r="CF169" s="213">
        <f>SUM(AR156:AR169)</f>
        <v/>
      </c>
      <c r="CG169" s="213">
        <f>SUM(AS156:AS169)</f>
        <v/>
      </c>
      <c r="CH169" s="213">
        <f>SUM(AT156:AT169)</f>
        <v/>
      </c>
      <c r="CI169" s="213">
        <f>SUM(AU156:AU169)</f>
        <v/>
      </c>
      <c r="CJ169" s="213">
        <f>SUM(AV156:AV169)</f>
        <v/>
      </c>
      <c r="CK169" s="213">
        <f>SUM(AW156:AW169)</f>
        <v/>
      </c>
      <c r="CL169" s="213">
        <f>SUM(AX156:AX169)</f>
        <v/>
      </c>
      <c r="CM169" s="213">
        <f>SUM(AY156:AY169)</f>
        <v/>
      </c>
      <c r="CN169" s="214">
        <f>B169/B$5</f>
        <v/>
      </c>
      <c r="CO169" s="214">
        <f>C169/C$5</f>
        <v/>
      </c>
      <c r="CP169" s="214">
        <f>D169/D$5</f>
        <v/>
      </c>
      <c r="CQ169" s="214">
        <f>E169/E$5</f>
        <v/>
      </c>
      <c r="CR169" s="214">
        <f>F169/F$5</f>
        <v/>
      </c>
      <c r="CS169" s="214">
        <f>G169/G$5</f>
        <v/>
      </c>
      <c r="CT169" s="214">
        <f>H169/H$5</f>
        <v/>
      </c>
      <c r="CU169" s="214">
        <f>I169/I$5</f>
        <v/>
      </c>
      <c r="CV169" s="214">
        <f>J169/J$5</f>
        <v/>
      </c>
      <c r="CW169" s="214">
        <f>K169/K$5</f>
        <v/>
      </c>
      <c r="CX169" s="215">
        <f>AF169/AF$5</f>
        <v/>
      </c>
      <c r="CY169" s="215">
        <f>AG169/AG$5</f>
        <v/>
      </c>
      <c r="CZ169" s="215">
        <f>AH169/AH$5</f>
        <v/>
      </c>
      <c r="DA169" s="215">
        <f>AI169/AI$5</f>
        <v/>
      </c>
      <c r="DB169" s="215">
        <f>AJ169/AJ$5</f>
        <v/>
      </c>
      <c r="DC169" s="215">
        <f>AK169/AK$5</f>
        <v/>
      </c>
      <c r="DD169" s="215">
        <f>AL169/AL$5</f>
        <v/>
      </c>
      <c r="DE169" s="215">
        <f>AM169/AM$5</f>
        <v/>
      </c>
      <c r="DF169" s="215">
        <f>AN169/AN$5</f>
        <v/>
      </c>
      <c r="DG169" s="215">
        <f>AO169/AO$5</f>
        <v/>
      </c>
    </row>
    <row r="170">
      <c r="A170" s="150" t="n">
        <v>44059</v>
      </c>
      <c r="B170" s="165" t="n">
        <v>84006</v>
      </c>
      <c r="C170" s="165" t="n">
        <v>31870</v>
      </c>
      <c r="D170" s="165" t="n">
        <v>199635</v>
      </c>
      <c r="E170" s="165" t="n">
        <v>105383</v>
      </c>
      <c r="F170" s="165" t="n">
        <v>11573</v>
      </c>
      <c r="G170" s="165" t="n">
        <v>21289</v>
      </c>
      <c r="H170" s="165" t="n">
        <v>23250</v>
      </c>
      <c r="I170" s="165" t="n">
        <v>7840</v>
      </c>
      <c r="J170" s="165" t="n">
        <v>102449</v>
      </c>
      <c r="K170" s="165">
        <f>SUM(B170:J170)</f>
        <v/>
      </c>
      <c r="L170" s="166" t="n">
        <v>2517</v>
      </c>
      <c r="M170" s="166" t="n">
        <v>519</v>
      </c>
      <c r="N170" s="166" t="n">
        <v>2915</v>
      </c>
      <c r="O170" s="166" t="n">
        <v>1672</v>
      </c>
      <c r="P170" s="166" t="n">
        <v>159</v>
      </c>
      <c r="Q170" s="166" t="n">
        <v>189</v>
      </c>
      <c r="R170" s="166" t="n">
        <v>194</v>
      </c>
      <c r="S170" s="166" t="n">
        <v>94</v>
      </c>
      <c r="T170" s="166" t="n">
        <v>3580</v>
      </c>
      <c r="U170" s="166">
        <f>SUM(L170:T170)</f>
        <v/>
      </c>
      <c r="V170" s="167" t="n">
        <v>78862</v>
      </c>
      <c r="W170" s="167" t="n">
        <v>15819</v>
      </c>
      <c r="X170" s="167" t="n">
        <v>159712</v>
      </c>
      <c r="Y170" s="167" t="n">
        <v>78909</v>
      </c>
      <c r="Z170" s="167" t="n">
        <v>10281</v>
      </c>
      <c r="AA170" s="167" t="n">
        <v>18430</v>
      </c>
      <c r="AB170" s="167" t="n">
        <v>14980</v>
      </c>
      <c r="AC170" s="167" t="n">
        <v>4515</v>
      </c>
      <c r="AD170" s="167" t="n">
        <v>90869</v>
      </c>
      <c r="AE170" s="167">
        <f>SUM(V170:AD170)</f>
        <v/>
      </c>
      <c r="AF170" s="168">
        <f>B170-L170-V170</f>
        <v/>
      </c>
      <c r="AG170" s="168">
        <f>C170-M170-W170</f>
        <v/>
      </c>
      <c r="AH170" s="168">
        <f>D170-N170-X170</f>
        <v/>
      </c>
      <c r="AI170" s="168">
        <f>E170-O170-Y170</f>
        <v/>
      </c>
      <c r="AJ170" s="168">
        <f>F170-P170-Z170</f>
        <v/>
      </c>
      <c r="AK170" s="168">
        <f>G170-Q170-AA170</f>
        <v/>
      </c>
      <c r="AL170" s="168">
        <f>H170-R170-AB170</f>
        <v/>
      </c>
      <c r="AM170" s="168">
        <f>I170-S170-AC170</f>
        <v/>
      </c>
      <c r="AN170" s="168">
        <f>J170-T170-AD170</f>
        <v/>
      </c>
      <c r="AO170" s="168">
        <f>SUM(AF170:AN170)</f>
        <v/>
      </c>
      <c r="AP170" s="169">
        <f>B170-B169</f>
        <v/>
      </c>
      <c r="AQ170" s="169">
        <f>C170-C169</f>
        <v/>
      </c>
      <c r="AR170" s="169">
        <f>D170-D169</f>
        <v/>
      </c>
      <c r="AS170" s="169">
        <f>E170-E169</f>
        <v/>
      </c>
      <c r="AT170" s="169">
        <f>F170-F169</f>
        <v/>
      </c>
      <c r="AU170" s="169">
        <f>G170-G169</f>
        <v/>
      </c>
      <c r="AV170" s="169">
        <f>H170-H169</f>
        <v/>
      </c>
      <c r="AW170" s="169">
        <f>I170-I169</f>
        <v/>
      </c>
      <c r="AX170" s="169">
        <f>J170-J169</f>
        <v/>
      </c>
      <c r="AY170" s="169">
        <f>SUM(AP170:AX170)</f>
        <v/>
      </c>
      <c r="AZ170" s="152">
        <f>L170/AZ$6-B170</f>
        <v/>
      </c>
      <c r="BA170" s="152">
        <f>M170/BA$6-C170</f>
        <v/>
      </c>
      <c r="BB170" s="152">
        <f>N170/BB$6-D170</f>
        <v/>
      </c>
      <c r="BC170" s="152">
        <f>O170/BC$6-E170</f>
        <v/>
      </c>
      <c r="BD170" s="152">
        <f>P170/BD$6-F170</f>
        <v/>
      </c>
      <c r="BE170" s="152">
        <f>Q170/BE$6-G170</f>
        <v/>
      </c>
      <c r="BF170" s="152">
        <f>R170/BF$6-H170</f>
        <v/>
      </c>
      <c r="BG170" s="152">
        <f>S170/BG$6-I170</f>
        <v/>
      </c>
      <c r="BH170" s="152">
        <f>T170/BH$6-J170</f>
        <v/>
      </c>
      <c r="BI170" s="152">
        <f>SUM(AZ170:BH170)</f>
        <v/>
      </c>
      <c r="BJ170" s="163">
        <f>AZ170*AF170/B170</f>
        <v/>
      </c>
      <c r="BK170" s="163">
        <f>BA170*AG170/C170</f>
        <v/>
      </c>
      <c r="BL170" s="163">
        <f>BB170*AH170/D170</f>
        <v/>
      </c>
      <c r="BM170" s="163">
        <f>BC170*AI170/E170</f>
        <v/>
      </c>
      <c r="BN170" s="163">
        <f>BD170*AJ170/F170</f>
        <v/>
      </c>
      <c r="BO170" s="163">
        <f>BE170*AK170/G170</f>
        <v/>
      </c>
      <c r="BP170" s="163">
        <f>BF170*AL170/H170</f>
        <v/>
      </c>
      <c r="BQ170" s="163">
        <f>BG170*AM170/I170</f>
        <v/>
      </c>
      <c r="BR170" s="163">
        <f>BH170*AN170/J170</f>
        <v/>
      </c>
      <c r="BS170" s="163">
        <f>SUM(BJ170:BR170)</f>
        <v/>
      </c>
      <c r="BT170" s="172">
        <f>L170/(B170)</f>
        <v/>
      </c>
      <c r="BU170" s="172">
        <f>M170/(C170)</f>
        <v/>
      </c>
      <c r="BV170" s="172">
        <f>N170/(D170)</f>
        <v/>
      </c>
      <c r="BW170" s="172">
        <f>O170/(E170)</f>
        <v/>
      </c>
      <c r="BX170" s="172">
        <f>P170/(F170)</f>
        <v/>
      </c>
      <c r="BY170" s="172">
        <f>Q170/(G170)</f>
        <v/>
      </c>
      <c r="BZ170" s="172">
        <f>R170/(H170)</f>
        <v/>
      </c>
      <c r="CA170" s="172">
        <f>S170/(I170)</f>
        <v/>
      </c>
      <c r="CB170" s="172">
        <f>T170/(J170)</f>
        <v/>
      </c>
      <c r="CC170" s="172">
        <f>U170/(K170)</f>
        <v/>
      </c>
      <c r="CD170" s="213">
        <f>SUM(AP157:AP170)</f>
        <v/>
      </c>
      <c r="CE170" s="213">
        <f>SUM(AQ157:AQ170)</f>
        <v/>
      </c>
      <c r="CF170" s="213">
        <f>SUM(AR157:AR170)</f>
        <v/>
      </c>
      <c r="CG170" s="213">
        <f>SUM(AS157:AS170)</f>
        <v/>
      </c>
      <c r="CH170" s="213">
        <f>SUM(AT157:AT170)</f>
        <v/>
      </c>
      <c r="CI170" s="213">
        <f>SUM(AU157:AU170)</f>
        <v/>
      </c>
      <c r="CJ170" s="213">
        <f>SUM(AV157:AV170)</f>
        <v/>
      </c>
      <c r="CK170" s="213">
        <f>SUM(AW157:AW170)</f>
        <v/>
      </c>
      <c r="CL170" s="213">
        <f>SUM(AX157:AX170)</f>
        <v/>
      </c>
      <c r="CM170" s="213">
        <f>SUM(AY157:AY170)</f>
        <v/>
      </c>
      <c r="CN170" s="214">
        <f>B170/B$5</f>
        <v/>
      </c>
      <c r="CO170" s="214">
        <f>C170/C$5</f>
        <v/>
      </c>
      <c r="CP170" s="214">
        <f>D170/D$5</f>
        <v/>
      </c>
      <c r="CQ170" s="214">
        <f>E170/E$5</f>
        <v/>
      </c>
      <c r="CR170" s="214">
        <f>F170/F$5</f>
        <v/>
      </c>
      <c r="CS170" s="214">
        <f>G170/G$5</f>
        <v/>
      </c>
      <c r="CT170" s="214">
        <f>H170/H$5</f>
        <v/>
      </c>
      <c r="CU170" s="214">
        <f>I170/I$5</f>
        <v/>
      </c>
      <c r="CV170" s="214">
        <f>J170/J$5</f>
        <v/>
      </c>
      <c r="CW170" s="214">
        <f>K170/K$5</f>
        <v/>
      </c>
      <c r="CX170" s="215">
        <f>AF170/AF$5</f>
        <v/>
      </c>
      <c r="CY170" s="215">
        <f>AG170/AG$5</f>
        <v/>
      </c>
      <c r="CZ170" s="215">
        <f>AH170/AH$5</f>
        <v/>
      </c>
      <c r="DA170" s="215">
        <f>AI170/AI$5</f>
        <v/>
      </c>
      <c r="DB170" s="215">
        <f>AJ170/AJ$5</f>
        <v/>
      </c>
      <c r="DC170" s="215">
        <f>AK170/AK$5</f>
        <v/>
      </c>
      <c r="DD170" s="215">
        <f>AL170/AL$5</f>
        <v/>
      </c>
      <c r="DE170" s="215">
        <f>AM170/AM$5</f>
        <v/>
      </c>
      <c r="DF170" s="215">
        <f>AN170/AN$5</f>
        <v/>
      </c>
      <c r="DG170" s="215">
        <f>AO170/AO$5</f>
        <v/>
      </c>
    </row>
    <row r="171">
      <c r="A171" s="150" t="n">
        <v>44060</v>
      </c>
      <c r="B171" s="165" t="n">
        <v>84092</v>
      </c>
      <c r="C171" s="165" t="n">
        <v>32304</v>
      </c>
      <c r="D171" s="165" t="n">
        <v>200237</v>
      </c>
      <c r="E171" s="165" t="n">
        <v>106037</v>
      </c>
      <c r="F171" s="165" t="n">
        <v>11757</v>
      </c>
      <c r="G171" s="165" t="n">
        <v>21474</v>
      </c>
      <c r="H171" s="165" t="n">
        <v>23305</v>
      </c>
      <c r="I171" s="165" t="n">
        <v>8021</v>
      </c>
      <c r="J171" s="165" t="n">
        <v>102609</v>
      </c>
      <c r="K171" s="165">
        <f>SUM(B171:J171)</f>
        <v/>
      </c>
      <c r="L171" s="166" t="n">
        <v>2567</v>
      </c>
      <c r="M171" s="166" t="n">
        <v>524</v>
      </c>
      <c r="N171" s="166" t="n">
        <v>2929</v>
      </c>
      <c r="O171" s="166" t="n">
        <v>1686</v>
      </c>
      <c r="P171" s="166" t="n">
        <v>159</v>
      </c>
      <c r="Q171" s="166" t="n">
        <v>214</v>
      </c>
      <c r="R171" s="166" t="n">
        <v>194</v>
      </c>
      <c r="S171" s="166" t="n">
        <v>97</v>
      </c>
      <c r="T171" s="166" t="n">
        <v>3612</v>
      </c>
      <c r="U171" s="166">
        <f>SUM(L171:T171)</f>
        <v/>
      </c>
      <c r="V171" s="167" t="n">
        <v>79947</v>
      </c>
      <c r="W171" s="167" t="n">
        <v>17000</v>
      </c>
      <c r="X171" s="167" t="n">
        <v>161078</v>
      </c>
      <c r="Y171" s="167" t="n">
        <v>79955</v>
      </c>
      <c r="Z171" s="167" t="n">
        <v>10281</v>
      </c>
      <c r="AA171" s="167" t="n">
        <v>18661</v>
      </c>
      <c r="AB171" s="167" t="n">
        <v>14980</v>
      </c>
      <c r="AC171" s="167" t="n">
        <v>4728</v>
      </c>
      <c r="AD171" s="167" t="n">
        <v>91041</v>
      </c>
      <c r="AE171" s="167">
        <f>SUM(V171:AD171)</f>
        <v/>
      </c>
      <c r="AF171" s="168">
        <f>B171-L171-V171</f>
        <v/>
      </c>
      <c r="AG171" s="168">
        <f>C171-M171-W171</f>
        <v/>
      </c>
      <c r="AH171" s="168">
        <f>D171-N171-X171</f>
        <v/>
      </c>
      <c r="AI171" s="168">
        <f>E171-O171-Y171</f>
        <v/>
      </c>
      <c r="AJ171" s="168">
        <f>F171-P171-Z171</f>
        <v/>
      </c>
      <c r="AK171" s="168">
        <f>G171-Q171-AA171</f>
        <v/>
      </c>
      <c r="AL171" s="168">
        <f>H171-R171-AB171</f>
        <v/>
      </c>
      <c r="AM171" s="168">
        <f>I171-S171-AC171</f>
        <v/>
      </c>
      <c r="AN171" s="168">
        <f>J171-T171-AD171</f>
        <v/>
      </c>
      <c r="AO171" s="168">
        <f>SUM(AF171:AN171)</f>
        <v/>
      </c>
      <c r="AP171" s="169">
        <f>B171-B170</f>
        <v/>
      </c>
      <c r="AQ171" s="169">
        <f>C171-C170</f>
        <v/>
      </c>
      <c r="AR171" s="169">
        <f>D171-D170</f>
        <v/>
      </c>
      <c r="AS171" s="169">
        <f>E171-E170</f>
        <v/>
      </c>
      <c r="AT171" s="169">
        <f>F171-F170</f>
        <v/>
      </c>
      <c r="AU171" s="169">
        <f>G171-G170</f>
        <v/>
      </c>
      <c r="AV171" s="169">
        <f>H171-H170</f>
        <v/>
      </c>
      <c r="AW171" s="169">
        <f>I171-I170</f>
        <v/>
      </c>
      <c r="AX171" s="169">
        <f>J171-J170</f>
        <v/>
      </c>
      <c r="AY171" s="169">
        <f>SUM(AP171:AX171)</f>
        <v/>
      </c>
      <c r="AZ171" s="152">
        <f>L171/AZ$6-B171</f>
        <v/>
      </c>
      <c r="BA171" s="152">
        <f>M171/BA$6-C171</f>
        <v/>
      </c>
      <c r="BB171" s="152">
        <f>N171/BB$6-D171</f>
        <v/>
      </c>
      <c r="BC171" s="152">
        <f>O171/BC$6-E171</f>
        <v/>
      </c>
      <c r="BD171" s="152">
        <f>P171/BD$6-F171</f>
        <v/>
      </c>
      <c r="BE171" s="152">
        <f>Q171/BE$6-G171</f>
        <v/>
      </c>
      <c r="BF171" s="152">
        <f>R171/BF$6-H171</f>
        <v/>
      </c>
      <c r="BG171" s="152">
        <f>S171/BG$6-I171</f>
        <v/>
      </c>
      <c r="BH171" s="152">
        <f>T171/BH$6-J171</f>
        <v/>
      </c>
      <c r="BI171" s="152">
        <f>SUM(AZ171:BH171)</f>
        <v/>
      </c>
      <c r="BJ171" s="163">
        <f>AZ171*AF171/B171</f>
        <v/>
      </c>
      <c r="BK171" s="163">
        <f>BA171*AG171/C171</f>
        <v/>
      </c>
      <c r="BL171" s="163">
        <f>BB171*AH171/D171</f>
        <v/>
      </c>
      <c r="BM171" s="163">
        <f>BC171*AI171/E171</f>
        <v/>
      </c>
      <c r="BN171" s="163">
        <f>BD171*AJ171/F171</f>
        <v/>
      </c>
      <c r="BO171" s="163">
        <f>BE171*AK171/G171</f>
        <v/>
      </c>
      <c r="BP171" s="163">
        <f>BF171*AL171/H171</f>
        <v/>
      </c>
      <c r="BQ171" s="163">
        <f>BG171*AM171/I171</f>
        <v/>
      </c>
      <c r="BR171" s="163">
        <f>BH171*AN171/J171</f>
        <v/>
      </c>
      <c r="BS171" s="163">
        <f>SUM(BJ171:BR171)</f>
        <v/>
      </c>
      <c r="BT171" s="172">
        <f>L171/(B171)</f>
        <v/>
      </c>
      <c r="BU171" s="172">
        <f>M171/(C171)</f>
        <v/>
      </c>
      <c r="BV171" s="172">
        <f>N171/(D171)</f>
        <v/>
      </c>
      <c r="BW171" s="172">
        <f>O171/(E171)</f>
        <v/>
      </c>
      <c r="BX171" s="172">
        <f>P171/(F171)</f>
        <v/>
      </c>
      <c r="BY171" s="172">
        <f>Q171/(G171)</f>
        <v/>
      </c>
      <c r="BZ171" s="172">
        <f>R171/(H171)</f>
        <v/>
      </c>
      <c r="CA171" s="172">
        <f>S171/(I171)</f>
        <v/>
      </c>
      <c r="CB171" s="172">
        <f>T171/(J171)</f>
        <v/>
      </c>
      <c r="CC171" s="172">
        <f>U171/(K171)</f>
        <v/>
      </c>
      <c r="CD171" s="213">
        <f>SUM(AP158:AP171)</f>
        <v/>
      </c>
      <c r="CE171" s="213">
        <f>SUM(AQ158:AQ171)</f>
        <v/>
      </c>
      <c r="CF171" s="213">
        <f>SUM(AR158:AR171)</f>
        <v/>
      </c>
      <c r="CG171" s="213">
        <f>SUM(AS158:AS171)</f>
        <v/>
      </c>
      <c r="CH171" s="213">
        <f>SUM(AT158:AT171)</f>
        <v/>
      </c>
      <c r="CI171" s="213">
        <f>SUM(AU158:AU171)</f>
        <v/>
      </c>
      <c r="CJ171" s="213">
        <f>SUM(AV158:AV171)</f>
        <v/>
      </c>
      <c r="CK171" s="213">
        <f>SUM(AW158:AW171)</f>
        <v/>
      </c>
      <c r="CL171" s="213">
        <f>SUM(AX158:AX171)</f>
        <v/>
      </c>
      <c r="CM171" s="213">
        <f>SUM(AY158:AY171)</f>
        <v/>
      </c>
      <c r="CN171" s="214">
        <f>B171/B$5</f>
        <v/>
      </c>
      <c r="CO171" s="214">
        <f>C171/C$5</f>
        <v/>
      </c>
      <c r="CP171" s="214">
        <f>D171/D$5</f>
        <v/>
      </c>
      <c r="CQ171" s="214">
        <f>E171/E$5</f>
        <v/>
      </c>
      <c r="CR171" s="214">
        <f>F171/F$5</f>
        <v/>
      </c>
      <c r="CS171" s="214">
        <f>G171/G$5</f>
        <v/>
      </c>
      <c r="CT171" s="214">
        <f>H171/H$5</f>
        <v/>
      </c>
      <c r="CU171" s="214">
        <f>I171/I$5</f>
        <v/>
      </c>
      <c r="CV171" s="214">
        <f>J171/J$5</f>
        <v/>
      </c>
      <c r="CW171" s="214">
        <f>K171/K$5</f>
        <v/>
      </c>
      <c r="CX171" s="215">
        <f>AF171/AF$5</f>
        <v/>
      </c>
      <c r="CY171" s="215">
        <f>AG171/AG$5</f>
        <v/>
      </c>
      <c r="CZ171" s="215">
        <f>AH171/AH$5</f>
        <v/>
      </c>
      <c r="DA171" s="215">
        <f>AI171/AI$5</f>
        <v/>
      </c>
      <c r="DB171" s="215">
        <f>AJ171/AJ$5</f>
        <v/>
      </c>
      <c r="DC171" s="215">
        <f>AK171/AK$5</f>
        <v/>
      </c>
      <c r="DD171" s="215">
        <f>AL171/AL$5</f>
        <v/>
      </c>
      <c r="DE171" s="215">
        <f>AM171/AM$5</f>
        <v/>
      </c>
      <c r="DF171" s="215">
        <f>AN171/AN$5</f>
        <v/>
      </c>
      <c r="DG171" s="215">
        <f>AO171/AO$5</f>
        <v/>
      </c>
    </row>
    <row r="172">
      <c r="A172" s="150" t="n">
        <v>44061</v>
      </c>
      <c r="B172" s="165" t="n">
        <v>84144</v>
      </c>
      <c r="C172" s="165" t="n">
        <v>32593</v>
      </c>
      <c r="D172" s="165" t="n">
        <v>200949</v>
      </c>
      <c r="E172" s="165" t="n">
        <v>106565</v>
      </c>
      <c r="F172" s="165" t="n">
        <v>11813</v>
      </c>
      <c r="G172" s="165" t="n">
        <v>21717</v>
      </c>
      <c r="H172" s="165" t="n">
        <v>23445</v>
      </c>
      <c r="I172" s="165" t="n">
        <v>8129</v>
      </c>
      <c r="J172" s="165" t="n">
        <v>102739</v>
      </c>
      <c r="K172" s="165">
        <f>SUM(B172:J172)</f>
        <v/>
      </c>
      <c r="L172" s="166" t="n">
        <v>2633</v>
      </c>
      <c r="M172" s="166" t="n">
        <v>537</v>
      </c>
      <c r="N172" s="166" t="n">
        <v>3018</v>
      </c>
      <c r="O172" s="166" t="n">
        <v>1743</v>
      </c>
      <c r="P172" s="166" t="n">
        <v>159</v>
      </c>
      <c r="Q172" s="166" t="n">
        <v>214</v>
      </c>
      <c r="R172" s="166" t="n">
        <v>214</v>
      </c>
      <c r="S172" s="166" t="n">
        <v>100</v>
      </c>
      <c r="T172" s="166" t="n">
        <v>3646</v>
      </c>
      <c r="U172" s="166">
        <f>SUM(L172:T172)</f>
        <v/>
      </c>
      <c r="V172" s="167" t="n">
        <v>79947</v>
      </c>
      <c r="W172" s="167" t="n">
        <v>17547</v>
      </c>
      <c r="X172" s="167" t="n">
        <v>166143</v>
      </c>
      <c r="Y172" s="167" t="n">
        <v>80684</v>
      </c>
      <c r="Z172" s="167" t="n">
        <v>10281</v>
      </c>
      <c r="AA172" s="167" t="n">
        <v>19252</v>
      </c>
      <c r="AB172" s="167" t="n">
        <v>14980</v>
      </c>
      <c r="AC172" s="167" t="n">
        <v>4757</v>
      </c>
      <c r="AD172" s="167" t="n">
        <v>91877</v>
      </c>
      <c r="AE172" s="167">
        <f>SUM(V172:AD172)</f>
        <v/>
      </c>
      <c r="AF172" s="168">
        <f>B172-L172-V172</f>
        <v/>
      </c>
      <c r="AG172" s="168">
        <f>C172-M172-W172</f>
        <v/>
      </c>
      <c r="AH172" s="168">
        <f>D172-N172-X172</f>
        <v/>
      </c>
      <c r="AI172" s="168">
        <f>E172-O172-Y172</f>
        <v/>
      </c>
      <c r="AJ172" s="168">
        <f>F172-P172-Z172</f>
        <v/>
      </c>
      <c r="AK172" s="168">
        <f>G172-Q172-AA172</f>
        <v/>
      </c>
      <c r="AL172" s="168">
        <f>H172-R172-AB172</f>
        <v/>
      </c>
      <c r="AM172" s="168">
        <f>I172-S172-AC172</f>
        <v/>
      </c>
      <c r="AN172" s="168">
        <f>J172-T172-AD172</f>
        <v/>
      </c>
      <c r="AO172" s="168">
        <f>SUM(AF172:AN172)</f>
        <v/>
      </c>
      <c r="AP172" s="169">
        <f>B172-B171</f>
        <v/>
      </c>
      <c r="AQ172" s="169">
        <f>C172-C171</f>
        <v/>
      </c>
      <c r="AR172" s="169">
        <f>D172-D171</f>
        <v/>
      </c>
      <c r="AS172" s="169">
        <f>E172-E171</f>
        <v/>
      </c>
      <c r="AT172" s="169">
        <f>F172-F171</f>
        <v/>
      </c>
      <c r="AU172" s="169">
        <f>G172-G171</f>
        <v/>
      </c>
      <c r="AV172" s="169">
        <f>H172-H171</f>
        <v/>
      </c>
      <c r="AW172" s="169">
        <f>I172-I171</f>
        <v/>
      </c>
      <c r="AX172" s="169">
        <f>J172-J171</f>
        <v/>
      </c>
      <c r="AY172" s="169">
        <f>SUM(AP172:AX172)</f>
        <v/>
      </c>
      <c r="AZ172" s="152">
        <f>L172/AZ$6-B172</f>
        <v/>
      </c>
      <c r="BA172" s="152">
        <f>M172/BA$6-C172</f>
        <v/>
      </c>
      <c r="BB172" s="152">
        <f>N172/BB$6-D172</f>
        <v/>
      </c>
      <c r="BC172" s="152">
        <f>O172/BC$6-E172</f>
        <v/>
      </c>
      <c r="BD172" s="152">
        <f>P172/BD$6-F172</f>
        <v/>
      </c>
      <c r="BE172" s="152">
        <f>Q172/BE$6-G172</f>
        <v/>
      </c>
      <c r="BF172" s="152">
        <f>R172/BF$6-H172</f>
        <v/>
      </c>
      <c r="BG172" s="152">
        <f>S172/BG$6-I172</f>
        <v/>
      </c>
      <c r="BH172" s="152">
        <f>T172/BH$6-J172</f>
        <v/>
      </c>
      <c r="BI172" s="152">
        <f>SUM(AZ172:BH172)</f>
        <v/>
      </c>
      <c r="BJ172" s="163">
        <f>AZ172*AF172/B172</f>
        <v/>
      </c>
      <c r="BK172" s="163">
        <f>BA172*AG172/C172</f>
        <v/>
      </c>
      <c r="BL172" s="163">
        <f>BB172*AH172/D172</f>
        <v/>
      </c>
      <c r="BM172" s="163">
        <f>BC172*AI172/E172</f>
        <v/>
      </c>
      <c r="BN172" s="163">
        <f>BD172*AJ172/F172</f>
        <v/>
      </c>
      <c r="BO172" s="163">
        <f>BE172*AK172/G172</f>
        <v/>
      </c>
      <c r="BP172" s="163">
        <f>BF172*AL172/H172</f>
        <v/>
      </c>
      <c r="BQ172" s="163">
        <f>BG172*AM172/I172</f>
        <v/>
      </c>
      <c r="BR172" s="163">
        <f>BH172*AN172/J172</f>
        <v/>
      </c>
      <c r="BS172" s="163">
        <f>SUM(BJ172:BR172)</f>
        <v/>
      </c>
      <c r="BT172" s="172">
        <f>L172/(B172)</f>
        <v/>
      </c>
      <c r="BU172" s="172">
        <f>M172/(C172)</f>
        <v/>
      </c>
      <c r="BV172" s="172">
        <f>N172/(D172)</f>
        <v/>
      </c>
      <c r="BW172" s="172">
        <f>O172/(E172)</f>
        <v/>
      </c>
      <c r="BX172" s="172">
        <f>P172/(F172)</f>
        <v/>
      </c>
      <c r="BY172" s="172">
        <f>Q172/(G172)</f>
        <v/>
      </c>
      <c r="BZ172" s="172">
        <f>R172/(H172)</f>
        <v/>
      </c>
      <c r="CA172" s="172">
        <f>S172/(I172)</f>
        <v/>
      </c>
      <c r="CB172" s="172">
        <f>T172/(J172)</f>
        <v/>
      </c>
      <c r="CC172" s="172">
        <f>U172/(K172)</f>
        <v/>
      </c>
      <c r="CD172" s="213">
        <f>SUM(AP159:AP172)</f>
        <v/>
      </c>
      <c r="CE172" s="213">
        <f>SUM(AQ159:AQ172)</f>
        <v/>
      </c>
      <c r="CF172" s="213">
        <f>SUM(AR159:AR172)</f>
        <v/>
      </c>
      <c r="CG172" s="213">
        <f>SUM(AS159:AS172)</f>
        <v/>
      </c>
      <c r="CH172" s="213">
        <f>SUM(AT159:AT172)</f>
        <v/>
      </c>
      <c r="CI172" s="213">
        <f>SUM(AU159:AU172)</f>
        <v/>
      </c>
      <c r="CJ172" s="213">
        <f>SUM(AV159:AV172)</f>
        <v/>
      </c>
      <c r="CK172" s="213">
        <f>SUM(AW159:AW172)</f>
        <v/>
      </c>
      <c r="CL172" s="213">
        <f>SUM(AX159:AX172)</f>
        <v/>
      </c>
      <c r="CM172" s="213">
        <f>SUM(AY159:AY172)</f>
        <v/>
      </c>
      <c r="CN172" s="214">
        <f>B172/B$5</f>
        <v/>
      </c>
      <c r="CO172" s="214">
        <f>C172/C$5</f>
        <v/>
      </c>
      <c r="CP172" s="214">
        <f>D172/D$5</f>
        <v/>
      </c>
      <c r="CQ172" s="214">
        <f>E172/E$5</f>
        <v/>
      </c>
      <c r="CR172" s="214">
        <f>F172/F$5</f>
        <v/>
      </c>
      <c r="CS172" s="214">
        <f>G172/G$5</f>
        <v/>
      </c>
      <c r="CT172" s="214">
        <f>H172/H$5</f>
        <v/>
      </c>
      <c r="CU172" s="214">
        <f>I172/I$5</f>
        <v/>
      </c>
      <c r="CV172" s="214">
        <f>J172/J$5</f>
        <v/>
      </c>
      <c r="CW172" s="214">
        <f>K172/K$5</f>
        <v/>
      </c>
      <c r="CX172" s="215">
        <f>AF172/AF$5</f>
        <v/>
      </c>
      <c r="CY172" s="215">
        <f>AG172/AG$5</f>
        <v/>
      </c>
      <c r="CZ172" s="215">
        <f>AH172/AH$5</f>
        <v/>
      </c>
      <c r="DA172" s="215">
        <f>AI172/AI$5</f>
        <v/>
      </c>
      <c r="DB172" s="215">
        <f>AJ172/AJ$5</f>
        <v/>
      </c>
      <c r="DC172" s="215">
        <f>AK172/AK$5</f>
        <v/>
      </c>
      <c r="DD172" s="215">
        <f>AL172/AL$5</f>
        <v/>
      </c>
      <c r="DE172" s="215">
        <f>AM172/AM$5</f>
        <v/>
      </c>
      <c r="DF172" s="215">
        <f>AN172/AN$5</f>
        <v/>
      </c>
      <c r="DG172" s="215">
        <f>AO172/AO$5</f>
        <v/>
      </c>
    </row>
    <row r="173">
      <c r="A173" s="150" t="n">
        <v>44062</v>
      </c>
      <c r="B173" s="165" t="n">
        <v>84362</v>
      </c>
      <c r="C173" s="165" t="n">
        <v>33163</v>
      </c>
      <c r="D173" s="165" t="n">
        <v>202011</v>
      </c>
      <c r="E173" s="165" t="n">
        <v>107271</v>
      </c>
      <c r="F173" s="165" t="n">
        <v>11944</v>
      </c>
      <c r="G173" s="165" t="n">
        <v>22067</v>
      </c>
      <c r="H173" s="165" t="n">
        <v>23641</v>
      </c>
      <c r="I173" s="165" t="n">
        <v>8341</v>
      </c>
      <c r="J173" s="165" t="n">
        <v>103210</v>
      </c>
      <c r="K173" s="165">
        <f>SUM(B173:J173)</f>
        <v/>
      </c>
      <c r="L173" s="166" t="n">
        <v>2670</v>
      </c>
      <c r="M173" s="166" t="n">
        <v>542</v>
      </c>
      <c r="N173" s="166" t="n">
        <v>3061</v>
      </c>
      <c r="O173" s="166" t="n">
        <v>1788</v>
      </c>
      <c r="P173" s="166" t="n">
        <v>159</v>
      </c>
      <c r="Q173" s="166" t="n">
        <v>214</v>
      </c>
      <c r="R173" s="166" t="n">
        <v>214</v>
      </c>
      <c r="S173" s="166" t="n">
        <v>100</v>
      </c>
      <c r="T173" s="166" t="n">
        <v>3675</v>
      </c>
      <c r="U173" s="166">
        <f>SUM(L173:T173)</f>
        <v/>
      </c>
      <c r="V173" s="167" t="n">
        <v>79947</v>
      </c>
      <c r="W173" s="167" t="n">
        <v>19548</v>
      </c>
      <c r="X173" s="167" t="n">
        <v>167812</v>
      </c>
      <c r="Y173" s="167" t="n">
        <v>82599</v>
      </c>
      <c r="Z173" s="167" t="n">
        <v>10281</v>
      </c>
      <c r="AA173" s="167" t="n">
        <v>19436</v>
      </c>
      <c r="AB173" s="167" t="n">
        <v>14980</v>
      </c>
      <c r="AC173" s="167" t="n">
        <v>4961</v>
      </c>
      <c r="AD173" s="167" t="n">
        <v>91877</v>
      </c>
      <c r="AE173" s="167">
        <f>SUM(V173:AD173)</f>
        <v/>
      </c>
      <c r="AF173" s="168">
        <f>B173-L173-V173</f>
        <v/>
      </c>
      <c r="AG173" s="168">
        <f>C173-M173-W173</f>
        <v/>
      </c>
      <c r="AH173" s="168">
        <f>D173-N173-X173</f>
        <v/>
      </c>
      <c r="AI173" s="168">
        <f>E173-O173-Y173</f>
        <v/>
      </c>
      <c r="AJ173" s="168">
        <f>F173-P173-Z173</f>
        <v/>
      </c>
      <c r="AK173" s="168">
        <f>G173-Q173-AA173</f>
        <v/>
      </c>
      <c r="AL173" s="168">
        <f>H173-R173-AB173</f>
        <v/>
      </c>
      <c r="AM173" s="168">
        <f>I173-S173-AC173</f>
        <v/>
      </c>
      <c r="AN173" s="168">
        <f>J173-T173-AD173</f>
        <v/>
      </c>
      <c r="AO173" s="168">
        <f>SUM(AF173:AN173)</f>
        <v/>
      </c>
      <c r="AP173" s="169">
        <f>B173-B172</f>
        <v/>
      </c>
      <c r="AQ173" s="169">
        <f>C173-C172</f>
        <v/>
      </c>
      <c r="AR173" s="169">
        <f>D173-D172</f>
        <v/>
      </c>
      <c r="AS173" s="169">
        <f>E173-E172</f>
        <v/>
      </c>
      <c r="AT173" s="169">
        <f>F173-F172</f>
        <v/>
      </c>
      <c r="AU173" s="169">
        <f>G173-G172</f>
        <v/>
      </c>
      <c r="AV173" s="169">
        <f>H173-H172</f>
        <v/>
      </c>
      <c r="AW173" s="169">
        <f>I173-I172</f>
        <v/>
      </c>
      <c r="AX173" s="169">
        <f>J173-J172</f>
        <v/>
      </c>
      <c r="AY173" s="169">
        <f>SUM(AP173:AX173)</f>
        <v/>
      </c>
      <c r="AZ173" s="152">
        <f>L173/AZ$6-B173</f>
        <v/>
      </c>
      <c r="BA173" s="152">
        <f>M173/BA$6-C173</f>
        <v/>
      </c>
      <c r="BB173" s="152">
        <f>N173/BB$6-D173</f>
        <v/>
      </c>
      <c r="BC173" s="152">
        <f>O173/BC$6-E173</f>
        <v/>
      </c>
      <c r="BD173" s="152">
        <f>P173/BD$6-F173</f>
        <v/>
      </c>
      <c r="BE173" s="152">
        <f>Q173/BE$6-G173</f>
        <v/>
      </c>
      <c r="BF173" s="152">
        <f>R173/BF$6-H173</f>
        <v/>
      </c>
      <c r="BG173" s="152">
        <f>S173/BG$6-I173</f>
        <v/>
      </c>
      <c r="BH173" s="152">
        <f>T173/BH$6-J173</f>
        <v/>
      </c>
      <c r="BI173" s="152">
        <f>SUM(AZ173:BH173)</f>
        <v/>
      </c>
      <c r="BJ173" s="163">
        <f>AZ173*AF173/B173</f>
        <v/>
      </c>
      <c r="BK173" s="163">
        <f>BA173*AG173/C173</f>
        <v/>
      </c>
      <c r="BL173" s="163">
        <f>BB173*AH173/D173</f>
        <v/>
      </c>
      <c r="BM173" s="163">
        <f>BC173*AI173/E173</f>
        <v/>
      </c>
      <c r="BN173" s="163">
        <f>BD173*AJ173/F173</f>
        <v/>
      </c>
      <c r="BO173" s="163">
        <f>BE173*AK173/G173</f>
        <v/>
      </c>
      <c r="BP173" s="163">
        <f>BF173*AL173/H173</f>
        <v/>
      </c>
      <c r="BQ173" s="163">
        <f>BG173*AM173/I173</f>
        <v/>
      </c>
      <c r="BR173" s="163">
        <f>BH173*AN173/J173</f>
        <v/>
      </c>
      <c r="BS173" s="163">
        <f>SUM(BJ173:BR173)</f>
        <v/>
      </c>
      <c r="BT173" s="172">
        <f>L173/(B173)</f>
        <v/>
      </c>
      <c r="BU173" s="172">
        <f>M173/(C173)</f>
        <v/>
      </c>
      <c r="BV173" s="172">
        <f>N173/(D173)</f>
        <v/>
      </c>
      <c r="BW173" s="172">
        <f>O173/(E173)</f>
        <v/>
      </c>
      <c r="BX173" s="172">
        <f>P173/(F173)</f>
        <v/>
      </c>
      <c r="BY173" s="172">
        <f>Q173/(G173)</f>
        <v/>
      </c>
      <c r="BZ173" s="172">
        <f>R173/(H173)</f>
        <v/>
      </c>
      <c r="CA173" s="172">
        <f>S173/(I173)</f>
        <v/>
      </c>
      <c r="CB173" s="172">
        <f>T173/(J173)</f>
        <v/>
      </c>
      <c r="CC173" s="172">
        <f>U173/(K173)</f>
        <v/>
      </c>
      <c r="CD173" s="213">
        <f>SUM(AP160:AP173)</f>
        <v/>
      </c>
      <c r="CE173" s="213">
        <f>SUM(AQ160:AQ173)</f>
        <v/>
      </c>
      <c r="CF173" s="213">
        <f>SUM(AR160:AR173)</f>
        <v/>
      </c>
      <c r="CG173" s="213">
        <f>SUM(AS160:AS173)</f>
        <v/>
      </c>
      <c r="CH173" s="213">
        <f>SUM(AT160:AT173)</f>
        <v/>
      </c>
      <c r="CI173" s="213">
        <f>SUM(AU160:AU173)</f>
        <v/>
      </c>
      <c r="CJ173" s="213">
        <f>SUM(AV160:AV173)</f>
        <v/>
      </c>
      <c r="CK173" s="213">
        <f>SUM(AW160:AW173)</f>
        <v/>
      </c>
      <c r="CL173" s="213">
        <f>SUM(AX160:AX173)</f>
        <v/>
      </c>
      <c r="CM173" s="213">
        <f>SUM(AY160:AY173)</f>
        <v/>
      </c>
      <c r="CN173" s="214">
        <f>B173/B$5</f>
        <v/>
      </c>
      <c r="CO173" s="214">
        <f>C173/C$5</f>
        <v/>
      </c>
      <c r="CP173" s="214">
        <f>D173/D$5</f>
        <v/>
      </c>
      <c r="CQ173" s="214">
        <f>E173/E$5</f>
        <v/>
      </c>
      <c r="CR173" s="214">
        <f>F173/F$5</f>
        <v/>
      </c>
      <c r="CS173" s="214">
        <f>G173/G$5</f>
        <v/>
      </c>
      <c r="CT173" s="214">
        <f>H173/H$5</f>
        <v/>
      </c>
      <c r="CU173" s="214">
        <f>I173/I$5</f>
        <v/>
      </c>
      <c r="CV173" s="214">
        <f>J173/J$5</f>
        <v/>
      </c>
      <c r="CW173" s="214">
        <f>K173/K$5</f>
        <v/>
      </c>
      <c r="CX173" s="215">
        <f>AF173/AF$5</f>
        <v/>
      </c>
      <c r="CY173" s="215">
        <f>AG173/AG$5</f>
        <v/>
      </c>
      <c r="CZ173" s="215">
        <f>AH173/AH$5</f>
        <v/>
      </c>
      <c r="DA173" s="215">
        <f>AI173/AI$5</f>
        <v/>
      </c>
      <c r="DB173" s="215">
        <f>AJ173/AJ$5</f>
        <v/>
      </c>
      <c r="DC173" s="215">
        <f>AK173/AK$5</f>
        <v/>
      </c>
      <c r="DD173" s="215">
        <f>AL173/AL$5</f>
        <v/>
      </c>
      <c r="DE173" s="215">
        <f>AM173/AM$5</f>
        <v/>
      </c>
      <c r="DF173" s="215">
        <f>AN173/AN$5</f>
        <v/>
      </c>
      <c r="DG173" s="215">
        <f>AO173/AO$5</f>
        <v/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 codeName="Sheet48">
    <outlinePr summaryBelow="1" summaryRight="1"/>
    <pageSetUpPr/>
  </sheetPr>
  <dimension ref="A2:AP140"/>
  <sheetViews>
    <sheetView topLeftCell="S32" zoomScaleNormal="100" workbookViewId="0">
      <selection activeCell="AG63" sqref="AG63"/>
    </sheetView>
  </sheetViews>
  <sheetFormatPr baseColWidth="10" defaultColWidth="8.6640625" defaultRowHeight="15"/>
  <cols>
    <col width="8.6640625" customWidth="1" style="219" min="1" max="1"/>
    <col width="9.33203125" bestFit="1" customWidth="1" style="219" min="2" max="2"/>
    <col width="13.5" bestFit="1" customWidth="1" style="219" min="3" max="3"/>
    <col width="11.1640625" customWidth="1" style="219" min="4" max="9"/>
    <col width="8.6640625" customWidth="1" style="219" min="10" max="11"/>
    <col width="21.1640625" bestFit="1" customWidth="1" style="219" min="12" max="12"/>
    <col width="9.33203125" bestFit="1" customWidth="1" style="219" min="13" max="13"/>
    <col width="10.5" customWidth="1" style="219" min="14" max="17"/>
    <col width="15.83203125" bestFit="1" customWidth="1" style="219" min="18" max="19"/>
    <col width="13.6640625" bestFit="1" customWidth="1" style="219" min="20" max="20"/>
    <col width="13.33203125" bestFit="1" customWidth="1" style="219" min="21" max="21"/>
    <col width="12.5" bestFit="1" customWidth="1" style="219" min="22" max="22"/>
    <col width="9.33203125" bestFit="1" customWidth="1" style="219" min="23" max="23"/>
    <col width="11.5" bestFit="1" customWidth="1" style="219" min="24" max="24"/>
    <col width="10.33203125" bestFit="1" customWidth="1" style="219" min="25" max="25"/>
    <col width="16.1640625" bestFit="1" customWidth="1" style="219" min="26" max="26"/>
    <col width="12.83203125" bestFit="1" customWidth="1" style="219" min="27" max="27"/>
    <col width="13.33203125" bestFit="1" customWidth="1" style="219" min="28" max="28"/>
    <col width="12.5" bestFit="1" customWidth="1" style="219" min="29" max="29"/>
    <col width="9" bestFit="1" customWidth="1" style="219" min="30" max="30"/>
    <col width="14.33203125" bestFit="1" customWidth="1" style="219" min="31" max="31"/>
    <col width="9.6640625" bestFit="1" customWidth="1" style="219" min="32" max="32"/>
    <col width="15.33203125" bestFit="1" customWidth="1" style="219" min="33" max="33"/>
    <col width="12.83203125" bestFit="1" customWidth="1" style="219" min="34" max="34"/>
    <col width="13.33203125" bestFit="1" customWidth="1" style="219" min="35" max="35"/>
    <col width="12.5" bestFit="1" customWidth="1" style="219" min="36" max="36"/>
    <col width="8.83203125" bestFit="1" customWidth="1" style="219" min="37" max="37"/>
    <col width="14.33203125" bestFit="1" customWidth="1" style="219" min="38" max="38"/>
    <col width="9.6640625" bestFit="1" customWidth="1" style="219" min="39" max="39"/>
    <col width="15.6640625" bestFit="1" customWidth="1" style="219" min="40" max="42"/>
    <col width="8.6640625" customWidth="1" style="219" min="43" max="16384"/>
  </cols>
  <sheetData>
    <row r="2">
      <c r="L2" s="110" t="n">
        <v>44021</v>
      </c>
    </row>
    <row r="3">
      <c r="L3" s="110" t="n"/>
      <c r="N3" s="238" t="inlineStr">
        <is>
          <t>NICD national statistics</t>
        </is>
      </c>
      <c r="U3" s="239" t="inlineStr">
        <is>
          <t>Hospital data provided b yBarry Childs</t>
        </is>
      </c>
      <c r="Z3" s="240" t="inlineStr">
        <is>
          <t>NICD sentinel reports</t>
        </is>
      </c>
      <c r="AH3" s="241" t="inlineStr">
        <is>
          <t>Sentinal data adjusted by adjustment ratio</t>
        </is>
      </c>
    </row>
    <row r="4" ht="48" customFormat="1" customHeight="1" s="108">
      <c r="D4" s="216" t="inlineStr">
        <is>
          <t>Admissions to date</t>
        </is>
      </c>
      <c r="E4" s="216" t="inlineStr">
        <is>
          <t>Deaths to date</t>
        </is>
      </c>
      <c r="F4" s="216" t="inlineStr">
        <is>
          <t>Discharged to date</t>
        </is>
      </c>
      <c r="G4" s="216" t="inlineStr">
        <is>
          <t>Currently admitted</t>
        </is>
      </c>
      <c r="H4" s="216" t="inlineStr">
        <is>
          <t>Currently in ICU</t>
        </is>
      </c>
      <c r="I4" s="216" t="inlineStr">
        <is>
          <t>Currently ventilated</t>
        </is>
      </c>
      <c r="N4" s="111" t="inlineStr">
        <is>
          <t>Total cases</t>
        </is>
      </c>
      <c r="O4" s="111" t="inlineStr">
        <is>
          <t>Active cases</t>
        </is>
      </c>
      <c r="P4" s="111" t="inlineStr">
        <is>
          <t>Recovered</t>
        </is>
      </c>
      <c r="Q4" s="111" t="inlineStr">
        <is>
          <t>Dead</t>
        </is>
      </c>
      <c r="R4" s="108" t="inlineStr">
        <is>
          <t>Case Fatality Rate</t>
        </is>
      </c>
      <c r="S4" s="108" t="inlineStr">
        <is>
          <t>Infection Fatality Rate Fatality Rate</t>
        </is>
      </c>
      <c r="T4" s="108" t="inlineStr">
        <is>
          <t>Known Fatality Rate</t>
        </is>
      </c>
      <c r="U4" s="111" t="inlineStr">
        <is>
          <t>Total hospitals</t>
        </is>
      </c>
      <c r="V4" s="111" t="inlineStr">
        <is>
          <t>Total hospital beds</t>
        </is>
      </c>
      <c r="W4" s="111" t="inlineStr">
        <is>
          <t>ICU beds</t>
        </is>
      </c>
      <c r="X4" s="108" t="inlineStr">
        <is>
          <t>Beds/facility</t>
        </is>
      </c>
      <c r="Y4" s="108" t="inlineStr">
        <is>
          <t>ICU/facility</t>
        </is>
      </c>
      <c r="Z4" s="111" t="inlineStr">
        <is>
          <t>Facilities reporting</t>
        </is>
      </c>
      <c r="AA4" s="111" t="inlineStr">
        <is>
          <t>Admissions to date</t>
        </is>
      </c>
      <c r="AB4" s="111" t="inlineStr">
        <is>
          <t>Deaths to date</t>
        </is>
      </c>
      <c r="AC4" s="111" t="inlineStr">
        <is>
          <t>Discharged to date</t>
        </is>
      </c>
      <c r="AD4" s="111" t="inlineStr">
        <is>
          <t>Currently admitted</t>
        </is>
      </c>
      <c r="AE4" s="111" t="inlineStr">
        <is>
          <t>Currently in ICU</t>
        </is>
      </c>
      <c r="AF4" s="111" t="inlineStr">
        <is>
          <t>Currently ventilated</t>
        </is>
      </c>
      <c r="AG4" s="112" t="inlineStr">
        <is>
          <t>Adjustment ratio: sentinel deaths/ national deaths</t>
        </is>
      </c>
      <c r="AH4" s="111" t="inlineStr">
        <is>
          <t>Admissions to date</t>
        </is>
      </c>
      <c r="AI4" s="111" t="inlineStr">
        <is>
          <t>Deaths to date</t>
        </is>
      </c>
      <c r="AJ4" s="111" t="inlineStr">
        <is>
          <t>Discharged to date</t>
        </is>
      </c>
      <c r="AK4" s="111" t="inlineStr">
        <is>
          <t>Currently admitted</t>
        </is>
      </c>
      <c r="AL4" s="111" t="inlineStr">
        <is>
          <t>Currently in ICU</t>
        </is>
      </c>
      <c r="AM4" s="111" t="inlineStr">
        <is>
          <t>Currently ventilated</t>
        </is>
      </c>
      <c r="AN4" s="111" t="inlineStr">
        <is>
          <t>% cases requiring hospital</t>
        </is>
      </c>
      <c r="AO4" s="111" t="inlineStr">
        <is>
          <t>% cases requiring ICU</t>
        </is>
      </c>
      <c r="AP4" s="111" t="inlineStr">
        <is>
          <t>% cases requiring ventilators</t>
        </is>
      </c>
    </row>
    <row r="5">
      <c r="L5" s="219" t="inlineStr">
        <is>
          <t>Eastern Cape</t>
        </is>
      </c>
      <c r="M5" s="219" t="inlineStr">
        <is>
          <t>All</t>
        </is>
      </c>
      <c r="N5" s="219">
        <f>OFFSET('National statistics'!$A$6,MATCH($L$2,'National statistics'!$A$7:$A$2000,0),MATCH($L5 &amp; "_Confirmed Cases",'National statistics'!$B$1:$DG$1,0))</f>
        <v/>
      </c>
      <c r="O5" s="219">
        <f>OFFSET('National statistics'!$A$6,MATCH($L$2,'National statistics'!$A$7:$A$2000,0),MATCH($L5 &amp; "_Active Cases",'National statistics'!$B$1:$DG$1,0))</f>
        <v/>
      </c>
      <c r="P5" s="219">
        <f>OFFSET('National statistics'!$A$6,MATCH($L$2,'National statistics'!$A$7:$A$2000,0),MATCH($L5 &amp; "_Recoveries",'National statistics'!$B$1:$DG$1,0))</f>
        <v/>
      </c>
      <c r="Q5" s="219">
        <f>OFFSET('National statistics'!$A$6,MATCH($L$2,'National statistics'!$A$7:$A$2000,0),MATCH($L5 &amp; "_Deaths",'National statistics'!$B$1:$DG$1,0))</f>
        <v/>
      </c>
      <c r="R5" s="259">
        <f>Q5/N5</f>
        <v/>
      </c>
      <c r="S5" s="259">
        <f>R5/10</f>
        <v/>
      </c>
      <c r="T5" s="259">
        <f>Q5/(Q5+P5)</f>
        <v/>
      </c>
      <c r="U5" s="219">
        <f>Hospitals!S5</f>
        <v/>
      </c>
      <c r="V5" s="219">
        <f>Hospitals!S18</f>
        <v/>
      </c>
      <c r="W5" s="219">
        <f>Hospitals!S31</f>
        <v/>
      </c>
      <c r="X5" s="107">
        <f>V5/U5</f>
        <v/>
      </c>
      <c r="Y5" s="107">
        <f>W5/U5</f>
        <v/>
      </c>
      <c r="Z5" s="219" t="n">
        <v>23</v>
      </c>
      <c r="AA5" s="219" t="n">
        <v>1455</v>
      </c>
      <c r="AB5" s="219" t="n">
        <v>343</v>
      </c>
      <c r="AC5" s="219" t="n">
        <v>623</v>
      </c>
      <c r="AD5" s="219" t="n">
        <v>408</v>
      </c>
      <c r="AE5" s="219" t="n">
        <v>68</v>
      </c>
      <c r="AF5" s="219" t="n">
        <v>29</v>
      </c>
      <c r="AG5" s="113">
        <f>Q5/AB5</f>
        <v/>
      </c>
      <c r="AH5" s="219">
        <f>ROUND(AA5*$AG5,0)</f>
        <v/>
      </c>
      <c r="AI5" s="219">
        <f>ROUND(AB5*$AG5,0)</f>
        <v/>
      </c>
      <c r="AJ5" s="219">
        <f>ROUND(AC5*$AG5,0)</f>
        <v/>
      </c>
      <c r="AK5" s="219">
        <f>ROUND(AD5*$AG5,0)</f>
        <v/>
      </c>
      <c r="AL5" s="219">
        <f>ROUND(AE5*$AG5,0)</f>
        <v/>
      </c>
      <c r="AM5" s="219">
        <f>ROUND(AF5*$AG5,0)</f>
        <v/>
      </c>
      <c r="AN5" s="71">
        <f>AH5/N5</f>
        <v/>
      </c>
      <c r="AO5" s="71">
        <f>AL5/AK5</f>
        <v/>
      </c>
      <c r="AP5" s="71">
        <f>AM5/AK5</f>
        <v/>
      </c>
    </row>
    <row r="6">
      <c r="B6" s="99" t="n">
        <v>44041</v>
      </c>
      <c r="C6" s="219" t="inlineStr">
        <is>
          <t>Gauteng</t>
        </is>
      </c>
      <c r="D6" s="219" t="n">
        <v>9955</v>
      </c>
      <c r="E6" s="219" t="n">
        <v>1162</v>
      </c>
      <c r="F6" s="219" t="n">
        <v>5888</v>
      </c>
      <c r="G6" s="219" t="n">
        <v>2849</v>
      </c>
      <c r="H6" s="219" t="n">
        <v>555</v>
      </c>
      <c r="I6" s="219" t="n">
        <v>325</v>
      </c>
      <c r="L6" s="219" t="inlineStr">
        <is>
          <t>Free State</t>
        </is>
      </c>
      <c r="M6" s="219" t="inlineStr">
        <is>
          <t>All</t>
        </is>
      </c>
      <c r="N6" s="219">
        <f>OFFSET('National statistics'!$A$6,MATCH($L$2,'National statistics'!$A$7:$A$2000,0),MATCH($L6 &amp; "_Confirmed Cases",'National statistics'!$B$1:$DG$1,0))</f>
        <v/>
      </c>
      <c r="O6" s="219">
        <f>OFFSET('National statistics'!$A$6,MATCH($L$2,'National statistics'!$A$7:$A$2000,0),MATCH($L6 &amp; "_Active Cases",'National statistics'!$B$1:$DG$1,0))</f>
        <v/>
      </c>
      <c r="P6" s="219">
        <f>OFFSET('National statistics'!$A$6,MATCH($L$2,'National statistics'!$A$7:$A$2000,0),MATCH($L6 &amp; "_Recoveries",'National statistics'!$B$1:$DG$1,0))</f>
        <v/>
      </c>
      <c r="Q6" s="219">
        <f>OFFSET('National statistics'!$A$6,MATCH($L$2,'National statistics'!$A$7:$A$2000,0),MATCH($L6 &amp; "_Deaths",'National statistics'!$B$1:$DG$1,0))</f>
        <v/>
      </c>
      <c r="R6" s="259">
        <f>Q6/N6</f>
        <v/>
      </c>
      <c r="S6" s="259">
        <f>R6/10</f>
        <v/>
      </c>
      <c r="T6" s="259">
        <f>Q6/(Q6+P6)</f>
        <v/>
      </c>
      <c r="U6" s="219">
        <f>Hospitals!S6</f>
        <v/>
      </c>
      <c r="V6" s="219">
        <f>Hospitals!S19</f>
        <v/>
      </c>
      <c r="W6" s="219">
        <f>Hospitals!S32</f>
        <v/>
      </c>
      <c r="X6" s="107">
        <f>V6/U6</f>
        <v/>
      </c>
      <c r="Y6" s="107">
        <f>W6/U6</f>
        <v/>
      </c>
      <c r="Z6" s="219" t="n">
        <v>22</v>
      </c>
      <c r="AA6" s="219" t="n">
        <v>500</v>
      </c>
      <c r="AB6" s="219" t="n">
        <v>33</v>
      </c>
      <c r="AC6" s="219" t="n">
        <v>265</v>
      </c>
      <c r="AD6" s="219" t="n">
        <v>187</v>
      </c>
      <c r="AE6" s="219" t="n">
        <v>20</v>
      </c>
      <c r="AF6" s="219" t="n">
        <v>11</v>
      </c>
      <c r="AG6" s="113">
        <f>Q6/AB6</f>
        <v/>
      </c>
      <c r="AH6" s="219">
        <f>ROUND(AA6*$AG6,0)</f>
        <v/>
      </c>
      <c r="AI6" s="219">
        <f>ROUND(AB6*$AG6,0)</f>
        <v/>
      </c>
      <c r="AJ6" s="219">
        <f>ROUND(AC6*$AG6,0)</f>
        <v/>
      </c>
      <c r="AK6" s="219">
        <f>ROUND(AD6*$AG6,0)</f>
        <v/>
      </c>
      <c r="AL6" s="219">
        <f>ROUND(AE6*$AG6,0)</f>
        <v/>
      </c>
      <c r="AM6" s="219">
        <f>ROUND(AF6*$AG6,0)</f>
        <v/>
      </c>
      <c r="AN6" s="71">
        <f>AH6/N6</f>
        <v/>
      </c>
      <c r="AO6" s="71">
        <f>AL6/AK6</f>
        <v/>
      </c>
      <c r="AP6" s="71">
        <f>AM6/AK6</f>
        <v/>
      </c>
    </row>
    <row r="7">
      <c r="B7" s="99" t="n">
        <v>44041</v>
      </c>
      <c r="C7" s="219" t="inlineStr">
        <is>
          <t>Kwazulu-Natal</t>
        </is>
      </c>
      <c r="D7" s="219" t="n">
        <v>5355</v>
      </c>
      <c r="E7" s="219" t="n">
        <v>563</v>
      </c>
      <c r="F7" s="219" t="n">
        <v>3253</v>
      </c>
      <c r="G7" s="219" t="n">
        <v>1521</v>
      </c>
      <c r="H7" s="219" t="n">
        <v>299</v>
      </c>
      <c r="I7" s="219" t="n">
        <v>173</v>
      </c>
      <c r="L7" s="219" t="inlineStr">
        <is>
          <t>Gauteng</t>
        </is>
      </c>
      <c r="M7" s="219" t="inlineStr">
        <is>
          <t>All</t>
        </is>
      </c>
      <c r="N7" s="219">
        <f>OFFSET('National statistics'!$A$6,MATCH($L$2,'National statistics'!$A$7:$A$2000,0),MATCH($L7 &amp; "_Confirmed Cases",'National statistics'!$B$1:$DG$1,0))</f>
        <v/>
      </c>
      <c r="O7" s="219">
        <f>OFFSET('National statistics'!$A$6,MATCH($L$2,'National statistics'!$A$7:$A$2000,0),MATCH($L7 &amp; "_Active Cases",'National statistics'!$B$1:$DG$1,0))</f>
        <v/>
      </c>
      <c r="P7" s="219">
        <f>OFFSET('National statistics'!$A$6,MATCH($L$2,'National statistics'!$A$7:$A$2000,0),MATCH($L7 &amp; "_Recoveries",'National statistics'!$B$1:$DG$1,0))</f>
        <v/>
      </c>
      <c r="Q7" s="219">
        <f>OFFSET('National statistics'!$A$6,MATCH($L$2,'National statistics'!$A$7:$A$2000,0),MATCH($L7 &amp; "_Deaths",'National statistics'!$B$1:$DG$1,0))</f>
        <v/>
      </c>
      <c r="R7" s="259">
        <f>Q7/N7</f>
        <v/>
      </c>
      <c r="S7" s="259">
        <f>R7/10</f>
        <v/>
      </c>
      <c r="T7" s="259">
        <f>Q7/(Q7+P7)</f>
        <v/>
      </c>
      <c r="U7" s="219">
        <f>Hospitals!S7</f>
        <v/>
      </c>
      <c r="V7" s="219">
        <f>Hospitals!S20</f>
        <v/>
      </c>
      <c r="W7" s="219">
        <f>Hospitals!S33</f>
        <v/>
      </c>
      <c r="X7" s="107">
        <f>V7/U7</f>
        <v/>
      </c>
      <c r="Y7" s="107">
        <f>W7/U7</f>
        <v/>
      </c>
      <c r="Z7" s="219" t="n">
        <v>83</v>
      </c>
      <c r="AA7" s="219" t="n">
        <v>4250</v>
      </c>
      <c r="AB7" s="219" t="n">
        <v>372</v>
      </c>
      <c r="AC7" s="219" t="n">
        <v>1713</v>
      </c>
      <c r="AD7" s="219" t="n">
        <v>2121</v>
      </c>
      <c r="AE7" s="219" t="n">
        <v>361</v>
      </c>
      <c r="AF7" s="219" t="n">
        <v>166</v>
      </c>
      <c r="AG7" s="113">
        <f>Q7/AB7</f>
        <v/>
      </c>
      <c r="AH7" s="219">
        <f>ROUND(AA7*$AG7,0)</f>
        <v/>
      </c>
      <c r="AI7" s="219">
        <f>ROUND(AB7*$AG7,0)</f>
        <v/>
      </c>
      <c r="AJ7" s="219">
        <f>ROUND(AC7*$AG7,0)</f>
        <v/>
      </c>
      <c r="AK7" s="219">
        <f>ROUND(AD7*$AG7,0)</f>
        <v/>
      </c>
      <c r="AL7" s="219">
        <f>ROUND(AE7*$AG7,0)</f>
        <v/>
      </c>
      <c r="AM7" s="219">
        <f>ROUND(AF7*$AG7,0)</f>
        <v/>
      </c>
      <c r="AN7" s="71">
        <f>AH7/N7</f>
        <v/>
      </c>
      <c r="AO7" s="71">
        <f>AL7/AK7</f>
        <v/>
      </c>
      <c r="AP7" s="71">
        <f>AM7/AK7</f>
        <v/>
      </c>
    </row>
    <row r="8">
      <c r="B8" s="99" t="n">
        <v>44041</v>
      </c>
      <c r="C8" s="219" t="inlineStr">
        <is>
          <t>Western Cape</t>
        </is>
      </c>
      <c r="D8" s="219" t="n">
        <v>13818</v>
      </c>
      <c r="E8" s="219" t="n">
        <v>2549</v>
      </c>
      <c r="F8" s="219" t="n">
        <v>9722</v>
      </c>
      <c r="G8" s="219" t="n">
        <v>1500</v>
      </c>
      <c r="H8" s="219" t="n">
        <v>206</v>
      </c>
      <c r="I8" s="219" t="n">
        <v>87</v>
      </c>
      <c r="L8" s="219" t="inlineStr">
        <is>
          <t>Kwazulu-Natal</t>
        </is>
      </c>
      <c r="M8" s="219" t="inlineStr">
        <is>
          <t>All</t>
        </is>
      </c>
      <c r="N8" s="219">
        <f>OFFSET('National statistics'!$A$6,MATCH($L$2,'National statistics'!$A$7:$A$2000,0),MATCH($L8 &amp; "_Confirmed Cases",'National statistics'!$B$1:$DG$1,0))</f>
        <v/>
      </c>
      <c r="O8" s="219">
        <f>OFFSET('National statistics'!$A$6,MATCH($L$2,'National statistics'!$A$7:$A$2000,0),MATCH($L8 &amp; "_Active Cases",'National statistics'!$B$1:$DG$1,0))</f>
        <v/>
      </c>
      <c r="P8" s="219">
        <f>OFFSET('National statistics'!$A$6,MATCH($L$2,'National statistics'!$A$7:$A$2000,0),MATCH($L8 &amp; "_Recoveries",'National statistics'!$B$1:$DG$1,0))</f>
        <v/>
      </c>
      <c r="Q8" s="219">
        <f>OFFSET('National statistics'!$A$6,MATCH($L$2,'National statistics'!$A$7:$A$2000,0),MATCH($L8 &amp; "_Deaths",'National statistics'!$B$1:$DG$1,0))</f>
        <v/>
      </c>
      <c r="R8" s="259">
        <f>Q8/N8</f>
        <v/>
      </c>
      <c r="S8" s="259">
        <f>R8/10</f>
        <v/>
      </c>
      <c r="T8" s="259">
        <f>Q8/(Q8+P8)</f>
        <v/>
      </c>
      <c r="U8" s="219">
        <f>Hospitals!S8</f>
        <v/>
      </c>
      <c r="V8" s="219">
        <f>Hospitals!S21</f>
        <v/>
      </c>
      <c r="W8" s="219">
        <f>Hospitals!S34</f>
        <v/>
      </c>
      <c r="X8" s="107">
        <f>V8/U8</f>
        <v/>
      </c>
      <c r="Y8" s="107">
        <f>W8/U8</f>
        <v/>
      </c>
      <c r="Z8" s="219" t="n">
        <v>44</v>
      </c>
      <c r="AA8" s="219" t="n">
        <v>1732</v>
      </c>
      <c r="AB8" s="219" t="n">
        <v>128</v>
      </c>
      <c r="AC8" s="219" t="n">
        <v>706</v>
      </c>
      <c r="AD8" s="219" t="n">
        <v>889</v>
      </c>
      <c r="AE8" s="219" t="n">
        <v>119</v>
      </c>
      <c r="AF8" s="219" t="n">
        <v>53</v>
      </c>
      <c r="AG8" s="113">
        <f>Q8/AB8</f>
        <v/>
      </c>
      <c r="AH8" s="219">
        <f>ROUND(AA8*$AG8,0)</f>
        <v/>
      </c>
      <c r="AI8" s="219">
        <f>ROUND(AB8*$AG8,0)</f>
        <v/>
      </c>
      <c r="AJ8" s="219">
        <f>ROUND(AC8*$AG8,0)</f>
        <v/>
      </c>
      <c r="AK8" s="219">
        <f>ROUND(AD8*$AG8,0)</f>
        <v/>
      </c>
      <c r="AL8" s="219">
        <f>ROUND(AE8*$AG8,0)</f>
        <v/>
      </c>
      <c r="AM8" s="219">
        <f>ROUND(AF8*$AG8,0)</f>
        <v/>
      </c>
      <c r="AN8" s="71">
        <f>AH8/N8</f>
        <v/>
      </c>
      <c r="AO8" s="71">
        <f>AL8/AK8</f>
        <v/>
      </c>
      <c r="AP8" s="71">
        <f>AM8/AK8</f>
        <v/>
      </c>
    </row>
    <row r="9">
      <c r="B9" s="99" t="n">
        <v>44041</v>
      </c>
      <c r="C9" s="219" t="inlineStr">
        <is>
          <t>Free State</t>
        </is>
      </c>
      <c r="D9" s="219" t="n">
        <v>1805</v>
      </c>
      <c r="E9" s="219" t="n">
        <v>239</v>
      </c>
      <c r="F9" s="219" t="n">
        <v>980</v>
      </c>
      <c r="G9" s="219" t="n">
        <v>482</v>
      </c>
      <c r="H9" s="219" t="n">
        <v>61</v>
      </c>
      <c r="I9" s="219" t="n">
        <v>30</v>
      </c>
      <c r="L9" s="219" t="inlineStr">
        <is>
          <t>Limpopo</t>
        </is>
      </c>
      <c r="M9" s="219" t="inlineStr">
        <is>
          <t>All</t>
        </is>
      </c>
      <c r="N9" s="219">
        <f>OFFSET('National statistics'!$A$6,MATCH($L$2,'National statistics'!$A$7:$A$2000,0),MATCH($L9 &amp; "_Confirmed Cases",'National statistics'!$B$1:$DG$1,0))</f>
        <v/>
      </c>
      <c r="O9" s="219">
        <f>OFFSET('National statistics'!$A$6,MATCH($L$2,'National statistics'!$A$7:$A$2000,0),MATCH($L9 &amp; "_Active Cases",'National statistics'!$B$1:$DG$1,0))</f>
        <v/>
      </c>
      <c r="P9" s="219">
        <f>OFFSET('National statistics'!$A$6,MATCH($L$2,'National statistics'!$A$7:$A$2000,0),MATCH($L9 &amp; "_Recoveries",'National statistics'!$B$1:$DG$1,0))</f>
        <v/>
      </c>
      <c r="Q9" s="219">
        <f>OFFSET('National statistics'!$A$6,MATCH($L$2,'National statistics'!$A$7:$A$2000,0),MATCH($L9 &amp; "_Deaths",'National statistics'!$B$1:$DG$1,0))</f>
        <v/>
      </c>
      <c r="R9" s="259">
        <f>Q9/N9</f>
        <v/>
      </c>
      <c r="S9" s="259">
        <f>R9/10</f>
        <v/>
      </c>
      <c r="T9" s="259">
        <f>Q9/(Q9+P9)</f>
        <v/>
      </c>
      <c r="U9" s="219">
        <f>Hospitals!S9</f>
        <v/>
      </c>
      <c r="V9" s="219">
        <f>Hospitals!S22</f>
        <v/>
      </c>
      <c r="W9" s="219">
        <f>Hospitals!S35</f>
        <v/>
      </c>
      <c r="X9" s="107">
        <f>V9/U9</f>
        <v/>
      </c>
      <c r="Y9" s="107">
        <f>W9/U9</f>
        <v/>
      </c>
      <c r="Z9" s="219" t="n">
        <v>7</v>
      </c>
      <c r="AA9" s="219" t="n">
        <v>172</v>
      </c>
      <c r="AB9" s="219" t="n">
        <v>9</v>
      </c>
      <c r="AC9" s="219" t="n">
        <v>104</v>
      </c>
      <c r="AD9" s="219" t="n">
        <v>59</v>
      </c>
      <c r="AE9" s="219" t="n">
        <v>9</v>
      </c>
      <c r="AF9" s="219" t="n">
        <v>8</v>
      </c>
      <c r="AG9" s="113">
        <f>Q9/AB9</f>
        <v/>
      </c>
      <c r="AH9" s="219">
        <f>ROUND(AA9*$AG9,0)</f>
        <v/>
      </c>
      <c r="AI9" s="219">
        <f>ROUND(AB9*$AG9,0)</f>
        <v/>
      </c>
      <c r="AJ9" s="219">
        <f>ROUND(AC9*$AG9,0)</f>
        <v/>
      </c>
      <c r="AK9" s="219">
        <f>ROUND(AD9*$AG9,0)</f>
        <v/>
      </c>
      <c r="AL9" s="219">
        <f>ROUND(AE9*$AG9,0)</f>
        <v/>
      </c>
      <c r="AM9" s="219">
        <f>ROUND(AF9*$AG9,0)</f>
        <v/>
      </c>
      <c r="AN9" s="71">
        <f>AH9/N9</f>
        <v/>
      </c>
      <c r="AO9" s="71">
        <f>AL9/AK9</f>
        <v/>
      </c>
      <c r="AP9" s="71">
        <f>AM9/AK9</f>
        <v/>
      </c>
    </row>
    <row r="10">
      <c r="B10" s="99" t="n">
        <v>44041</v>
      </c>
      <c r="C10" s="219" t="inlineStr">
        <is>
          <t>Eastern Cape</t>
        </is>
      </c>
      <c r="D10" s="219" t="n">
        <v>2242</v>
      </c>
      <c r="E10" s="219" t="n">
        <v>520</v>
      </c>
      <c r="F10" s="219" t="n">
        <v>1171</v>
      </c>
      <c r="G10" s="219" t="n">
        <v>410</v>
      </c>
      <c r="H10" s="219" t="n">
        <v>57</v>
      </c>
      <c r="I10" s="219" t="n">
        <v>50</v>
      </c>
      <c r="L10" s="219" t="inlineStr">
        <is>
          <t>Mpumalanga</t>
        </is>
      </c>
      <c r="M10" s="219" t="inlineStr">
        <is>
          <t>All</t>
        </is>
      </c>
      <c r="N10" s="219">
        <f>OFFSET('National statistics'!$A$6,MATCH($L$2,'National statistics'!$A$7:$A$2000,0),MATCH($L10 &amp; "_Confirmed Cases",'National statistics'!$B$1:$DG$1,0))</f>
        <v/>
      </c>
      <c r="O10" s="219">
        <f>OFFSET('National statistics'!$A$6,MATCH($L$2,'National statistics'!$A$7:$A$2000,0),MATCH($L10 &amp; "_Active Cases",'National statistics'!$B$1:$DG$1,0))</f>
        <v/>
      </c>
      <c r="P10" s="219">
        <f>OFFSET('National statistics'!$A$6,MATCH($L$2,'National statistics'!$A$7:$A$2000,0),MATCH($L10 &amp; "_Recoveries",'National statistics'!$B$1:$DG$1,0))</f>
        <v/>
      </c>
      <c r="Q10" s="219">
        <f>OFFSET('National statistics'!$A$6,MATCH($L$2,'National statistics'!$A$7:$A$2000,0),MATCH($L10 &amp; "_Deaths",'National statistics'!$B$1:$DG$1,0))</f>
        <v/>
      </c>
      <c r="R10" s="259">
        <f>Q10/N10</f>
        <v/>
      </c>
      <c r="S10" s="259">
        <f>R10/10</f>
        <v/>
      </c>
      <c r="T10" s="259">
        <f>Q10/(Q10+P10)</f>
        <v/>
      </c>
      <c r="U10" s="219">
        <f>Hospitals!S10</f>
        <v/>
      </c>
      <c r="V10" s="219">
        <f>Hospitals!S23</f>
        <v/>
      </c>
      <c r="W10" s="219">
        <f>Hospitals!S36</f>
        <v/>
      </c>
      <c r="X10" s="107">
        <f>V10/U10</f>
        <v/>
      </c>
      <c r="Y10" s="107">
        <f>W10/U10</f>
        <v/>
      </c>
      <c r="Z10" s="219" t="n">
        <v>8</v>
      </c>
      <c r="AA10" s="219" t="n">
        <v>124</v>
      </c>
      <c r="AB10" s="219" t="n">
        <v>3</v>
      </c>
      <c r="AC10" s="219" t="n">
        <v>77</v>
      </c>
      <c r="AD10" s="219" t="n">
        <v>42</v>
      </c>
      <c r="AE10" s="219" t="n">
        <v>4</v>
      </c>
      <c r="AF10" s="219" t="n">
        <v>1</v>
      </c>
      <c r="AG10" s="113">
        <f>Q10/AB10</f>
        <v/>
      </c>
      <c r="AH10" s="219">
        <f>ROUND(AA10*$AG10,0)</f>
        <v/>
      </c>
      <c r="AI10" s="219">
        <f>ROUND(AB10*$AG10,0)</f>
        <v/>
      </c>
      <c r="AJ10" s="219">
        <f>ROUND(AC10*$AG10,0)</f>
        <v/>
      </c>
      <c r="AK10" s="219">
        <f>ROUND(AD10*$AG10,0)</f>
        <v/>
      </c>
      <c r="AL10" s="219">
        <f>ROUND(AE10*$AG10,0)</f>
        <v/>
      </c>
      <c r="AM10" s="219">
        <f>ROUND(AF10*$AG10,0)</f>
        <v/>
      </c>
      <c r="AN10" s="71">
        <f>AH10/N10</f>
        <v/>
      </c>
      <c r="AO10" s="71">
        <f>AL10/AK10</f>
        <v/>
      </c>
      <c r="AP10" s="71">
        <f>AM10/AK10</f>
        <v/>
      </c>
    </row>
    <row r="11">
      <c r="B11" s="99" t="n">
        <v>44041</v>
      </c>
      <c r="C11" s="219" t="inlineStr">
        <is>
          <t>North West</t>
        </is>
      </c>
      <c r="D11" s="219" t="n">
        <v>1285</v>
      </c>
      <c r="E11" s="219" t="n">
        <v>134</v>
      </c>
      <c r="F11" s="219" t="n">
        <v>795</v>
      </c>
      <c r="G11" s="219" t="n">
        <v>287</v>
      </c>
      <c r="H11" s="219" t="n">
        <v>45</v>
      </c>
      <c r="I11" s="219" t="n">
        <v>29</v>
      </c>
      <c r="L11" s="219" t="inlineStr">
        <is>
          <t>North West</t>
        </is>
      </c>
      <c r="M11" s="219" t="inlineStr">
        <is>
          <t>All</t>
        </is>
      </c>
      <c r="N11" s="219">
        <f>OFFSET('National statistics'!$A$6,MATCH($L$2,'National statistics'!$A$7:$A$2000,0),MATCH($L11 &amp; "_Confirmed Cases",'National statistics'!$B$1:$DG$1,0))</f>
        <v/>
      </c>
      <c r="O11" s="219">
        <f>OFFSET('National statistics'!$A$6,MATCH($L$2,'National statistics'!$A$7:$A$2000,0),MATCH($L11 &amp; "_Active Cases",'National statistics'!$B$1:$DG$1,0))</f>
        <v/>
      </c>
      <c r="P11" s="219">
        <f>OFFSET('National statistics'!$A$6,MATCH($L$2,'National statistics'!$A$7:$A$2000,0),MATCH($L11 &amp; "_Recoveries",'National statistics'!$B$1:$DG$1,0))</f>
        <v/>
      </c>
      <c r="Q11" s="219">
        <f>OFFSET('National statistics'!$A$6,MATCH($L$2,'National statistics'!$A$7:$A$2000,0),MATCH($L11 &amp; "_Deaths",'National statistics'!$B$1:$DG$1,0))</f>
        <v/>
      </c>
      <c r="R11" s="259">
        <f>Q11/N11</f>
        <v/>
      </c>
      <c r="S11" s="259">
        <f>R11/10</f>
        <v/>
      </c>
      <c r="T11" s="259">
        <f>Q11/(Q11+P11)</f>
        <v/>
      </c>
      <c r="U11" s="219">
        <f>Hospitals!S11</f>
        <v/>
      </c>
      <c r="V11" s="219">
        <f>Hospitals!S24</f>
        <v/>
      </c>
      <c r="W11" s="219">
        <f>Hospitals!S37</f>
        <v/>
      </c>
      <c r="X11" s="107">
        <f>V11/U11</f>
        <v/>
      </c>
      <c r="Y11" s="107">
        <f>W11/U11</f>
        <v/>
      </c>
      <c r="Z11" s="219" t="n">
        <v>14</v>
      </c>
      <c r="AA11" s="219" t="n">
        <v>623</v>
      </c>
      <c r="AB11" s="219" t="n">
        <v>51</v>
      </c>
      <c r="AC11" s="219" t="n">
        <v>297</v>
      </c>
      <c r="AD11" s="219" t="n">
        <v>247</v>
      </c>
      <c r="AE11" s="219" t="n">
        <v>33</v>
      </c>
      <c r="AF11" s="219" t="n">
        <v>12</v>
      </c>
      <c r="AG11" s="113">
        <f>Q11/AB11</f>
        <v/>
      </c>
      <c r="AH11" s="219">
        <f>ROUND(AA11*$AG11,0)</f>
        <v/>
      </c>
      <c r="AI11" s="219">
        <f>ROUND(AB11*$AG11,0)</f>
        <v/>
      </c>
      <c r="AJ11" s="219">
        <f>ROUND(AC11*$AG11,0)</f>
        <v/>
      </c>
      <c r="AK11" s="219">
        <f>ROUND(AD11*$AG11,0)</f>
        <v/>
      </c>
      <c r="AL11" s="219">
        <f>ROUND(AE11*$AG11,0)</f>
        <v/>
      </c>
      <c r="AM11" s="219">
        <f>ROUND(AF11*$AG11,0)</f>
        <v/>
      </c>
      <c r="AN11" s="71">
        <f>AH11/N11</f>
        <v/>
      </c>
      <c r="AO11" s="71">
        <f>AL11/AK11</f>
        <v/>
      </c>
      <c r="AP11" s="71">
        <f>AM11/AK11</f>
        <v/>
      </c>
    </row>
    <row r="12">
      <c r="B12" s="99" t="n">
        <v>44041</v>
      </c>
      <c r="C12" s="219" t="inlineStr">
        <is>
          <t>Mpumalanga</t>
        </is>
      </c>
      <c r="D12" s="219" t="n">
        <v>491</v>
      </c>
      <c r="E12" s="219" t="n">
        <v>27</v>
      </c>
      <c r="F12" s="219" t="n">
        <v>340</v>
      </c>
      <c r="G12" s="219" t="n">
        <v>122</v>
      </c>
      <c r="H12" s="219" t="n">
        <v>19</v>
      </c>
      <c r="I12" s="219" t="n">
        <v>13</v>
      </c>
      <c r="L12" s="219" t="inlineStr">
        <is>
          <t>Northern Cape</t>
        </is>
      </c>
      <c r="M12" s="219" t="inlineStr">
        <is>
          <t>All</t>
        </is>
      </c>
      <c r="N12" s="219">
        <f>OFFSET('National statistics'!$A$6,MATCH($L$2,'National statistics'!$A$7:$A$2000,0),MATCH($L12 &amp; "_Confirmed Cases",'National statistics'!$B$1:$DG$1,0))</f>
        <v/>
      </c>
      <c r="O12" s="219">
        <f>OFFSET('National statistics'!$A$6,MATCH($L$2,'National statistics'!$A$7:$A$2000,0),MATCH($L12 &amp; "_Active Cases",'National statistics'!$B$1:$DG$1,0))</f>
        <v/>
      </c>
      <c r="P12" s="219">
        <f>OFFSET('National statistics'!$A$6,MATCH($L$2,'National statistics'!$A$7:$A$2000,0),MATCH($L12 &amp; "_Recoveries",'National statistics'!$B$1:$DG$1,0))</f>
        <v/>
      </c>
      <c r="Q12" s="219">
        <f>OFFSET('National statistics'!$A$6,MATCH($L$2,'National statistics'!$A$7:$A$2000,0),MATCH($L12 &amp; "_Deaths",'National statistics'!$B$1:$DG$1,0))</f>
        <v/>
      </c>
      <c r="R12" s="259">
        <f>Q12/N12</f>
        <v/>
      </c>
      <c r="S12" s="259">
        <f>R12/10</f>
        <v/>
      </c>
      <c r="T12" s="259">
        <f>Q12/(Q12+P12)</f>
        <v/>
      </c>
      <c r="U12" s="219">
        <f>Hospitals!S12</f>
        <v/>
      </c>
      <c r="V12" s="219">
        <f>Hospitals!S25</f>
        <v/>
      </c>
      <c r="W12" s="219">
        <f>Hospitals!S38</f>
        <v/>
      </c>
      <c r="X12" s="107">
        <f>V12/U12</f>
        <v/>
      </c>
      <c r="Y12" s="107">
        <f>W12/U12</f>
        <v/>
      </c>
      <c r="Z12" s="219" t="n">
        <v>7</v>
      </c>
      <c r="AA12" s="219" t="n">
        <v>86</v>
      </c>
      <c r="AB12" s="219" t="n">
        <v>5</v>
      </c>
      <c r="AC12" s="219" t="n">
        <v>45</v>
      </c>
      <c r="AD12" s="219" t="n">
        <v>33</v>
      </c>
      <c r="AE12" s="219" t="n">
        <v>2</v>
      </c>
      <c r="AF12" s="219" t="n">
        <v>0</v>
      </c>
      <c r="AG12" s="113">
        <f>Q12/AB12</f>
        <v/>
      </c>
      <c r="AH12" s="219">
        <f>ROUND(AA12*$AG12,0)</f>
        <v/>
      </c>
      <c r="AI12" s="219">
        <f>ROUND(AB12*$AG12,0)</f>
        <v/>
      </c>
      <c r="AJ12" s="219">
        <f>ROUND(AC12*$AG12,0)</f>
        <v/>
      </c>
      <c r="AK12" s="219">
        <f>ROUND(AD12*$AG12,0)</f>
        <v/>
      </c>
      <c r="AL12" s="219">
        <f>ROUND(AE12*$AG12,0)</f>
        <v/>
      </c>
      <c r="AM12" s="219">
        <f>ROUND(AF12*$AG12,0)</f>
        <v/>
      </c>
      <c r="AN12" s="71">
        <f>AH12/N12</f>
        <v/>
      </c>
      <c r="AO12" s="71">
        <f>AL12/AK12</f>
        <v/>
      </c>
      <c r="AP12" s="71">
        <f>AM12/AK12</f>
        <v/>
      </c>
    </row>
    <row r="13">
      <c r="B13" s="99" t="n">
        <v>44041</v>
      </c>
      <c r="C13" s="219" t="inlineStr">
        <is>
          <t>Northern Cape</t>
        </is>
      </c>
      <c r="D13" s="219" t="n">
        <v>363</v>
      </c>
      <c r="E13" s="219" t="n">
        <v>34</v>
      </c>
      <c r="F13" s="219" t="n">
        <v>226</v>
      </c>
      <c r="G13" s="219" t="n">
        <v>98</v>
      </c>
      <c r="H13" s="219" t="n">
        <v>15</v>
      </c>
      <c r="I13" s="219" t="n">
        <v>11</v>
      </c>
      <c r="L13" s="219" t="inlineStr">
        <is>
          <t>Western Cape</t>
        </is>
      </c>
      <c r="M13" s="219" t="inlineStr">
        <is>
          <t>All</t>
        </is>
      </c>
      <c r="N13" s="219">
        <f>OFFSET('National statistics'!$A$6,MATCH($L$2,'National statistics'!$A$7:$A$2000,0),MATCH($L13 &amp; "_Confirmed Cases",'National statistics'!$B$1:$DG$1,0))</f>
        <v/>
      </c>
      <c r="O13" s="219">
        <f>OFFSET('National statistics'!$A$6,MATCH($L$2,'National statistics'!$A$7:$A$2000,0),MATCH($L13 &amp; "_Active Cases",'National statistics'!$B$1:$DG$1,0))</f>
        <v/>
      </c>
      <c r="P13" s="219">
        <f>OFFSET('National statistics'!$A$6,MATCH($L$2,'National statistics'!$A$7:$A$2000,0),MATCH($L13 &amp; "_Recoveries",'National statistics'!$B$1:$DG$1,0))</f>
        <v/>
      </c>
      <c r="Q13" s="219">
        <f>OFFSET('National statistics'!$A$6,MATCH($L$2,'National statistics'!$A$7:$A$2000,0),MATCH($L13 &amp; "_Deaths",'National statistics'!$B$1:$DG$1,0))</f>
        <v/>
      </c>
      <c r="R13" s="259">
        <f>Q13/N13</f>
        <v/>
      </c>
      <c r="S13" s="259">
        <f>R13/10</f>
        <v/>
      </c>
      <c r="T13" s="259">
        <f>Q13/(Q13+P13)</f>
        <v/>
      </c>
      <c r="U13" s="219">
        <f>Hospitals!S13</f>
        <v/>
      </c>
      <c r="V13" s="219">
        <f>Hospitals!S26</f>
        <v/>
      </c>
      <c r="W13" s="219">
        <f>Hospitals!S39</f>
        <v/>
      </c>
      <c r="X13" s="107">
        <f>V13/U13</f>
        <v/>
      </c>
      <c r="Y13" s="107">
        <f>W13/U13</f>
        <v/>
      </c>
      <c r="Z13" s="219" t="n">
        <v>85</v>
      </c>
      <c r="AA13" s="219" t="n">
        <v>10537</v>
      </c>
      <c r="AB13" s="219" t="n">
        <v>1891</v>
      </c>
      <c r="AC13" s="219" t="n">
        <v>6896</v>
      </c>
      <c r="AD13" s="219" t="n">
        <v>1704</v>
      </c>
      <c r="AE13" s="219" t="n">
        <v>256</v>
      </c>
      <c r="AF13" s="219" t="n">
        <v>87</v>
      </c>
      <c r="AG13" s="113">
        <f>Q13/AB13</f>
        <v/>
      </c>
      <c r="AH13" s="219">
        <f>ROUND(AA13*$AG13,0)</f>
        <v/>
      </c>
      <c r="AI13" s="219">
        <f>ROUND(AB13*$AG13,0)</f>
        <v/>
      </c>
      <c r="AJ13" s="219">
        <f>ROUND(AC13*$AG13,0)</f>
        <v/>
      </c>
      <c r="AK13" s="219">
        <f>ROUND(AD13*$AG13,0)</f>
        <v/>
      </c>
      <c r="AL13" s="219">
        <f>ROUND(AE13*$AG13,0)</f>
        <v/>
      </c>
      <c r="AM13" s="219">
        <f>ROUND(AF13*$AG13,0)</f>
        <v/>
      </c>
      <c r="AN13" s="71">
        <f>AH13/N13</f>
        <v/>
      </c>
      <c r="AO13" s="71">
        <f>AL13/AK13</f>
        <v/>
      </c>
      <c r="AP13" s="71">
        <f>AM13/AK13</f>
        <v/>
      </c>
    </row>
    <row r="14">
      <c r="B14" s="99" t="n">
        <v>44041</v>
      </c>
      <c r="C14" s="219" t="inlineStr">
        <is>
          <t>Limpopo</t>
        </is>
      </c>
      <c r="D14" s="219" t="n">
        <v>456</v>
      </c>
      <c r="E14" s="219" t="n">
        <v>46</v>
      </c>
      <c r="F14" s="219" t="n">
        <v>328</v>
      </c>
      <c r="G14" s="219" t="n">
        <v>77</v>
      </c>
      <c r="H14" s="219" t="n">
        <v>9</v>
      </c>
      <c r="I14" s="219" t="n">
        <v>9</v>
      </c>
    </row>
    <row r="15">
      <c r="B15" s="217">
        <f>B14+7</f>
        <v/>
      </c>
      <c r="C15" s="218" t="inlineStr">
        <is>
          <t>Gauteng</t>
        </is>
      </c>
      <c r="D15" s="218" t="n">
        <v>12977</v>
      </c>
      <c r="E15" s="218" t="n">
        <v>1603</v>
      </c>
      <c r="F15" s="218" t="n">
        <v>8591</v>
      </c>
      <c r="G15" s="218" t="n">
        <v>2716</v>
      </c>
      <c r="H15" s="218" t="n">
        <v>599</v>
      </c>
      <c r="I15" s="218" t="n">
        <v>323</v>
      </c>
    </row>
    <row r="16">
      <c r="B16" s="217">
        <f>B15</f>
        <v/>
      </c>
      <c r="C16" s="218" t="inlineStr">
        <is>
          <t>Kwazulu-Natal</t>
        </is>
      </c>
      <c r="D16" s="218" t="n">
        <v>7165</v>
      </c>
      <c r="E16" s="218" t="n">
        <v>800</v>
      </c>
      <c r="F16" s="218" t="n">
        <v>4814</v>
      </c>
      <c r="G16" s="218" t="n">
        <v>1528</v>
      </c>
      <c r="H16" s="218" t="n">
        <v>323</v>
      </c>
      <c r="I16" s="218" t="n">
        <v>173</v>
      </c>
    </row>
    <row r="17">
      <c r="B17" s="217">
        <f>B16</f>
        <v/>
      </c>
      <c r="C17" s="218" t="inlineStr">
        <is>
          <t>Western Cape</t>
        </is>
      </c>
      <c r="D17" s="218" t="n">
        <v>15208</v>
      </c>
      <c r="E17" s="218" t="n">
        <v>2826</v>
      </c>
      <c r="F17" s="218" t="n">
        <v>11003</v>
      </c>
      <c r="G17" s="218" t="n">
        <v>1280</v>
      </c>
      <c r="H17" s="218" t="n">
        <v>198</v>
      </c>
      <c r="I17" s="218" t="n">
        <v>88</v>
      </c>
    </row>
    <row r="18">
      <c r="B18" s="217">
        <f>B17</f>
        <v/>
      </c>
      <c r="C18" s="218" t="inlineStr">
        <is>
          <t>Eastern Cape</t>
        </is>
      </c>
      <c r="D18" s="218" t="n">
        <v>3758</v>
      </c>
      <c r="E18" s="218" t="n">
        <v>815</v>
      </c>
      <c r="F18" s="218" t="n">
        <v>2193</v>
      </c>
      <c r="G18" s="218" t="n">
        <v>588</v>
      </c>
      <c r="H18" s="218" t="n">
        <v>115</v>
      </c>
      <c r="I18" s="218" t="n">
        <v>56</v>
      </c>
    </row>
    <row r="19">
      <c r="B19" s="217">
        <f>B18</f>
        <v/>
      </c>
      <c r="C19" s="218" t="inlineStr">
        <is>
          <t>Free State</t>
        </is>
      </c>
      <c r="D19" s="218" t="n">
        <v>2559</v>
      </c>
      <c r="E19" s="218" t="n">
        <v>379</v>
      </c>
      <c r="F19" s="218" t="n">
        <v>1490</v>
      </c>
      <c r="G19" s="218" t="n">
        <v>579</v>
      </c>
      <c r="H19" s="218" t="n">
        <v>65</v>
      </c>
      <c r="I19" s="218" t="n">
        <v>41</v>
      </c>
      <c r="L19" s="240" t="inlineStr">
        <is>
          <t>Sentinel report data</t>
        </is>
      </c>
    </row>
    <row r="20">
      <c r="B20" s="217">
        <f>B19</f>
        <v/>
      </c>
      <c r="C20" s="218" t="inlineStr">
        <is>
          <t>North West</t>
        </is>
      </c>
      <c r="D20" s="218" t="n">
        <v>1885</v>
      </c>
      <c r="E20" s="218" t="n">
        <v>207</v>
      </c>
      <c r="F20" s="218" t="n">
        <v>1272</v>
      </c>
      <c r="G20" s="218" t="n">
        <v>334</v>
      </c>
      <c r="H20" s="218" t="n">
        <v>59</v>
      </c>
      <c r="I20" s="218" t="n">
        <v>34</v>
      </c>
    </row>
    <row r="21">
      <c r="B21" s="217">
        <f>B20</f>
        <v/>
      </c>
      <c r="C21" s="218" t="inlineStr">
        <is>
          <t>Mpumalanga</t>
        </is>
      </c>
      <c r="D21" s="218" t="n">
        <v>817</v>
      </c>
      <c r="E21" s="218" t="n">
        <v>53</v>
      </c>
      <c r="F21" s="218" t="n">
        <v>582</v>
      </c>
      <c r="G21" s="218" t="n">
        <v>180</v>
      </c>
      <c r="H21" s="218" t="n">
        <v>44</v>
      </c>
      <c r="I21" s="218" t="n">
        <v>16</v>
      </c>
      <c r="M21" s="99" t="n">
        <v>43992</v>
      </c>
      <c r="N21" s="99" t="n">
        <v>43999</v>
      </c>
      <c r="O21" s="99" t="n">
        <v>44006</v>
      </c>
      <c r="P21" s="99" t="n">
        <v>44013</v>
      </c>
      <c r="Q21" s="99" t="n">
        <v>44020</v>
      </c>
      <c r="R21" s="99">
        <f>Q21+7</f>
        <v/>
      </c>
      <c r="S21" s="99">
        <f>R21+7</f>
        <v/>
      </c>
      <c r="T21" s="99" t="n">
        <v>44041</v>
      </c>
      <c r="U21" s="99">
        <f>T21+7</f>
        <v/>
      </c>
      <c r="V21" s="99">
        <f>U21+7</f>
        <v/>
      </c>
      <c r="W21" s="99" t="n">
        <v>44062</v>
      </c>
      <c r="X21" s="99" t="n"/>
      <c r="Y21" s="99" t="n"/>
      <c r="Z21" s="99" t="n"/>
      <c r="AA21" s="99" t="n"/>
      <c r="AB21" s="99" t="n"/>
      <c r="AC21" s="99" t="n"/>
      <c r="AD21" s="99" t="n"/>
      <c r="AE21" s="99" t="n"/>
      <c r="AF21" s="99" t="n"/>
      <c r="AG21" s="99" t="n"/>
      <c r="AH21" s="99" t="n"/>
      <c r="AI21" s="99" t="n"/>
      <c r="AJ21" s="99" t="n"/>
      <c r="AK21" s="99" t="n"/>
      <c r="AL21" s="99" t="n"/>
      <c r="AM21" s="99" t="n"/>
    </row>
    <row r="22">
      <c r="B22" s="217">
        <f>B21</f>
        <v/>
      </c>
      <c r="C22" s="218" t="inlineStr">
        <is>
          <t>Limpopo</t>
        </is>
      </c>
      <c r="D22" s="218" t="n">
        <v>581</v>
      </c>
      <c r="E22" s="218" t="n">
        <v>65</v>
      </c>
      <c r="F22" s="218" t="n">
        <v>410</v>
      </c>
      <c r="G22" s="218" t="n">
        <v>100</v>
      </c>
      <c r="H22" s="218" t="n">
        <v>13</v>
      </c>
      <c r="I22" s="218" t="n">
        <v>8</v>
      </c>
      <c r="L22" s="109" t="inlineStr">
        <is>
          <t>Total cases</t>
        </is>
      </c>
      <c r="M22" s="99" t="n"/>
      <c r="N22" s="99" t="n"/>
      <c r="O22" s="99" t="n"/>
      <c r="P22" s="99" t="n"/>
      <c r="Q22" s="99" t="n"/>
    </row>
    <row r="23">
      <c r="B23" s="217">
        <f>B22</f>
        <v/>
      </c>
      <c r="C23" s="218" t="inlineStr">
        <is>
          <t>Northern Cape</t>
        </is>
      </c>
      <c r="D23" s="218" t="n">
        <v>453</v>
      </c>
      <c r="E23" s="218" t="n">
        <v>46</v>
      </c>
      <c r="F23" s="218" t="n">
        <v>288</v>
      </c>
      <c r="G23" s="218" t="n">
        <v>114</v>
      </c>
      <c r="H23" s="218" t="n">
        <v>12</v>
      </c>
      <c r="I23" s="218" t="n">
        <v>13</v>
      </c>
      <c r="L23" s="219" t="inlineStr">
        <is>
          <t>Eastern Cape</t>
        </is>
      </c>
      <c r="M23" s="219">
        <f>OFFSET('National statistics'!$A$6,MATCH(M$21,'National statistics'!$A$7:$A$2000,0),MATCH($L23 &amp; "_Confirmed Cases",'National statistics'!$B$1:$DG$1,0))</f>
        <v/>
      </c>
      <c r="N23" s="219">
        <f>OFFSET('National statistics'!$A$6,MATCH(N$21,'National statistics'!$A$7:$A$2000,0),MATCH($L23 &amp; "_Confirmed Cases",'National statistics'!$B$1:$DG$1,0))</f>
        <v/>
      </c>
      <c r="O23" s="219">
        <f>OFFSET('National statistics'!$A$6,MATCH(O$21,'National statistics'!$A$7:$A$2000,0),MATCH($L23 &amp; "_Confirmed Cases",'National statistics'!$B$1:$DG$1,0))</f>
        <v/>
      </c>
      <c r="P23" s="219">
        <f>OFFSET('National statistics'!$A$6,MATCH(P$21,'National statistics'!$A$7:$A$2000,0),MATCH($L23 &amp; "_Confirmed Cases",'National statistics'!$B$1:$DG$1,0))</f>
        <v/>
      </c>
      <c r="Q23" s="219">
        <f>OFFSET('National statistics'!$A$6,MATCH(Q$21,'National statistics'!$A$7:$A$2000,0),MATCH($L23 &amp; "_Confirmed Cases",'National statistics'!$B$1:$DG$1,0))</f>
        <v/>
      </c>
      <c r="R23" s="219">
        <f>OFFSET('National statistics'!$A$6,MATCH(R$21,'National statistics'!$A$7:$A$2000,0),MATCH($L23 &amp; "_Confirmed Cases",'National statistics'!$B$1:$DG$1,0))</f>
        <v/>
      </c>
      <c r="S23" s="219">
        <f>OFFSET('National statistics'!$A$6,MATCH(S$21,'National statistics'!$A$7:$A$2000,0),MATCH($L23 &amp; "_Confirmed Cases",'National statistics'!$B$1:$DG$1,0))</f>
        <v/>
      </c>
      <c r="T23" s="219">
        <f>OFFSET('National statistics'!$A$6,MATCH(T$21,'National statistics'!$A$7:$A$2000,0),MATCH($L23 &amp; "_Confirmed Cases",'National statistics'!$B$1:$DG$1,0))</f>
        <v/>
      </c>
      <c r="U23" s="219">
        <f>OFFSET('National statistics'!$A$6,MATCH(U$21,'National statistics'!$A$7:$A$2000,0),MATCH($L23 &amp; "_Confirmed Cases",'National statistics'!$B$1:$DG$1,0))</f>
        <v/>
      </c>
      <c r="V23" s="219">
        <f>OFFSET('National statistics'!$A$6,MATCH(V$21,'National statistics'!$A$7:$A$2000,0),MATCH($L23 &amp; "_Confirmed Cases",'National statistics'!$B$1:$DG$1,0))</f>
        <v/>
      </c>
      <c r="W23" s="219">
        <f>OFFSET('National statistics'!$A$6,MATCH(W$21,'National statistics'!$A$7:$A$2000,0),MATCH($L23 &amp; "_Confirmed Cases",'National statistics'!$B$1:$DG$1,0))</f>
        <v/>
      </c>
    </row>
    <row r="24">
      <c r="B24" s="99">
        <f>B23+7</f>
        <v/>
      </c>
      <c r="C24" s="219" t="inlineStr">
        <is>
          <t>Gauteng</t>
        </is>
      </c>
      <c r="D24" s="219" t="n">
        <v>14560</v>
      </c>
      <c r="E24" s="219" t="n">
        <v>1923</v>
      </c>
      <c r="F24" s="219" t="n">
        <v>9993</v>
      </c>
      <c r="G24" s="219" t="n">
        <v>2567</v>
      </c>
      <c r="H24" s="219" t="n">
        <v>569</v>
      </c>
      <c r="I24" s="219" t="n">
        <v>314</v>
      </c>
      <c r="L24" s="219" t="inlineStr">
        <is>
          <t>Free State</t>
        </is>
      </c>
      <c r="M24" s="219">
        <f>OFFSET('National statistics'!$A$6,MATCH(M$21,'National statistics'!$A$7:$A$2000,0),MATCH($L24 &amp; "_Confirmed Cases",'National statistics'!$B$1:$DG$1,0))</f>
        <v/>
      </c>
      <c r="N24" s="219">
        <f>OFFSET('National statistics'!$A$6,MATCH(N$21,'National statistics'!$A$7:$A$2000,0),MATCH($L24 &amp; "_Confirmed Cases",'National statistics'!$B$1:$DG$1,0))</f>
        <v/>
      </c>
      <c r="O24" s="219">
        <f>OFFSET('National statistics'!$A$6,MATCH(O$21,'National statistics'!$A$7:$A$2000,0),MATCH($L24 &amp; "_Confirmed Cases",'National statistics'!$B$1:$DG$1,0))</f>
        <v/>
      </c>
      <c r="P24" s="219">
        <f>OFFSET('National statistics'!$A$6,MATCH(P$21,'National statistics'!$A$7:$A$2000,0),MATCH($L24 &amp; "_Confirmed Cases",'National statistics'!$B$1:$DG$1,0))</f>
        <v/>
      </c>
      <c r="Q24" s="219">
        <f>OFFSET('National statistics'!$A$6,MATCH(Q$21,'National statistics'!$A$7:$A$2000,0),MATCH($L24 &amp; "_Confirmed Cases",'National statistics'!$B$1:$DG$1,0))</f>
        <v/>
      </c>
      <c r="R24" s="219">
        <f>OFFSET('National statistics'!$A$6,MATCH(R$21,'National statistics'!$A$7:$A$2000,0),MATCH($L24 &amp; "_Confirmed Cases",'National statistics'!$B$1:$DG$1,0))</f>
        <v/>
      </c>
      <c r="S24" s="219">
        <f>OFFSET('National statistics'!$A$6,MATCH(S$21,'National statistics'!$A$7:$A$2000,0),MATCH($L24 &amp; "_Confirmed Cases",'National statistics'!$B$1:$DG$1,0))</f>
        <v/>
      </c>
      <c r="T24" s="219">
        <f>OFFSET('National statistics'!$A$6,MATCH(T$21,'National statistics'!$A$7:$A$2000,0),MATCH($L24 &amp; "_Confirmed Cases",'National statistics'!$B$1:$DG$1,0))</f>
        <v/>
      </c>
      <c r="U24" s="219">
        <f>OFFSET('National statistics'!$A$6,MATCH(U$21,'National statistics'!$A$7:$A$2000,0),MATCH($L24 &amp; "_Confirmed Cases",'National statistics'!$B$1:$DG$1,0))</f>
        <v/>
      </c>
      <c r="V24" s="219">
        <f>OFFSET('National statistics'!$A$6,MATCH(V$21,'National statistics'!$A$7:$A$2000,0),MATCH($L24 &amp; "_Confirmed Cases",'National statistics'!$B$1:$DG$1,0))</f>
        <v/>
      </c>
      <c r="W24" s="219">
        <f>OFFSET('National statistics'!$A$6,MATCH(W$21,'National statistics'!$A$7:$A$2000,0),MATCH($L24 &amp; "_Confirmed Cases",'National statistics'!$B$1:$DG$1,0))</f>
        <v/>
      </c>
    </row>
    <row r="25">
      <c r="B25" s="99">
        <f>B24</f>
        <v/>
      </c>
      <c r="C25" s="219" t="inlineStr">
        <is>
          <t>Kwazulu-Natal</t>
        </is>
      </c>
      <c r="D25" s="219" t="n">
        <v>8072</v>
      </c>
      <c r="E25" s="219" t="n">
        <v>971</v>
      </c>
      <c r="F25" s="219" t="n">
        <v>5726</v>
      </c>
      <c r="G25" s="219" t="n">
        <v>1346</v>
      </c>
      <c r="H25" s="219" t="n">
        <v>297</v>
      </c>
      <c r="I25" s="219" t="n">
        <v>175</v>
      </c>
      <c r="L25" s="219" t="inlineStr">
        <is>
          <t>Gauteng</t>
        </is>
      </c>
      <c r="M25" s="219">
        <f>OFFSET('National statistics'!$A$6,MATCH(M$21,'National statistics'!$A$7:$A$2000,0),MATCH($L25 &amp; "_Confirmed Cases",'National statistics'!$B$1:$DG$1,0))</f>
        <v/>
      </c>
      <c r="N25" s="219">
        <f>OFFSET('National statistics'!$A$6,MATCH(N$21,'National statistics'!$A$7:$A$2000,0),MATCH($L25 &amp; "_Confirmed Cases",'National statistics'!$B$1:$DG$1,0))</f>
        <v/>
      </c>
      <c r="O25" s="219">
        <f>OFFSET('National statistics'!$A$6,MATCH(O$21,'National statistics'!$A$7:$A$2000,0),MATCH($L25 &amp; "_Confirmed Cases",'National statistics'!$B$1:$DG$1,0))</f>
        <v/>
      </c>
      <c r="P25" s="219">
        <f>OFFSET('National statistics'!$A$6,MATCH(P$21,'National statistics'!$A$7:$A$2000,0),MATCH($L25 &amp; "_Confirmed Cases",'National statistics'!$B$1:$DG$1,0))</f>
        <v/>
      </c>
      <c r="Q25" s="219">
        <f>OFFSET('National statistics'!$A$6,MATCH(Q$21,'National statistics'!$A$7:$A$2000,0),MATCH($L25 &amp; "_Confirmed Cases",'National statistics'!$B$1:$DG$1,0))</f>
        <v/>
      </c>
      <c r="R25" s="219">
        <f>OFFSET('National statistics'!$A$6,MATCH(R$21,'National statistics'!$A$7:$A$2000,0),MATCH($L25 &amp; "_Confirmed Cases",'National statistics'!$B$1:$DG$1,0))</f>
        <v/>
      </c>
      <c r="S25" s="219">
        <f>OFFSET('National statistics'!$A$6,MATCH(S$21,'National statistics'!$A$7:$A$2000,0),MATCH($L25 &amp; "_Confirmed Cases",'National statistics'!$B$1:$DG$1,0))</f>
        <v/>
      </c>
      <c r="T25" s="219">
        <f>OFFSET('National statistics'!$A$6,MATCH(T$21,'National statistics'!$A$7:$A$2000,0),MATCH($L25 &amp; "_Confirmed Cases",'National statistics'!$B$1:$DG$1,0))</f>
        <v/>
      </c>
      <c r="U25" s="219">
        <f>OFFSET('National statistics'!$A$6,MATCH(U$21,'National statistics'!$A$7:$A$2000,0),MATCH($L25 &amp; "_Confirmed Cases",'National statistics'!$B$1:$DG$1,0))</f>
        <v/>
      </c>
      <c r="V25" s="219">
        <f>OFFSET('National statistics'!$A$6,MATCH(V$21,'National statistics'!$A$7:$A$2000,0),MATCH($L25 &amp; "_Confirmed Cases",'National statistics'!$B$1:$DG$1,0))</f>
        <v/>
      </c>
      <c r="W25" s="219">
        <f>OFFSET('National statistics'!$A$6,MATCH(W$21,'National statistics'!$A$7:$A$2000,0),MATCH($L25 &amp; "_Confirmed Cases",'National statistics'!$B$1:$DG$1,0))</f>
        <v/>
      </c>
    </row>
    <row r="26">
      <c r="B26" s="99">
        <f>B25</f>
        <v/>
      </c>
      <c r="C26" s="219" t="inlineStr">
        <is>
          <t>Western Cape</t>
        </is>
      </c>
      <c r="D26" s="219" t="n">
        <v>15981</v>
      </c>
      <c r="E26" s="219" t="n">
        <v>3013</v>
      </c>
      <c r="F26" s="219" t="n">
        <v>11658</v>
      </c>
      <c r="G26" s="219" t="n">
        <v>1203</v>
      </c>
      <c r="H26" s="219" t="n">
        <v>183</v>
      </c>
      <c r="I26" s="219" t="n">
        <v>74</v>
      </c>
      <c r="L26" s="219" t="inlineStr">
        <is>
          <t>Kwazulu-Natal</t>
        </is>
      </c>
      <c r="M26" s="219">
        <f>OFFSET('National statistics'!$A$6,MATCH(M$21,'National statistics'!$A$7:$A$2000,0),MATCH($L26 &amp; "_Confirmed Cases",'National statistics'!$B$1:$DG$1,0))</f>
        <v/>
      </c>
      <c r="N26" s="219">
        <f>OFFSET('National statistics'!$A$6,MATCH(N$21,'National statistics'!$A$7:$A$2000,0),MATCH($L26 &amp; "_Confirmed Cases",'National statistics'!$B$1:$DG$1,0))</f>
        <v/>
      </c>
      <c r="O26" s="219">
        <f>OFFSET('National statistics'!$A$6,MATCH(O$21,'National statistics'!$A$7:$A$2000,0),MATCH($L26 &amp; "_Confirmed Cases",'National statistics'!$B$1:$DG$1,0))</f>
        <v/>
      </c>
      <c r="P26" s="219">
        <f>OFFSET('National statistics'!$A$6,MATCH(P$21,'National statistics'!$A$7:$A$2000,0),MATCH($L26 &amp; "_Confirmed Cases",'National statistics'!$B$1:$DG$1,0))</f>
        <v/>
      </c>
      <c r="Q26" s="219">
        <f>OFFSET('National statistics'!$A$6,MATCH(Q$21,'National statistics'!$A$7:$A$2000,0),MATCH($L26 &amp; "_Confirmed Cases",'National statistics'!$B$1:$DG$1,0))</f>
        <v/>
      </c>
      <c r="R26" s="219">
        <f>OFFSET('National statistics'!$A$6,MATCH(R$21,'National statistics'!$A$7:$A$2000,0),MATCH($L26 &amp; "_Confirmed Cases",'National statistics'!$B$1:$DG$1,0))</f>
        <v/>
      </c>
      <c r="S26" s="219">
        <f>OFFSET('National statistics'!$A$6,MATCH(S$21,'National statistics'!$A$7:$A$2000,0),MATCH($L26 &amp; "_Confirmed Cases",'National statistics'!$B$1:$DG$1,0))</f>
        <v/>
      </c>
      <c r="T26" s="219">
        <f>OFFSET('National statistics'!$A$6,MATCH(T$21,'National statistics'!$A$7:$A$2000,0),MATCH($L26 &amp; "_Confirmed Cases",'National statistics'!$B$1:$DG$1,0))</f>
        <v/>
      </c>
      <c r="U26" s="219">
        <f>OFFSET('National statistics'!$A$6,MATCH(U$21,'National statistics'!$A$7:$A$2000,0),MATCH($L26 &amp; "_Confirmed Cases",'National statistics'!$B$1:$DG$1,0))</f>
        <v/>
      </c>
      <c r="V26" s="219">
        <f>OFFSET('National statistics'!$A$6,MATCH(V$21,'National statistics'!$A$7:$A$2000,0),MATCH($L26 &amp; "_Confirmed Cases",'National statistics'!$B$1:$DG$1,0))</f>
        <v/>
      </c>
      <c r="W26" s="219">
        <f>OFFSET('National statistics'!$A$6,MATCH(W$21,'National statistics'!$A$7:$A$2000,0),MATCH($L26 &amp; "_Confirmed Cases",'National statistics'!$B$1:$DG$1,0))</f>
        <v/>
      </c>
    </row>
    <row r="27">
      <c r="B27" s="99">
        <f>B26</f>
        <v/>
      </c>
      <c r="C27" s="219" t="inlineStr">
        <is>
          <t>Eastern Cape</t>
        </is>
      </c>
      <c r="D27" s="219" t="n">
        <v>4483</v>
      </c>
      <c r="E27" s="219" t="n">
        <v>1022</v>
      </c>
      <c r="F27" s="219" t="n">
        <v>2654</v>
      </c>
      <c r="G27" s="219" t="n">
        <v>641</v>
      </c>
      <c r="H27" s="219" t="n">
        <v>105</v>
      </c>
      <c r="I27" s="219" t="n">
        <v>56</v>
      </c>
      <c r="L27" s="219" t="inlineStr">
        <is>
          <t>Limpopo</t>
        </is>
      </c>
      <c r="M27" s="219">
        <f>OFFSET('National statistics'!$A$6,MATCH(M$21,'National statistics'!$A$7:$A$2000,0),MATCH($L27 &amp; "_Confirmed Cases",'National statistics'!$B$1:$DG$1,0))</f>
        <v/>
      </c>
      <c r="N27" s="219">
        <f>OFFSET('National statistics'!$A$6,MATCH(N$21,'National statistics'!$A$7:$A$2000,0),MATCH($L27 &amp; "_Confirmed Cases",'National statistics'!$B$1:$DG$1,0))</f>
        <v/>
      </c>
      <c r="O27" s="219">
        <f>OFFSET('National statistics'!$A$6,MATCH(O$21,'National statistics'!$A$7:$A$2000,0),MATCH($L27 &amp; "_Confirmed Cases",'National statistics'!$B$1:$DG$1,0))</f>
        <v/>
      </c>
      <c r="P27" s="219">
        <f>OFFSET('National statistics'!$A$6,MATCH(P$21,'National statistics'!$A$7:$A$2000,0),MATCH($L27 &amp; "_Confirmed Cases",'National statistics'!$B$1:$DG$1,0))</f>
        <v/>
      </c>
      <c r="Q27" s="219">
        <f>OFFSET('National statistics'!$A$6,MATCH(Q$21,'National statistics'!$A$7:$A$2000,0),MATCH($L27 &amp; "_Confirmed Cases",'National statistics'!$B$1:$DG$1,0))</f>
        <v/>
      </c>
      <c r="R27" s="219">
        <f>OFFSET('National statistics'!$A$6,MATCH(R$21,'National statistics'!$A$7:$A$2000,0),MATCH($L27 &amp; "_Confirmed Cases",'National statistics'!$B$1:$DG$1,0))</f>
        <v/>
      </c>
      <c r="S27" s="219">
        <f>OFFSET('National statistics'!$A$6,MATCH(S$21,'National statistics'!$A$7:$A$2000,0),MATCH($L27 &amp; "_Confirmed Cases",'National statistics'!$B$1:$DG$1,0))</f>
        <v/>
      </c>
      <c r="T27" s="219">
        <f>OFFSET('National statistics'!$A$6,MATCH(T$21,'National statistics'!$A$7:$A$2000,0),MATCH($L27 &amp; "_Confirmed Cases",'National statistics'!$B$1:$DG$1,0))</f>
        <v/>
      </c>
      <c r="U27" s="219">
        <f>OFFSET('National statistics'!$A$6,MATCH(U$21,'National statistics'!$A$7:$A$2000,0),MATCH($L27 &amp; "_Confirmed Cases",'National statistics'!$B$1:$DG$1,0))</f>
        <v/>
      </c>
      <c r="V27" s="219">
        <f>OFFSET('National statistics'!$A$6,MATCH(V$21,'National statistics'!$A$7:$A$2000,0),MATCH($L27 &amp; "_Confirmed Cases",'National statistics'!$B$1:$DG$1,0))</f>
        <v/>
      </c>
      <c r="W27" s="219">
        <f>OFFSET('National statistics'!$A$6,MATCH(W$21,'National statistics'!$A$7:$A$2000,0),MATCH($L27 &amp; "_Confirmed Cases",'National statistics'!$B$1:$DG$1,0))</f>
        <v/>
      </c>
    </row>
    <row r="28">
      <c r="B28" s="99">
        <f>B27</f>
        <v/>
      </c>
      <c r="C28" s="219" t="inlineStr">
        <is>
          <t>Free State</t>
        </is>
      </c>
      <c r="D28" s="219" t="n">
        <v>3092</v>
      </c>
      <c r="E28" s="219" t="n">
        <v>495</v>
      </c>
      <c r="F28" s="219" t="n">
        <v>1884</v>
      </c>
      <c r="G28" s="219" t="n">
        <v>598</v>
      </c>
      <c r="H28" s="219" t="n">
        <v>68</v>
      </c>
      <c r="I28" s="219" t="n">
        <v>46</v>
      </c>
      <c r="L28" s="219" t="inlineStr">
        <is>
          <t>Mpumalanga</t>
        </is>
      </c>
      <c r="M28" s="219">
        <f>OFFSET('National statistics'!$A$6,MATCH(M$21,'National statistics'!$A$7:$A$2000,0),MATCH($L28 &amp; "_Confirmed Cases",'National statistics'!$B$1:$DG$1,0))</f>
        <v/>
      </c>
      <c r="N28" s="219">
        <f>OFFSET('National statistics'!$A$6,MATCH(N$21,'National statistics'!$A$7:$A$2000,0),MATCH($L28 &amp; "_Confirmed Cases",'National statistics'!$B$1:$DG$1,0))</f>
        <v/>
      </c>
      <c r="O28" s="219">
        <f>OFFSET('National statistics'!$A$6,MATCH(O$21,'National statistics'!$A$7:$A$2000,0),MATCH($L28 &amp; "_Confirmed Cases",'National statistics'!$B$1:$DG$1,0))</f>
        <v/>
      </c>
      <c r="P28" s="219">
        <f>OFFSET('National statistics'!$A$6,MATCH(P$21,'National statistics'!$A$7:$A$2000,0),MATCH($L28 &amp; "_Confirmed Cases",'National statistics'!$B$1:$DG$1,0))</f>
        <v/>
      </c>
      <c r="Q28" s="219">
        <f>OFFSET('National statistics'!$A$6,MATCH(Q$21,'National statistics'!$A$7:$A$2000,0),MATCH($L28 &amp; "_Confirmed Cases",'National statistics'!$B$1:$DG$1,0))</f>
        <v/>
      </c>
      <c r="R28" s="219">
        <f>OFFSET('National statistics'!$A$6,MATCH(R$21,'National statistics'!$A$7:$A$2000,0),MATCH($L28 &amp; "_Confirmed Cases",'National statistics'!$B$1:$DG$1,0))</f>
        <v/>
      </c>
      <c r="S28" s="219">
        <f>OFFSET('National statistics'!$A$6,MATCH(S$21,'National statistics'!$A$7:$A$2000,0),MATCH($L28 &amp; "_Confirmed Cases",'National statistics'!$B$1:$DG$1,0))</f>
        <v/>
      </c>
      <c r="T28" s="219">
        <f>OFFSET('National statistics'!$A$6,MATCH(T$21,'National statistics'!$A$7:$A$2000,0),MATCH($L28 &amp; "_Confirmed Cases",'National statistics'!$B$1:$DG$1,0))</f>
        <v/>
      </c>
      <c r="U28" s="219">
        <f>OFFSET('National statistics'!$A$6,MATCH(U$21,'National statistics'!$A$7:$A$2000,0),MATCH($L28 &amp; "_Confirmed Cases",'National statistics'!$B$1:$DG$1,0))</f>
        <v/>
      </c>
      <c r="V28" s="219">
        <f>OFFSET('National statistics'!$A$6,MATCH(V$21,'National statistics'!$A$7:$A$2000,0),MATCH($L28 &amp; "_Confirmed Cases",'National statistics'!$B$1:$DG$1,0))</f>
        <v/>
      </c>
      <c r="W28" s="219">
        <f>OFFSET('National statistics'!$A$6,MATCH(W$21,'National statistics'!$A$7:$A$2000,0),MATCH($L28 &amp; "_Confirmed Cases",'National statistics'!$B$1:$DG$1,0))</f>
        <v/>
      </c>
    </row>
    <row r="29">
      <c r="B29" s="99">
        <f>B28</f>
        <v/>
      </c>
      <c r="C29" s="219" t="inlineStr">
        <is>
          <t>North West</t>
        </is>
      </c>
      <c r="D29" s="219" t="n">
        <v>2060</v>
      </c>
      <c r="E29" s="219" t="n">
        <v>245</v>
      </c>
      <c r="F29" s="219" t="n">
        <v>1451</v>
      </c>
      <c r="G29" s="219" t="n">
        <v>280</v>
      </c>
      <c r="H29" s="219" t="n">
        <v>55</v>
      </c>
      <c r="I29" s="219" t="n">
        <v>30</v>
      </c>
      <c r="L29" s="219" t="inlineStr">
        <is>
          <t>North West</t>
        </is>
      </c>
      <c r="M29" s="219">
        <f>OFFSET('National statistics'!$A$6,MATCH(M$21,'National statistics'!$A$7:$A$2000,0),MATCH($L29 &amp; "_Confirmed Cases",'National statistics'!$B$1:$DG$1,0))</f>
        <v/>
      </c>
      <c r="N29" s="219">
        <f>OFFSET('National statistics'!$A$6,MATCH(N$21,'National statistics'!$A$7:$A$2000,0),MATCH($L29 &amp; "_Confirmed Cases",'National statistics'!$B$1:$DG$1,0))</f>
        <v/>
      </c>
      <c r="O29" s="219">
        <f>OFFSET('National statistics'!$A$6,MATCH(O$21,'National statistics'!$A$7:$A$2000,0),MATCH($L29 &amp; "_Confirmed Cases",'National statistics'!$B$1:$DG$1,0))</f>
        <v/>
      </c>
      <c r="P29" s="219">
        <f>OFFSET('National statistics'!$A$6,MATCH(P$21,'National statistics'!$A$7:$A$2000,0),MATCH($L29 &amp; "_Confirmed Cases",'National statistics'!$B$1:$DG$1,0))</f>
        <v/>
      </c>
      <c r="Q29" s="219">
        <f>OFFSET('National statistics'!$A$6,MATCH(Q$21,'National statistics'!$A$7:$A$2000,0),MATCH($L29 &amp; "_Confirmed Cases",'National statistics'!$B$1:$DG$1,0))</f>
        <v/>
      </c>
      <c r="R29" s="219">
        <f>OFFSET('National statistics'!$A$6,MATCH(R$21,'National statistics'!$A$7:$A$2000,0),MATCH($L29 &amp; "_Confirmed Cases",'National statistics'!$B$1:$DG$1,0))</f>
        <v/>
      </c>
      <c r="S29" s="219">
        <f>OFFSET('National statistics'!$A$6,MATCH(S$21,'National statistics'!$A$7:$A$2000,0),MATCH($L29 &amp; "_Confirmed Cases",'National statistics'!$B$1:$DG$1,0))</f>
        <v/>
      </c>
      <c r="T29" s="219">
        <f>OFFSET('National statistics'!$A$6,MATCH(T$21,'National statistics'!$A$7:$A$2000,0),MATCH($L29 &amp; "_Confirmed Cases",'National statistics'!$B$1:$DG$1,0))</f>
        <v/>
      </c>
      <c r="U29" s="219">
        <f>OFFSET('National statistics'!$A$6,MATCH(U$21,'National statistics'!$A$7:$A$2000,0),MATCH($L29 &amp; "_Confirmed Cases",'National statistics'!$B$1:$DG$1,0))</f>
        <v/>
      </c>
      <c r="V29" s="219">
        <f>OFFSET('National statistics'!$A$6,MATCH(V$21,'National statistics'!$A$7:$A$2000,0),MATCH($L29 &amp; "_Confirmed Cases",'National statistics'!$B$1:$DG$1,0))</f>
        <v/>
      </c>
      <c r="W29" s="219">
        <f>OFFSET('National statistics'!$A$6,MATCH(W$21,'National statistics'!$A$7:$A$2000,0),MATCH($L29 &amp; "_Confirmed Cases",'National statistics'!$B$1:$DG$1,0))</f>
        <v/>
      </c>
    </row>
    <row r="30">
      <c r="B30" s="99">
        <f>B29</f>
        <v/>
      </c>
      <c r="C30" s="219" t="inlineStr">
        <is>
          <t>Mpumalanga</t>
        </is>
      </c>
      <c r="D30" s="219" t="n">
        <v>1059</v>
      </c>
      <c r="E30" s="219" t="n">
        <v>80</v>
      </c>
      <c r="F30" s="219" t="n">
        <v>783</v>
      </c>
      <c r="G30" s="219" t="n">
        <v>194</v>
      </c>
      <c r="H30" s="219" t="n">
        <v>49</v>
      </c>
      <c r="I30" s="219" t="n">
        <v>23</v>
      </c>
      <c r="L30" s="219" t="inlineStr">
        <is>
          <t>Northern Cape</t>
        </is>
      </c>
      <c r="M30" s="219">
        <f>OFFSET('National statistics'!$A$6,MATCH(M$21,'National statistics'!$A$7:$A$2000,0),MATCH($L30 &amp; "_Confirmed Cases",'National statistics'!$B$1:$DG$1,0))</f>
        <v/>
      </c>
      <c r="N30" s="219">
        <f>OFFSET('National statistics'!$A$6,MATCH(N$21,'National statistics'!$A$7:$A$2000,0),MATCH($L30 &amp; "_Confirmed Cases",'National statistics'!$B$1:$DG$1,0))</f>
        <v/>
      </c>
      <c r="O30" s="219">
        <f>OFFSET('National statistics'!$A$6,MATCH(O$21,'National statistics'!$A$7:$A$2000,0),MATCH($L30 &amp; "_Confirmed Cases",'National statistics'!$B$1:$DG$1,0))</f>
        <v/>
      </c>
      <c r="P30" s="219">
        <f>OFFSET('National statistics'!$A$6,MATCH(P$21,'National statistics'!$A$7:$A$2000,0),MATCH($L30 &amp; "_Confirmed Cases",'National statistics'!$B$1:$DG$1,0))</f>
        <v/>
      </c>
      <c r="Q30" s="219">
        <f>OFFSET('National statistics'!$A$6,MATCH(Q$21,'National statistics'!$A$7:$A$2000,0),MATCH($L30 &amp; "_Confirmed Cases",'National statistics'!$B$1:$DG$1,0))</f>
        <v/>
      </c>
      <c r="R30" s="219">
        <f>OFFSET('National statistics'!$A$6,MATCH(R$21,'National statistics'!$A$7:$A$2000,0),MATCH($L30 &amp; "_Confirmed Cases",'National statistics'!$B$1:$DG$1,0))</f>
        <v/>
      </c>
      <c r="S30" s="219">
        <f>OFFSET('National statistics'!$A$6,MATCH(S$21,'National statistics'!$A$7:$A$2000,0),MATCH($L30 &amp; "_Confirmed Cases",'National statistics'!$B$1:$DG$1,0))</f>
        <v/>
      </c>
      <c r="T30" s="219">
        <f>OFFSET('National statistics'!$A$6,MATCH(T$21,'National statistics'!$A$7:$A$2000,0),MATCH($L30 &amp; "_Confirmed Cases",'National statistics'!$B$1:$DG$1,0))</f>
        <v/>
      </c>
      <c r="U30" s="219">
        <f>OFFSET('National statistics'!$A$6,MATCH(U$21,'National statistics'!$A$7:$A$2000,0),MATCH($L30 &amp; "_Confirmed Cases",'National statistics'!$B$1:$DG$1,0))</f>
        <v/>
      </c>
      <c r="V30" s="219">
        <f>OFFSET('National statistics'!$A$6,MATCH(V$21,'National statistics'!$A$7:$A$2000,0),MATCH($L30 &amp; "_Confirmed Cases",'National statistics'!$B$1:$DG$1,0))</f>
        <v/>
      </c>
      <c r="W30" s="219">
        <f>OFFSET('National statistics'!$A$6,MATCH(W$21,'National statistics'!$A$7:$A$2000,0),MATCH($L30 &amp; "_Confirmed Cases",'National statistics'!$B$1:$DG$1,0))</f>
        <v/>
      </c>
    </row>
    <row r="31">
      <c r="B31" s="99">
        <f>B30</f>
        <v/>
      </c>
      <c r="C31" s="219" t="inlineStr">
        <is>
          <t>Limpopo</t>
        </is>
      </c>
      <c r="D31" s="219" t="n">
        <v>656</v>
      </c>
      <c r="E31" s="219" t="n">
        <v>91</v>
      </c>
      <c r="F31" s="219" t="n">
        <v>468</v>
      </c>
      <c r="G31" s="219" t="n">
        <v>92</v>
      </c>
      <c r="H31" s="219" t="n">
        <v>11</v>
      </c>
      <c r="I31" s="219" t="n">
        <v>9</v>
      </c>
      <c r="L31" s="219" t="inlineStr">
        <is>
          <t>Western Cape</t>
        </is>
      </c>
      <c r="M31" s="219">
        <f>OFFSET('National statistics'!$A$6,MATCH(M$21,'National statistics'!$A$7:$A$2000,0),MATCH($L31 &amp; "_Confirmed Cases",'National statistics'!$B$1:$DG$1,0))</f>
        <v/>
      </c>
      <c r="N31" s="219">
        <f>OFFSET('National statistics'!$A$6,MATCH(N$21,'National statistics'!$A$7:$A$2000,0),MATCH($L31 &amp; "_Confirmed Cases",'National statistics'!$B$1:$DG$1,0))</f>
        <v/>
      </c>
      <c r="O31" s="219">
        <f>OFFSET('National statistics'!$A$6,MATCH(O$21,'National statistics'!$A$7:$A$2000,0),MATCH($L31 &amp; "_Confirmed Cases",'National statistics'!$B$1:$DG$1,0))</f>
        <v/>
      </c>
      <c r="P31" s="219">
        <f>OFFSET('National statistics'!$A$6,MATCH(P$21,'National statistics'!$A$7:$A$2000,0),MATCH($L31 &amp; "_Confirmed Cases",'National statistics'!$B$1:$DG$1,0))</f>
        <v/>
      </c>
      <c r="Q31" s="219">
        <f>OFFSET('National statistics'!$A$6,MATCH(Q$21,'National statistics'!$A$7:$A$2000,0),MATCH($L31 &amp; "_Confirmed Cases",'National statistics'!$B$1:$DG$1,0))</f>
        <v/>
      </c>
      <c r="R31" s="219">
        <f>OFFSET('National statistics'!$A$6,MATCH(R$21,'National statistics'!$A$7:$A$2000,0),MATCH($L31 &amp; "_Confirmed Cases",'National statistics'!$B$1:$DG$1,0))</f>
        <v/>
      </c>
      <c r="S31" s="219">
        <f>OFFSET('National statistics'!$A$6,MATCH(S$21,'National statistics'!$A$7:$A$2000,0),MATCH($L31 &amp; "_Confirmed Cases",'National statistics'!$B$1:$DG$1,0))</f>
        <v/>
      </c>
      <c r="T31" s="219">
        <f>OFFSET('National statistics'!$A$6,MATCH(T$21,'National statistics'!$A$7:$A$2000,0),MATCH($L31 &amp; "_Confirmed Cases",'National statistics'!$B$1:$DG$1,0))</f>
        <v/>
      </c>
      <c r="U31" s="219">
        <f>OFFSET('National statistics'!$A$6,MATCH(U$21,'National statistics'!$A$7:$A$2000,0),MATCH($L31 &amp; "_Confirmed Cases",'National statistics'!$B$1:$DG$1,0))</f>
        <v/>
      </c>
      <c r="V31" s="219">
        <f>OFFSET('National statistics'!$A$6,MATCH(V$21,'National statistics'!$A$7:$A$2000,0),MATCH($L31 &amp; "_Confirmed Cases",'National statistics'!$B$1:$DG$1,0))</f>
        <v/>
      </c>
      <c r="W31" s="219">
        <f>OFFSET('National statistics'!$A$6,MATCH(W$21,'National statistics'!$A$7:$A$2000,0),MATCH($L31 &amp; "_Confirmed Cases",'National statistics'!$B$1:$DG$1,0))</f>
        <v/>
      </c>
    </row>
    <row r="32">
      <c r="B32" s="99">
        <f>B31</f>
        <v/>
      </c>
      <c r="C32" s="219" t="inlineStr">
        <is>
          <t>Northern Cape</t>
        </is>
      </c>
      <c r="D32" s="219" t="n">
        <v>538</v>
      </c>
      <c r="E32" s="219" t="n">
        <v>62</v>
      </c>
      <c r="F32" s="219" t="n">
        <v>364</v>
      </c>
      <c r="G32" s="219" t="n">
        <v>106</v>
      </c>
      <c r="H32" s="219" t="n">
        <v>11</v>
      </c>
      <c r="I32" s="219" t="n">
        <v>8</v>
      </c>
      <c r="L32" s="109" t="inlineStr">
        <is>
          <t>Admissions to date</t>
        </is>
      </c>
    </row>
    <row r="33">
      <c r="B33" s="217" t="n">
        <v>44062</v>
      </c>
      <c r="C33" s="218" t="inlineStr">
        <is>
          <t>Gauteng</t>
        </is>
      </c>
      <c r="D33" s="218" t="n">
        <v>15693</v>
      </c>
      <c r="E33" s="218" t="n">
        <v>2147</v>
      </c>
      <c r="F33" s="218" t="n">
        <v>11375</v>
      </c>
      <c r="G33" s="218" t="n">
        <v>2152</v>
      </c>
      <c r="H33" s="218" t="n">
        <v>496</v>
      </c>
      <c r="I33" s="218" t="n">
        <v>252</v>
      </c>
      <c r="L33" s="219" t="inlineStr">
        <is>
          <t>Eastern Cape</t>
        </is>
      </c>
      <c r="M33" s="219" t="n">
        <v>605</v>
      </c>
      <c r="N33" s="219" t="n">
        <v>691</v>
      </c>
      <c r="O33" s="219" t="n">
        <v>943</v>
      </c>
      <c r="P33" s="219" t="n">
        <v>1156</v>
      </c>
      <c r="Q33" s="219" t="n">
        <v>1455</v>
      </c>
      <c r="R33" s="219" t="n">
        <v>1712</v>
      </c>
      <c r="S33" s="219" t="n">
        <v>1940</v>
      </c>
      <c r="T33" s="219">
        <f>SUMIFS($D$6:$D$41,$B$6:$B$41,T$21,$C$6:$C$41,$L33)</f>
        <v/>
      </c>
      <c r="U33" s="219">
        <f>SUMIFS($D$6:$D$41,$B$6:$B$41,U$21,$C$6:$C$41,$L33)</f>
        <v/>
      </c>
      <c r="V33" s="219">
        <f>SUMIFS($D$6:$D$41,$B$6:$B$41,V$21,$C$6:$C$41,$L33)</f>
        <v/>
      </c>
      <c r="W33" s="219">
        <f>SUMIFS($D$6:$D$41,$B$6:$B$41,W$21,$C$6:$C$41,$L33)</f>
        <v/>
      </c>
      <c r="X33" s="102" t="n"/>
    </row>
    <row r="34">
      <c r="B34" s="217" t="n">
        <v>44062</v>
      </c>
      <c r="C34" s="218" t="inlineStr">
        <is>
          <t>Kwazulu-Natal</t>
        </is>
      </c>
      <c r="D34" s="218" t="n">
        <v>8965</v>
      </c>
      <c r="E34" s="218" t="n">
        <v>1142</v>
      </c>
      <c r="F34" s="218" t="n">
        <v>6606</v>
      </c>
      <c r="G34" s="218" t="n">
        <v>1212</v>
      </c>
      <c r="H34" s="218" t="n">
        <v>316</v>
      </c>
      <c r="I34" s="218" t="n">
        <v>174</v>
      </c>
      <c r="L34" s="219" t="inlineStr">
        <is>
          <t>Free State</t>
        </is>
      </c>
      <c r="M34" s="219" t="n">
        <v>140</v>
      </c>
      <c r="N34" s="219" t="n">
        <v>178</v>
      </c>
      <c r="O34" s="219" t="n">
        <v>228</v>
      </c>
      <c r="P34" s="219" t="n">
        <v>317</v>
      </c>
      <c r="Q34" s="219" t="n">
        <v>500</v>
      </c>
      <c r="R34" s="219" t="n">
        <v>780</v>
      </c>
      <c r="S34" s="219" t="n">
        <v>1148</v>
      </c>
      <c r="T34" s="219">
        <f>SUMIFS($D$6:$D$41,$B$6:$B$41,T$21,$C$6:$C$41,$L34)</f>
        <v/>
      </c>
      <c r="U34" s="219">
        <f>SUMIFS($D$6:$D$41,$B$6:$B$41,U$21,$C$6:$C$41,$L34)</f>
        <v/>
      </c>
      <c r="V34" s="219">
        <f>SUMIFS($D$6:$D$41,$B$6:$B$41,V$21,$C$6:$C$41,$L34)</f>
        <v/>
      </c>
      <c r="W34" s="219">
        <f>SUMIFS($D$6:$D$41,$B$6:$B$41,W$21,$C$6:$C$41,$L34)</f>
        <v/>
      </c>
      <c r="X34" s="102" t="n"/>
    </row>
    <row r="35">
      <c r="B35" s="217" t="n">
        <v>44062</v>
      </c>
      <c r="C35" s="218" t="inlineStr">
        <is>
          <t>Western Cape</t>
        </is>
      </c>
      <c r="D35" s="218" t="n">
        <v>16586</v>
      </c>
      <c r="E35" s="218" t="n">
        <v>3153</v>
      </c>
      <c r="F35" s="218" t="n">
        <v>12252</v>
      </c>
      <c r="G35" s="218" t="n">
        <v>1120</v>
      </c>
      <c r="H35" s="218" t="n">
        <v>161</v>
      </c>
      <c r="I35" s="218" t="n">
        <v>66</v>
      </c>
      <c r="L35" s="219" t="inlineStr">
        <is>
          <t>Gauteng</t>
        </is>
      </c>
      <c r="M35" s="219" t="n">
        <v>819</v>
      </c>
      <c r="N35" s="219" t="n">
        <v>1153</v>
      </c>
      <c r="O35" s="219" t="n">
        <v>1919</v>
      </c>
      <c r="P35" s="219" t="n">
        <v>2930</v>
      </c>
      <c r="Q35" s="219" t="n">
        <v>4250</v>
      </c>
      <c r="R35" s="219" t="n">
        <v>6211</v>
      </c>
      <c r="S35" s="219" t="n">
        <v>7906</v>
      </c>
      <c r="T35" s="219">
        <f>SUMIFS($D$6:$D$41,$B$6:$B$41,T$21,$C$6:$C$41,$L35)</f>
        <v/>
      </c>
      <c r="U35" s="219">
        <f>SUMIFS($D$6:$D$41,$B$6:$B$41,U$21,$C$6:$C$41,$L35)</f>
        <v/>
      </c>
      <c r="V35" s="219">
        <f>SUMIFS($D$6:$D$41,$B$6:$B$41,V$21,$C$6:$C$41,$L35)</f>
        <v/>
      </c>
      <c r="W35" s="219">
        <f>SUMIFS($D$6:$D$41,$B$6:$B$41,W$21,$C$6:$C$41,$L35)</f>
        <v/>
      </c>
      <c r="X35" s="102" t="n"/>
    </row>
    <row r="36">
      <c r="B36" s="217" t="n">
        <v>44062</v>
      </c>
      <c r="C36" s="218" t="inlineStr">
        <is>
          <t>Eastern Cape</t>
        </is>
      </c>
      <c r="D36" s="218" t="n">
        <v>6490</v>
      </c>
      <c r="E36" s="218" t="n">
        <v>1541</v>
      </c>
      <c r="F36" s="218" t="n">
        <v>4326</v>
      </c>
      <c r="G36" s="218" t="n">
        <v>615</v>
      </c>
      <c r="H36" s="218" t="n">
        <v>88</v>
      </c>
      <c r="I36" s="218" t="n">
        <v>48</v>
      </c>
      <c r="L36" s="219" t="inlineStr">
        <is>
          <t>Kwazulu-Natal</t>
        </is>
      </c>
      <c r="M36" s="219" t="n">
        <v>511</v>
      </c>
      <c r="N36" s="219" t="n">
        <v>609</v>
      </c>
      <c r="O36" s="219" t="n">
        <v>773</v>
      </c>
      <c r="P36" s="219" t="n">
        <v>1140</v>
      </c>
      <c r="Q36" s="219" t="n">
        <v>1732</v>
      </c>
      <c r="R36" s="219" t="n">
        <v>2728</v>
      </c>
      <c r="S36" s="219" t="n">
        <v>3542</v>
      </c>
      <c r="T36" s="219">
        <f>SUMIFS($D$6:$D$41,$B$6:$B$41,T$21,$C$6:$C$41,$L36)</f>
        <v/>
      </c>
      <c r="U36" s="219">
        <f>SUMIFS($D$6:$D$41,$B$6:$B$41,U$21,$C$6:$C$41,$L36)</f>
        <v/>
      </c>
      <c r="V36" s="219">
        <f>SUMIFS($D$6:$D$41,$B$6:$B$41,V$21,$C$6:$C$41,$L36)</f>
        <v/>
      </c>
      <c r="W36" s="219">
        <f>SUMIFS($D$6:$D$41,$B$6:$B$41,W$21,$C$6:$C$41,$L36)</f>
        <v/>
      </c>
      <c r="X36" s="102" t="n"/>
    </row>
    <row r="37">
      <c r="B37" s="217" t="n">
        <v>44062</v>
      </c>
      <c r="C37" s="218" t="inlineStr">
        <is>
          <t>Free State</t>
        </is>
      </c>
      <c r="D37" s="218" t="n">
        <v>3600</v>
      </c>
      <c r="E37" s="218" t="n">
        <v>600</v>
      </c>
      <c r="F37" s="218" t="n">
        <v>2429</v>
      </c>
      <c r="G37" s="218" t="n">
        <v>567</v>
      </c>
      <c r="H37" s="218" t="n">
        <v>73</v>
      </c>
      <c r="I37" s="218" t="n">
        <v>50</v>
      </c>
      <c r="L37" s="219" t="inlineStr">
        <is>
          <t>Limpopo</t>
        </is>
      </c>
      <c r="M37" s="219" t="n">
        <v>32</v>
      </c>
      <c r="N37" s="219" t="n">
        <v>45</v>
      </c>
      <c r="O37" s="219" t="n">
        <v>68</v>
      </c>
      <c r="P37" s="219" t="n">
        <v>111</v>
      </c>
      <c r="Q37" s="219" t="n">
        <v>172</v>
      </c>
      <c r="R37" s="219" t="n">
        <v>251</v>
      </c>
      <c r="S37" s="219" t="n">
        <v>325</v>
      </c>
      <c r="T37" s="219">
        <f>SUMIFS($D$6:$D$41,$B$6:$B$41,T$21,$C$6:$C$41,$L37)</f>
        <v/>
      </c>
      <c r="U37" s="219">
        <f>SUMIFS($D$6:$D$41,$B$6:$B$41,U$21,$C$6:$C$41,$L37)</f>
        <v/>
      </c>
      <c r="V37" s="219">
        <f>SUMIFS($D$6:$D$41,$B$6:$B$41,V$21,$C$6:$C$41,$L37)</f>
        <v/>
      </c>
      <c r="W37" s="219">
        <f>SUMIFS($D$6:$D$41,$B$6:$B$41,W$21,$C$6:$C$41,$L37)</f>
        <v/>
      </c>
      <c r="X37" s="102" t="n"/>
    </row>
    <row r="38">
      <c r="B38" s="217" t="n">
        <v>44062</v>
      </c>
      <c r="C38" s="218" t="inlineStr">
        <is>
          <t>Mpumalanga</t>
        </is>
      </c>
      <c r="D38" s="218" t="n">
        <v>1254</v>
      </c>
      <c r="E38" s="218" t="n">
        <v>110</v>
      </c>
      <c r="F38" s="218" t="n">
        <v>961</v>
      </c>
      <c r="G38" s="218" t="n">
        <v>182</v>
      </c>
      <c r="H38" s="218" t="n">
        <v>51</v>
      </c>
      <c r="I38" s="218" t="n">
        <v>25</v>
      </c>
      <c r="L38" s="219" t="inlineStr">
        <is>
          <t>Mpumalanga</t>
        </is>
      </c>
      <c r="M38" s="219" t="n">
        <v>16</v>
      </c>
      <c r="N38" s="219" t="n">
        <v>27</v>
      </c>
      <c r="O38" s="219" t="n">
        <v>42</v>
      </c>
      <c r="P38" s="219" t="n">
        <v>76</v>
      </c>
      <c r="Q38" s="219" t="n">
        <v>124</v>
      </c>
      <c r="R38" s="219" t="n">
        <v>219</v>
      </c>
      <c r="S38" s="219" t="n">
        <v>280</v>
      </c>
      <c r="T38" s="219">
        <f>SUMIFS($D$6:$D$41,$B$6:$B$41,T$21,$C$6:$C$41,$L38)</f>
        <v/>
      </c>
      <c r="U38" s="219">
        <f>SUMIFS($D$6:$D$41,$B$6:$B$41,U$21,$C$6:$C$41,$L38)</f>
        <v/>
      </c>
      <c r="V38" s="219">
        <f>SUMIFS($D$6:$D$41,$B$6:$B$41,V$21,$C$6:$C$41,$L38)</f>
        <v/>
      </c>
      <c r="W38" s="219">
        <f>SUMIFS($D$6:$D$41,$B$6:$B$41,W$21,$C$6:$C$41,$L38)</f>
        <v/>
      </c>
      <c r="X38" s="102" t="n"/>
    </row>
    <row r="39">
      <c r="B39" s="217" t="n">
        <v>44062</v>
      </c>
      <c r="C39" s="218" t="inlineStr">
        <is>
          <t>North West</t>
        </is>
      </c>
      <c r="D39" s="218" t="n">
        <v>2260</v>
      </c>
      <c r="E39" s="218" t="n">
        <v>292</v>
      </c>
      <c r="F39" s="218" t="n">
        <v>1712</v>
      </c>
      <c r="G39" s="218" t="n">
        <v>250</v>
      </c>
      <c r="H39" s="218" t="n">
        <v>47</v>
      </c>
      <c r="I39" s="218" t="n">
        <v>25</v>
      </c>
      <c r="L39" s="219" t="inlineStr">
        <is>
          <t>North West</t>
        </is>
      </c>
      <c r="M39" s="219" t="n">
        <v>163</v>
      </c>
      <c r="N39" s="219" t="n">
        <v>247</v>
      </c>
      <c r="O39" s="219" t="n">
        <v>322</v>
      </c>
      <c r="P39" s="219" t="n">
        <v>443</v>
      </c>
      <c r="Q39" s="219" t="n">
        <v>623</v>
      </c>
      <c r="R39" s="219" t="n">
        <v>820</v>
      </c>
      <c r="S39" s="219" t="n">
        <v>1009</v>
      </c>
      <c r="T39" s="219">
        <f>SUMIFS($D$6:$D$41,$B$6:$B$41,T$21,$C$6:$C$41,$L39)</f>
        <v/>
      </c>
      <c r="U39" s="219">
        <f>SUMIFS($D$6:$D$41,$B$6:$B$41,U$21,$C$6:$C$41,$L39)</f>
        <v/>
      </c>
      <c r="V39" s="219">
        <f>SUMIFS($D$6:$D$41,$B$6:$B$41,V$21,$C$6:$C$41,$L39)</f>
        <v/>
      </c>
      <c r="W39" s="219">
        <f>SUMIFS($D$6:$D$41,$B$6:$B$41,W$21,$C$6:$C$41,$L39)</f>
        <v/>
      </c>
      <c r="X39" s="102" t="n"/>
    </row>
    <row r="40">
      <c r="B40" s="217" t="n">
        <v>44062</v>
      </c>
      <c r="C40" s="218" t="inlineStr">
        <is>
          <t>Limpopo</t>
        </is>
      </c>
      <c r="D40" s="218" t="n">
        <v>761</v>
      </c>
      <c r="E40" s="218" t="n">
        <v>103</v>
      </c>
      <c r="F40" s="218" t="n">
        <v>561</v>
      </c>
      <c r="G40" s="218" t="n">
        <v>97</v>
      </c>
      <c r="H40" s="218" t="n">
        <v>15</v>
      </c>
      <c r="I40" s="218" t="n">
        <v>9</v>
      </c>
      <c r="L40" s="219" t="inlineStr">
        <is>
          <t>Northern Cape</t>
        </is>
      </c>
      <c r="M40" s="219" t="n">
        <v>18</v>
      </c>
      <c r="N40" s="219" t="n">
        <v>22</v>
      </c>
      <c r="O40" s="219" t="n">
        <v>29</v>
      </c>
      <c r="P40" s="219" t="n">
        <v>44</v>
      </c>
      <c r="Q40" s="219" t="n">
        <v>86</v>
      </c>
      <c r="R40" s="219" t="n">
        <v>148</v>
      </c>
      <c r="S40" s="219" t="n">
        <v>218</v>
      </c>
      <c r="T40" s="219">
        <f>SUMIFS($D$6:$D$41,$B$6:$B$41,T$21,$C$6:$C$41,$L40)</f>
        <v/>
      </c>
      <c r="U40" s="219">
        <f>SUMIFS($D$6:$D$41,$B$6:$B$41,U$21,$C$6:$C$41,$L40)</f>
        <v/>
      </c>
      <c r="V40" s="219">
        <f>SUMIFS($D$6:$D$41,$B$6:$B$41,V$21,$C$6:$C$41,$L40)</f>
        <v/>
      </c>
      <c r="W40" s="219">
        <f>SUMIFS($D$6:$D$41,$B$6:$B$41,W$21,$C$6:$C$41,$L40)</f>
        <v/>
      </c>
      <c r="X40" s="102" t="n"/>
    </row>
    <row r="41">
      <c r="B41" s="217" t="n">
        <v>44062</v>
      </c>
      <c r="C41" s="218" t="inlineStr">
        <is>
          <t>Northern Cape</t>
        </is>
      </c>
      <c r="D41" s="218" t="n">
        <v>654</v>
      </c>
      <c r="E41" s="218" t="n">
        <v>88</v>
      </c>
      <c r="F41" s="218" t="n">
        <v>431</v>
      </c>
      <c r="G41" s="218" t="n">
        <v>130</v>
      </c>
      <c r="H41" s="218" t="n">
        <v>10</v>
      </c>
      <c r="I41" s="218" t="n">
        <v>8</v>
      </c>
      <c r="L41" s="219" t="inlineStr">
        <is>
          <t>Western Cape</t>
        </is>
      </c>
      <c r="M41" s="219" t="n">
        <v>4688</v>
      </c>
      <c r="N41" s="219" t="n">
        <v>5930</v>
      </c>
      <c r="O41" s="219" t="n">
        <v>7521</v>
      </c>
      <c r="P41" s="219" t="n">
        <v>9150</v>
      </c>
      <c r="Q41" s="219" t="n">
        <v>10537</v>
      </c>
      <c r="R41" s="219" t="n">
        <v>11718</v>
      </c>
      <c r="S41" s="219" t="n">
        <v>12654</v>
      </c>
      <c r="T41" s="219">
        <f>SUMIFS($D$6:$D$41,$B$6:$B$41,T$21,$C$6:$C$41,$L41)</f>
        <v/>
      </c>
      <c r="U41" s="219">
        <f>SUMIFS($D$6:$D$41,$B$6:$B$41,U$21,$C$6:$C$41,$L41)</f>
        <v/>
      </c>
      <c r="V41" s="219">
        <f>SUMIFS($D$6:$D$41,$B$6:$B$41,V$21,$C$6:$C$41,$L41)</f>
        <v/>
      </c>
      <c r="W41" s="219">
        <f>SUMIFS($D$6:$D$41,$B$6:$B$41,W$21,$C$6:$C$41,$L41)</f>
        <v/>
      </c>
      <c r="X41" s="102" t="n"/>
    </row>
    <row r="42">
      <c r="L42" s="109" t="inlineStr">
        <is>
          <t>Currently admitted</t>
        </is>
      </c>
    </row>
    <row r="43">
      <c r="L43" s="219" t="inlineStr">
        <is>
          <t>Eastern Cape</t>
        </is>
      </c>
      <c r="M43" s="219" t="n">
        <v>232</v>
      </c>
      <c r="N43" s="219" t="n">
        <v>244</v>
      </c>
      <c r="O43" s="219" t="n">
        <v>329</v>
      </c>
      <c r="P43" s="219" t="n">
        <v>360</v>
      </c>
      <c r="Q43" s="219" t="n">
        <v>408</v>
      </c>
      <c r="R43" s="219" t="n">
        <v>364</v>
      </c>
      <c r="S43" s="219" t="n">
        <v>379</v>
      </c>
      <c r="T43" s="219">
        <f>SUMIFS($G$6:$G$41,$B$6:$B$41,T$21,$C$6:$C$41,$L43)</f>
        <v/>
      </c>
      <c r="U43" s="219">
        <f>SUMIFS($G$6:$G$41,$B$6:$B$41,U$21,$C$6:$C$41,$L43)</f>
        <v/>
      </c>
      <c r="V43" s="219">
        <f>SUMIFS($G$6:$G$41,$B$6:$B$41,V$21,$C$6:$C$41,$L43)</f>
        <v/>
      </c>
      <c r="W43" s="219">
        <f>SUMIFS($G$6:$G$41,$B$6:$B$41,W$21,$C$6:$C$41,$L43)</f>
        <v/>
      </c>
    </row>
    <row r="44">
      <c r="L44" s="219" t="inlineStr">
        <is>
          <t>Free State</t>
        </is>
      </c>
      <c r="M44" s="219" t="n">
        <v>19</v>
      </c>
      <c r="N44" s="219" t="n">
        <v>40</v>
      </c>
      <c r="O44" s="219" t="n">
        <v>66</v>
      </c>
      <c r="P44" s="219" t="n">
        <v>106</v>
      </c>
      <c r="Q44" s="219" t="n">
        <v>187</v>
      </c>
      <c r="R44" s="219" t="n">
        <v>294</v>
      </c>
      <c r="S44" s="219" t="n">
        <v>445</v>
      </c>
      <c r="T44" s="219">
        <f>SUMIFS($G$6:$G$41,$B$6:$B$41,T$21,$C$6:$C$41,$L44)</f>
        <v/>
      </c>
      <c r="U44" s="219">
        <f>SUMIFS($G$6:$G$41,$B$6:$B$41,U$21,$C$6:$C$41,$L44)</f>
        <v/>
      </c>
      <c r="V44" s="219">
        <f>SUMIFS($G$6:$G$41,$B$6:$B$41,V$21,$C$6:$C$41,$L44)</f>
        <v/>
      </c>
      <c r="W44" s="219">
        <f>SUMIFS($G$6:$G$41,$B$6:$B$41,W$21,$C$6:$C$41,$L44)</f>
        <v/>
      </c>
    </row>
    <row r="45">
      <c r="L45" s="219" t="inlineStr">
        <is>
          <t>Gauteng</t>
        </is>
      </c>
      <c r="M45" s="219" t="n">
        <v>380</v>
      </c>
      <c r="N45" s="219" t="n">
        <v>552</v>
      </c>
      <c r="O45" s="219" t="n">
        <v>970</v>
      </c>
      <c r="P45" s="219" t="n">
        <v>1429</v>
      </c>
      <c r="Q45" s="219" t="n">
        <v>2121</v>
      </c>
      <c r="R45" s="219" t="n">
        <v>2402</v>
      </c>
      <c r="S45" s="219" t="n">
        <v>3018</v>
      </c>
      <c r="T45" s="219">
        <f>SUMIFS($G$6:$G$41,$B$6:$B$41,T$21,$C$6:$C$41,$L45)</f>
        <v/>
      </c>
      <c r="U45" s="219">
        <f>SUMIFS($G$6:$G$41,$B$6:$B$41,U$21,$C$6:$C$41,$L45)</f>
        <v/>
      </c>
      <c r="V45" s="219">
        <f>SUMIFS($G$6:$G$41,$B$6:$B$41,V$21,$C$6:$C$41,$L45)</f>
        <v/>
      </c>
      <c r="W45" s="219">
        <f>SUMIFS($G$6:$G$41,$B$6:$B$41,W$21,$C$6:$C$41,$L45)</f>
        <v/>
      </c>
    </row>
    <row r="46">
      <c r="L46" s="219" t="inlineStr">
        <is>
          <t>Kwazulu-Natal</t>
        </is>
      </c>
      <c r="M46" s="219" t="n">
        <v>134</v>
      </c>
      <c r="N46" s="219" t="n">
        <v>190</v>
      </c>
      <c r="O46" s="219" t="n">
        <v>268</v>
      </c>
      <c r="P46" s="219" t="n">
        <v>525</v>
      </c>
      <c r="Q46" s="219" t="n">
        <v>889</v>
      </c>
      <c r="R46" s="219" t="n">
        <v>1176</v>
      </c>
      <c r="S46" s="219" t="n">
        <v>1380</v>
      </c>
      <c r="T46" s="219">
        <f>SUMIFS($G$6:$G$41,$B$6:$B$41,T$21,$C$6:$C$41,$L46)</f>
        <v/>
      </c>
      <c r="U46" s="219">
        <f>SUMIFS($G$6:$G$41,$B$6:$B$41,U$21,$C$6:$C$41,$L46)</f>
        <v/>
      </c>
      <c r="V46" s="219">
        <f>SUMIFS($G$6:$G$41,$B$6:$B$41,V$21,$C$6:$C$41,$L46)</f>
        <v/>
      </c>
      <c r="W46" s="219">
        <f>SUMIFS($G$6:$G$41,$B$6:$B$41,W$21,$C$6:$C$41,$L46)</f>
        <v/>
      </c>
    </row>
    <row r="47">
      <c r="L47" s="219" t="inlineStr">
        <is>
          <t>Limpopo</t>
        </is>
      </c>
      <c r="M47" s="219" t="n">
        <v>8</v>
      </c>
      <c r="N47" s="219" t="n">
        <v>13</v>
      </c>
      <c r="O47" s="219" t="n">
        <v>15</v>
      </c>
      <c r="P47" s="219" t="n">
        <v>39</v>
      </c>
      <c r="Q47" s="219" t="n">
        <v>59</v>
      </c>
      <c r="R47" s="219" t="n">
        <v>61</v>
      </c>
      <c r="S47" s="219" t="n">
        <v>88</v>
      </c>
      <c r="T47" s="219">
        <f>SUMIFS($G$6:$G$41,$B$6:$B$41,T$21,$C$6:$C$41,$L47)</f>
        <v/>
      </c>
      <c r="U47" s="219">
        <f>SUMIFS($G$6:$G$41,$B$6:$B$41,U$21,$C$6:$C$41,$L47)</f>
        <v/>
      </c>
      <c r="V47" s="219">
        <f>SUMIFS($G$6:$G$41,$B$6:$B$41,V$21,$C$6:$C$41,$L47)</f>
        <v/>
      </c>
      <c r="W47" s="219">
        <f>SUMIFS($G$6:$G$41,$B$6:$B$41,W$21,$C$6:$C$41,$L47)</f>
        <v/>
      </c>
    </row>
    <row r="48">
      <c r="L48" s="219" t="inlineStr">
        <is>
          <t>Mpumalanga</t>
        </is>
      </c>
      <c r="M48" s="219" t="n">
        <v>4</v>
      </c>
      <c r="N48" s="219" t="n">
        <v>10</v>
      </c>
      <c r="O48" s="219" t="n">
        <v>8</v>
      </c>
      <c r="P48" s="219" t="n">
        <v>26</v>
      </c>
      <c r="Q48" s="219" t="n">
        <v>42</v>
      </c>
      <c r="R48" s="219" t="n">
        <v>69</v>
      </c>
      <c r="S48" s="219" t="n">
        <v>85</v>
      </c>
      <c r="T48" s="219">
        <f>SUMIFS($G$6:$G$41,$B$6:$B$41,T$21,$C$6:$C$41,$L48)</f>
        <v/>
      </c>
      <c r="U48" s="219">
        <f>SUMIFS($G$6:$G$41,$B$6:$B$41,U$21,$C$6:$C$41,$L48)</f>
        <v/>
      </c>
      <c r="V48" s="219">
        <f>SUMIFS($G$6:$G$41,$B$6:$B$41,V$21,$C$6:$C$41,$L48)</f>
        <v/>
      </c>
      <c r="W48" s="219">
        <f>SUMIFS($G$6:$G$41,$B$6:$B$41,W$21,$C$6:$C$41,$L48)</f>
        <v/>
      </c>
    </row>
    <row r="49">
      <c r="L49" s="219" t="inlineStr">
        <is>
          <t>North West</t>
        </is>
      </c>
      <c r="M49" s="219" t="n">
        <v>91</v>
      </c>
      <c r="N49" s="219" t="n">
        <v>139</v>
      </c>
      <c r="O49" s="219" t="n">
        <v>164</v>
      </c>
      <c r="P49" s="219" t="n">
        <v>222</v>
      </c>
      <c r="Q49" s="219" t="n">
        <v>247</v>
      </c>
      <c r="R49" s="219" t="n">
        <v>248</v>
      </c>
      <c r="S49" s="219" t="n">
        <v>47</v>
      </c>
      <c r="T49" s="219">
        <f>SUMIFS($G$6:$G$41,$B$6:$B$41,T$21,$C$6:$C$41,$L49)</f>
        <v/>
      </c>
      <c r="U49" s="219">
        <f>SUMIFS($G$6:$G$41,$B$6:$B$41,U$21,$C$6:$C$41,$L49)</f>
        <v/>
      </c>
      <c r="V49" s="219">
        <f>SUMIFS($G$6:$G$41,$B$6:$B$41,V$21,$C$6:$C$41,$L49)</f>
        <v/>
      </c>
      <c r="W49" s="219">
        <f>SUMIFS($G$6:$G$41,$B$6:$B$41,W$21,$C$6:$C$41,$L49)</f>
        <v/>
      </c>
    </row>
    <row r="50">
      <c r="L50" s="219" t="inlineStr">
        <is>
          <t>Northern Cape</t>
        </is>
      </c>
      <c r="M50" s="219" t="n">
        <v>3</v>
      </c>
      <c r="N50" s="219" t="n">
        <v>3</v>
      </c>
      <c r="O50" s="219" t="n">
        <v>3</v>
      </c>
      <c r="P50" s="219" t="n">
        <v>8</v>
      </c>
      <c r="Q50" s="219" t="n">
        <v>33</v>
      </c>
      <c r="R50" s="219" t="n">
        <v>49</v>
      </c>
      <c r="S50" s="219" t="n">
        <v>76</v>
      </c>
      <c r="T50" s="219">
        <f>SUMIFS($G$6:$G$41,$B$6:$B$41,T$21,$C$6:$C$41,$L50)</f>
        <v/>
      </c>
      <c r="U50" s="219">
        <f>SUMIFS($G$6:$G$41,$B$6:$B$41,U$21,$C$6:$C$41,$L50)</f>
        <v/>
      </c>
      <c r="V50" s="219">
        <f>SUMIFS($G$6:$G$41,$B$6:$B$41,V$21,$C$6:$C$41,$L50)</f>
        <v/>
      </c>
      <c r="W50" s="219">
        <f>SUMIFS($G$6:$G$41,$B$6:$B$41,W$21,$C$6:$C$41,$L50)</f>
        <v/>
      </c>
    </row>
    <row r="51">
      <c r="L51" s="219" t="inlineStr">
        <is>
          <t>Western Cape</t>
        </is>
      </c>
      <c r="M51" s="219" t="n">
        <v>1242</v>
      </c>
      <c r="N51" s="219" t="n">
        <v>1470</v>
      </c>
      <c r="O51" s="219" t="n">
        <v>1799</v>
      </c>
      <c r="P51" s="219" t="n">
        <v>1746</v>
      </c>
      <c r="Q51" s="219" t="n">
        <v>1704</v>
      </c>
      <c r="R51" s="219" t="n">
        <v>1634</v>
      </c>
      <c r="S51" s="219" t="n">
        <v>3018</v>
      </c>
      <c r="T51" s="219">
        <f>SUMIFS($G$6:$G$41,$B$6:$B$41,T$21,$C$6:$C$41,$L51)</f>
        <v/>
      </c>
      <c r="U51" s="219">
        <f>SUMIFS($G$6:$G$41,$B$6:$B$41,U$21,$C$6:$C$41,$L51)</f>
        <v/>
      </c>
      <c r="V51" s="219">
        <f>SUMIFS($G$6:$G$41,$B$6:$B$41,V$21,$C$6:$C$41,$L51)</f>
        <v/>
      </c>
      <c r="W51" s="219">
        <f>SUMIFS($G$6:$G$41,$B$6:$B$41,W$21,$C$6:$C$41,$L51)</f>
        <v/>
      </c>
    </row>
    <row r="52">
      <c r="L52" s="109" t="inlineStr">
        <is>
          <t>Current ICU</t>
        </is>
      </c>
    </row>
    <row r="53">
      <c r="L53" s="219" t="inlineStr">
        <is>
          <t>Eastern Cape</t>
        </is>
      </c>
      <c r="M53" s="219" t="n">
        <v>48</v>
      </c>
      <c r="N53" s="219" t="n">
        <v>49</v>
      </c>
      <c r="O53" s="219" t="n">
        <v>68</v>
      </c>
      <c r="P53" s="219" t="n">
        <v>52</v>
      </c>
      <c r="Q53" s="219" t="n">
        <v>68</v>
      </c>
      <c r="R53" s="219" t="n">
        <v>59</v>
      </c>
      <c r="S53" s="219" t="n">
        <v>63</v>
      </c>
      <c r="T53" s="218">
        <f>SUMIFS($H$6:$H$41,$B$6:$B$41,T$21,$C$6:$C$41,$L53)</f>
        <v/>
      </c>
      <c r="U53" s="219">
        <f>SUMIFS($H$6:$H$41,$B$6:$B$41,U$21,$C$6:$C$41,$L53)</f>
        <v/>
      </c>
      <c r="V53" s="219">
        <f>SUMIFS($H$6:$H$41,$B$6:$B$41,V$21,$C$6:$C$41,$L53)</f>
        <v/>
      </c>
      <c r="W53" s="218">
        <f>SUMIFS($H$6:$H$41,$B$6:$B$41,W$21,$C$6:$C$41,$L53)</f>
        <v/>
      </c>
    </row>
    <row r="54">
      <c r="L54" s="219" t="inlineStr">
        <is>
          <t>Free State</t>
        </is>
      </c>
      <c r="M54" s="219" t="n">
        <v>1</v>
      </c>
      <c r="N54" s="219" t="n">
        <v>6</v>
      </c>
      <c r="O54" s="219" t="n">
        <v>11</v>
      </c>
      <c r="P54" s="219" t="n">
        <v>16</v>
      </c>
      <c r="Q54" s="219" t="n">
        <v>20</v>
      </c>
      <c r="R54" s="219" t="n">
        <v>32</v>
      </c>
      <c r="S54" s="219" t="n">
        <v>45</v>
      </c>
      <c r="T54" s="218">
        <f>SUMIFS($H$6:$H$41,$B$6:$B$41,T$21,$C$6:$C$41,$L54)</f>
        <v/>
      </c>
      <c r="U54" s="219">
        <f>SUMIFS($H$6:$H$41,$B$6:$B$41,U$21,$C$6:$C$41,$L54)</f>
        <v/>
      </c>
      <c r="V54" s="219">
        <f>SUMIFS($H$6:$H$41,$B$6:$B$41,V$21,$C$6:$C$41,$L54)</f>
        <v/>
      </c>
      <c r="W54" s="218">
        <f>SUMIFS($H$6:$H$41,$B$6:$B$41,W$21,$C$6:$C$41,$L54)</f>
        <v/>
      </c>
    </row>
    <row r="55">
      <c r="L55" s="219" t="inlineStr">
        <is>
          <t>Gauteng</t>
        </is>
      </c>
      <c r="M55" s="219" t="n">
        <v>55</v>
      </c>
      <c r="N55" s="219" t="n">
        <v>103</v>
      </c>
      <c r="O55" s="219" t="n">
        <v>176</v>
      </c>
      <c r="P55" s="219" t="n">
        <v>279</v>
      </c>
      <c r="Q55" s="219" t="n">
        <v>361</v>
      </c>
      <c r="R55" s="219" t="n">
        <v>475</v>
      </c>
      <c r="S55" s="219" t="n">
        <v>564</v>
      </c>
      <c r="T55" s="218">
        <f>SUMIFS($H$6:$H$41,$B$6:$B$41,T$21,$C$6:$C$41,$L55)</f>
        <v/>
      </c>
      <c r="U55" s="219">
        <f>SUMIFS($H$6:$H$41,$B$6:$B$41,U$21,$C$6:$C$41,$L55)</f>
        <v/>
      </c>
      <c r="V55" s="219">
        <f>SUMIFS($H$6:$H$41,$B$6:$B$41,V$21,$C$6:$C$41,$L55)</f>
        <v/>
      </c>
      <c r="W55" s="218">
        <f>SUMIFS($H$6:$H$41,$B$6:$B$41,W$21,$C$6:$C$41,$L55)</f>
        <v/>
      </c>
    </row>
    <row r="56">
      <c r="L56" s="219" t="inlineStr">
        <is>
          <t>Kwazulu-Natal</t>
        </is>
      </c>
      <c r="M56" s="219" t="n">
        <v>19</v>
      </c>
      <c r="N56" s="219" t="n">
        <v>26</v>
      </c>
      <c r="O56" s="219" t="n">
        <v>42</v>
      </c>
      <c r="P56" s="219" t="n">
        <v>74</v>
      </c>
      <c r="Q56" s="219" t="n">
        <v>119</v>
      </c>
      <c r="R56" s="219" t="n">
        <v>204</v>
      </c>
      <c r="S56" s="219" t="n">
        <v>235</v>
      </c>
      <c r="T56" s="218">
        <f>SUMIFS($H$6:$H$41,$B$6:$B$41,T$21,$C$6:$C$41,$L56)</f>
        <v/>
      </c>
      <c r="U56" s="219">
        <f>SUMIFS($H$6:$H$41,$B$6:$B$41,U$21,$C$6:$C$41,$L56)</f>
        <v/>
      </c>
      <c r="V56" s="219">
        <f>SUMIFS($H$6:$H$41,$B$6:$B$41,V$21,$C$6:$C$41,$L56)</f>
        <v/>
      </c>
      <c r="W56" s="218">
        <f>SUMIFS($H$6:$H$41,$B$6:$B$41,W$21,$C$6:$C$41,$L56)</f>
        <v/>
      </c>
    </row>
    <row r="57">
      <c r="L57" s="219" t="inlineStr">
        <is>
          <t>Limpopo</t>
        </is>
      </c>
      <c r="M57" s="219" t="n">
        <v>1</v>
      </c>
      <c r="N57" s="219" t="n">
        <v>2</v>
      </c>
      <c r="O57" s="219" t="n">
        <v>2</v>
      </c>
      <c r="P57" s="219" t="n">
        <v>3</v>
      </c>
      <c r="Q57" s="219" t="n">
        <v>9</v>
      </c>
      <c r="R57" s="219" t="n">
        <v>7</v>
      </c>
      <c r="S57" s="219" t="n">
        <v>15</v>
      </c>
      <c r="T57" s="218">
        <f>SUMIFS($H$6:$H$41,$B$6:$B$41,T$21,$C$6:$C$41,$L57)</f>
        <v/>
      </c>
      <c r="U57" s="219">
        <f>SUMIFS($H$6:$H$41,$B$6:$B$41,U$21,$C$6:$C$41,$L57)</f>
        <v/>
      </c>
      <c r="V57" s="219">
        <f>SUMIFS($H$6:$H$41,$B$6:$B$41,V$21,$C$6:$C$41,$L57)</f>
        <v/>
      </c>
      <c r="W57" s="218">
        <f>SUMIFS($H$6:$H$41,$B$6:$B$41,W$21,$C$6:$C$41,$L57)</f>
        <v/>
      </c>
    </row>
    <row r="58">
      <c r="L58" s="219" t="inlineStr">
        <is>
          <t>Mpumalanga</t>
        </is>
      </c>
      <c r="M58" s="219" t="n">
        <v>0</v>
      </c>
      <c r="N58" s="219" t="n">
        <v>0</v>
      </c>
      <c r="O58" s="219" t="n">
        <v>0</v>
      </c>
      <c r="P58" s="219" t="n">
        <v>2</v>
      </c>
      <c r="Q58" s="219" t="n">
        <v>4</v>
      </c>
      <c r="R58" s="219" t="n">
        <v>6</v>
      </c>
      <c r="S58" s="219" t="n">
        <v>11</v>
      </c>
      <c r="T58" s="218">
        <f>SUMIFS($H$6:$H$41,$B$6:$B$41,T$21,$C$6:$C$41,$L58)</f>
        <v/>
      </c>
      <c r="U58" s="219">
        <f>SUMIFS($H$6:$H$41,$B$6:$B$41,U$21,$C$6:$C$41,$L58)</f>
        <v/>
      </c>
      <c r="V58" s="219">
        <f>SUMIFS($H$6:$H$41,$B$6:$B$41,V$21,$C$6:$C$41,$L58)</f>
        <v/>
      </c>
      <c r="W58" s="218">
        <f>SUMIFS($H$6:$H$41,$B$6:$B$41,W$21,$C$6:$C$41,$L58)</f>
        <v/>
      </c>
    </row>
    <row r="59">
      <c r="L59" s="219" t="inlineStr">
        <is>
          <t>North West</t>
        </is>
      </c>
      <c r="M59" s="219" t="n">
        <v>4</v>
      </c>
      <c r="N59" s="219" t="n">
        <v>1</v>
      </c>
      <c r="O59" s="219" t="n">
        <v>12</v>
      </c>
      <c r="P59" s="219" t="n">
        <v>24</v>
      </c>
      <c r="Q59" s="219" t="n">
        <v>33</v>
      </c>
      <c r="R59" s="219" t="n">
        <v>49</v>
      </c>
      <c r="S59" s="219" t="n">
        <v>47</v>
      </c>
      <c r="T59" s="218">
        <f>SUMIFS($H$6:$H$41,$B$6:$B$41,T$21,$C$6:$C$41,$L59)</f>
        <v/>
      </c>
      <c r="U59" s="219">
        <f>SUMIFS($H$6:$H$41,$B$6:$B$41,U$21,$C$6:$C$41,$L59)</f>
        <v/>
      </c>
      <c r="V59" s="219">
        <f>SUMIFS($H$6:$H$41,$B$6:$B$41,V$21,$C$6:$C$41,$L59)</f>
        <v/>
      </c>
      <c r="W59" s="218">
        <f>SUMIFS($H$6:$H$41,$B$6:$B$41,W$21,$C$6:$C$41,$L59)</f>
        <v/>
      </c>
    </row>
    <row r="60">
      <c r="L60" s="219" t="inlineStr">
        <is>
          <t>Northern Cape</t>
        </is>
      </c>
      <c r="M60" s="219" t="n">
        <v>0</v>
      </c>
      <c r="N60" s="219" t="n">
        <v>0</v>
      </c>
      <c r="O60" s="219" t="n">
        <v>0</v>
      </c>
      <c r="P60" s="219" t="n">
        <v>0</v>
      </c>
      <c r="Q60" s="219" t="n">
        <v>2</v>
      </c>
      <c r="R60" s="219" t="n">
        <v>6</v>
      </c>
      <c r="S60" s="219" t="n">
        <v>16</v>
      </c>
      <c r="T60" s="218">
        <f>SUMIFS($H$6:$H$41,$B$6:$B$41,T$21,$C$6:$C$41,$L60)</f>
        <v/>
      </c>
      <c r="U60" s="219">
        <f>SUMIFS($H$6:$H$41,$B$6:$B$41,U$21,$C$6:$C$41,$L60)</f>
        <v/>
      </c>
      <c r="V60" s="219">
        <f>SUMIFS($H$6:$H$41,$B$6:$B$41,V$21,$C$6:$C$41,$L60)</f>
        <v/>
      </c>
      <c r="W60" s="218">
        <f>SUMIFS($H$6:$H$41,$B$6:$B$41,W$21,$C$6:$C$41,$L60)</f>
        <v/>
      </c>
    </row>
    <row r="61">
      <c r="L61" s="219" t="inlineStr">
        <is>
          <t>Western Cape</t>
        </is>
      </c>
      <c r="M61" s="219" t="n">
        <v>173</v>
      </c>
      <c r="N61" s="219" t="n">
        <v>193</v>
      </c>
      <c r="O61" s="219" t="n">
        <v>234</v>
      </c>
      <c r="P61" s="219" t="n">
        <v>249</v>
      </c>
      <c r="Q61" s="219" t="n">
        <v>256</v>
      </c>
      <c r="R61" s="219" t="n">
        <v>238</v>
      </c>
      <c r="S61" s="219" t="n">
        <v>262</v>
      </c>
      <c r="T61" s="218">
        <f>SUMIFS($H$6:$H$41,$B$6:$B$41,T$21,$C$6:$C$41,$L61)</f>
        <v/>
      </c>
      <c r="U61" s="219">
        <f>SUMIFS($H$6:$H$41,$B$6:$B$41,U$21,$C$6:$C$41,$L61)</f>
        <v/>
      </c>
      <c r="V61" s="219">
        <f>SUMIFS($H$6:$H$41,$B$6:$B$41,V$21,$C$6:$C$41,$L61)</f>
        <v/>
      </c>
      <c r="W61" s="218">
        <f>SUMIFS($H$6:$H$41,$B$6:$B$41,W$21,$C$6:$C$41,$L61)</f>
        <v/>
      </c>
    </row>
    <row r="62">
      <c r="L62" s="109" t="inlineStr">
        <is>
          <t>Current ventilation</t>
        </is>
      </c>
    </row>
    <row r="63">
      <c r="L63" s="219" t="inlineStr">
        <is>
          <t>Eastern Cape</t>
        </is>
      </c>
      <c r="M63" s="219" t="n">
        <v>16</v>
      </c>
      <c r="N63" s="219" t="n">
        <v>17</v>
      </c>
      <c r="O63" s="219" t="n">
        <v>36</v>
      </c>
      <c r="P63" s="219" t="n">
        <v>27</v>
      </c>
      <c r="Q63" s="219" t="n">
        <v>29</v>
      </c>
      <c r="R63" s="219" t="n">
        <v>44</v>
      </c>
      <c r="S63" s="219" t="n">
        <v>55</v>
      </c>
      <c r="T63" s="219">
        <f>SUMIFS($I$6:$I$41,$B$6:$B$41,T$21,$C$6:$C$41,$L63)</f>
        <v/>
      </c>
      <c r="U63" s="219">
        <f>SUMIFS($I$6:$I$41,$B$6:$B$41,U$21,$C$6:$C$41,$L63)</f>
        <v/>
      </c>
      <c r="V63" s="219">
        <f>SUMIFS($I$6:$I$41,$B$6:$B$41,V$21,$C$6:$C$41,$L63)</f>
        <v/>
      </c>
      <c r="W63" s="219">
        <f>SUMIFS($I$6:$I$41,$B$6:$B$41,W$21,$C$6:$C$41,$L63)</f>
        <v/>
      </c>
    </row>
    <row r="64">
      <c r="L64" s="219" t="inlineStr">
        <is>
          <t>Free State</t>
        </is>
      </c>
      <c r="M64" s="219" t="n">
        <v>1</v>
      </c>
      <c r="N64" s="219" t="n">
        <v>4</v>
      </c>
      <c r="O64" s="219" t="n">
        <v>6</v>
      </c>
      <c r="P64" s="219" t="n">
        <v>10</v>
      </c>
      <c r="Q64" s="219" t="n">
        <v>11</v>
      </c>
      <c r="R64" s="219" t="n">
        <v>15</v>
      </c>
      <c r="S64" s="219" t="n">
        <v>18</v>
      </c>
      <c r="T64" s="219">
        <f>SUMIFS($I$6:$I$41,$B$6:$B$41,T$21,$C$6:$C$41,$L64)</f>
        <v/>
      </c>
      <c r="U64" s="219">
        <f>SUMIFS($I$6:$I$41,$B$6:$B$41,U$21,$C$6:$C$41,$L64)</f>
        <v/>
      </c>
      <c r="V64" s="219">
        <f>SUMIFS($I$6:$I$41,$B$6:$B$41,V$21,$C$6:$C$41,$L64)</f>
        <v/>
      </c>
      <c r="W64" s="219">
        <f>SUMIFS($I$6:$I$41,$B$6:$B$41,W$21,$C$6:$C$41,$L64)</f>
        <v/>
      </c>
    </row>
    <row r="65">
      <c r="L65" s="219" t="inlineStr">
        <is>
          <t>Gauteng</t>
        </is>
      </c>
      <c r="M65" s="219" t="n">
        <v>11</v>
      </c>
      <c r="N65" s="219" t="n">
        <v>21</v>
      </c>
      <c r="O65" s="219" t="n">
        <v>60</v>
      </c>
      <c r="P65" s="219" t="n">
        <v>127</v>
      </c>
      <c r="Q65" s="219" t="n">
        <v>166</v>
      </c>
      <c r="R65" s="219" t="n">
        <v>224</v>
      </c>
      <c r="S65" s="219" t="n">
        <v>270</v>
      </c>
      <c r="T65" s="219">
        <f>SUMIFS($I$6:$I$41,$B$6:$B$41,T$21,$C$6:$C$41,$L65)</f>
        <v/>
      </c>
      <c r="U65" s="219">
        <f>SUMIFS($I$6:$I$41,$B$6:$B$41,U$21,$C$6:$C$41,$L65)</f>
        <v/>
      </c>
      <c r="V65" s="219">
        <f>SUMIFS($I$6:$I$41,$B$6:$B$41,V$21,$C$6:$C$41,$L65)</f>
        <v/>
      </c>
      <c r="W65" s="219">
        <f>SUMIFS($I$6:$I$41,$B$6:$B$41,W$21,$C$6:$C$41,$L65)</f>
        <v/>
      </c>
    </row>
    <row r="66">
      <c r="L66" s="219" t="inlineStr">
        <is>
          <t>Kwazulu-Natal</t>
        </is>
      </c>
      <c r="M66" s="219" t="n">
        <v>6</v>
      </c>
      <c r="N66" s="219" t="n">
        <v>6</v>
      </c>
      <c r="O66" s="219" t="n">
        <v>16</v>
      </c>
      <c r="P66" s="219" t="n">
        <v>25</v>
      </c>
      <c r="Q66" s="219" t="n">
        <v>53</v>
      </c>
      <c r="R66" s="219" t="n">
        <v>101</v>
      </c>
      <c r="S66" s="219" t="n">
        <v>122</v>
      </c>
      <c r="T66" s="219">
        <f>SUMIFS($I$6:$I$41,$B$6:$B$41,T$21,$C$6:$C$41,$L66)</f>
        <v/>
      </c>
      <c r="U66" s="219">
        <f>SUMIFS($I$6:$I$41,$B$6:$B$41,U$21,$C$6:$C$41,$L66)</f>
        <v/>
      </c>
      <c r="V66" s="219">
        <f>SUMIFS($I$6:$I$41,$B$6:$B$41,V$21,$C$6:$C$41,$L66)</f>
        <v/>
      </c>
      <c r="W66" s="219">
        <f>SUMIFS($I$6:$I$41,$B$6:$B$41,W$21,$C$6:$C$41,$L66)</f>
        <v/>
      </c>
    </row>
    <row r="67">
      <c r="L67" s="219" t="inlineStr">
        <is>
          <t>Limpopo</t>
        </is>
      </c>
      <c r="M67" s="219" t="n">
        <v>1</v>
      </c>
      <c r="N67" s="219" t="n">
        <v>1</v>
      </c>
      <c r="O67" s="219" t="n">
        <v>0</v>
      </c>
      <c r="P67" s="219" t="n">
        <v>1</v>
      </c>
      <c r="Q67" s="219" t="n">
        <v>8</v>
      </c>
      <c r="R67" s="219" t="n">
        <v>6</v>
      </c>
      <c r="S67" s="219" t="n">
        <v>7</v>
      </c>
      <c r="T67" s="219">
        <f>SUMIFS($I$6:$I$41,$B$6:$B$41,T$21,$C$6:$C$41,$L67)</f>
        <v/>
      </c>
      <c r="U67" s="219">
        <f>SUMIFS($I$6:$I$41,$B$6:$B$41,U$21,$C$6:$C$41,$L67)</f>
        <v/>
      </c>
      <c r="V67" s="219">
        <f>SUMIFS($I$6:$I$41,$B$6:$B$41,V$21,$C$6:$C$41,$L67)</f>
        <v/>
      </c>
      <c r="W67" s="219">
        <f>SUMIFS($I$6:$I$41,$B$6:$B$41,W$21,$C$6:$C$41,$L67)</f>
        <v/>
      </c>
    </row>
    <row r="68">
      <c r="L68" s="219" t="inlineStr">
        <is>
          <t>Mpumalanga</t>
        </is>
      </c>
      <c r="M68" s="219" t="n">
        <v>0</v>
      </c>
      <c r="N68" s="219" t="n">
        <v>0</v>
      </c>
      <c r="O68" s="219" t="n">
        <v>0</v>
      </c>
      <c r="P68" s="219" t="n">
        <v>1</v>
      </c>
      <c r="Q68" s="219" t="n">
        <v>1</v>
      </c>
      <c r="R68" s="219" t="n">
        <v>4</v>
      </c>
      <c r="S68" s="219" t="n">
        <v>6</v>
      </c>
      <c r="T68" s="219">
        <f>SUMIFS($I$6:$I$41,$B$6:$B$41,T$21,$C$6:$C$41,$L68)</f>
        <v/>
      </c>
      <c r="U68" s="219">
        <f>SUMIFS($I$6:$I$41,$B$6:$B$41,U$21,$C$6:$C$41,$L68)</f>
        <v/>
      </c>
      <c r="V68" s="219">
        <f>SUMIFS($I$6:$I$41,$B$6:$B$41,V$21,$C$6:$C$41,$L68)</f>
        <v/>
      </c>
      <c r="W68" s="219">
        <f>SUMIFS($I$6:$I$41,$B$6:$B$41,W$21,$C$6:$C$41,$L68)</f>
        <v/>
      </c>
    </row>
    <row r="69">
      <c r="L69" s="219" t="inlineStr">
        <is>
          <t>North West</t>
        </is>
      </c>
      <c r="M69" s="219" t="n">
        <v>1</v>
      </c>
      <c r="N69" s="219" t="n">
        <v>3</v>
      </c>
      <c r="O69" s="219" t="n">
        <v>3</v>
      </c>
      <c r="P69" s="219" t="n">
        <v>4</v>
      </c>
      <c r="Q69" s="219" t="n">
        <v>12</v>
      </c>
      <c r="R69" s="219" t="n">
        <v>17</v>
      </c>
      <c r="S69" s="219" t="n">
        <v>21</v>
      </c>
      <c r="T69" s="219">
        <f>SUMIFS($I$6:$I$41,$B$6:$B$41,T$21,$C$6:$C$41,$L69)</f>
        <v/>
      </c>
      <c r="U69" s="219">
        <f>SUMIFS($I$6:$I$41,$B$6:$B$41,U$21,$C$6:$C$41,$L69)</f>
        <v/>
      </c>
      <c r="V69" s="219">
        <f>SUMIFS($I$6:$I$41,$B$6:$B$41,V$21,$C$6:$C$41,$L69)</f>
        <v/>
      </c>
      <c r="W69" s="219">
        <f>SUMIFS($I$6:$I$41,$B$6:$B$41,W$21,$C$6:$C$41,$L69)</f>
        <v/>
      </c>
    </row>
    <row r="70">
      <c r="L70" s="219" t="inlineStr">
        <is>
          <t>Northern Cape</t>
        </is>
      </c>
      <c r="M70" s="219" t="n">
        <v>0</v>
      </c>
      <c r="N70" s="219" t="n">
        <v>0</v>
      </c>
      <c r="O70" s="219" t="n">
        <v>0</v>
      </c>
      <c r="P70" s="219" t="n">
        <v>0</v>
      </c>
      <c r="Q70" s="219" t="n">
        <v>0</v>
      </c>
      <c r="R70" s="219" t="n">
        <v>3</v>
      </c>
      <c r="S70" s="219" t="n">
        <v>9</v>
      </c>
      <c r="T70" s="219">
        <f>SUMIFS($I$6:$I$41,$B$6:$B$41,T$21,$C$6:$C$41,$L70)</f>
        <v/>
      </c>
      <c r="U70" s="219">
        <f>SUMIFS($I$6:$I$41,$B$6:$B$41,U$21,$C$6:$C$41,$L70)</f>
        <v/>
      </c>
      <c r="V70" s="219">
        <f>SUMIFS($I$6:$I$41,$B$6:$B$41,V$21,$C$6:$C$41,$L70)</f>
        <v/>
      </c>
      <c r="W70" s="219">
        <f>SUMIFS($I$6:$I$41,$B$6:$B$41,W$21,$C$6:$C$41,$L70)</f>
        <v/>
      </c>
    </row>
    <row r="71">
      <c r="L71" s="219" t="inlineStr">
        <is>
          <t>Western Cape</t>
        </is>
      </c>
      <c r="M71" s="219" t="n">
        <v>82</v>
      </c>
      <c r="N71" s="219" t="n">
        <v>89</v>
      </c>
      <c r="O71" s="219" t="n">
        <v>111</v>
      </c>
      <c r="P71" s="219" t="n">
        <v>85</v>
      </c>
      <c r="Q71" s="219" t="n">
        <v>87</v>
      </c>
      <c r="R71" s="219" t="n">
        <v>92</v>
      </c>
      <c r="S71" s="219" t="n">
        <v>107</v>
      </c>
      <c r="T71" s="219">
        <f>SUMIFS($I$6:$I$41,$B$6:$B$41,T$21,$C$6:$C$41,$L71)</f>
        <v/>
      </c>
      <c r="U71" s="219">
        <f>SUMIFS($I$6:$I$41,$B$6:$B$41,U$21,$C$6:$C$41,$L71)</f>
        <v/>
      </c>
      <c r="V71" s="219">
        <f>SUMIFS($I$6:$I$41,$B$6:$B$41,V$21,$C$6:$C$41,$L71)</f>
        <v/>
      </c>
      <c r="W71" s="219">
        <f>SUMIFS($I$6:$I$41,$B$6:$B$41,W$21,$C$6:$C$41,$L71)</f>
        <v/>
      </c>
    </row>
    <row r="72">
      <c r="L72" s="109" t="inlineStr">
        <is>
          <t>Discharged</t>
        </is>
      </c>
    </row>
    <row r="73">
      <c r="L73" s="219" t="inlineStr">
        <is>
          <t>Eastern Cape</t>
        </is>
      </c>
      <c r="M73" s="219" t="n">
        <v>254</v>
      </c>
      <c r="N73" s="219" t="n">
        <v>300</v>
      </c>
      <c r="O73" s="219" t="n">
        <v>368</v>
      </c>
      <c r="P73" s="219" t="n">
        <v>481</v>
      </c>
      <c r="Q73" s="219" t="n">
        <v>623</v>
      </c>
      <c r="R73" s="219" t="n">
        <v>845</v>
      </c>
      <c r="S73" s="219" t="n">
        <v>999</v>
      </c>
      <c r="T73" s="219">
        <f>SUMIFS($F$6:$F$41,$B$6:$B$41,T$21,$C$6:$C$41,$L73)</f>
        <v/>
      </c>
      <c r="U73" s="219">
        <f>SUMIFS($F$6:$F$41,$B$6:$B$41,U$21,$C$6:$C$41,$L73)</f>
        <v/>
      </c>
      <c r="V73" s="219">
        <f>SUMIFS($F$6:$F$41,$B$6:$B$41,V$21,$C$6:$C$41,$L73)</f>
        <v/>
      </c>
      <c r="W73" s="219">
        <f>SUMIFS($F$6:$F$41,$B$6:$B$41,W$21,$C$6:$C$41,$L73)</f>
        <v/>
      </c>
    </row>
    <row r="74">
      <c r="L74" s="219" t="inlineStr">
        <is>
          <t>Free State</t>
        </is>
      </c>
      <c r="M74" s="219" t="n">
        <v>109</v>
      </c>
      <c r="N74" s="219" t="n">
        <v>125</v>
      </c>
      <c r="O74" s="219" t="n">
        <v>148</v>
      </c>
      <c r="P74" s="219" t="n">
        <v>187</v>
      </c>
      <c r="Q74" s="219" t="n">
        <v>265</v>
      </c>
      <c r="R74" s="219" t="n">
        <v>398</v>
      </c>
      <c r="S74" s="219" t="n">
        <v>565</v>
      </c>
      <c r="T74" s="219">
        <f>SUMIFS($F$6:$F$41,$B$6:$B$41,T$21,$C$6:$C$41,$L74)</f>
        <v/>
      </c>
      <c r="U74" s="219">
        <f>SUMIFS($F$6:$F$41,$B$6:$B$41,U$21,$C$6:$C$41,$L74)</f>
        <v/>
      </c>
      <c r="V74" s="219">
        <f>SUMIFS($F$6:$F$41,$B$6:$B$41,V$21,$C$6:$C$41,$L74)</f>
        <v/>
      </c>
      <c r="W74" s="219">
        <f>SUMIFS($F$6:$F$41,$B$6:$B$41,W$21,$C$6:$C$41,$L74)</f>
        <v/>
      </c>
    </row>
    <row r="75">
      <c r="L75" s="219" t="inlineStr">
        <is>
          <t>Gauteng</t>
        </is>
      </c>
      <c r="M75" s="219" t="n">
        <v>390</v>
      </c>
      <c r="N75" s="219" t="n">
        <v>523</v>
      </c>
      <c r="O75" s="219" t="n">
        <v>800</v>
      </c>
      <c r="P75" s="219" t="n">
        <v>1244</v>
      </c>
      <c r="Q75" s="219" t="n">
        <v>1713</v>
      </c>
      <c r="R75" s="219" t="n">
        <v>3179</v>
      </c>
      <c r="S75" s="219" t="n">
        <v>4077</v>
      </c>
      <c r="T75" s="219">
        <f>SUMIFS($F$6:$F$41,$B$6:$B$41,T$21,$C$6:$C$41,$L75)</f>
        <v/>
      </c>
      <c r="U75" s="219">
        <f>SUMIFS($F$6:$F$41,$B$6:$B$41,U$21,$C$6:$C$41,$L75)</f>
        <v/>
      </c>
      <c r="V75" s="219">
        <f>SUMIFS($F$6:$F$41,$B$6:$B$41,V$21,$C$6:$C$41,$L75)</f>
        <v/>
      </c>
      <c r="W75" s="219">
        <f>SUMIFS($F$6:$F$41,$B$6:$B$41,W$21,$C$6:$C$41,$L75)</f>
        <v/>
      </c>
    </row>
    <row r="76">
      <c r="L76" s="219" t="inlineStr">
        <is>
          <t>Kwazulu-Natal</t>
        </is>
      </c>
      <c r="M76" s="219" t="n">
        <v>325</v>
      </c>
      <c r="N76" s="219" t="n">
        <v>361</v>
      </c>
      <c r="O76" s="219" t="n">
        <v>434</v>
      </c>
      <c r="P76" s="219" t="n">
        <v>529</v>
      </c>
      <c r="Q76" s="219" t="n">
        <v>706</v>
      </c>
      <c r="R76" s="219" t="n">
        <v>1367</v>
      </c>
      <c r="S76" s="219" t="n">
        <v>1899</v>
      </c>
      <c r="T76" s="219">
        <f>SUMIFS($F$6:$F$41,$B$6:$B$41,T$21,$C$6:$C$41,$L76)</f>
        <v/>
      </c>
      <c r="U76" s="219">
        <f>SUMIFS($F$6:$F$41,$B$6:$B$41,U$21,$C$6:$C$41,$L76)</f>
        <v/>
      </c>
      <c r="V76" s="219">
        <f>SUMIFS($F$6:$F$41,$B$6:$B$41,V$21,$C$6:$C$41,$L76)</f>
        <v/>
      </c>
      <c r="W76" s="219">
        <f>SUMIFS($F$6:$F$41,$B$6:$B$41,W$21,$C$6:$C$41,$L76)</f>
        <v/>
      </c>
    </row>
    <row r="77">
      <c r="L77" s="219" t="inlineStr">
        <is>
          <t>Limpopo</t>
        </is>
      </c>
      <c r="M77" s="219" t="n">
        <v>22</v>
      </c>
      <c r="N77" s="219" t="n">
        <v>30</v>
      </c>
      <c r="O77" s="219" t="n">
        <v>51</v>
      </c>
      <c r="P77" s="219" t="n">
        <v>69</v>
      </c>
      <c r="Q77" s="219" t="n">
        <v>104</v>
      </c>
      <c r="R77" s="219" t="n">
        <v>175</v>
      </c>
      <c r="S77" s="219" t="n">
        <v>214</v>
      </c>
      <c r="T77" s="219">
        <f>SUMIFS($F$6:$F$41,$B$6:$B$41,T$21,$C$6:$C$41,$L77)</f>
        <v/>
      </c>
      <c r="U77" s="219">
        <f>SUMIFS($F$6:$F$41,$B$6:$B$41,U$21,$C$6:$C$41,$L77)</f>
        <v/>
      </c>
      <c r="V77" s="219">
        <f>SUMIFS($F$6:$F$41,$B$6:$B$41,V$21,$C$6:$C$41,$L77)</f>
        <v/>
      </c>
      <c r="W77" s="219">
        <f>SUMIFS($F$6:$F$41,$B$6:$B$41,W$21,$C$6:$C$41,$L77)</f>
        <v/>
      </c>
    </row>
    <row r="78">
      <c r="L78" s="219" t="inlineStr">
        <is>
          <t>Mpumalanga</t>
        </is>
      </c>
      <c r="M78" s="219" t="n">
        <v>11</v>
      </c>
      <c r="N78" s="219" t="n">
        <v>16</v>
      </c>
      <c r="O78" s="219" t="n">
        <v>32</v>
      </c>
      <c r="P78" s="219" t="n">
        <v>47</v>
      </c>
      <c r="Q78" s="219" t="n">
        <v>77</v>
      </c>
      <c r="R78" s="219" t="n">
        <v>145</v>
      </c>
      <c r="S78" s="219" t="n">
        <v>190</v>
      </c>
      <c r="T78" s="219">
        <f>SUMIFS($F$6:$F$41,$B$6:$B$41,T$21,$C$6:$C$41,$L78)</f>
        <v/>
      </c>
      <c r="U78" s="219">
        <f>SUMIFS($F$6:$F$41,$B$6:$B$41,U$21,$C$6:$C$41,$L78)</f>
        <v/>
      </c>
      <c r="V78" s="219">
        <f>SUMIFS($F$6:$F$41,$B$6:$B$41,V$21,$C$6:$C$41,$L78)</f>
        <v/>
      </c>
      <c r="W78" s="219">
        <f>SUMIFS($F$6:$F$41,$B$6:$B$41,W$21,$C$6:$C$41,$L78)</f>
        <v/>
      </c>
    </row>
    <row r="79">
      <c r="L79" s="219" t="inlineStr">
        <is>
          <t>North West</t>
        </is>
      </c>
      <c r="M79" s="219" t="n">
        <v>58</v>
      </c>
      <c r="N79" s="219" t="n">
        <v>89</v>
      </c>
      <c r="O79" s="219" t="n">
        <v>129</v>
      </c>
      <c r="P79" s="219" t="n">
        <v>182</v>
      </c>
      <c r="Q79" s="219" t="n">
        <v>297</v>
      </c>
      <c r="R79" s="219" t="n">
        <v>477</v>
      </c>
      <c r="S79" s="219" t="n">
        <v>570</v>
      </c>
      <c r="T79" s="219">
        <f>SUMIFS($F$6:$F$41,$B$6:$B$41,T$21,$C$6:$C$41,$L79)</f>
        <v/>
      </c>
      <c r="U79" s="219">
        <f>SUMIFS($F$6:$F$41,$B$6:$B$41,U$21,$C$6:$C$41,$L79)</f>
        <v/>
      </c>
      <c r="V79" s="219">
        <f>SUMIFS($F$6:$F$41,$B$6:$B$41,V$21,$C$6:$C$41,$L79)</f>
        <v/>
      </c>
      <c r="W79" s="219">
        <f>SUMIFS($F$6:$F$41,$B$6:$B$41,W$21,$C$6:$C$41,$L79)</f>
        <v/>
      </c>
    </row>
    <row r="80">
      <c r="L80" s="219" t="inlineStr">
        <is>
          <t>Northern Cape</t>
        </is>
      </c>
      <c r="M80" s="219" t="n">
        <v>14</v>
      </c>
      <c r="N80" s="219" t="n">
        <v>17</v>
      </c>
      <c r="O80" s="219" t="n">
        <v>22</v>
      </c>
      <c r="P80" s="219" t="n">
        <v>31</v>
      </c>
      <c r="Q80" s="219" t="n">
        <v>45</v>
      </c>
      <c r="R80" s="219" t="n">
        <v>85</v>
      </c>
      <c r="S80" s="219" t="n">
        <v>124</v>
      </c>
      <c r="T80" s="219">
        <f>SUMIFS($F$6:$F$41,$B$6:$B$41,T$21,$C$6:$C$41,$L80)</f>
        <v/>
      </c>
      <c r="U80" s="219">
        <f>SUMIFS($F$6:$F$41,$B$6:$B$41,U$21,$C$6:$C$41,$L80)</f>
        <v/>
      </c>
      <c r="V80" s="219">
        <f>SUMIFS($F$6:$F$41,$B$6:$B$41,V$21,$C$6:$C$41,$L80)</f>
        <v/>
      </c>
      <c r="W80" s="219">
        <f>SUMIFS($F$6:$F$41,$B$6:$B$41,W$21,$C$6:$C$41,$L80)</f>
        <v/>
      </c>
    </row>
    <row r="81">
      <c r="L81" s="219" t="inlineStr">
        <is>
          <t>Western Cape</t>
        </is>
      </c>
      <c r="M81" s="219" t="n">
        <v>2653</v>
      </c>
      <c r="N81" s="219" t="n">
        <v>3417</v>
      </c>
      <c r="O81" s="219" t="n">
        <v>4413</v>
      </c>
      <c r="P81" s="219" t="n">
        <v>5758</v>
      </c>
      <c r="Q81" s="219" t="n">
        <v>6896</v>
      </c>
      <c r="R81" s="219" t="n">
        <v>7950</v>
      </c>
      <c r="S81" s="219" t="n">
        <v>8726</v>
      </c>
      <c r="T81" s="219">
        <f>SUMIFS($F$6:$F$41,$B$6:$B$41,T$21,$C$6:$C$41,$L81)</f>
        <v/>
      </c>
      <c r="U81" s="219">
        <f>SUMIFS($F$6:$F$41,$B$6:$B$41,U$21,$C$6:$C$41,$L81)</f>
        <v/>
      </c>
      <c r="V81" s="219">
        <f>SUMIFS($F$6:$F$41,$B$6:$B$41,V$21,$C$6:$C$41,$L81)</f>
        <v/>
      </c>
      <c r="W81" s="219">
        <f>SUMIFS($F$6:$F$41,$B$6:$B$41,W$21,$C$6:$C$41,$L81)</f>
        <v/>
      </c>
    </row>
    <row r="82">
      <c r="L82" s="109" t="inlineStr">
        <is>
          <t>Deaths</t>
        </is>
      </c>
    </row>
    <row r="83">
      <c r="L83" s="219" t="inlineStr">
        <is>
          <t>Eastern Cape</t>
        </is>
      </c>
      <c r="M83" s="219" t="n">
        <v>95</v>
      </c>
      <c r="N83" s="219" t="n">
        <v>119</v>
      </c>
      <c r="O83" s="219" t="n">
        <v>191</v>
      </c>
      <c r="P83" s="219" t="n">
        <v>259</v>
      </c>
      <c r="Q83" s="219" t="n">
        <v>343</v>
      </c>
      <c r="R83" s="219" t="n">
        <v>400</v>
      </c>
      <c r="S83" s="219" t="n">
        <v>443</v>
      </c>
      <c r="T83" s="219">
        <f>SUMIFS($E$6:$E$41,$B$6:$B$41,T$21,$C$6:$C$41,$L83)</f>
        <v/>
      </c>
      <c r="U83" s="219">
        <f>SUMIFS($E$6:$E$41,$B$6:$B$41,U$21,$C$6:$C$41,$L83)</f>
        <v/>
      </c>
      <c r="V83" s="219">
        <f>SUMIFS($E$6:$E$41,$B$6:$B$41,V$21,$C$6:$C$41,$L83)</f>
        <v/>
      </c>
      <c r="W83" s="219">
        <f>SUMIFS($E$6:$E$41,$B$6:$B$41,W$21,$C$6:$C$41,$L83)</f>
        <v/>
      </c>
    </row>
    <row r="84">
      <c r="L84" s="219" t="inlineStr">
        <is>
          <t>Free State</t>
        </is>
      </c>
      <c r="M84" s="219" t="n">
        <v>10</v>
      </c>
      <c r="N84" s="219" t="n">
        <v>10</v>
      </c>
      <c r="O84" s="219" t="n">
        <v>11</v>
      </c>
      <c r="P84" s="219" t="n">
        <v>15</v>
      </c>
      <c r="Q84" s="219" t="n">
        <v>33</v>
      </c>
      <c r="R84" s="219" t="n">
        <v>47</v>
      </c>
      <c r="S84" s="219" t="n">
        <v>84</v>
      </c>
      <c r="T84" s="219">
        <f>SUMIFS($E$6:$E$41,$B$6:$B$41,T$21,$C$6:$C$41,$L84)</f>
        <v/>
      </c>
      <c r="U84" s="219">
        <f>SUMIFS($E$6:$E$41,$B$6:$B$41,U$21,$C$6:$C$41,$L84)</f>
        <v/>
      </c>
      <c r="V84" s="219">
        <f>SUMIFS($E$6:$E$41,$B$6:$B$41,V$21,$C$6:$C$41,$L84)</f>
        <v/>
      </c>
      <c r="W84" s="219">
        <f>SUMIFS($E$6:$E$41,$B$6:$B$41,W$21,$C$6:$C$41,$L84)</f>
        <v/>
      </c>
    </row>
    <row r="85">
      <c r="L85" s="219" t="inlineStr">
        <is>
          <t>Gauteng</t>
        </is>
      </c>
      <c r="M85" s="219" t="n">
        <v>38</v>
      </c>
      <c r="N85" s="219" t="n">
        <v>60</v>
      </c>
      <c r="O85" s="219" t="n">
        <v>118</v>
      </c>
      <c r="P85" s="219" t="n">
        <v>219</v>
      </c>
      <c r="Q85" s="219" t="n">
        <v>372</v>
      </c>
      <c r="R85" s="219" t="n">
        <v>582</v>
      </c>
      <c r="S85" s="219" t="n">
        <v>760</v>
      </c>
      <c r="T85" s="219">
        <f>SUMIFS($E$6:$E$41,$B$6:$B$41,T$21,$C$6:$C$41,$L85)</f>
        <v/>
      </c>
      <c r="U85" s="219">
        <f>SUMIFS($E$6:$E$41,$B$6:$B$41,U$21,$C$6:$C$41,$L85)</f>
        <v/>
      </c>
      <c r="V85" s="219">
        <f>SUMIFS($E$6:$E$41,$B$6:$B$41,V$21,$C$6:$C$41,$L85)</f>
        <v/>
      </c>
      <c r="W85" s="219">
        <f>SUMIFS($E$6:$E$41,$B$6:$B$41,W$21,$C$6:$C$41,$L85)</f>
        <v/>
      </c>
    </row>
    <row r="86">
      <c r="A86" s="219" t="n">
        <v>1.778425655976676</v>
      </c>
      <c r="L86" s="219" t="inlineStr">
        <is>
          <t>Kwazulu-Natal</t>
        </is>
      </c>
      <c r="M86" s="219" t="n">
        <v>45</v>
      </c>
      <c r="N86" s="219" t="n">
        <v>49</v>
      </c>
      <c r="O86" s="219" t="n">
        <v>62</v>
      </c>
      <c r="P86" s="219" t="n">
        <v>77</v>
      </c>
      <c r="Q86" s="219" t="n">
        <v>128</v>
      </c>
      <c r="R86" s="219" t="n">
        <v>174</v>
      </c>
      <c r="S86" s="219" t="n">
        <v>251</v>
      </c>
      <c r="T86" s="219">
        <f>SUMIFS($E$6:$E$41,$B$6:$B$41,T$21,$C$6:$C$41,$L86)</f>
        <v/>
      </c>
      <c r="U86" s="219">
        <f>SUMIFS($E$6:$E$41,$B$6:$B$41,U$21,$C$6:$C$41,$L86)</f>
        <v/>
      </c>
      <c r="V86" s="219">
        <f>SUMIFS($E$6:$E$41,$B$6:$B$41,V$21,$C$6:$C$41,$L86)</f>
        <v/>
      </c>
      <c r="W86" s="219">
        <f>SUMIFS($E$6:$E$41,$B$6:$B$41,W$21,$C$6:$C$41,$L86)</f>
        <v/>
      </c>
    </row>
    <row r="87">
      <c r="A87" s="219" t="n">
        <v>0.5757575757575758</v>
      </c>
      <c r="L87" s="219" t="inlineStr">
        <is>
          <t>Limpopo</t>
        </is>
      </c>
      <c r="M87" s="219" t="n">
        <v>2</v>
      </c>
      <c r="N87" s="219" t="n">
        <v>2</v>
      </c>
      <c r="O87" s="219" t="n">
        <v>2</v>
      </c>
      <c r="P87" s="219" t="n">
        <v>3</v>
      </c>
      <c r="Q87" s="219" t="n">
        <v>9</v>
      </c>
      <c r="R87" s="219" t="n">
        <v>11</v>
      </c>
      <c r="S87" s="219" t="n">
        <v>19</v>
      </c>
      <c r="T87" s="219">
        <f>SUMIFS($E$6:$E$41,$B$6:$B$41,T$21,$C$6:$C$41,$L87)</f>
        <v/>
      </c>
      <c r="U87" s="219">
        <f>SUMIFS($E$6:$E$41,$B$6:$B$41,U$21,$C$6:$C$41,$L87)</f>
        <v/>
      </c>
      <c r="V87" s="219">
        <f>SUMIFS($E$6:$E$41,$B$6:$B$41,V$21,$C$6:$C$41,$L87)</f>
        <v/>
      </c>
      <c r="W87" s="219">
        <f>SUMIFS($E$6:$E$41,$B$6:$B$41,W$21,$C$6:$C$41,$L87)</f>
        <v/>
      </c>
    </row>
    <row r="88">
      <c r="A88" s="219" t="n">
        <v>1.384408602150538</v>
      </c>
      <c r="L88" s="219" t="inlineStr">
        <is>
          <t>Mpumalanga</t>
        </is>
      </c>
      <c r="M88" s="219" t="n">
        <v>1</v>
      </c>
      <c r="N88" s="219" t="n">
        <v>1</v>
      </c>
      <c r="O88" s="219" t="n">
        <v>0</v>
      </c>
      <c r="P88" s="219" t="n">
        <v>1</v>
      </c>
      <c r="Q88" s="219" t="n">
        <v>3</v>
      </c>
      <c r="R88" s="219" t="n">
        <v>3</v>
      </c>
      <c r="S88" s="219" t="n">
        <v>3</v>
      </c>
      <c r="T88" s="219">
        <f>SUMIFS($E$6:$E$41,$B$6:$B$41,T$21,$C$6:$C$41,$L88)</f>
        <v/>
      </c>
      <c r="U88" s="219">
        <f>SUMIFS($E$6:$E$41,$B$6:$B$41,U$21,$C$6:$C$41,$L88)</f>
        <v/>
      </c>
      <c r="V88" s="219">
        <f>SUMIFS($E$6:$E$41,$B$6:$B$41,V$21,$C$6:$C$41,$L88)</f>
        <v/>
      </c>
      <c r="W88" s="219">
        <f>SUMIFS($E$6:$E$41,$B$6:$B$41,W$21,$C$6:$C$41,$L88)</f>
        <v/>
      </c>
    </row>
    <row r="89">
      <c r="A89" s="219" t="n">
        <v>1.9453125</v>
      </c>
      <c r="L89" s="219" t="inlineStr">
        <is>
          <t>North West</t>
        </is>
      </c>
      <c r="M89" s="219" t="n">
        <v>4</v>
      </c>
      <c r="N89" s="219" t="n">
        <v>6</v>
      </c>
      <c r="O89" s="219" t="n">
        <v>12</v>
      </c>
      <c r="P89" s="219" t="n">
        <v>21</v>
      </c>
      <c r="Q89" s="219" t="n">
        <v>51</v>
      </c>
      <c r="R89" s="219" t="n">
        <v>58</v>
      </c>
      <c r="S89" s="219" t="n">
        <v>70</v>
      </c>
      <c r="T89" s="219">
        <f>SUMIFS($E$6:$E$41,$B$6:$B$41,T$21,$C$6:$C$41,$L89)</f>
        <v/>
      </c>
      <c r="U89" s="219">
        <f>SUMIFS($E$6:$E$41,$B$6:$B$41,U$21,$C$6:$C$41,$L89)</f>
        <v/>
      </c>
      <c r="V89" s="219">
        <f>SUMIFS($E$6:$E$41,$B$6:$B$41,V$21,$C$6:$C$41,$L89)</f>
        <v/>
      </c>
      <c r="W89" s="219">
        <f>SUMIFS($E$6:$E$41,$B$6:$B$41,W$21,$C$6:$C$41,$L89)</f>
        <v/>
      </c>
    </row>
    <row r="90">
      <c r="A90" s="219" t="n">
        <v>3.666666666666667</v>
      </c>
      <c r="L90" s="219" t="inlineStr">
        <is>
          <t>Northern Cape</t>
        </is>
      </c>
      <c r="M90" s="219" t="n">
        <v>0</v>
      </c>
      <c r="N90" s="219" t="n">
        <v>1</v>
      </c>
      <c r="O90" s="219" t="n">
        <v>1</v>
      </c>
      <c r="P90" s="219" t="n">
        <v>2</v>
      </c>
      <c r="Q90" s="219" t="n">
        <v>5</v>
      </c>
      <c r="R90" s="219" t="n">
        <v>11</v>
      </c>
      <c r="S90" s="219" t="n">
        <v>13</v>
      </c>
      <c r="T90" s="219">
        <f>SUMIFS($E$6:$E$41,$B$6:$B$41,T$21,$C$6:$C$41,$L90)</f>
        <v/>
      </c>
      <c r="U90" s="219">
        <f>SUMIFS($E$6:$E$41,$B$6:$B$41,U$21,$C$6:$C$41,$L90)</f>
        <v/>
      </c>
      <c r="V90" s="219">
        <f>SUMIFS($E$6:$E$41,$B$6:$B$41,V$21,$C$6:$C$41,$L90)</f>
        <v/>
      </c>
      <c r="W90" s="219">
        <f>SUMIFS($E$6:$E$41,$B$6:$B$41,W$21,$C$6:$C$41,$L90)</f>
        <v/>
      </c>
    </row>
    <row r="91">
      <c r="A91" s="219" t="n">
        <v>7.333333333333333</v>
      </c>
      <c r="L91" s="219" t="inlineStr">
        <is>
          <t>Western Cape</t>
        </is>
      </c>
      <c r="M91" s="219" t="n">
        <v>765</v>
      </c>
      <c r="N91" s="219" t="n">
        <v>1017</v>
      </c>
      <c r="O91" s="219" t="n">
        <v>1281</v>
      </c>
      <c r="P91" s="219" t="n">
        <v>1620</v>
      </c>
      <c r="Q91" s="219" t="n">
        <v>1891</v>
      </c>
      <c r="R91" s="219" t="n">
        <v>2089</v>
      </c>
      <c r="S91" s="219" t="n">
        <v>2259</v>
      </c>
      <c r="T91" s="219">
        <f>SUMIFS($E$6:$E$41,$B$6:$B$41,T$21,$C$6:$C$41,$L91)</f>
        <v/>
      </c>
      <c r="U91" s="219">
        <f>SUMIFS($E$6:$E$41,$B$6:$B$41,U$21,$C$6:$C$41,$L91)</f>
        <v/>
      </c>
      <c r="V91" s="219">
        <f>SUMIFS($E$6:$E$41,$B$6:$B$41,V$21,$C$6:$C$41,$L91)</f>
        <v/>
      </c>
      <c r="W91" s="219">
        <f>SUMIFS($E$6:$E$41,$B$6:$B$41,W$21,$C$6:$C$41,$L91)</f>
        <v/>
      </c>
    </row>
    <row r="92">
      <c r="A92" s="219" t="n">
        <v>0.7058823529411765</v>
      </c>
    </row>
    <row r="93">
      <c r="A93" s="219" t="n">
        <v>1.4</v>
      </c>
    </row>
    <row r="94">
      <c r="A94" s="219" t="n">
        <v>1.178741406663141</v>
      </c>
    </row>
    <row r="95">
      <c r="L95" s="109" t="inlineStr">
        <is>
          <t>New beds occupied</t>
        </is>
      </c>
      <c r="N95" s="99">
        <f>N$21</f>
        <v/>
      </c>
      <c r="O95" s="99">
        <f>O$21</f>
        <v/>
      </c>
      <c r="P95" s="99">
        <f>P$21</f>
        <v/>
      </c>
      <c r="Q95" s="99">
        <f>Q$21</f>
        <v/>
      </c>
      <c r="R95" s="99">
        <f>Q95+7</f>
        <v/>
      </c>
      <c r="S95" s="99">
        <f>R95+7</f>
        <v/>
      </c>
      <c r="T95" s="99">
        <f>S95+7</f>
        <v/>
      </c>
      <c r="U95" s="99">
        <f>T95+7</f>
        <v/>
      </c>
      <c r="V95" s="99">
        <f>U95+7</f>
        <v/>
      </c>
      <c r="W95" s="99">
        <f>V95+7</f>
        <v/>
      </c>
    </row>
    <row r="96">
      <c r="L96" s="219" t="inlineStr">
        <is>
          <t>Eastern Cape</t>
        </is>
      </c>
      <c r="M96" s="219" t="n">
        <v>12472</v>
      </c>
      <c r="N96" s="219">
        <f>N43-M43</f>
        <v/>
      </c>
      <c r="O96" s="219">
        <f>O43-N43</f>
        <v/>
      </c>
      <c r="P96" s="219">
        <f>P43-O43</f>
        <v/>
      </c>
      <c r="Q96" s="219">
        <f>Q43-P43</f>
        <v/>
      </c>
      <c r="R96" s="219">
        <f>R43-Q43</f>
        <v/>
      </c>
      <c r="S96" s="219">
        <f>S43-R43</f>
        <v/>
      </c>
      <c r="T96" s="219">
        <f>T43-S43</f>
        <v/>
      </c>
      <c r="U96" s="219">
        <f>U43-T43</f>
        <v/>
      </c>
      <c r="V96" s="219">
        <f>V43-U43</f>
        <v/>
      </c>
      <c r="W96" s="219">
        <f>W43-V43</f>
        <v/>
      </c>
    </row>
    <row r="97">
      <c r="L97" s="219" t="inlineStr">
        <is>
          <t>Free State</t>
        </is>
      </c>
      <c r="M97" s="219" t="n">
        <v>6177</v>
      </c>
      <c r="N97" s="219">
        <f>N44-M44</f>
        <v/>
      </c>
      <c r="O97" s="219">
        <f>O44-N44</f>
        <v/>
      </c>
      <c r="P97" s="219">
        <f>P44-O44</f>
        <v/>
      </c>
      <c r="Q97" s="219">
        <f>Q44-P44</f>
        <v/>
      </c>
      <c r="R97" s="219">
        <f>R44-Q44</f>
        <v/>
      </c>
      <c r="S97" s="219">
        <f>S44-R44</f>
        <v/>
      </c>
      <c r="T97" s="219">
        <f>T44-S44</f>
        <v/>
      </c>
      <c r="U97" s="219">
        <f>U44-T44</f>
        <v/>
      </c>
      <c r="V97" s="219">
        <f>V44-U44</f>
        <v/>
      </c>
      <c r="W97" s="219">
        <f>W44-V44</f>
        <v/>
      </c>
    </row>
    <row r="98">
      <c r="L98" s="219" t="inlineStr">
        <is>
          <t>Gauteng</t>
        </is>
      </c>
      <c r="M98" s="219" t="n">
        <v>30552</v>
      </c>
      <c r="N98" s="219">
        <f>N45-M45</f>
        <v/>
      </c>
      <c r="O98" s="219">
        <f>O45-N45</f>
        <v/>
      </c>
      <c r="P98" s="219">
        <f>P45-O45</f>
        <v/>
      </c>
      <c r="Q98" s="219">
        <f>Q45-P45</f>
        <v/>
      </c>
      <c r="R98" s="219">
        <f>R45-Q45</f>
        <v/>
      </c>
      <c r="S98" s="219">
        <f>S45-R45</f>
        <v/>
      </c>
      <c r="T98" s="219">
        <f>T45-S45</f>
        <v/>
      </c>
      <c r="U98" s="219">
        <f>U45-T45</f>
        <v/>
      </c>
      <c r="V98" s="219">
        <f>V45-U45</f>
        <v/>
      </c>
      <c r="W98" s="219">
        <f>W45-V45</f>
        <v/>
      </c>
    </row>
    <row r="99">
      <c r="L99" s="219" t="inlineStr">
        <is>
          <t>Kwazulu-Natal</t>
        </is>
      </c>
      <c r="M99" s="219" t="n">
        <v>24805</v>
      </c>
      <c r="N99" s="219">
        <f>N46-M46</f>
        <v/>
      </c>
      <c r="O99" s="219">
        <f>O46-N46</f>
        <v/>
      </c>
      <c r="P99" s="219">
        <f>P46-O46</f>
        <v/>
      </c>
      <c r="Q99" s="219">
        <f>Q46-P46</f>
        <v/>
      </c>
      <c r="R99" s="219">
        <f>R46-Q46</f>
        <v/>
      </c>
      <c r="S99" s="219">
        <f>S46-R46</f>
        <v/>
      </c>
      <c r="T99" s="219">
        <f>T46-S46</f>
        <v/>
      </c>
      <c r="U99" s="219">
        <f>U46-T46</f>
        <v/>
      </c>
      <c r="V99" s="219">
        <f>V46-U46</f>
        <v/>
      </c>
      <c r="W99" s="219">
        <f>W46-V46</f>
        <v/>
      </c>
    </row>
    <row r="100">
      <c r="L100" s="219" t="inlineStr">
        <is>
          <t>Limpopo</t>
        </is>
      </c>
      <c r="M100" s="219" t="n">
        <v>7554</v>
      </c>
      <c r="N100" s="219">
        <f>N47-M47</f>
        <v/>
      </c>
      <c r="O100" s="219">
        <f>O47-N47</f>
        <v/>
      </c>
      <c r="P100" s="219">
        <f>P47-O47</f>
        <v/>
      </c>
      <c r="Q100" s="219">
        <f>Q47-P47</f>
        <v/>
      </c>
      <c r="R100" s="219">
        <f>R47-Q47</f>
        <v/>
      </c>
      <c r="S100" s="219">
        <f>S47-R47</f>
        <v/>
      </c>
      <c r="T100" s="219">
        <f>T47-S47</f>
        <v/>
      </c>
      <c r="U100" s="219">
        <f>U47-T47</f>
        <v/>
      </c>
      <c r="V100" s="219">
        <f>V47-U47</f>
        <v/>
      </c>
      <c r="W100" s="219">
        <f>W47-V47</f>
        <v/>
      </c>
    </row>
    <row r="101">
      <c r="L101" s="219" t="inlineStr">
        <is>
          <t>Mpumalanga</t>
        </is>
      </c>
      <c r="M101" s="219" t="n">
        <v>6068</v>
      </c>
      <c r="N101" s="219">
        <f>N48-M48</f>
        <v/>
      </c>
      <c r="O101" s="219">
        <f>O48-N48</f>
        <v/>
      </c>
      <c r="P101" s="219">
        <f>P48-O48</f>
        <v/>
      </c>
      <c r="Q101" s="219">
        <f>Q48-P48</f>
        <v/>
      </c>
      <c r="R101" s="219">
        <f>R48-Q48</f>
        <v/>
      </c>
      <c r="S101" s="219">
        <f>S48-R48</f>
        <v/>
      </c>
      <c r="T101" s="219">
        <f>T48-S48</f>
        <v/>
      </c>
      <c r="U101" s="219">
        <f>U48-T48</f>
        <v/>
      </c>
      <c r="V101" s="219">
        <f>V48-U48</f>
        <v/>
      </c>
      <c r="W101" s="219">
        <f>W48-V48</f>
        <v/>
      </c>
    </row>
    <row r="102">
      <c r="L102" s="219" t="inlineStr">
        <is>
          <t>North West</t>
        </is>
      </c>
      <c r="M102" s="219" t="n">
        <v>4944</v>
      </c>
      <c r="N102" s="219">
        <f>N49-M49</f>
        <v/>
      </c>
      <c r="O102" s="219">
        <f>O49-N49</f>
        <v/>
      </c>
      <c r="P102" s="219">
        <f>P49-O49</f>
        <v/>
      </c>
      <c r="Q102" s="219">
        <f>Q49-P49</f>
        <v/>
      </c>
      <c r="R102" s="219">
        <f>R49-Q49</f>
        <v/>
      </c>
      <c r="S102" s="219">
        <f>S49-R49</f>
        <v/>
      </c>
      <c r="T102" s="219">
        <f>T49-S49</f>
        <v/>
      </c>
      <c r="U102" s="219">
        <f>U49-T49</f>
        <v/>
      </c>
      <c r="V102" s="219">
        <f>V49-U49</f>
        <v/>
      </c>
      <c r="W102" s="219">
        <f>W49-V49</f>
        <v/>
      </c>
    </row>
    <row r="103">
      <c r="L103" s="219" t="inlineStr">
        <is>
          <t>Northern Cape</t>
        </is>
      </c>
      <c r="M103" s="219" t="n">
        <v>2133</v>
      </c>
      <c r="N103" s="219">
        <f>N50-M50</f>
        <v/>
      </c>
      <c r="O103" s="219">
        <f>O50-N50</f>
        <v/>
      </c>
      <c r="P103" s="219">
        <f>P50-O50</f>
        <v/>
      </c>
      <c r="Q103" s="219">
        <f>Q50-P50</f>
        <v/>
      </c>
      <c r="R103" s="219">
        <f>R50-Q50</f>
        <v/>
      </c>
      <c r="S103" s="219">
        <f>S50-R50</f>
        <v/>
      </c>
      <c r="T103" s="219">
        <f>T50-S50</f>
        <v/>
      </c>
      <c r="U103" s="219">
        <f>U50-T50</f>
        <v/>
      </c>
      <c r="V103" s="219">
        <f>V50-U50</f>
        <v/>
      </c>
      <c r="W103" s="219">
        <f>W50-V50</f>
        <v/>
      </c>
    </row>
    <row r="104">
      <c r="L104" s="219" t="inlineStr">
        <is>
          <t>Western Cape</t>
        </is>
      </c>
      <c r="M104" s="219" t="n">
        <v>12201</v>
      </c>
      <c r="N104" s="219">
        <f>N51-M51</f>
        <v/>
      </c>
      <c r="O104" s="219">
        <f>O51-N51</f>
        <v/>
      </c>
      <c r="P104" s="219">
        <f>P51-O51</f>
        <v/>
      </c>
      <c r="Q104" s="219">
        <f>Q51-P51</f>
        <v/>
      </c>
      <c r="R104" s="219">
        <f>R51-Q51</f>
        <v/>
      </c>
      <c r="S104" s="219">
        <f>S51-R51</f>
        <v/>
      </c>
      <c r="T104" s="219">
        <f>T51-S51</f>
        <v/>
      </c>
      <c r="U104" s="219">
        <f>U51-T51</f>
        <v/>
      </c>
      <c r="V104" s="219">
        <f>V51-U51</f>
        <v/>
      </c>
      <c r="W104" s="219">
        <f>W51-V51</f>
        <v/>
      </c>
    </row>
    <row r="105">
      <c r="R105" s="219" t="n"/>
      <c r="S105" s="219" t="n"/>
      <c r="T105" s="219" t="n"/>
      <c r="U105" s="219" t="n"/>
      <c r="V105" s="219" t="n"/>
      <c r="W105" s="219" t="n"/>
    </row>
    <row r="106">
      <c r="L106" s="109" t="inlineStr">
        <is>
          <t>New ICU beds occupied</t>
        </is>
      </c>
      <c r="N106" s="99">
        <f>N$21</f>
        <v/>
      </c>
      <c r="O106" s="99">
        <f>O$21</f>
        <v/>
      </c>
      <c r="P106" s="99">
        <f>P$21</f>
        <v/>
      </c>
      <c r="Q106" s="99">
        <f>Q$21</f>
        <v/>
      </c>
      <c r="R106" s="99">
        <f>Q106+7</f>
        <v/>
      </c>
      <c r="S106" s="99">
        <f>R106+7</f>
        <v/>
      </c>
      <c r="T106" s="99">
        <f>S106+7</f>
        <v/>
      </c>
      <c r="U106" s="99">
        <f>T106+7</f>
        <v/>
      </c>
      <c r="V106" s="99">
        <f>U106+7</f>
        <v/>
      </c>
      <c r="W106" s="99">
        <f>V106+7</f>
        <v/>
      </c>
    </row>
    <row r="107">
      <c r="L107" s="219" t="inlineStr">
        <is>
          <t>Eastern Cape</t>
        </is>
      </c>
      <c r="M107" s="219" t="n">
        <v>316</v>
      </c>
      <c r="N107" s="219">
        <f>N53-M53</f>
        <v/>
      </c>
      <c r="O107" s="219">
        <f>O53-N53</f>
        <v/>
      </c>
      <c r="P107" s="219">
        <f>P53-O53</f>
        <v/>
      </c>
      <c r="Q107" s="219">
        <f>Q53-P53</f>
        <v/>
      </c>
      <c r="R107" s="219">
        <f>R53-Q53</f>
        <v/>
      </c>
      <c r="S107" s="219">
        <f>S53-R53</f>
        <v/>
      </c>
      <c r="T107" s="219">
        <f>T53-S53</f>
        <v/>
      </c>
      <c r="U107" s="219">
        <f>U53-T53</f>
        <v/>
      </c>
      <c r="V107" s="219">
        <f>V53-U53</f>
        <v/>
      </c>
      <c r="W107" s="219">
        <f>W53-V53</f>
        <v/>
      </c>
    </row>
    <row r="108">
      <c r="A108" s="106">
        <f>AG5</f>
        <v/>
      </c>
      <c r="B108" s="106" t="n"/>
      <c r="C108" s="106" t="n"/>
      <c r="D108" s="106" t="n"/>
      <c r="E108" s="106" t="n"/>
      <c r="F108" s="106" t="n"/>
      <c r="G108" s="106" t="n"/>
      <c r="H108" s="106" t="n"/>
      <c r="I108" s="106" t="n"/>
      <c r="J108" s="106" t="n"/>
      <c r="K108" s="106" t="n"/>
      <c r="L108" s="219" t="inlineStr">
        <is>
          <t>Free State</t>
        </is>
      </c>
      <c r="M108" s="219" t="n">
        <v>241</v>
      </c>
      <c r="N108" s="219">
        <f>N54-M54</f>
        <v/>
      </c>
      <c r="O108" s="219">
        <f>O54-N54</f>
        <v/>
      </c>
      <c r="P108" s="219">
        <f>P54-O54</f>
        <v/>
      </c>
      <c r="Q108" s="219">
        <f>Q54-P54</f>
        <v/>
      </c>
      <c r="R108" s="219">
        <f>R54-Q54</f>
        <v/>
      </c>
      <c r="S108" s="219">
        <f>S54-R54</f>
        <v/>
      </c>
      <c r="T108" s="219">
        <f>T54-S54</f>
        <v/>
      </c>
      <c r="U108" s="219">
        <f>U54-T54</f>
        <v/>
      </c>
      <c r="V108" s="219">
        <f>V54-U54</f>
        <v/>
      </c>
      <c r="W108" s="219">
        <f>W54-V54</f>
        <v/>
      </c>
    </row>
    <row r="109">
      <c r="A109" s="106">
        <f>AG6</f>
        <v/>
      </c>
      <c r="B109" s="106" t="n"/>
      <c r="C109" s="106" t="n"/>
      <c r="D109" s="106" t="n"/>
      <c r="E109" s="106" t="n"/>
      <c r="F109" s="106" t="n"/>
      <c r="G109" s="106" t="n"/>
      <c r="H109" s="106" t="n"/>
      <c r="I109" s="106" t="n"/>
      <c r="J109" s="106" t="n"/>
      <c r="K109" s="106" t="n"/>
      <c r="L109" s="219" t="inlineStr">
        <is>
          <t>Gauteng</t>
        </is>
      </c>
      <c r="M109" s="219" t="n">
        <v>1999</v>
      </c>
      <c r="N109" s="219">
        <f>N55-M55</f>
        <v/>
      </c>
      <c r="O109" s="219">
        <f>O55-N55</f>
        <v/>
      </c>
      <c r="P109" s="219">
        <f>P55-O55</f>
        <v/>
      </c>
      <c r="Q109" s="219">
        <f>Q55-P55</f>
        <v/>
      </c>
      <c r="R109" s="219">
        <f>R55-Q55</f>
        <v/>
      </c>
      <c r="S109" s="219">
        <f>S55-R55</f>
        <v/>
      </c>
      <c r="T109" s="219">
        <f>T55-S55</f>
        <v/>
      </c>
      <c r="U109" s="219">
        <f>U55-T55</f>
        <v/>
      </c>
      <c r="V109" s="219">
        <f>V55-U55</f>
        <v/>
      </c>
      <c r="W109" s="219">
        <f>W55-V55</f>
        <v/>
      </c>
    </row>
    <row r="110">
      <c r="A110" s="106">
        <f>AG7</f>
        <v/>
      </c>
      <c r="B110" s="106" t="n"/>
      <c r="C110" s="106" t="n"/>
      <c r="D110" s="106" t="n"/>
      <c r="E110" s="106" t="n"/>
      <c r="F110" s="106" t="n"/>
      <c r="G110" s="106" t="n"/>
      <c r="H110" s="106" t="n"/>
      <c r="I110" s="106" t="n"/>
      <c r="J110" s="106" t="n"/>
      <c r="K110" s="106" t="n"/>
      <c r="L110" s="219" t="inlineStr">
        <is>
          <t>Kwazulu-Natal</t>
        </is>
      </c>
      <c r="M110" s="219" t="n">
        <v>887</v>
      </c>
      <c r="N110" s="219">
        <f>N56-M56</f>
        <v/>
      </c>
      <c r="O110" s="219">
        <f>O56-N56</f>
        <v/>
      </c>
      <c r="P110" s="219">
        <f>P56-O56</f>
        <v/>
      </c>
      <c r="Q110" s="219">
        <f>Q56-P56</f>
        <v/>
      </c>
      <c r="R110" s="219">
        <f>R56-Q56</f>
        <v/>
      </c>
      <c r="S110" s="219">
        <f>S56-R56</f>
        <v/>
      </c>
      <c r="T110" s="219">
        <f>T56-S56</f>
        <v/>
      </c>
      <c r="U110" s="219">
        <f>U56-T56</f>
        <v/>
      </c>
      <c r="V110" s="219">
        <f>V56-U56</f>
        <v/>
      </c>
      <c r="W110" s="219">
        <f>W56-V56</f>
        <v/>
      </c>
    </row>
    <row r="111">
      <c r="A111" s="106">
        <f>AG8</f>
        <v/>
      </c>
      <c r="B111" s="106" t="n"/>
      <c r="C111" s="106" t="n"/>
      <c r="D111" s="106" t="n"/>
      <c r="E111" s="106" t="n"/>
      <c r="F111" s="106" t="n"/>
      <c r="G111" s="106" t="n"/>
      <c r="H111" s="106" t="n"/>
      <c r="I111" s="106" t="n"/>
      <c r="J111" s="106" t="n"/>
      <c r="K111" s="106" t="n"/>
      <c r="L111" s="219" t="inlineStr">
        <is>
          <t>Limpopo</t>
        </is>
      </c>
      <c r="M111" s="219" t="n">
        <v>136</v>
      </c>
      <c r="N111" s="219">
        <f>N57-M57</f>
        <v/>
      </c>
      <c r="O111" s="219">
        <f>O57-N57</f>
        <v/>
      </c>
      <c r="P111" s="219">
        <f>P57-O57</f>
        <v/>
      </c>
      <c r="Q111" s="219">
        <f>Q57-P57</f>
        <v/>
      </c>
      <c r="R111" s="219">
        <f>R57-Q57</f>
        <v/>
      </c>
      <c r="S111" s="219">
        <f>S57-R57</f>
        <v/>
      </c>
      <c r="T111" s="219">
        <f>T57-S57</f>
        <v/>
      </c>
      <c r="U111" s="219">
        <f>U57-T57</f>
        <v/>
      </c>
      <c r="V111" s="219">
        <f>V57-U57</f>
        <v/>
      </c>
      <c r="W111" s="219">
        <f>W57-V57</f>
        <v/>
      </c>
    </row>
    <row r="112">
      <c r="A112" s="106">
        <f>AG9</f>
        <v/>
      </c>
      <c r="B112" s="106" t="n"/>
      <c r="C112" s="106" t="n"/>
      <c r="D112" s="106" t="n"/>
      <c r="E112" s="106" t="n"/>
      <c r="F112" s="106" t="n"/>
      <c r="G112" s="106" t="n"/>
      <c r="H112" s="106" t="n"/>
      <c r="I112" s="106" t="n"/>
      <c r="J112" s="106" t="n"/>
      <c r="K112" s="106" t="n"/>
      <c r="L112" s="219" t="inlineStr">
        <is>
          <t>Mpumalanga</t>
        </is>
      </c>
      <c r="M112" s="219" t="n">
        <v>177</v>
      </c>
      <c r="N112" s="219">
        <f>N58-M58</f>
        <v/>
      </c>
      <c r="O112" s="219">
        <f>O58-N58</f>
        <v/>
      </c>
      <c r="P112" s="219">
        <f>P58-O58</f>
        <v/>
      </c>
      <c r="Q112" s="219">
        <f>Q58-P58</f>
        <v/>
      </c>
      <c r="R112" s="219">
        <f>R58-Q58</f>
        <v/>
      </c>
      <c r="S112" s="219">
        <f>S58-R58</f>
        <v/>
      </c>
      <c r="T112" s="219">
        <f>T58-S58</f>
        <v/>
      </c>
      <c r="U112" s="219">
        <f>U58-T58</f>
        <v/>
      </c>
      <c r="V112" s="219">
        <f>V58-U58</f>
        <v/>
      </c>
      <c r="W112" s="219">
        <f>W58-V58</f>
        <v/>
      </c>
    </row>
    <row r="113">
      <c r="A113" s="106">
        <f>AG10</f>
        <v/>
      </c>
      <c r="B113" s="106" t="n"/>
      <c r="C113" s="106" t="n"/>
      <c r="D113" s="106" t="n"/>
      <c r="E113" s="106" t="n"/>
      <c r="F113" s="106" t="n"/>
      <c r="G113" s="106" t="n"/>
      <c r="H113" s="106" t="n"/>
      <c r="I113" s="106" t="n"/>
      <c r="J113" s="106" t="n"/>
      <c r="K113" s="106" t="n"/>
      <c r="L113" s="219" t="inlineStr">
        <is>
          <t>North West</t>
        </is>
      </c>
      <c r="M113" s="219" t="n">
        <v>219</v>
      </c>
      <c r="N113" s="219">
        <f>N59-M59</f>
        <v/>
      </c>
      <c r="O113" s="219">
        <f>O59-N59</f>
        <v/>
      </c>
      <c r="P113" s="219">
        <f>P59-O59</f>
        <v/>
      </c>
      <c r="Q113" s="219">
        <f>Q59-P59</f>
        <v/>
      </c>
      <c r="R113" s="219">
        <f>R59-Q59</f>
        <v/>
      </c>
      <c r="S113" s="219">
        <f>S59-R59</f>
        <v/>
      </c>
      <c r="T113" s="219">
        <f>T59-S59</f>
        <v/>
      </c>
      <c r="U113" s="219">
        <f>U59-T59</f>
        <v/>
      </c>
      <c r="V113" s="219">
        <f>V59-U59</f>
        <v/>
      </c>
      <c r="W113" s="219">
        <f>W59-V59</f>
        <v/>
      </c>
    </row>
    <row r="114">
      <c r="A114" s="106">
        <f>AG11</f>
        <v/>
      </c>
      <c r="B114" s="106" t="n"/>
      <c r="C114" s="106" t="n"/>
      <c r="D114" s="106" t="n"/>
      <c r="E114" s="106" t="n"/>
      <c r="F114" s="106" t="n"/>
      <c r="G114" s="106" t="n"/>
      <c r="H114" s="106" t="n"/>
      <c r="I114" s="106" t="n"/>
      <c r="J114" s="106" t="n"/>
      <c r="K114" s="106" t="n"/>
      <c r="L114" s="219" t="inlineStr">
        <is>
          <t>Northern Cape</t>
        </is>
      </c>
      <c r="M114" s="219" t="n">
        <v>88</v>
      </c>
      <c r="N114" s="219">
        <f>N60-M60</f>
        <v/>
      </c>
      <c r="O114" s="219">
        <f>O60-N60</f>
        <v/>
      </c>
      <c r="P114" s="219">
        <f>P60-O60</f>
        <v/>
      </c>
      <c r="Q114" s="219">
        <f>Q60-P60</f>
        <v/>
      </c>
      <c r="R114" s="219">
        <f>R60-Q60</f>
        <v/>
      </c>
      <c r="S114" s="219">
        <f>S60-R60</f>
        <v/>
      </c>
      <c r="T114" s="219">
        <f>T60-S60</f>
        <v/>
      </c>
      <c r="U114" s="219">
        <f>U60-T60</f>
        <v/>
      </c>
      <c r="V114" s="219">
        <f>V60-U60</f>
        <v/>
      </c>
      <c r="W114" s="219">
        <f>W60-V60</f>
        <v/>
      </c>
    </row>
    <row r="115">
      <c r="A115" s="106">
        <f>AG12</f>
        <v/>
      </c>
      <c r="B115" s="106" t="n"/>
      <c r="C115" s="106" t="n"/>
      <c r="D115" s="106" t="n"/>
      <c r="E115" s="106" t="n"/>
      <c r="F115" s="106" t="n"/>
      <c r="G115" s="106" t="n"/>
      <c r="H115" s="106" t="n"/>
      <c r="I115" s="106" t="n"/>
      <c r="J115" s="106" t="n"/>
      <c r="K115" s="106" t="n"/>
      <c r="L115" s="219" t="inlineStr">
        <is>
          <t>Western Cape</t>
        </is>
      </c>
      <c r="M115" s="219" t="n">
        <v>679</v>
      </c>
      <c r="N115" s="219">
        <f>N61-M61</f>
        <v/>
      </c>
      <c r="O115" s="219">
        <f>O61-N61</f>
        <v/>
      </c>
      <c r="P115" s="219">
        <f>P61-O61</f>
        <v/>
      </c>
      <c r="Q115" s="219">
        <f>Q61-P61</f>
        <v/>
      </c>
      <c r="R115" s="219">
        <f>R61-Q61</f>
        <v/>
      </c>
      <c r="S115" s="219">
        <f>S61-R61</f>
        <v/>
      </c>
      <c r="T115" s="219">
        <f>T61-S61</f>
        <v/>
      </c>
      <c r="U115" s="219">
        <f>U61-T61</f>
        <v/>
      </c>
      <c r="V115" s="219">
        <f>V61-U61</f>
        <v/>
      </c>
      <c r="W115" s="219">
        <f>W61-V61</f>
        <v/>
      </c>
    </row>
    <row r="116">
      <c r="A116" s="106">
        <f>AG13</f>
        <v/>
      </c>
      <c r="B116" s="106" t="n"/>
      <c r="C116" s="106" t="n"/>
      <c r="D116" s="106" t="n"/>
      <c r="E116" s="106" t="n"/>
      <c r="F116" s="106" t="n"/>
      <c r="G116" s="106" t="n"/>
      <c r="H116" s="106" t="n"/>
      <c r="I116" s="106" t="n"/>
      <c r="J116" s="106" t="n"/>
      <c r="K116" s="106" t="n"/>
      <c r="R116" s="219" t="n"/>
      <c r="S116" s="219" t="n"/>
      <c r="T116" s="219" t="n"/>
      <c r="U116" s="219" t="n"/>
      <c r="V116" s="219" t="n"/>
      <c r="W116" s="219" t="n"/>
    </row>
    <row r="117">
      <c r="R117" s="219" t="n"/>
      <c r="S117" s="219" t="n"/>
    </row>
    <row r="118">
      <c r="M118" s="109" t="inlineStr">
        <is>
          <t>People coming in</t>
        </is>
      </c>
      <c r="N118" s="99">
        <f>N$21</f>
        <v/>
      </c>
      <c r="O118" s="99">
        <f>O$21</f>
        <v/>
      </c>
      <c r="P118" s="99">
        <f>P$21</f>
        <v/>
      </c>
      <c r="Q118" s="99">
        <f>Q$21</f>
        <v/>
      </c>
      <c r="R118" s="99">
        <f>Q118+7</f>
        <v/>
      </c>
      <c r="S118" s="99">
        <f>R118+7</f>
        <v/>
      </c>
      <c r="T118" s="99">
        <f>S118+7</f>
        <v/>
      </c>
      <c r="U118" s="99">
        <f>T118+7</f>
        <v/>
      </c>
      <c r="V118" s="99">
        <f>U118+7</f>
        <v/>
      </c>
      <c r="W118" s="99">
        <f>V118+7</f>
        <v/>
      </c>
    </row>
    <row r="119">
      <c r="M119" s="219" t="inlineStr">
        <is>
          <t>Eastern Cape</t>
        </is>
      </c>
      <c r="N119" s="219">
        <f>N33-M33</f>
        <v/>
      </c>
      <c r="O119" s="219">
        <f>O33-N33</f>
        <v/>
      </c>
      <c r="P119" s="219">
        <f>P33-O33</f>
        <v/>
      </c>
      <c r="Q119" s="219">
        <f>Q33-P33</f>
        <v/>
      </c>
      <c r="R119" s="219">
        <f>R33-Q33</f>
        <v/>
      </c>
      <c r="S119" s="219">
        <f>S33-R33</f>
        <v/>
      </c>
      <c r="T119" s="219">
        <f>T33-S33</f>
        <v/>
      </c>
      <c r="U119" s="219">
        <f>U33-T33</f>
        <v/>
      </c>
      <c r="V119" s="219">
        <f>V33-U33</f>
        <v/>
      </c>
      <c r="W119" s="219">
        <f>W33-V33</f>
        <v/>
      </c>
    </row>
    <row r="120">
      <c r="M120" s="219" t="inlineStr">
        <is>
          <t>Free State</t>
        </is>
      </c>
      <c r="N120" s="219">
        <f>N34-M34</f>
        <v/>
      </c>
      <c r="O120" s="219">
        <f>O34-N34</f>
        <v/>
      </c>
      <c r="P120" s="219">
        <f>P34-O34</f>
        <v/>
      </c>
      <c r="Q120" s="219">
        <f>Q34-P34</f>
        <v/>
      </c>
      <c r="R120" s="219">
        <f>R34-Q34</f>
        <v/>
      </c>
      <c r="S120" s="219">
        <f>S34-R34</f>
        <v/>
      </c>
      <c r="T120" s="219">
        <f>T34-S34</f>
        <v/>
      </c>
      <c r="U120" s="219">
        <f>U34-T34</f>
        <v/>
      </c>
      <c r="V120" s="219">
        <f>V34-U34</f>
        <v/>
      </c>
      <c r="W120" s="219">
        <f>W34-V34</f>
        <v/>
      </c>
    </row>
    <row r="121">
      <c r="M121" s="219" t="inlineStr">
        <is>
          <t>Gauteng</t>
        </is>
      </c>
      <c r="N121" s="219">
        <f>N35-M35</f>
        <v/>
      </c>
      <c r="O121" s="219">
        <f>O35-N35</f>
        <v/>
      </c>
      <c r="P121" s="219">
        <f>P35-O35</f>
        <v/>
      </c>
      <c r="Q121" s="219">
        <f>Q35-P35</f>
        <v/>
      </c>
      <c r="R121" s="219">
        <f>R35-Q35</f>
        <v/>
      </c>
      <c r="S121" s="219">
        <f>S35-R35</f>
        <v/>
      </c>
      <c r="T121" s="219">
        <f>T35-S35</f>
        <v/>
      </c>
      <c r="U121" s="219">
        <f>U35-T35</f>
        <v/>
      </c>
      <c r="V121" s="219">
        <f>V35-U35</f>
        <v/>
      </c>
      <c r="W121" s="219">
        <f>W35-V35</f>
        <v/>
      </c>
    </row>
    <row r="122">
      <c r="M122" s="219" t="inlineStr">
        <is>
          <t>Kwazulu-Natal</t>
        </is>
      </c>
      <c r="N122" s="219">
        <f>N36-M36</f>
        <v/>
      </c>
      <c r="O122" s="219">
        <f>O36-N36</f>
        <v/>
      </c>
      <c r="P122" s="219">
        <f>P36-O36</f>
        <v/>
      </c>
      <c r="Q122" s="219">
        <f>Q36-P36</f>
        <v/>
      </c>
      <c r="R122" s="219">
        <f>R36-Q36</f>
        <v/>
      </c>
      <c r="S122" s="219">
        <f>S36-R36</f>
        <v/>
      </c>
      <c r="T122" s="219">
        <f>T36-S36</f>
        <v/>
      </c>
      <c r="U122" s="219">
        <f>U36-T36</f>
        <v/>
      </c>
      <c r="V122" s="219">
        <f>V36-U36</f>
        <v/>
      </c>
      <c r="W122" s="219">
        <f>W36-V36</f>
        <v/>
      </c>
    </row>
    <row r="123">
      <c r="M123" s="219" t="inlineStr">
        <is>
          <t>Limpopo</t>
        </is>
      </c>
      <c r="N123" s="219">
        <f>N37-M37</f>
        <v/>
      </c>
      <c r="O123" s="219">
        <f>O37-N37</f>
        <v/>
      </c>
      <c r="P123" s="219">
        <f>P37-O37</f>
        <v/>
      </c>
      <c r="Q123" s="219">
        <f>Q37-P37</f>
        <v/>
      </c>
      <c r="R123" s="219">
        <f>R37-Q37</f>
        <v/>
      </c>
      <c r="S123" s="219">
        <f>S37-R37</f>
        <v/>
      </c>
      <c r="T123" s="219">
        <f>T37-S37</f>
        <v/>
      </c>
      <c r="U123" s="219">
        <f>U37-T37</f>
        <v/>
      </c>
      <c r="V123" s="219">
        <f>V37-U37</f>
        <v/>
      </c>
      <c r="W123" s="219">
        <f>W37-V37</f>
        <v/>
      </c>
    </row>
    <row r="124">
      <c r="M124" s="219" t="inlineStr">
        <is>
          <t>Mpumalanga</t>
        </is>
      </c>
      <c r="N124" s="219">
        <f>N38-M38</f>
        <v/>
      </c>
      <c r="O124" s="219">
        <f>O38-N38</f>
        <v/>
      </c>
      <c r="P124" s="219">
        <f>P38-O38</f>
        <v/>
      </c>
      <c r="Q124" s="219">
        <f>Q38-P38</f>
        <v/>
      </c>
      <c r="R124" s="219">
        <f>R38-Q38</f>
        <v/>
      </c>
      <c r="S124" s="219">
        <f>S38-R38</f>
        <v/>
      </c>
      <c r="T124" s="219">
        <f>T38-S38</f>
        <v/>
      </c>
      <c r="U124" s="219">
        <f>U38-T38</f>
        <v/>
      </c>
      <c r="V124" s="219">
        <f>V38-U38</f>
        <v/>
      </c>
      <c r="W124" s="219">
        <f>W38-V38</f>
        <v/>
      </c>
    </row>
    <row r="125">
      <c r="M125" s="219" t="inlineStr">
        <is>
          <t>North West</t>
        </is>
      </c>
      <c r="N125" s="219">
        <f>N39-M39</f>
        <v/>
      </c>
      <c r="O125" s="219">
        <f>O39-N39</f>
        <v/>
      </c>
      <c r="P125" s="219">
        <f>P39-O39</f>
        <v/>
      </c>
      <c r="Q125" s="219">
        <f>Q39-P39</f>
        <v/>
      </c>
      <c r="R125" s="219">
        <f>R39-Q39</f>
        <v/>
      </c>
      <c r="S125" s="219">
        <f>S39-R39</f>
        <v/>
      </c>
      <c r="T125" s="219">
        <f>T39-S39</f>
        <v/>
      </c>
      <c r="U125" s="219">
        <f>U39-T39</f>
        <v/>
      </c>
      <c r="V125" s="219">
        <f>V39-U39</f>
        <v/>
      </c>
      <c r="W125" s="219">
        <f>W39-V39</f>
        <v/>
      </c>
    </row>
    <row r="126">
      <c r="M126" s="219" t="inlineStr">
        <is>
          <t>Northern Cape</t>
        </is>
      </c>
      <c r="N126" s="219">
        <f>N40-M40</f>
        <v/>
      </c>
      <c r="O126" s="219">
        <f>O40-N40</f>
        <v/>
      </c>
      <c r="P126" s="219">
        <f>P40-O40</f>
        <v/>
      </c>
      <c r="Q126" s="219">
        <f>Q40-P40</f>
        <v/>
      </c>
      <c r="R126" s="219">
        <f>R40-Q40</f>
        <v/>
      </c>
      <c r="S126" s="219">
        <f>S40-R40</f>
        <v/>
      </c>
      <c r="T126" s="219">
        <f>T40-S40</f>
        <v/>
      </c>
      <c r="U126" s="219">
        <f>U40-T40</f>
        <v/>
      </c>
      <c r="V126" s="219">
        <f>V40-U40</f>
        <v/>
      </c>
      <c r="W126" s="219">
        <f>W40-V40</f>
        <v/>
      </c>
    </row>
    <row r="127">
      <c r="M127" s="219" t="inlineStr">
        <is>
          <t>Western Cape</t>
        </is>
      </c>
      <c r="N127" s="219">
        <f>N41-M41</f>
        <v/>
      </c>
      <c r="O127" s="219">
        <f>O41-N41</f>
        <v/>
      </c>
      <c r="P127" s="219">
        <f>P41-O41</f>
        <v/>
      </c>
      <c r="Q127" s="219">
        <f>Q41-P41</f>
        <v/>
      </c>
      <c r="R127" s="219">
        <f>R41-Q41</f>
        <v/>
      </c>
      <c r="S127" s="219">
        <f>S41-R41</f>
        <v/>
      </c>
      <c r="T127" s="219">
        <f>T41-S41</f>
        <v/>
      </c>
      <c r="U127" s="219">
        <f>U41-T41</f>
        <v/>
      </c>
      <c r="V127" s="219">
        <f>V41-U41</f>
        <v/>
      </c>
      <c r="W127" s="219">
        <f>W41-V41</f>
        <v/>
      </c>
    </row>
    <row r="128">
      <c r="M128" s="219" t="inlineStr">
        <is>
          <t>South Africa</t>
        </is>
      </c>
      <c r="N128" s="219">
        <f>SUM(N119:N127)</f>
        <v/>
      </c>
      <c r="O128" s="219">
        <f>SUM(O119:O127)</f>
        <v/>
      </c>
      <c r="P128" s="219">
        <f>SUM(P119:P127)</f>
        <v/>
      </c>
      <c r="Q128" s="219">
        <f>SUM(Q119:Q127)</f>
        <v/>
      </c>
      <c r="R128" s="219">
        <f>SUM(R119:R127)</f>
        <v/>
      </c>
      <c r="S128" s="219">
        <f>SUM(S119:S127)</f>
        <v/>
      </c>
      <c r="T128" s="219">
        <f>SUM(T119:T127)</f>
        <v/>
      </c>
      <c r="U128" s="219">
        <f>SUM(U119:U127)</f>
        <v/>
      </c>
      <c r="V128" s="219">
        <f>SUM(V119:V127)</f>
        <v/>
      </c>
      <c r="W128" s="219">
        <f>SUM(W119:W127)</f>
        <v/>
      </c>
    </row>
    <row r="130">
      <c r="M130" s="109" t="inlineStr">
        <is>
          <t>People leaving</t>
        </is>
      </c>
      <c r="N130" s="99">
        <f>N$21</f>
        <v/>
      </c>
      <c r="O130" s="99">
        <f>O$21</f>
        <v/>
      </c>
      <c r="P130" s="99">
        <f>P$21</f>
        <v/>
      </c>
      <c r="Q130" s="99">
        <f>Q$21</f>
        <v/>
      </c>
      <c r="R130" s="99">
        <f>Q130+7</f>
        <v/>
      </c>
      <c r="S130" s="99">
        <f>R130+7</f>
        <v/>
      </c>
      <c r="T130" s="99">
        <f>S130+7</f>
        <v/>
      </c>
      <c r="U130" s="99">
        <f>T130+7</f>
        <v/>
      </c>
      <c r="V130" s="99">
        <f>U130+7</f>
        <v/>
      </c>
      <c r="W130" s="99">
        <f>V130+7</f>
        <v/>
      </c>
    </row>
    <row r="131">
      <c r="M131" s="219" t="inlineStr">
        <is>
          <t>Eastern Cape</t>
        </is>
      </c>
      <c r="N131" s="219">
        <f>-(N73-M73+N83-M83)</f>
        <v/>
      </c>
      <c r="O131" s="219">
        <f>-(O73-N73+O83-N83)</f>
        <v/>
      </c>
      <c r="P131" s="219">
        <f>-(P73-O73+P83-O83)</f>
        <v/>
      </c>
      <c r="Q131" s="219">
        <f>-(Q73-P73+Q83-P83)</f>
        <v/>
      </c>
      <c r="R131" s="219">
        <f>-(R73-Q73+R83-Q83)</f>
        <v/>
      </c>
      <c r="S131" s="219">
        <f>-(S73-R73+S83-R83)</f>
        <v/>
      </c>
      <c r="T131" s="219">
        <f>-(T73-S73+T83-S83)</f>
        <v/>
      </c>
      <c r="U131" s="219">
        <f>-(U73-T73+U83-T83)</f>
        <v/>
      </c>
      <c r="V131" s="219">
        <f>-(V73-U73+V83-U83)</f>
        <v/>
      </c>
      <c r="W131" s="219">
        <f>-(W73-V73+W83-V83)</f>
        <v/>
      </c>
    </row>
    <row r="132">
      <c r="M132" s="219" t="inlineStr">
        <is>
          <t>Free State</t>
        </is>
      </c>
      <c r="N132" s="219">
        <f>-(N74-M74+N84-M84)</f>
        <v/>
      </c>
      <c r="O132" s="219">
        <f>-(O74-N74+O84-N84)</f>
        <v/>
      </c>
      <c r="P132" s="219">
        <f>-(P74-O74+P84-O84)</f>
        <v/>
      </c>
      <c r="Q132" s="219">
        <f>-(Q74-P74+Q84-P84)</f>
        <v/>
      </c>
      <c r="R132" s="219">
        <f>-(R74-Q74+R84-Q84)</f>
        <v/>
      </c>
      <c r="S132" s="219">
        <f>-(S74-R74+S84-R84)</f>
        <v/>
      </c>
      <c r="T132" s="219">
        <f>-(T74-S74+T84-S84)</f>
        <v/>
      </c>
      <c r="U132" s="219">
        <f>-(U74-T74+U84-T84)</f>
        <v/>
      </c>
      <c r="V132" s="219">
        <f>-(V74-U74+V84-U84)</f>
        <v/>
      </c>
      <c r="W132" s="219">
        <f>-(W74-V74+W84-V84)</f>
        <v/>
      </c>
    </row>
    <row r="133">
      <c r="M133" s="219" t="inlineStr">
        <is>
          <t>Gauteng</t>
        </is>
      </c>
      <c r="N133" s="219">
        <f>-(N75-M75+N85-M85)</f>
        <v/>
      </c>
      <c r="O133" s="219">
        <f>-(O75-N75+O85-N85)</f>
        <v/>
      </c>
      <c r="P133" s="219">
        <f>-(P75-O75+P85-O85)</f>
        <v/>
      </c>
      <c r="Q133" s="219">
        <f>-(Q75-P75+Q85-P85)</f>
        <v/>
      </c>
      <c r="R133" s="219">
        <f>-(R75-Q75+R85-Q85)</f>
        <v/>
      </c>
      <c r="S133" s="219">
        <f>-(S75-R75+S85-R85)</f>
        <v/>
      </c>
      <c r="T133" s="219">
        <f>-(T75-S75+T85-S85)</f>
        <v/>
      </c>
      <c r="U133" s="219">
        <f>-(U75-T75+U85-T85)</f>
        <v/>
      </c>
      <c r="V133" s="219">
        <f>-(V75-U75+V85-U85)</f>
        <v/>
      </c>
      <c r="W133" s="219">
        <f>-(W75-V75+W85-V85)</f>
        <v/>
      </c>
    </row>
    <row r="134">
      <c r="M134" s="219" t="inlineStr">
        <is>
          <t>Kwazulu-Natal</t>
        </is>
      </c>
      <c r="N134" s="219">
        <f>-(N76-M76+N86-M86)</f>
        <v/>
      </c>
      <c r="O134" s="219">
        <f>-(O76-N76+O86-N86)</f>
        <v/>
      </c>
      <c r="P134" s="219">
        <f>-(P76-O76+P86-O86)</f>
        <v/>
      </c>
      <c r="Q134" s="219">
        <f>-(Q76-P76+Q86-P86)</f>
        <v/>
      </c>
      <c r="R134" s="219">
        <f>-(R76-Q76+R86-Q86)</f>
        <v/>
      </c>
      <c r="S134" s="219">
        <f>-(S76-R76+S86-R86)</f>
        <v/>
      </c>
      <c r="T134" s="219">
        <f>-(T76-S76+T86-S86)</f>
        <v/>
      </c>
      <c r="U134" s="219">
        <f>-(U76-T76+U86-T86)</f>
        <v/>
      </c>
      <c r="V134" s="219">
        <f>-(V76-U76+V86-U86)</f>
        <v/>
      </c>
      <c r="W134" s="219">
        <f>-(W76-V76+W86-V86)</f>
        <v/>
      </c>
    </row>
    <row r="135">
      <c r="M135" s="219" t="inlineStr">
        <is>
          <t>Limpopo</t>
        </is>
      </c>
      <c r="N135" s="219">
        <f>-(N77-M77+N87-M87)</f>
        <v/>
      </c>
      <c r="O135" s="219">
        <f>-(O77-N77+O87-N87)</f>
        <v/>
      </c>
      <c r="P135" s="219">
        <f>-(P77-O77+P87-O87)</f>
        <v/>
      </c>
      <c r="Q135" s="219">
        <f>-(Q77-P77+Q87-P87)</f>
        <v/>
      </c>
      <c r="R135" s="219">
        <f>-(R77-Q77+R87-Q87)</f>
        <v/>
      </c>
      <c r="S135" s="219">
        <f>-(S77-R77+S87-R87)</f>
        <v/>
      </c>
      <c r="T135" s="219">
        <f>-(T77-S77+T87-S87)</f>
        <v/>
      </c>
      <c r="U135" s="219">
        <f>-(U77-T77+U87-T87)</f>
        <v/>
      </c>
      <c r="V135" s="219">
        <f>-(V77-U77+V87-U87)</f>
        <v/>
      </c>
      <c r="W135" s="219">
        <f>-(W77-V77+W87-V87)</f>
        <v/>
      </c>
    </row>
    <row r="136">
      <c r="M136" s="219" t="inlineStr">
        <is>
          <t>Mpumalanga</t>
        </is>
      </c>
      <c r="N136" s="219">
        <f>-(N78-M78+N88-M88)</f>
        <v/>
      </c>
      <c r="O136" s="219">
        <f>-(O78-N78+O88-N88)</f>
        <v/>
      </c>
      <c r="P136" s="219">
        <f>-(P78-O78+P88-O88)</f>
        <v/>
      </c>
      <c r="Q136" s="219">
        <f>-(Q78-P78+Q88-P88)</f>
        <v/>
      </c>
      <c r="R136" s="219">
        <f>-(R78-Q78+R88-Q88)</f>
        <v/>
      </c>
      <c r="S136" s="219">
        <f>-(S78-R78+S88-R88)</f>
        <v/>
      </c>
      <c r="T136" s="219">
        <f>-(T78-S78+T88-S88)</f>
        <v/>
      </c>
      <c r="U136" s="219">
        <f>-(U78-T78+U88-T88)</f>
        <v/>
      </c>
      <c r="V136" s="219">
        <f>-(V78-U78+V88-U88)</f>
        <v/>
      </c>
      <c r="W136" s="219">
        <f>-(W78-V78+W88-V88)</f>
        <v/>
      </c>
    </row>
    <row r="137">
      <c r="M137" s="219" t="inlineStr">
        <is>
          <t>North West</t>
        </is>
      </c>
      <c r="N137" s="219">
        <f>-(N79-M79+N89-M89)</f>
        <v/>
      </c>
      <c r="O137" s="219">
        <f>-(O79-N79+O89-N89)</f>
        <v/>
      </c>
      <c r="P137" s="219">
        <f>-(P79-O79+P89-O89)</f>
        <v/>
      </c>
      <c r="Q137" s="219">
        <f>-(Q79-P79+Q89-P89)</f>
        <v/>
      </c>
      <c r="R137" s="219">
        <f>-(R79-Q79+R89-Q89)</f>
        <v/>
      </c>
      <c r="S137" s="219">
        <f>-(S79-R79+S89-R89)</f>
        <v/>
      </c>
      <c r="T137" s="219">
        <f>-(T79-S79+T89-S89)</f>
        <v/>
      </c>
      <c r="U137" s="219">
        <f>-(U79-T79+U89-T89)</f>
        <v/>
      </c>
      <c r="V137" s="219">
        <f>-(V79-U79+V89-U89)</f>
        <v/>
      </c>
      <c r="W137" s="219">
        <f>-(W79-V79+W89-V89)</f>
        <v/>
      </c>
    </row>
    <row r="138">
      <c r="M138" s="219" t="inlineStr">
        <is>
          <t>Northern Cape</t>
        </is>
      </c>
      <c r="N138" s="219">
        <f>-(N80-M80+N90-M90)</f>
        <v/>
      </c>
      <c r="O138" s="219">
        <f>-(O80-N80+O90-N90)</f>
        <v/>
      </c>
      <c r="P138" s="219">
        <f>-(P80-O80+P90-O90)</f>
        <v/>
      </c>
      <c r="Q138" s="219">
        <f>-(Q80-P80+Q90-P90)</f>
        <v/>
      </c>
      <c r="R138" s="219">
        <f>-(R80-Q80+R90-Q90)</f>
        <v/>
      </c>
      <c r="S138" s="219">
        <f>-(S80-R80+S90-R90)</f>
        <v/>
      </c>
      <c r="T138" s="219">
        <f>-(T80-S80+T90-S90)</f>
        <v/>
      </c>
      <c r="U138" s="219">
        <f>-(U80-T80+U90-T90)</f>
        <v/>
      </c>
      <c r="V138" s="219">
        <f>-(V80-U80+V90-U90)</f>
        <v/>
      </c>
      <c r="W138" s="219">
        <f>-(W80-V80+W90-V90)</f>
        <v/>
      </c>
    </row>
    <row r="139">
      <c r="M139" s="219" t="inlineStr">
        <is>
          <t>Western Cape</t>
        </is>
      </c>
      <c r="N139" s="219">
        <f>-(N81-M81+N91-M91)</f>
        <v/>
      </c>
      <c r="O139" s="219">
        <f>-(O81-N81+O91-N91)</f>
        <v/>
      </c>
      <c r="P139" s="219">
        <f>-(P81-O81+P91-O91)</f>
        <v/>
      </c>
      <c r="Q139" s="219">
        <f>-(Q81-P81+Q91-P91)</f>
        <v/>
      </c>
      <c r="R139" s="219">
        <f>-(R81-Q81+R91-Q91)</f>
        <v/>
      </c>
      <c r="S139" s="219">
        <f>-(S81-R81+S91-R91)</f>
        <v/>
      </c>
      <c r="T139" s="219">
        <f>-(T81-S81+T91-S91)</f>
        <v/>
      </c>
      <c r="U139" s="219">
        <f>-(U81-T81+U91-T91)</f>
        <v/>
      </c>
      <c r="V139" s="219">
        <f>-(V81-U81+V91-U91)</f>
        <v/>
      </c>
      <c r="W139" s="219">
        <f>-(W81-V81+W91-V91)</f>
        <v/>
      </c>
    </row>
    <row r="140">
      <c r="M140" s="219" t="inlineStr">
        <is>
          <t>South Africa</t>
        </is>
      </c>
      <c r="N140" s="219">
        <f>SUM(N131:N139)</f>
        <v/>
      </c>
      <c r="O140" s="219">
        <f>SUM(O131:O139)</f>
        <v/>
      </c>
      <c r="P140" s="219">
        <f>SUM(P131:P139)</f>
        <v/>
      </c>
      <c r="Q140" s="219">
        <f>SUM(Q131:Q139)</f>
        <v/>
      </c>
      <c r="R140" s="219">
        <f>SUM(R131:R139)</f>
        <v/>
      </c>
      <c r="S140" s="219">
        <f>SUM(S131:S139)</f>
        <v/>
      </c>
      <c r="T140" s="219">
        <f>SUM(T131:T139)</f>
        <v/>
      </c>
      <c r="U140" s="219">
        <f>SUM(U131:U139)</f>
        <v/>
      </c>
      <c r="V140" s="219">
        <f>SUM(V131:V139)</f>
        <v/>
      </c>
      <c r="W140" s="219">
        <f>SUM(W131:W139)</f>
        <v/>
      </c>
    </row>
  </sheetData>
  <mergeCells count="5">
    <mergeCell ref="N3:Q3"/>
    <mergeCell ref="U3:W3"/>
    <mergeCell ref="Z3:AF3"/>
    <mergeCell ref="AH3:AP3"/>
    <mergeCell ref="L19:Q19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 codeName="Sheet4">
    <outlinePr summaryBelow="1" summaryRight="1"/>
    <pageSetUpPr/>
  </sheetPr>
  <dimension ref="A2:R22"/>
  <sheetViews>
    <sheetView workbookViewId="0">
      <selection activeCell="G18" sqref="G18"/>
    </sheetView>
  </sheetViews>
  <sheetFormatPr baseColWidth="10" defaultColWidth="8.83203125" defaultRowHeight="15"/>
  <cols>
    <col width="18" bestFit="1" customWidth="1" style="119" min="1" max="1"/>
    <col width="14.6640625" bestFit="1" customWidth="1" style="119" min="2" max="2"/>
    <col width="13.5" bestFit="1" customWidth="1" style="119" min="3" max="3"/>
    <col width="13.5" customWidth="1" style="119" min="4" max="4"/>
  </cols>
  <sheetData>
    <row r="2">
      <c r="C2" s="221" t="n">
        <v>43967</v>
      </c>
      <c r="D2" s="221">
        <f>C2+7</f>
        <v/>
      </c>
      <c r="E2" s="221">
        <f>D2+7</f>
        <v/>
      </c>
      <c r="F2" s="221">
        <f>E2+7</f>
        <v/>
      </c>
      <c r="G2" s="221">
        <f>F2+7</f>
        <v/>
      </c>
      <c r="H2" s="221">
        <f>G2+7</f>
        <v/>
      </c>
      <c r="I2" s="221">
        <f>H2+7</f>
        <v/>
      </c>
      <c r="J2" s="221">
        <f>I2+7</f>
        <v/>
      </c>
      <c r="K2" s="221">
        <f>J2+7</f>
        <v/>
      </c>
      <c r="L2" s="221">
        <f>K2+7</f>
        <v/>
      </c>
      <c r="M2" s="221">
        <f>L2+7</f>
        <v/>
      </c>
      <c r="N2" s="221">
        <f>M2+7</f>
        <v/>
      </c>
      <c r="O2" s="221">
        <f>N2+7</f>
        <v/>
      </c>
      <c r="P2" s="221">
        <f>O2+7</f>
        <v/>
      </c>
      <c r="Q2" s="221" t="n">
        <v>44062</v>
      </c>
      <c r="R2" s="221" t="n"/>
    </row>
    <row r="3">
      <c r="B3" t="inlineStr">
        <is>
          <t>Free State</t>
        </is>
      </c>
      <c r="C3" t="n">
        <v>1.2</v>
      </c>
      <c r="D3" t="n">
        <v>1</v>
      </c>
      <c r="E3" t="n">
        <v>1.3</v>
      </c>
      <c r="F3" t="n">
        <v>1.1</v>
      </c>
      <c r="G3" t="n">
        <v>2.7</v>
      </c>
      <c r="H3" t="n">
        <v>4.9</v>
      </c>
      <c r="I3" t="n">
        <v>8</v>
      </c>
      <c r="J3" t="n">
        <v>13.2</v>
      </c>
      <c r="K3" t="n">
        <v>20.8</v>
      </c>
      <c r="L3" t="n">
        <v>30.4</v>
      </c>
      <c r="M3" t="n">
        <v>32</v>
      </c>
      <c r="N3" t="n">
        <v>33.3</v>
      </c>
      <c r="O3" t="n">
        <v>31.5</v>
      </c>
    </row>
    <row r="4">
      <c r="B4" t="inlineStr">
        <is>
          <t>Mpumalanga</t>
        </is>
      </c>
      <c r="C4" t="n">
        <v>2.1</v>
      </c>
      <c r="D4" t="n">
        <v>2</v>
      </c>
      <c r="E4" t="n">
        <v>2.7</v>
      </c>
      <c r="F4" t="n">
        <v>4.4</v>
      </c>
      <c r="G4" t="n">
        <v>5.8</v>
      </c>
      <c r="H4" t="n">
        <v>8.5</v>
      </c>
      <c r="I4" t="n">
        <v>12.3</v>
      </c>
      <c r="J4" t="n">
        <v>17.2</v>
      </c>
      <c r="K4" t="n">
        <v>25.8</v>
      </c>
      <c r="L4" t="n">
        <v>33</v>
      </c>
      <c r="M4" t="n">
        <v>34.8</v>
      </c>
      <c r="N4" t="n">
        <v>34.7</v>
      </c>
      <c r="O4" t="n">
        <v>30.6</v>
      </c>
    </row>
    <row r="5">
      <c r="B5" t="inlineStr">
        <is>
          <t>Northern Cape</t>
        </is>
      </c>
      <c r="C5" t="n">
        <v>0.7</v>
      </c>
      <c r="D5" t="n">
        <v>0.7</v>
      </c>
      <c r="E5" t="n">
        <v>1.2</v>
      </c>
      <c r="F5" t="n">
        <v>2.1</v>
      </c>
      <c r="G5" t="n">
        <v>6.9</v>
      </c>
      <c r="H5" t="n">
        <v>4.7</v>
      </c>
      <c r="I5" t="n">
        <v>8</v>
      </c>
      <c r="J5" t="n">
        <v>11.8</v>
      </c>
      <c r="K5" t="n">
        <v>15.6</v>
      </c>
      <c r="L5" t="n">
        <v>25.9</v>
      </c>
      <c r="M5" t="n">
        <v>25.1</v>
      </c>
      <c r="N5" t="n">
        <v>23.2</v>
      </c>
      <c r="O5" t="n">
        <v>30</v>
      </c>
    </row>
    <row r="6">
      <c r="B6" t="inlineStr">
        <is>
          <t>North West</t>
        </is>
      </c>
      <c r="C6" t="n">
        <v>1.7</v>
      </c>
      <c r="D6" t="n">
        <v>1.7</v>
      </c>
      <c r="E6" t="n">
        <v>3.7</v>
      </c>
      <c r="F6" t="n">
        <v>7.2</v>
      </c>
      <c r="G6" t="n">
        <v>11.2</v>
      </c>
      <c r="H6" t="n">
        <v>15.5</v>
      </c>
      <c r="I6" t="n">
        <v>18.5</v>
      </c>
      <c r="J6" t="n">
        <v>27.6</v>
      </c>
      <c r="K6" t="n">
        <v>35.1</v>
      </c>
      <c r="L6" t="n">
        <v>37</v>
      </c>
      <c r="M6" t="n">
        <v>33.4</v>
      </c>
      <c r="N6" t="n">
        <v>34</v>
      </c>
      <c r="O6" t="n">
        <v>28.1</v>
      </c>
    </row>
    <row r="7">
      <c r="B7" t="inlineStr">
        <is>
          <t>Kwazulu-Natal</t>
        </is>
      </c>
      <c r="C7" t="n">
        <v>1.9</v>
      </c>
      <c r="D7" t="n">
        <v>1.7</v>
      </c>
      <c r="E7" t="n">
        <v>4.1</v>
      </c>
      <c r="F7" t="n">
        <v>3.2</v>
      </c>
      <c r="G7" t="n">
        <v>4.3</v>
      </c>
      <c r="H7" t="n">
        <v>9.199999999999999</v>
      </c>
      <c r="I7" t="n">
        <v>14.6</v>
      </c>
      <c r="J7" t="n">
        <v>20.5</v>
      </c>
      <c r="K7" t="n">
        <v>26.7</v>
      </c>
      <c r="L7" t="n">
        <v>30.9</v>
      </c>
      <c r="M7" t="n">
        <v>33.4</v>
      </c>
      <c r="N7" t="n">
        <v>31.1</v>
      </c>
      <c r="O7" t="n">
        <v>27.2</v>
      </c>
    </row>
    <row r="8">
      <c r="B8" t="inlineStr">
        <is>
          <t>Gauteng</t>
        </is>
      </c>
      <c r="C8" t="n">
        <v>1.9</v>
      </c>
      <c r="D8" t="n">
        <v>1.7</v>
      </c>
      <c r="E8" t="n">
        <v>3</v>
      </c>
      <c r="F8" t="n">
        <v>5.2</v>
      </c>
      <c r="G8" t="n">
        <v>11.2</v>
      </c>
      <c r="H8" t="n">
        <v>17.6</v>
      </c>
      <c r="I8" t="n">
        <v>24.4</v>
      </c>
      <c r="J8" t="n">
        <v>29.1</v>
      </c>
      <c r="K8" t="n">
        <v>32.8</v>
      </c>
      <c r="L8" t="n">
        <v>34.1</v>
      </c>
      <c r="M8" t="n">
        <v>30.9</v>
      </c>
      <c r="N8" t="n">
        <v>28.9</v>
      </c>
      <c r="O8" t="n">
        <v>23.7</v>
      </c>
    </row>
    <row r="9">
      <c r="B9" t="inlineStr">
        <is>
          <t>Eastern Cape</t>
        </is>
      </c>
      <c r="C9" t="n">
        <v>8.4</v>
      </c>
      <c r="D9" t="n">
        <v>7.9</v>
      </c>
      <c r="E9" t="n">
        <v>10.8</v>
      </c>
      <c r="F9" t="n">
        <v>15.2</v>
      </c>
      <c r="G9" t="n">
        <v>19.1</v>
      </c>
      <c r="H9" t="n">
        <v>27</v>
      </c>
      <c r="I9" t="n">
        <v>32.3</v>
      </c>
      <c r="J9" t="n">
        <v>37</v>
      </c>
      <c r="K9" t="n">
        <v>37</v>
      </c>
      <c r="L9" t="n">
        <v>36.2</v>
      </c>
      <c r="M9" t="n">
        <v>33.9</v>
      </c>
      <c r="N9" t="n">
        <v>29.5</v>
      </c>
      <c r="O9" t="n">
        <v>23</v>
      </c>
    </row>
    <row r="10">
      <c r="B10" t="inlineStr">
        <is>
          <t>Limpopo</t>
        </is>
      </c>
      <c r="C10" t="n">
        <v>0.4</v>
      </c>
      <c r="D10" t="n">
        <v>0.6</v>
      </c>
      <c r="E10" t="n">
        <v>0.6</v>
      </c>
      <c r="F10" t="n">
        <v>1.1</v>
      </c>
      <c r="G10" t="n">
        <v>3.8</v>
      </c>
      <c r="H10" t="n">
        <v>5.5</v>
      </c>
      <c r="I10" t="n">
        <v>11.1</v>
      </c>
      <c r="J10" t="n">
        <v>15.6</v>
      </c>
      <c r="K10" t="n">
        <v>17.6</v>
      </c>
      <c r="L10" t="n">
        <v>20.6</v>
      </c>
      <c r="M10" t="n">
        <v>21.8</v>
      </c>
      <c r="N10" t="n">
        <v>21.9</v>
      </c>
      <c r="O10" t="n">
        <v>21</v>
      </c>
    </row>
    <row r="11">
      <c r="B11" t="inlineStr">
        <is>
          <t>Western Cape</t>
        </is>
      </c>
      <c r="C11" t="n">
        <v>18.5</v>
      </c>
      <c r="D11" t="n">
        <v>20.2</v>
      </c>
      <c r="E11" t="n">
        <v>23.1</v>
      </c>
      <c r="F11" t="n">
        <v>24.5</v>
      </c>
      <c r="G11" t="n">
        <v>27</v>
      </c>
      <c r="H11" t="n">
        <v>28.2</v>
      </c>
      <c r="I11" t="n">
        <v>29</v>
      </c>
      <c r="J11" t="n">
        <v>29</v>
      </c>
      <c r="K11" t="n">
        <v>26.5</v>
      </c>
      <c r="L11" t="n">
        <v>24.4</v>
      </c>
      <c r="M11" t="n">
        <v>23.1</v>
      </c>
      <c r="N11" t="n">
        <v>20.3</v>
      </c>
      <c r="O11" t="n">
        <v>16.8</v>
      </c>
    </row>
    <row r="12">
      <c r="A12" t="inlineStr">
        <is>
          <t>Tests</t>
        </is>
      </c>
      <c r="B12" t="inlineStr">
        <is>
          <t>South Africa</t>
        </is>
      </c>
      <c r="C12" t="n">
        <v>439559</v>
      </c>
      <c r="D12" t="n">
        <v>564370</v>
      </c>
      <c r="E12" t="n">
        <v>701883</v>
      </c>
      <c r="F12" t="n">
        <v>891668</v>
      </c>
      <c r="G12" t="n">
        <v>1087887</v>
      </c>
      <c r="H12" t="n">
        <v>1293608</v>
      </c>
      <c r="I12" t="n">
        <v>1529009</v>
      </c>
      <c r="J12" t="n">
        <v>1792078</v>
      </c>
      <c r="K12" t="n">
        <v>2108570</v>
      </c>
      <c r="L12" t="n">
        <v>2422741</v>
      </c>
      <c r="M12" t="n">
        <v>2730812</v>
      </c>
      <c r="N12" t="n">
        <v>3001985</v>
      </c>
      <c r="O12" t="n">
        <v>3220265</v>
      </c>
      <c r="P12" t="n">
        <v>3378029</v>
      </c>
      <c r="Q12" t="n">
        <v>3455671</v>
      </c>
    </row>
    <row r="13">
      <c r="A13" t="inlineStr">
        <is>
          <t>Cases</t>
        </is>
      </c>
      <c r="B13" t="inlineStr">
        <is>
          <t>South Africa</t>
        </is>
      </c>
      <c r="C13" t="n">
        <v>14355</v>
      </c>
      <c r="D13" t="n">
        <v>21343</v>
      </c>
      <c r="E13" t="n">
        <v>30967</v>
      </c>
      <c r="F13" t="n">
        <v>45973</v>
      </c>
      <c r="G13" t="n">
        <v>65736</v>
      </c>
      <c r="H13" t="n">
        <v>92681</v>
      </c>
      <c r="I13" t="n">
        <v>131800</v>
      </c>
      <c r="J13" t="n">
        <v>187977</v>
      </c>
      <c r="K13" t="n">
        <v>264184</v>
      </c>
      <c r="L13" t="n">
        <v>350879</v>
      </c>
      <c r="M13" t="n">
        <v>434200</v>
      </c>
      <c r="N13" t="n">
        <v>503290</v>
      </c>
      <c r="O13" t="n">
        <v>553188</v>
      </c>
      <c r="P13" t="n">
        <v>583653</v>
      </c>
      <c r="Q13" t="n">
        <v>596060</v>
      </c>
    </row>
    <row r="14">
      <c r="A14" t="inlineStr">
        <is>
          <t>Percentage positive</t>
        </is>
      </c>
      <c r="B14" t="inlineStr">
        <is>
          <t>South Africa</t>
        </is>
      </c>
      <c r="C14" s="88">
        <f>C13/C12</f>
        <v/>
      </c>
      <c r="D14" s="88">
        <f>D13/D12</f>
        <v/>
      </c>
      <c r="E14" s="88">
        <f>E13/E12</f>
        <v/>
      </c>
      <c r="F14" s="88">
        <f>F13/F12</f>
        <v/>
      </c>
      <c r="G14" s="88">
        <f>G13/G12</f>
        <v/>
      </c>
      <c r="H14" s="88">
        <f>H13/H12</f>
        <v/>
      </c>
      <c r="I14" s="88">
        <f>I13/I12</f>
        <v/>
      </c>
      <c r="J14" s="88">
        <f>J13/J12</f>
        <v/>
      </c>
      <c r="K14" s="88">
        <f>K13/K12</f>
        <v/>
      </c>
      <c r="L14" s="88">
        <f>L13/L12</f>
        <v/>
      </c>
      <c r="M14" s="88">
        <f>M13/M12</f>
        <v/>
      </c>
      <c r="N14" s="88">
        <f>N13/N12</f>
        <v/>
      </c>
      <c r="O14" s="88">
        <f>O13/O12</f>
        <v/>
      </c>
      <c r="P14" s="88">
        <f>P13/P12</f>
        <v/>
      </c>
      <c r="Q14" s="88">
        <f>Q13/Q12</f>
        <v/>
      </c>
    </row>
    <row r="15">
      <c r="A15" t="inlineStr">
        <is>
          <t>New tests</t>
        </is>
      </c>
      <c r="C15">
        <f>C12-324079</f>
        <v/>
      </c>
      <c r="D15">
        <f>D12-C12</f>
        <v/>
      </c>
      <c r="E15">
        <f>E12-D12</f>
        <v/>
      </c>
      <c r="F15">
        <f>F12-E12</f>
        <v/>
      </c>
      <c r="G15">
        <f>G12-F12</f>
        <v/>
      </c>
      <c r="H15">
        <f>H12-G12</f>
        <v/>
      </c>
      <c r="I15">
        <f>I12-H12</f>
        <v/>
      </c>
      <c r="J15">
        <f>J12-I12</f>
        <v/>
      </c>
      <c r="K15">
        <f>K12-J12</f>
        <v/>
      </c>
      <c r="L15">
        <f>L12-K12</f>
        <v/>
      </c>
      <c r="M15">
        <f>M12-L12</f>
        <v/>
      </c>
      <c r="N15">
        <f>N12-M12</f>
        <v/>
      </c>
      <c r="O15">
        <f>O12-N12</f>
        <v/>
      </c>
      <c r="P15">
        <f>P12-O12</f>
        <v/>
      </c>
      <c r="Q15">
        <f>Q12-P12</f>
        <v/>
      </c>
    </row>
    <row r="16">
      <c r="A16" t="inlineStr">
        <is>
          <t>New cases</t>
        </is>
      </c>
      <c r="C16">
        <f>C13-9420</f>
        <v/>
      </c>
      <c r="D16">
        <f>D13-C13</f>
        <v/>
      </c>
      <c r="E16">
        <f>E13-D13</f>
        <v/>
      </c>
      <c r="F16">
        <f>F13-E13</f>
        <v/>
      </c>
      <c r="G16">
        <f>G13-F13</f>
        <v/>
      </c>
      <c r="H16">
        <f>H13-G13</f>
        <v/>
      </c>
      <c r="I16">
        <f>I13-H13</f>
        <v/>
      </c>
      <c r="J16">
        <f>J13-I13</f>
        <v/>
      </c>
      <c r="K16">
        <f>K13-J13</f>
        <v/>
      </c>
      <c r="L16">
        <f>L13-K13</f>
        <v/>
      </c>
      <c r="M16">
        <f>M13-L13</f>
        <v/>
      </c>
      <c r="N16">
        <f>N13-M13</f>
        <v/>
      </c>
      <c r="O16">
        <f>O13-N13</f>
        <v/>
      </c>
      <c r="P16">
        <f>P13-O13</f>
        <v/>
      </c>
      <c r="Q16">
        <f>Q13-P13</f>
        <v/>
      </c>
    </row>
    <row r="17">
      <c r="A17" t="inlineStr">
        <is>
          <t>Percentage new positive</t>
        </is>
      </c>
      <c r="C17" s="88">
        <f>C16/C15</f>
        <v/>
      </c>
      <c r="D17" s="88">
        <f>D16/D15</f>
        <v/>
      </c>
      <c r="E17" s="88">
        <f>E16/E15</f>
        <v/>
      </c>
      <c r="F17" s="88">
        <f>F16/F15</f>
        <v/>
      </c>
      <c r="G17" s="88">
        <f>G16/G15</f>
        <v/>
      </c>
      <c r="H17" s="88">
        <f>H16/H15</f>
        <v/>
      </c>
      <c r="I17" s="88">
        <f>I16/I15</f>
        <v/>
      </c>
      <c r="J17" s="88">
        <f>J16/J15</f>
        <v/>
      </c>
      <c r="K17" s="88">
        <f>K16/K15</f>
        <v/>
      </c>
      <c r="L17" s="88">
        <f>L16/L15</f>
        <v/>
      </c>
      <c r="M17" s="88">
        <f>M16/M15</f>
        <v/>
      </c>
      <c r="N17" s="88">
        <f>N16/N15</f>
        <v/>
      </c>
      <c r="O17" s="88">
        <f>O16/O15</f>
        <v/>
      </c>
      <c r="P17" s="88">
        <f>P16/P15</f>
        <v/>
      </c>
      <c r="Q17" s="88">
        <f>Q16/Q15</f>
        <v/>
      </c>
    </row>
    <row r="18"/>
    <row r="19"/>
    <row r="20"/>
    <row r="21"/>
    <row r="2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2020-03-28T13:54:50Z</dcterms:created>
  <dcterms:modified xmlns:dcterms="http://purl.org/dc/terms/" xmlns:xsi="http://www.w3.org/2001/XMLSchema-instance" xsi:type="dcterms:W3CDTF">2021-12-20T06:10:19Z</dcterms:modified>
  <cp:lastModifiedBy>Robyn King</cp:lastModifiedBy>
</cp:coreProperties>
</file>